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0741\AppData\Local\Temp\Fabasoft\Work\"/>
    </mc:Choice>
  </mc:AlternateContent>
  <bookViews>
    <workbookView xWindow="0" yWindow="0" windowWidth="25200" windowHeight="12585" activeTab="1"/>
  </bookViews>
  <sheets>
    <sheet name="Verteiler Kommunen" sheetId="5" r:id="rId1"/>
    <sheet name="Verteiler Finanzämter" sheetId="12" r:id="rId2"/>
    <sheet name="Bedarfsabfrage" sheetId="16" state="hidden" r:id="rId3"/>
    <sheet name="Adressen Finanzämter" sheetId="15" r:id="rId4"/>
  </sheets>
  <definedNames>
    <definedName name="_xlnm._FilterDatabase" localSheetId="2" hidden="1">Bedarfsabfrage!$A$3:$F$59</definedName>
    <definedName name="_xlnm._FilterDatabase" localSheetId="1" hidden="1">'Verteiler Finanzämter'!$A$3:$AI$65</definedName>
    <definedName name="_xlnm._FilterDatabase" localSheetId="0" hidden="1">'Verteiler Kommunen'!$A$3:$AA$227</definedName>
    <definedName name="_xlnm.Print_Titles" localSheetId="0">'Verteiler Kommunen'!$3:$3</definedName>
  </definedNames>
  <calcPr calcId="162913"/>
</workbook>
</file>

<file path=xl/calcChain.xml><?xml version="1.0" encoding="utf-8"?>
<calcChain xmlns="http://schemas.openxmlformats.org/spreadsheetml/2006/main">
  <c r="S109" i="5" l="1"/>
  <c r="AA187" i="5" l="1"/>
  <c r="X187" i="5"/>
  <c r="W187" i="5"/>
  <c r="Y187" i="5" s="1"/>
  <c r="U187" i="5"/>
  <c r="S187" i="5"/>
  <c r="Q187" i="5"/>
  <c r="O187" i="5"/>
  <c r="M187" i="5"/>
  <c r="J187" i="5"/>
  <c r="I187" i="5"/>
  <c r="K187" i="5" s="1"/>
  <c r="AA180" i="5"/>
  <c r="Y180" i="5"/>
  <c r="W180" i="5"/>
  <c r="U180" i="5"/>
  <c r="S180" i="5"/>
  <c r="Q180" i="5"/>
  <c r="O180" i="5"/>
  <c r="M180" i="5"/>
  <c r="J180" i="5"/>
  <c r="K180" i="5" s="1"/>
  <c r="I180" i="5"/>
  <c r="AA104" i="5" l="1"/>
  <c r="X104" i="5"/>
  <c r="W104" i="5"/>
  <c r="Y104" i="5" s="1"/>
  <c r="U104" i="5"/>
  <c r="S104" i="5"/>
  <c r="Q104" i="5"/>
  <c r="O104" i="5"/>
  <c r="M104" i="5"/>
  <c r="J104" i="5"/>
  <c r="I104" i="5"/>
  <c r="K104" i="5" s="1"/>
  <c r="AA82" i="5"/>
  <c r="X82" i="5"/>
  <c r="W82" i="5"/>
  <c r="Y82" i="5" s="1"/>
  <c r="U82" i="5"/>
  <c r="S82" i="5"/>
  <c r="Q82" i="5"/>
  <c r="O82" i="5"/>
  <c r="M82" i="5"/>
  <c r="J82" i="5"/>
  <c r="I82" i="5"/>
  <c r="K82" i="5" s="1"/>
  <c r="AA77" i="5"/>
  <c r="X77" i="5"/>
  <c r="Y77" i="5" s="1"/>
  <c r="W77" i="5"/>
  <c r="S77" i="5"/>
  <c r="Q77" i="5"/>
  <c r="O77" i="5"/>
  <c r="M77" i="5"/>
  <c r="J77" i="5"/>
  <c r="K77" i="5" s="1"/>
  <c r="I77" i="5"/>
  <c r="AA66" i="5" l="1"/>
  <c r="X66" i="5"/>
  <c r="W66" i="5"/>
  <c r="Y66" i="5" s="1"/>
  <c r="U66" i="5"/>
  <c r="S66" i="5"/>
  <c r="Q66" i="5"/>
  <c r="O66" i="5"/>
  <c r="M66" i="5"/>
  <c r="J66" i="5"/>
  <c r="I66" i="5"/>
  <c r="K66" i="5" s="1"/>
  <c r="Q7" i="5" l="1"/>
  <c r="S152" i="5" l="1"/>
  <c r="O96" i="5" l="1"/>
  <c r="S25" i="5"/>
  <c r="H4" i="5"/>
  <c r="G65" i="12" l="1"/>
  <c r="H65" i="12"/>
  <c r="I65" i="12"/>
  <c r="J65" i="12"/>
  <c r="K65" i="12"/>
  <c r="L65" i="12"/>
  <c r="M65" i="12"/>
  <c r="N65" i="12"/>
  <c r="O65" i="12"/>
  <c r="P65" i="12"/>
  <c r="Q65" i="12"/>
  <c r="R65" i="12"/>
  <c r="S65" i="12"/>
  <c r="T65" i="12"/>
  <c r="U65" i="12"/>
  <c r="V65" i="12"/>
  <c r="W65" i="12"/>
  <c r="X65" i="12"/>
  <c r="Y65" i="12"/>
  <c r="Z65" i="12"/>
  <c r="AA65" i="12"/>
  <c r="F65" i="12"/>
  <c r="AC65" i="12"/>
  <c r="AD65" i="12"/>
  <c r="AE65" i="12"/>
  <c r="AF65" i="12"/>
  <c r="AG38" i="12" l="1"/>
  <c r="AI38" i="12" s="1"/>
  <c r="AG4" i="12"/>
  <c r="AG6" i="12" s="1"/>
  <c r="AG5" i="12"/>
  <c r="AG8" i="12" s="1"/>
  <c r="AG9" i="12" s="1"/>
  <c r="AG12" i="12"/>
  <c r="AG13" i="12"/>
  <c r="AG14" i="12" s="1"/>
  <c r="AG15" i="12"/>
  <c r="AG16" i="12" s="1"/>
  <c r="AG17" i="12"/>
  <c r="AG18" i="12"/>
  <c r="AG19" i="12" s="1"/>
  <c r="AG20" i="12"/>
  <c r="AG21" i="12" s="1"/>
  <c r="AG22" i="12"/>
  <c r="AG23" i="12"/>
  <c r="AG24" i="12"/>
  <c r="AG25" i="12"/>
  <c r="AG26" i="12"/>
  <c r="AG27" i="12"/>
  <c r="AG28" i="12" s="1"/>
  <c r="AG29" i="12"/>
  <c r="AG30" i="12"/>
  <c r="AG31" i="12" s="1"/>
  <c r="AG32" i="12"/>
  <c r="AG33" i="12" s="1"/>
  <c r="AG34" i="12"/>
  <c r="AG35" i="12" s="1"/>
  <c r="AG36" i="12"/>
  <c r="AG37" i="12" s="1"/>
  <c r="AG39" i="12"/>
  <c r="AI39" i="12" s="1"/>
  <c r="AG40" i="12"/>
  <c r="AI40" i="12" s="1"/>
  <c r="AG41" i="12"/>
  <c r="AG42" i="12"/>
  <c r="AG43" i="12"/>
  <c r="AG44" i="12"/>
  <c r="AG45" i="12"/>
  <c r="AG46" i="12"/>
  <c r="AG47" i="12"/>
  <c r="AG48" i="12" s="1"/>
  <c r="AG49" i="12"/>
  <c r="AG50" i="12"/>
  <c r="AG51" i="12"/>
  <c r="AG52" i="12"/>
  <c r="AG53" i="12" s="1"/>
  <c r="AG54" i="12"/>
  <c r="AG55" i="12"/>
  <c r="AG56" i="12"/>
  <c r="AG57" i="12"/>
  <c r="AG58" i="12"/>
  <c r="AG59" i="12"/>
  <c r="AG60" i="12" s="1"/>
  <c r="AG61" i="12"/>
  <c r="AG62" i="12"/>
  <c r="AG63" i="12"/>
  <c r="AG64" i="12"/>
  <c r="AG10" i="12" l="1"/>
  <c r="AG7" i="12"/>
  <c r="AG11" i="12" s="1"/>
  <c r="AG65" i="12" l="1"/>
  <c r="AB65" i="12"/>
  <c r="AI64" i="12"/>
  <c r="Z204" i="5" l="1"/>
  <c r="Z32" i="5" l="1"/>
  <c r="AA32" i="5" s="1"/>
  <c r="Y32" i="5"/>
  <c r="V32" i="5"/>
  <c r="W32" i="5" s="1"/>
  <c r="T32" i="5"/>
  <c r="U32" i="5" s="1"/>
  <c r="R32" i="5"/>
  <c r="S32" i="5" s="1"/>
  <c r="P32" i="5"/>
  <c r="Q32" i="5" s="1"/>
  <c r="N32" i="5"/>
  <c r="O32" i="5" s="1"/>
  <c r="L32" i="5"/>
  <c r="M32" i="5" s="1"/>
  <c r="H32" i="5"/>
  <c r="I32" i="5" s="1"/>
  <c r="I10" i="5" l="1"/>
  <c r="J6" i="5"/>
  <c r="AA8" i="5"/>
  <c r="AA7" i="5"/>
  <c r="AA6" i="5"/>
  <c r="AA12" i="5"/>
  <c r="AA15" i="5"/>
  <c r="AA17" i="5"/>
  <c r="AA20" i="5"/>
  <c r="AA26" i="5"/>
  <c r="AA25" i="5"/>
  <c r="AA28" i="5"/>
  <c r="AA31" i="5"/>
  <c r="AA44" i="5"/>
  <c r="AA51" i="5"/>
  <c r="AA56" i="5"/>
  <c r="AA62" i="5"/>
  <c r="AA67" i="5"/>
  <c r="AA72" i="5"/>
  <c r="AA74" i="5"/>
  <c r="AA78" i="5"/>
  <c r="AA85" i="5"/>
  <c r="AA100" i="5"/>
  <c r="AA109" i="5"/>
  <c r="AA124" i="5"/>
  <c r="AA127" i="5"/>
  <c r="AA136" i="5"/>
  <c r="AA135" i="5"/>
  <c r="AA142" i="5"/>
  <c r="AA147" i="5"/>
  <c r="AA146" i="5"/>
  <c r="AA159" i="5"/>
  <c r="AA165" i="5"/>
  <c r="AA164" i="5"/>
  <c r="AA168" i="5"/>
  <c r="AA171" i="5"/>
  <c r="AA181" i="5"/>
  <c r="AA191" i="5"/>
  <c r="AA190" i="5"/>
  <c r="AA195" i="5"/>
  <c r="AA194" i="5"/>
  <c r="AA202" i="5"/>
  <c r="AA204" i="5"/>
  <c r="Y191" i="5"/>
  <c r="Y181" i="5"/>
  <c r="Y168" i="5"/>
  <c r="Y159" i="5"/>
  <c r="Y147" i="5"/>
  <c r="Y135" i="5"/>
  <c r="Y124" i="5"/>
  <c r="Y67" i="5"/>
  <c r="Y62" i="5"/>
  <c r="Y56" i="5"/>
  <c r="Y28" i="5"/>
  <c r="Y26" i="5"/>
  <c r="Y25" i="5"/>
  <c r="Y15" i="5"/>
  <c r="Y7" i="5"/>
  <c r="Y5" i="5"/>
  <c r="X202" i="5"/>
  <c r="Y202" i="5" s="1"/>
  <c r="X194" i="5"/>
  <c r="Y194" i="5" s="1"/>
  <c r="X195" i="5"/>
  <c r="Y195" i="5" s="1"/>
  <c r="X190" i="5"/>
  <c r="Y190" i="5" s="1"/>
  <c r="X179" i="5"/>
  <c r="Y179" i="5" s="1"/>
  <c r="X171" i="5"/>
  <c r="Y171" i="5" s="1"/>
  <c r="Y164" i="5"/>
  <c r="X146" i="5"/>
  <c r="Y146" i="5" s="1"/>
  <c r="X142" i="5"/>
  <c r="Y142" i="5" s="1"/>
  <c r="X136" i="5"/>
  <c r="Y136" i="5" s="1"/>
  <c r="X127" i="5"/>
  <c r="Y127" i="5" s="1"/>
  <c r="X109" i="5"/>
  <c r="Y109" i="5" s="1"/>
  <c r="X108" i="5"/>
  <c r="Y108" i="5" s="1"/>
  <c r="X100" i="5"/>
  <c r="Y100" i="5" s="1"/>
  <c r="X85" i="5"/>
  <c r="Y85" i="5" s="1"/>
  <c r="X78" i="5"/>
  <c r="Y78" i="5" s="1"/>
  <c r="X74" i="5"/>
  <c r="Y74" i="5" s="1"/>
  <c r="X51" i="5"/>
  <c r="Y51" i="5" s="1"/>
  <c r="X44" i="5"/>
  <c r="Y44" i="5" s="1"/>
  <c r="X31" i="5"/>
  <c r="Y31" i="5" s="1"/>
  <c r="X20" i="5"/>
  <c r="Y20" i="5" s="1"/>
  <c r="X17" i="5"/>
  <c r="Y17" i="5" s="1"/>
  <c r="X12" i="5"/>
  <c r="Y12" i="5" s="1"/>
  <c r="X5" i="5"/>
  <c r="X6" i="5"/>
  <c r="Y6" i="5" s="1"/>
  <c r="X8" i="5"/>
  <c r="Y8" i="5" s="1"/>
  <c r="W8" i="5"/>
  <c r="W7" i="5"/>
  <c r="W6" i="5"/>
  <c r="W12" i="5"/>
  <c r="W15" i="5"/>
  <c r="W17" i="5"/>
  <c r="W20" i="5"/>
  <c r="W26" i="5"/>
  <c r="W25" i="5"/>
  <c r="W28" i="5"/>
  <c r="W31" i="5"/>
  <c r="W44" i="5"/>
  <c r="W51" i="5"/>
  <c r="W56" i="5"/>
  <c r="W62" i="5"/>
  <c r="W67" i="5"/>
  <c r="W74" i="5"/>
  <c r="W78" i="5"/>
  <c r="W85" i="5"/>
  <c r="W100" i="5"/>
  <c r="W108" i="5"/>
  <c r="W109" i="5"/>
  <c r="W124" i="5"/>
  <c r="W127" i="5"/>
  <c r="W136" i="5"/>
  <c r="W135" i="5"/>
  <c r="W142" i="5"/>
  <c r="W147" i="5"/>
  <c r="W146" i="5"/>
  <c r="W159" i="5"/>
  <c r="W164" i="5"/>
  <c r="W168" i="5"/>
  <c r="W171" i="5"/>
  <c r="W181" i="5"/>
  <c r="W191" i="5"/>
  <c r="W190" i="5"/>
  <c r="W195" i="5"/>
  <c r="W194" i="5"/>
  <c r="W202" i="5"/>
  <c r="U8" i="5"/>
  <c r="U7" i="5"/>
  <c r="U6" i="5"/>
  <c r="U12" i="5"/>
  <c r="U15" i="5"/>
  <c r="U17" i="5"/>
  <c r="U26" i="5"/>
  <c r="U25" i="5"/>
  <c r="U28" i="5"/>
  <c r="U31" i="5"/>
  <c r="U44" i="5"/>
  <c r="U51" i="5"/>
  <c r="U56" i="5"/>
  <c r="U62" i="5"/>
  <c r="U67" i="5"/>
  <c r="U72" i="5"/>
  <c r="U74" i="5"/>
  <c r="U78" i="5"/>
  <c r="U85" i="5"/>
  <c r="U100" i="5"/>
  <c r="U108" i="5"/>
  <c r="U109" i="5"/>
  <c r="U202" i="5"/>
  <c r="U195" i="5"/>
  <c r="U194" i="5"/>
  <c r="U191" i="5"/>
  <c r="U190" i="5"/>
  <c r="U181" i="5"/>
  <c r="U171" i="5"/>
  <c r="U168" i="5"/>
  <c r="U164" i="5"/>
  <c r="U159" i="5"/>
  <c r="U150" i="5"/>
  <c r="U147" i="5"/>
  <c r="U146" i="5"/>
  <c r="U142" i="5"/>
  <c r="U136" i="5"/>
  <c r="U135" i="5"/>
  <c r="U127" i="5"/>
  <c r="U124" i="5"/>
  <c r="S202" i="5"/>
  <c r="S195" i="5"/>
  <c r="S194" i="5"/>
  <c r="S191" i="5"/>
  <c r="S190" i="5"/>
  <c r="S181" i="5"/>
  <c r="S171" i="5"/>
  <c r="S168" i="5"/>
  <c r="S164" i="5"/>
  <c r="S159" i="5"/>
  <c r="S147" i="5"/>
  <c r="S146" i="5"/>
  <c r="S142" i="5"/>
  <c r="S136" i="5"/>
  <c r="S135" i="5"/>
  <c r="S127" i="5"/>
  <c r="S124" i="5"/>
  <c r="S100" i="5"/>
  <c r="S85" i="5"/>
  <c r="S78" i="5"/>
  <c r="S74" i="5"/>
  <c r="S67" i="5"/>
  <c r="S62" i="5"/>
  <c r="S56" i="5"/>
  <c r="S51" i="5"/>
  <c r="S44" i="5"/>
  <c r="S31" i="5"/>
  <c r="S28" i="5"/>
  <c r="S26" i="5"/>
  <c r="S20" i="5"/>
  <c r="S17" i="5"/>
  <c r="S15" i="5"/>
  <c r="S12" i="5"/>
  <c r="S9" i="5"/>
  <c r="S8" i="5"/>
  <c r="S7" i="5"/>
  <c r="S6" i="5"/>
  <c r="Q202" i="5"/>
  <c r="Q195" i="5"/>
  <c r="Q194" i="5"/>
  <c r="Q191" i="5"/>
  <c r="Q190" i="5"/>
  <c r="Q181" i="5"/>
  <c r="Q171" i="5"/>
  <c r="Q168" i="5"/>
  <c r="Q164" i="5"/>
  <c r="Q159" i="5"/>
  <c r="Q147" i="5"/>
  <c r="Q146" i="5"/>
  <c r="Q142" i="5"/>
  <c r="Q136" i="5"/>
  <c r="Q135" i="5"/>
  <c r="Q127" i="5"/>
  <c r="Q124" i="5"/>
  <c r="Q109" i="5"/>
  <c r="Q100" i="5"/>
  <c r="Q85" i="5"/>
  <c r="Q78" i="5"/>
  <c r="Q74" i="5"/>
  <c r="Q67" i="5"/>
  <c r="Q62" i="5"/>
  <c r="Q56" i="5"/>
  <c r="Q51" i="5"/>
  <c r="Q44" i="5"/>
  <c r="Q31" i="5"/>
  <c r="Q28" i="5"/>
  <c r="Q26" i="5"/>
  <c r="Q25" i="5"/>
  <c r="Q17" i="5"/>
  <c r="Q15" i="5"/>
  <c r="Q12" i="5"/>
  <c r="Q9" i="5"/>
  <c r="Q8" i="5"/>
  <c r="Q6" i="5"/>
  <c r="O202" i="5"/>
  <c r="O195" i="5"/>
  <c r="O194" i="5"/>
  <c r="O191" i="5"/>
  <c r="O190" i="5"/>
  <c r="O181" i="5"/>
  <c r="O171" i="5"/>
  <c r="O168" i="5"/>
  <c r="O164" i="5"/>
  <c r="O159" i="5"/>
  <c r="O147" i="5"/>
  <c r="O146" i="5"/>
  <c r="O142" i="5"/>
  <c r="O136" i="5"/>
  <c r="O135" i="5"/>
  <c r="O127" i="5"/>
  <c r="O124" i="5"/>
  <c r="O109" i="5"/>
  <c r="O100" i="5"/>
  <c r="O85" i="5"/>
  <c r="O78" i="5"/>
  <c r="O74" i="5"/>
  <c r="O72" i="5"/>
  <c r="O67" i="5"/>
  <c r="O62" i="5"/>
  <c r="O56" i="5"/>
  <c r="O51" i="5"/>
  <c r="O44" i="5"/>
  <c r="O31" i="5"/>
  <c r="O28" i="5"/>
  <c r="O26" i="5"/>
  <c r="O25" i="5"/>
  <c r="O20" i="5"/>
  <c r="O17" i="5"/>
  <c r="O15" i="5"/>
  <c r="O12" i="5"/>
  <c r="O8" i="5"/>
  <c r="O7" i="5"/>
  <c r="O6" i="5"/>
  <c r="M202" i="5"/>
  <c r="M195" i="5"/>
  <c r="M194" i="5"/>
  <c r="M191" i="5"/>
  <c r="M190" i="5"/>
  <c r="M181" i="5"/>
  <c r="M171" i="5"/>
  <c r="M168" i="5"/>
  <c r="M164" i="5"/>
  <c r="M159" i="5"/>
  <c r="M147" i="5"/>
  <c r="M146" i="5"/>
  <c r="M142" i="5"/>
  <c r="M136" i="5"/>
  <c r="M135" i="5"/>
  <c r="M127" i="5"/>
  <c r="M124" i="5"/>
  <c r="M109" i="5"/>
  <c r="M108" i="5"/>
  <c r="M100" i="5"/>
  <c r="M85" i="5"/>
  <c r="M78" i="5"/>
  <c r="M74" i="5"/>
  <c r="M72" i="5"/>
  <c r="M67" i="5"/>
  <c r="M62" i="5"/>
  <c r="M56" i="5"/>
  <c r="M51" i="5"/>
  <c r="M44" i="5"/>
  <c r="M31" i="5"/>
  <c r="M28" i="5"/>
  <c r="M26" i="5"/>
  <c r="M25" i="5"/>
  <c r="M20" i="5"/>
  <c r="M17" i="5"/>
  <c r="M15" i="5"/>
  <c r="M12" i="5"/>
  <c r="M8" i="5"/>
  <c r="M7" i="5"/>
  <c r="M6" i="5"/>
  <c r="K202" i="5"/>
  <c r="K191" i="5"/>
  <c r="K146" i="5"/>
  <c r="K78" i="5"/>
  <c r="K74" i="5"/>
  <c r="K56" i="5"/>
  <c r="K31" i="5"/>
  <c r="K17" i="5"/>
  <c r="K7" i="5"/>
  <c r="I220" i="5"/>
  <c r="I202" i="5"/>
  <c r="I195" i="5"/>
  <c r="I194" i="5"/>
  <c r="I191" i="5"/>
  <c r="I190" i="5"/>
  <c r="I181" i="5"/>
  <c r="I178" i="5"/>
  <c r="I168" i="5"/>
  <c r="I164" i="5"/>
  <c r="I159" i="5"/>
  <c r="I151" i="5"/>
  <c r="I147" i="5"/>
  <c r="I146" i="5"/>
  <c r="I142" i="5"/>
  <c r="I136" i="5"/>
  <c r="I135" i="5"/>
  <c r="I127" i="5"/>
  <c r="I124" i="5"/>
  <c r="I109" i="5"/>
  <c r="I100" i="5"/>
  <c r="I85" i="5"/>
  <c r="I78" i="5"/>
  <c r="I74" i="5"/>
  <c r="I67" i="5"/>
  <c r="I62" i="5"/>
  <c r="I56" i="5"/>
  <c r="I51" i="5"/>
  <c r="I44" i="5"/>
  <c r="I31" i="5"/>
  <c r="I28" i="5"/>
  <c r="I26" i="5"/>
  <c r="I25" i="5"/>
  <c r="I17" i="5"/>
  <c r="I15" i="5"/>
  <c r="I12" i="5"/>
  <c r="I9" i="5"/>
  <c r="I8" i="5"/>
  <c r="I7" i="5"/>
  <c r="I6" i="5"/>
  <c r="AA226" i="5"/>
  <c r="AA225" i="5"/>
  <c r="AA223" i="5"/>
  <c r="AA219" i="5"/>
  <c r="AA218" i="5"/>
  <c r="AA217" i="5"/>
  <c r="AA215" i="5"/>
  <c r="AA214" i="5"/>
  <c r="AA213" i="5"/>
  <c r="AA211" i="5"/>
  <c r="AA210" i="5"/>
  <c r="AA209" i="5"/>
  <c r="AA208" i="5"/>
  <c r="AA205" i="5"/>
  <c r="AA201" i="5"/>
  <c r="AA199" i="5"/>
  <c r="AA197" i="5"/>
  <c r="AA196" i="5"/>
  <c r="AA193" i="5"/>
  <c r="AA189" i="5"/>
  <c r="AA188" i="5"/>
  <c r="AA186" i="5"/>
  <c r="AA185" i="5"/>
  <c r="AA184" i="5"/>
  <c r="AA182" i="5"/>
  <c r="AA177" i="5"/>
  <c r="AA176" i="5"/>
  <c r="AA175" i="5"/>
  <c r="AA174" i="5"/>
  <c r="AA172" i="5"/>
  <c r="AA170" i="5"/>
  <c r="AA169" i="5"/>
  <c r="AA167" i="5"/>
  <c r="AA166" i="5"/>
  <c r="AA163" i="5"/>
  <c r="AA160" i="5"/>
  <c r="AA158" i="5"/>
  <c r="AA157" i="5"/>
  <c r="AA156" i="5"/>
  <c r="AA155" i="5"/>
  <c r="AA153" i="5"/>
  <c r="AA152" i="5"/>
  <c r="AA148" i="5"/>
  <c r="AA145" i="5"/>
  <c r="AA144" i="5"/>
  <c r="AA143" i="5"/>
  <c r="AA141" i="5"/>
  <c r="AA138" i="5"/>
  <c r="AA137" i="5"/>
  <c r="AA134" i="5"/>
  <c r="AA132" i="5"/>
  <c r="AA129" i="5"/>
  <c r="AA128" i="5"/>
  <c r="AA119" i="5"/>
  <c r="AA118" i="5"/>
  <c r="AA117" i="5"/>
  <c r="AA115" i="5"/>
  <c r="AA114" i="5"/>
  <c r="AA113" i="5"/>
  <c r="AA112" i="5"/>
  <c r="AA111" i="5"/>
  <c r="AA110" i="5"/>
  <c r="AA105" i="5"/>
  <c r="AA103" i="5"/>
  <c r="AA101" i="5"/>
  <c r="AA99" i="5"/>
  <c r="AA98" i="5"/>
  <c r="AA97" i="5"/>
  <c r="AA93" i="5"/>
  <c r="AA92" i="5"/>
  <c r="AA91" i="5"/>
  <c r="AA90" i="5"/>
  <c r="AA89" i="5"/>
  <c r="AA88" i="5"/>
  <c r="AA87" i="5"/>
  <c r="AA86" i="5"/>
  <c r="AA84" i="5"/>
  <c r="AA81" i="5"/>
  <c r="AA79" i="5"/>
  <c r="AA76" i="5"/>
  <c r="AA75" i="5"/>
  <c r="AA73" i="5"/>
  <c r="AA71" i="5"/>
  <c r="AA69" i="5"/>
  <c r="AA68" i="5"/>
  <c r="AA65" i="5"/>
  <c r="AA64" i="5"/>
  <c r="AA63" i="5"/>
  <c r="AA60" i="5"/>
  <c r="AA59" i="5"/>
  <c r="AA58" i="5"/>
  <c r="AA55" i="5"/>
  <c r="AA54" i="5"/>
  <c r="AA50" i="5"/>
  <c r="AA49" i="5"/>
  <c r="AA48" i="5"/>
  <c r="AA47" i="5"/>
  <c r="AA46" i="5"/>
  <c r="AA43" i="5"/>
  <c r="AA42" i="5"/>
  <c r="AA41" i="5"/>
  <c r="AA40" i="5"/>
  <c r="AA37" i="5"/>
  <c r="AA36" i="5"/>
  <c r="AA34" i="5"/>
  <c r="AA33" i="5"/>
  <c r="AA30" i="5"/>
  <c r="AA29" i="5"/>
  <c r="AA27" i="5"/>
  <c r="AA23" i="5"/>
  <c r="AA21" i="5"/>
  <c r="AA19" i="5"/>
  <c r="AA18" i="5"/>
  <c r="AA16" i="5"/>
  <c r="AA14" i="5"/>
  <c r="AA13" i="5"/>
  <c r="AA11" i="5"/>
  <c r="AA10" i="5"/>
  <c r="W226" i="5"/>
  <c r="Y226" i="5" s="1"/>
  <c r="W225" i="5"/>
  <c r="Y225" i="5" s="1"/>
  <c r="W223" i="5"/>
  <c r="Y223" i="5" s="1"/>
  <c r="W219" i="5"/>
  <c r="Y219" i="5" s="1"/>
  <c r="W218" i="5"/>
  <c r="Y218" i="5" s="1"/>
  <c r="W217" i="5"/>
  <c r="Y217" i="5" s="1"/>
  <c r="W215" i="5"/>
  <c r="Y215" i="5" s="1"/>
  <c r="W214" i="5"/>
  <c r="Y214" i="5" s="1"/>
  <c r="W213" i="5"/>
  <c r="Y213" i="5" s="1"/>
  <c r="W211" i="5"/>
  <c r="Y211" i="5" s="1"/>
  <c r="W210" i="5"/>
  <c r="Y210" i="5" s="1"/>
  <c r="W209" i="5"/>
  <c r="Y209" i="5" s="1"/>
  <c r="W208" i="5"/>
  <c r="Y208" i="5" s="1"/>
  <c r="W205" i="5"/>
  <c r="W201" i="5"/>
  <c r="Y201" i="5" s="1"/>
  <c r="W199" i="5"/>
  <c r="Y199" i="5" s="1"/>
  <c r="W197" i="5"/>
  <c r="Y197" i="5" s="1"/>
  <c r="W196" i="5"/>
  <c r="Y196" i="5" s="1"/>
  <c r="W193" i="5"/>
  <c r="Y193" i="5" s="1"/>
  <c r="W189" i="5"/>
  <c r="Y189" i="5" s="1"/>
  <c r="W188" i="5"/>
  <c r="Y188" i="5" s="1"/>
  <c r="W186" i="5"/>
  <c r="Y186" i="5" s="1"/>
  <c r="W185" i="5"/>
  <c r="Y185" i="5" s="1"/>
  <c r="W184" i="5"/>
  <c r="Y184" i="5" s="1"/>
  <c r="W182" i="5"/>
  <c r="Y182" i="5" s="1"/>
  <c r="W177" i="5"/>
  <c r="Y177" i="5" s="1"/>
  <c r="W176" i="5"/>
  <c r="Y176" i="5" s="1"/>
  <c r="W175" i="5"/>
  <c r="Y175" i="5" s="1"/>
  <c r="W174" i="5"/>
  <c r="Y174" i="5" s="1"/>
  <c r="W172" i="5"/>
  <c r="Y172" i="5" s="1"/>
  <c r="W170" i="5"/>
  <c r="Y170" i="5" s="1"/>
  <c r="W169" i="5"/>
  <c r="Y169" i="5" s="1"/>
  <c r="W167" i="5"/>
  <c r="Y167" i="5" s="1"/>
  <c r="W166" i="5"/>
  <c r="Y166" i="5" s="1"/>
  <c r="W163" i="5"/>
  <c r="Y163" i="5" s="1"/>
  <c r="W160" i="5"/>
  <c r="Y160" i="5" s="1"/>
  <c r="W158" i="5"/>
  <c r="Y158" i="5" s="1"/>
  <c r="W157" i="5"/>
  <c r="Y157" i="5" s="1"/>
  <c r="W156" i="5"/>
  <c r="Y156" i="5" s="1"/>
  <c r="W155" i="5"/>
  <c r="Y155" i="5" s="1"/>
  <c r="W153" i="5"/>
  <c r="Y153" i="5" s="1"/>
  <c r="W152" i="5"/>
  <c r="Y152" i="5" s="1"/>
  <c r="W148" i="5"/>
  <c r="Y148" i="5" s="1"/>
  <c r="W145" i="5"/>
  <c r="Y145" i="5" s="1"/>
  <c r="W144" i="5"/>
  <c r="Y144" i="5" s="1"/>
  <c r="W143" i="5"/>
  <c r="Y143" i="5" s="1"/>
  <c r="W141" i="5"/>
  <c r="Y141" i="5" s="1"/>
  <c r="W138" i="5"/>
  <c r="Y138" i="5" s="1"/>
  <c r="W137" i="5"/>
  <c r="Y137" i="5" s="1"/>
  <c r="W134" i="5"/>
  <c r="Y134" i="5" s="1"/>
  <c r="W132" i="5"/>
  <c r="Y132" i="5" s="1"/>
  <c r="W129" i="5"/>
  <c r="Y129" i="5" s="1"/>
  <c r="W128" i="5"/>
  <c r="Y128" i="5" s="1"/>
  <c r="W119" i="5"/>
  <c r="Y119" i="5" s="1"/>
  <c r="W118" i="5"/>
  <c r="Y118" i="5" s="1"/>
  <c r="W117" i="5"/>
  <c r="Y117" i="5" s="1"/>
  <c r="W115" i="5"/>
  <c r="Y115" i="5" s="1"/>
  <c r="W114" i="5"/>
  <c r="Y114" i="5" s="1"/>
  <c r="W113" i="5"/>
  <c r="Y113" i="5" s="1"/>
  <c r="W112" i="5"/>
  <c r="Y112" i="5" s="1"/>
  <c r="W111" i="5"/>
  <c r="Y111" i="5" s="1"/>
  <c r="W110" i="5"/>
  <c r="Y110" i="5" s="1"/>
  <c r="W105" i="5"/>
  <c r="Y105" i="5" s="1"/>
  <c r="W103" i="5"/>
  <c r="Y103" i="5" s="1"/>
  <c r="W101" i="5"/>
  <c r="Y101" i="5" s="1"/>
  <c r="W99" i="5"/>
  <c r="Y99" i="5" s="1"/>
  <c r="W98" i="5"/>
  <c r="Y98" i="5" s="1"/>
  <c r="W97" i="5"/>
  <c r="Y97" i="5" s="1"/>
  <c r="W93" i="5"/>
  <c r="Y93" i="5" s="1"/>
  <c r="W92" i="5"/>
  <c r="Y92" i="5" s="1"/>
  <c r="W91" i="5"/>
  <c r="Y91" i="5" s="1"/>
  <c r="W90" i="5"/>
  <c r="Y90" i="5" s="1"/>
  <c r="W89" i="5"/>
  <c r="Y89" i="5" s="1"/>
  <c r="W88" i="5"/>
  <c r="Y88" i="5" s="1"/>
  <c r="W87" i="5"/>
  <c r="Y87" i="5" s="1"/>
  <c r="W86" i="5"/>
  <c r="Y86" i="5" s="1"/>
  <c r="W84" i="5"/>
  <c r="Y84" i="5" s="1"/>
  <c r="W81" i="5"/>
  <c r="Y81" i="5" s="1"/>
  <c r="W79" i="5"/>
  <c r="Y79" i="5" s="1"/>
  <c r="W76" i="5"/>
  <c r="Y76" i="5" s="1"/>
  <c r="W75" i="5"/>
  <c r="Y75" i="5" s="1"/>
  <c r="W73" i="5"/>
  <c r="Y73" i="5" s="1"/>
  <c r="W71" i="5"/>
  <c r="Y71" i="5" s="1"/>
  <c r="W69" i="5"/>
  <c r="Y69" i="5" s="1"/>
  <c r="W68" i="5"/>
  <c r="Y68" i="5" s="1"/>
  <c r="W65" i="5"/>
  <c r="Y65" i="5" s="1"/>
  <c r="W64" i="5"/>
  <c r="Y64" i="5" s="1"/>
  <c r="W63" i="5"/>
  <c r="Y63" i="5" s="1"/>
  <c r="W60" i="5"/>
  <c r="Y60" i="5" s="1"/>
  <c r="W59" i="5"/>
  <c r="Y59" i="5" s="1"/>
  <c r="W58" i="5"/>
  <c r="Y58" i="5" s="1"/>
  <c r="W55" i="5"/>
  <c r="Y55" i="5" s="1"/>
  <c r="W54" i="5"/>
  <c r="Y54" i="5" s="1"/>
  <c r="W50" i="5"/>
  <c r="Y50" i="5" s="1"/>
  <c r="W49" i="5"/>
  <c r="Y49" i="5" s="1"/>
  <c r="W48" i="5"/>
  <c r="Y48" i="5" s="1"/>
  <c r="W47" i="5"/>
  <c r="Y47" i="5" s="1"/>
  <c r="W46" i="5"/>
  <c r="Y46" i="5" s="1"/>
  <c r="W43" i="5"/>
  <c r="Y43" i="5" s="1"/>
  <c r="W42" i="5"/>
  <c r="Y42" i="5" s="1"/>
  <c r="W41" i="5"/>
  <c r="Y41" i="5" s="1"/>
  <c r="W40" i="5"/>
  <c r="Y40" i="5" s="1"/>
  <c r="W37" i="5"/>
  <c r="Y37" i="5" s="1"/>
  <c r="W36" i="5"/>
  <c r="Y36" i="5" s="1"/>
  <c r="W34" i="5"/>
  <c r="Y34" i="5" s="1"/>
  <c r="W33" i="5"/>
  <c r="Y33" i="5" s="1"/>
  <c r="W30" i="5"/>
  <c r="Y30" i="5" s="1"/>
  <c r="W29" i="5"/>
  <c r="Y29" i="5" s="1"/>
  <c r="W27" i="5"/>
  <c r="Y27" i="5" s="1"/>
  <c r="W23" i="5"/>
  <c r="Y23" i="5" s="1"/>
  <c r="W21" i="5"/>
  <c r="Y21" i="5" s="1"/>
  <c r="W19" i="5"/>
  <c r="Y19" i="5" s="1"/>
  <c r="W18" i="5"/>
  <c r="Y18" i="5" s="1"/>
  <c r="W16" i="5"/>
  <c r="Y16" i="5" s="1"/>
  <c r="W14" i="5"/>
  <c r="Y14" i="5" s="1"/>
  <c r="W13" i="5"/>
  <c r="Y13" i="5" s="1"/>
  <c r="W11" i="5"/>
  <c r="Y11" i="5" s="1"/>
  <c r="W10" i="5"/>
  <c r="Y10" i="5" s="1"/>
  <c r="U226" i="5"/>
  <c r="U225" i="5"/>
  <c r="U223" i="5"/>
  <c r="U219" i="5"/>
  <c r="U218" i="5"/>
  <c r="U217" i="5"/>
  <c r="U215" i="5"/>
  <c r="U214" i="5"/>
  <c r="U213" i="5"/>
  <c r="U211" i="5"/>
  <c r="U210" i="5"/>
  <c r="U209" i="5"/>
  <c r="U208" i="5"/>
  <c r="U205" i="5"/>
  <c r="U201" i="5"/>
  <c r="U199" i="5"/>
  <c r="U197" i="5"/>
  <c r="U196" i="5"/>
  <c r="U193" i="5"/>
  <c r="U189" i="5"/>
  <c r="U188" i="5"/>
  <c r="U186" i="5"/>
  <c r="U185" i="5"/>
  <c r="U184" i="5"/>
  <c r="U182" i="5"/>
  <c r="U177" i="5"/>
  <c r="U176" i="5"/>
  <c r="U175" i="5"/>
  <c r="U174" i="5"/>
  <c r="U172" i="5"/>
  <c r="U170" i="5"/>
  <c r="U169" i="5"/>
  <c r="U167" i="5"/>
  <c r="U166" i="5"/>
  <c r="U163" i="5"/>
  <c r="U160" i="5"/>
  <c r="U158" i="5"/>
  <c r="U157" i="5"/>
  <c r="U156" i="5"/>
  <c r="U155" i="5"/>
  <c r="U153" i="5"/>
  <c r="U152" i="5"/>
  <c r="U148" i="5"/>
  <c r="U145" i="5"/>
  <c r="U144" i="5"/>
  <c r="U143" i="5"/>
  <c r="U141" i="5"/>
  <c r="U138" i="5"/>
  <c r="U137" i="5"/>
  <c r="U134" i="5"/>
  <c r="U132" i="5"/>
  <c r="U129" i="5"/>
  <c r="U128" i="5"/>
  <c r="U119" i="5"/>
  <c r="U118" i="5"/>
  <c r="U117" i="5"/>
  <c r="U115" i="5"/>
  <c r="U114" i="5"/>
  <c r="U113" i="5"/>
  <c r="U112" i="5"/>
  <c r="U111" i="5"/>
  <c r="U110" i="5"/>
  <c r="U105" i="5"/>
  <c r="U103" i="5"/>
  <c r="U101" i="5"/>
  <c r="U99" i="5"/>
  <c r="U98" i="5"/>
  <c r="U97" i="5"/>
  <c r="U93" i="5"/>
  <c r="U92" i="5"/>
  <c r="U91" i="5"/>
  <c r="U90" i="5"/>
  <c r="U89" i="5"/>
  <c r="U88" i="5"/>
  <c r="U87" i="5"/>
  <c r="U86" i="5"/>
  <c r="U84" i="5"/>
  <c r="U81" i="5"/>
  <c r="U79" i="5"/>
  <c r="U76" i="5"/>
  <c r="U75" i="5"/>
  <c r="U73" i="5"/>
  <c r="U71" i="5"/>
  <c r="U69" i="5"/>
  <c r="U68" i="5"/>
  <c r="U65" i="5"/>
  <c r="U64" i="5"/>
  <c r="U63" i="5"/>
  <c r="U60" i="5"/>
  <c r="U59" i="5"/>
  <c r="U58" i="5"/>
  <c r="U55" i="5"/>
  <c r="U54" i="5"/>
  <c r="U50" i="5"/>
  <c r="U49" i="5"/>
  <c r="U48" i="5"/>
  <c r="U47" i="5"/>
  <c r="U46" i="5"/>
  <c r="U43" i="5"/>
  <c r="U42" i="5"/>
  <c r="U41" i="5"/>
  <c r="U40" i="5"/>
  <c r="U37" i="5"/>
  <c r="U36" i="5"/>
  <c r="U34" i="5"/>
  <c r="U33" i="5"/>
  <c r="U30" i="5"/>
  <c r="U29" i="5"/>
  <c r="U27" i="5"/>
  <c r="U23" i="5"/>
  <c r="U21" i="5"/>
  <c r="U19" i="5"/>
  <c r="U18" i="5"/>
  <c r="U16" i="5"/>
  <c r="U14" i="5"/>
  <c r="U13" i="5"/>
  <c r="U11" i="5"/>
  <c r="S226" i="5"/>
  <c r="S225" i="5"/>
  <c r="S223" i="5"/>
  <c r="S219" i="5"/>
  <c r="S218" i="5"/>
  <c r="S217" i="5"/>
  <c r="S215" i="5"/>
  <c r="S214" i="5"/>
  <c r="S213" i="5"/>
  <c r="S211" i="5"/>
  <c r="S210" i="5"/>
  <c r="S209" i="5"/>
  <c r="S208" i="5"/>
  <c r="S205" i="5"/>
  <c r="S201" i="5"/>
  <c r="S199" i="5"/>
  <c r="S197" i="5"/>
  <c r="S196" i="5"/>
  <c r="S193" i="5"/>
  <c r="S189" i="5"/>
  <c r="S188" i="5"/>
  <c r="S186" i="5"/>
  <c r="S185" i="5"/>
  <c r="S184" i="5"/>
  <c r="S182" i="5"/>
  <c r="S177" i="5"/>
  <c r="S176" i="5"/>
  <c r="S175" i="5"/>
  <c r="S174" i="5"/>
  <c r="S172" i="5"/>
  <c r="S170" i="5"/>
  <c r="S169" i="5"/>
  <c r="S167" i="5"/>
  <c r="S166" i="5"/>
  <c r="S163" i="5"/>
  <c r="S160" i="5"/>
  <c r="S158" i="5"/>
  <c r="S157" i="5"/>
  <c r="S156" i="5"/>
  <c r="S155" i="5"/>
  <c r="S153" i="5"/>
  <c r="S148" i="5"/>
  <c r="S145" i="5"/>
  <c r="S144" i="5"/>
  <c r="S143" i="5"/>
  <c r="S141" i="5"/>
  <c r="S138" i="5"/>
  <c r="S137" i="5"/>
  <c r="S134" i="5"/>
  <c r="S132" i="5"/>
  <c r="S129" i="5"/>
  <c r="S128" i="5"/>
  <c r="S119" i="5"/>
  <c r="S118" i="5"/>
  <c r="S117" i="5"/>
  <c r="S115" i="5"/>
  <c r="S114" i="5"/>
  <c r="S113" i="5"/>
  <c r="S112" i="5"/>
  <c r="S111" i="5"/>
  <c r="S110" i="5"/>
  <c r="S105" i="5"/>
  <c r="S103" i="5"/>
  <c r="S101" i="5"/>
  <c r="S99" i="5"/>
  <c r="S98" i="5"/>
  <c r="S97" i="5"/>
  <c r="S93" i="5"/>
  <c r="S92" i="5"/>
  <c r="S91" i="5"/>
  <c r="S90" i="5"/>
  <c r="S89" i="5"/>
  <c r="S88" i="5"/>
  <c r="S87" i="5"/>
  <c r="S86" i="5"/>
  <c r="S84" i="5"/>
  <c r="S81" i="5"/>
  <c r="S79" i="5"/>
  <c r="S76" i="5"/>
  <c r="S75" i="5"/>
  <c r="S73" i="5"/>
  <c r="S71" i="5"/>
  <c r="S69" i="5"/>
  <c r="S68" i="5"/>
  <c r="S65" i="5"/>
  <c r="S64" i="5"/>
  <c r="S63" i="5"/>
  <c r="S60" i="5"/>
  <c r="S59" i="5"/>
  <c r="S58" i="5"/>
  <c r="S55" i="5"/>
  <c r="S54" i="5"/>
  <c r="S50" i="5"/>
  <c r="S49" i="5"/>
  <c r="S48" i="5"/>
  <c r="S47" i="5"/>
  <c r="S46" i="5"/>
  <c r="S43" i="5"/>
  <c r="S42" i="5"/>
  <c r="S41" i="5"/>
  <c r="S40" i="5"/>
  <c r="S37" i="5"/>
  <c r="S36" i="5"/>
  <c r="S34" i="5"/>
  <c r="S33" i="5"/>
  <c r="S30" i="5"/>
  <c r="S29" i="5"/>
  <c r="S27" i="5"/>
  <c r="S23" i="5"/>
  <c r="S21" i="5"/>
  <c r="S19" i="5"/>
  <c r="S18" i="5"/>
  <c r="S16" i="5"/>
  <c r="S14" i="5"/>
  <c r="S13" i="5"/>
  <c r="S11" i="5"/>
  <c r="Q226" i="5"/>
  <c r="Q225" i="5"/>
  <c r="Q223" i="5"/>
  <c r="Q219" i="5"/>
  <c r="Q218" i="5"/>
  <c r="Q217" i="5"/>
  <c r="Q215" i="5"/>
  <c r="Q214" i="5"/>
  <c r="Q213" i="5"/>
  <c r="Q211" i="5"/>
  <c r="Q210" i="5"/>
  <c r="Q209" i="5"/>
  <c r="Q208" i="5"/>
  <c r="Q205" i="5"/>
  <c r="Q201" i="5"/>
  <c r="Q199" i="5"/>
  <c r="Q197" i="5"/>
  <c r="Q196" i="5"/>
  <c r="Q193" i="5"/>
  <c r="Q189" i="5"/>
  <c r="Q188" i="5"/>
  <c r="Q186" i="5"/>
  <c r="Q185" i="5"/>
  <c r="Q184" i="5"/>
  <c r="Q182" i="5"/>
  <c r="Q177" i="5"/>
  <c r="Q176" i="5"/>
  <c r="Q175" i="5"/>
  <c r="Q174" i="5"/>
  <c r="Q172" i="5"/>
  <c r="Q170" i="5"/>
  <c r="Q169" i="5"/>
  <c r="Q167" i="5"/>
  <c r="Q166" i="5"/>
  <c r="Q163" i="5"/>
  <c r="Q160" i="5"/>
  <c r="Q158" i="5"/>
  <c r="Q157" i="5"/>
  <c r="Q156" i="5"/>
  <c r="Q155" i="5"/>
  <c r="Q153" i="5"/>
  <c r="Q152" i="5"/>
  <c r="Q148" i="5"/>
  <c r="Q145" i="5"/>
  <c r="Q144" i="5"/>
  <c r="Q143" i="5"/>
  <c r="Q141" i="5"/>
  <c r="Q138" i="5"/>
  <c r="Q137" i="5"/>
  <c r="Q134" i="5"/>
  <c r="Q132" i="5"/>
  <c r="Q129" i="5"/>
  <c r="Q128" i="5"/>
  <c r="Q119" i="5"/>
  <c r="Q118" i="5"/>
  <c r="Q117" i="5"/>
  <c r="Q115" i="5"/>
  <c r="Q114" i="5"/>
  <c r="Q113" i="5"/>
  <c r="Q112" i="5"/>
  <c r="Q111" i="5"/>
  <c r="Q110" i="5"/>
  <c r="Q105" i="5"/>
  <c r="Q103" i="5"/>
  <c r="Q101" i="5"/>
  <c r="Q99" i="5"/>
  <c r="Q98" i="5"/>
  <c r="Q97" i="5"/>
  <c r="Q93" i="5"/>
  <c r="Q92" i="5"/>
  <c r="Q91" i="5"/>
  <c r="Q90" i="5"/>
  <c r="Q89" i="5"/>
  <c r="Q88" i="5"/>
  <c r="Q87" i="5"/>
  <c r="Q86" i="5"/>
  <c r="Q84" i="5"/>
  <c r="Q81" i="5"/>
  <c r="Q79" i="5"/>
  <c r="Q76" i="5"/>
  <c r="Q75" i="5"/>
  <c r="Q73" i="5"/>
  <c r="Q71" i="5"/>
  <c r="Q69" i="5"/>
  <c r="Q68" i="5"/>
  <c r="Q65" i="5"/>
  <c r="Q64" i="5"/>
  <c r="Q63" i="5"/>
  <c r="Q60" i="5"/>
  <c r="Q59" i="5"/>
  <c r="Q58" i="5"/>
  <c r="Q55" i="5"/>
  <c r="Q54" i="5"/>
  <c r="Q50" i="5"/>
  <c r="Q49" i="5"/>
  <c r="Q48" i="5"/>
  <c r="Q47" i="5"/>
  <c r="Q46" i="5"/>
  <c r="Q43" i="5"/>
  <c r="Q42" i="5"/>
  <c r="Q41" i="5"/>
  <c r="Q40" i="5"/>
  <c r="Q37" i="5"/>
  <c r="Q36" i="5"/>
  <c r="Q34" i="5"/>
  <c r="Q33" i="5"/>
  <c r="Q30" i="5"/>
  <c r="Q29" i="5"/>
  <c r="Q27" i="5"/>
  <c r="Q23" i="5"/>
  <c r="Q21" i="5"/>
  <c r="Q19" i="5"/>
  <c r="Q18" i="5"/>
  <c r="Q16" i="5"/>
  <c r="Q14" i="5"/>
  <c r="Q13" i="5"/>
  <c r="Q11" i="5"/>
  <c r="U10" i="5"/>
  <c r="S10" i="5"/>
  <c r="Q10" i="5"/>
  <c r="O226" i="5"/>
  <c r="O225" i="5"/>
  <c r="O223" i="5"/>
  <c r="O219" i="5"/>
  <c r="O218" i="5"/>
  <c r="O217" i="5"/>
  <c r="O215" i="5"/>
  <c r="O214" i="5"/>
  <c r="O213" i="5"/>
  <c r="O211" i="5"/>
  <c r="O210" i="5"/>
  <c r="O209" i="5"/>
  <c r="O208" i="5"/>
  <c r="O205" i="5"/>
  <c r="O201" i="5"/>
  <c r="O199" i="5"/>
  <c r="O197" i="5"/>
  <c r="O196" i="5"/>
  <c r="O193" i="5"/>
  <c r="O189" i="5"/>
  <c r="O188" i="5"/>
  <c r="O186" i="5"/>
  <c r="O185" i="5"/>
  <c r="O184" i="5"/>
  <c r="O182" i="5"/>
  <c r="O177" i="5"/>
  <c r="O176" i="5"/>
  <c r="O175" i="5"/>
  <c r="O174" i="5"/>
  <c r="O172" i="5"/>
  <c r="O170" i="5"/>
  <c r="O169" i="5"/>
  <c r="O167" i="5"/>
  <c r="O166" i="5"/>
  <c r="O163" i="5"/>
  <c r="O160" i="5"/>
  <c r="O158" i="5"/>
  <c r="O157" i="5"/>
  <c r="O156" i="5"/>
  <c r="O155" i="5"/>
  <c r="O153" i="5"/>
  <c r="O152" i="5"/>
  <c r="O148" i="5"/>
  <c r="O145" i="5"/>
  <c r="O144" i="5"/>
  <c r="O143" i="5"/>
  <c r="O141" i="5"/>
  <c r="O138" i="5"/>
  <c r="O137" i="5"/>
  <c r="O134" i="5"/>
  <c r="O132" i="5"/>
  <c r="O129" i="5"/>
  <c r="O128" i="5"/>
  <c r="O119" i="5"/>
  <c r="O118" i="5"/>
  <c r="O117" i="5"/>
  <c r="O115" i="5"/>
  <c r="O114" i="5"/>
  <c r="O113" i="5"/>
  <c r="O112" i="5"/>
  <c r="O111" i="5"/>
  <c r="O110" i="5"/>
  <c r="O105" i="5"/>
  <c r="O103" i="5"/>
  <c r="O101" i="5"/>
  <c r="O99" i="5"/>
  <c r="O98" i="5"/>
  <c r="O97" i="5"/>
  <c r="O93" i="5"/>
  <c r="O92" i="5"/>
  <c r="O91" i="5"/>
  <c r="O90" i="5"/>
  <c r="O89" i="5"/>
  <c r="O88" i="5"/>
  <c r="O87" i="5"/>
  <c r="O86" i="5"/>
  <c r="O84" i="5"/>
  <c r="O81" i="5"/>
  <c r="O79" i="5"/>
  <c r="O76" i="5"/>
  <c r="O75" i="5"/>
  <c r="O73" i="5"/>
  <c r="O71" i="5"/>
  <c r="O69" i="5"/>
  <c r="O68" i="5"/>
  <c r="O65" i="5"/>
  <c r="O64" i="5"/>
  <c r="O63" i="5"/>
  <c r="O60" i="5"/>
  <c r="O59" i="5"/>
  <c r="O58" i="5"/>
  <c r="O55" i="5"/>
  <c r="O54" i="5"/>
  <c r="O50" i="5"/>
  <c r="O49" i="5"/>
  <c r="O48" i="5"/>
  <c r="O47" i="5"/>
  <c r="O46" i="5"/>
  <c r="O43" i="5"/>
  <c r="O42" i="5"/>
  <c r="O41" i="5"/>
  <c r="O40" i="5"/>
  <c r="O37" i="5"/>
  <c r="O36" i="5"/>
  <c r="O34" i="5"/>
  <c r="O33" i="5"/>
  <c r="O30" i="5"/>
  <c r="O29" i="5"/>
  <c r="O27" i="5"/>
  <c r="O23" i="5"/>
  <c r="O21" i="5"/>
  <c r="O19" i="5"/>
  <c r="O18" i="5"/>
  <c r="O16" i="5"/>
  <c r="O14" i="5"/>
  <c r="O13" i="5"/>
  <c r="O11" i="5"/>
  <c r="O10" i="5"/>
  <c r="M226" i="5"/>
  <c r="M225" i="5"/>
  <c r="M223" i="5"/>
  <c r="M219" i="5"/>
  <c r="M218" i="5"/>
  <c r="M217" i="5"/>
  <c r="M215" i="5"/>
  <c r="M214" i="5"/>
  <c r="M213" i="5"/>
  <c r="M211" i="5"/>
  <c r="M210" i="5"/>
  <c r="M209" i="5"/>
  <c r="M208" i="5"/>
  <c r="M205" i="5"/>
  <c r="M201" i="5"/>
  <c r="M199" i="5"/>
  <c r="M197" i="5"/>
  <c r="M196" i="5"/>
  <c r="M193" i="5"/>
  <c r="M189" i="5"/>
  <c r="M188" i="5"/>
  <c r="M186" i="5"/>
  <c r="M185" i="5"/>
  <c r="M184" i="5"/>
  <c r="M182" i="5"/>
  <c r="M177" i="5"/>
  <c r="M176" i="5"/>
  <c r="M175" i="5"/>
  <c r="M174" i="5"/>
  <c r="M172" i="5"/>
  <c r="M170" i="5"/>
  <c r="M169" i="5"/>
  <c r="M167" i="5"/>
  <c r="M166" i="5"/>
  <c r="M163" i="5"/>
  <c r="M160" i="5"/>
  <c r="M158" i="5"/>
  <c r="M157" i="5"/>
  <c r="M156" i="5"/>
  <c r="M155" i="5"/>
  <c r="M153" i="5"/>
  <c r="M152" i="5"/>
  <c r="M148" i="5"/>
  <c r="M145" i="5"/>
  <c r="M144" i="5"/>
  <c r="M143" i="5"/>
  <c r="M141" i="5"/>
  <c r="M138" i="5"/>
  <c r="M137" i="5"/>
  <c r="M134" i="5"/>
  <c r="M132" i="5"/>
  <c r="M129" i="5"/>
  <c r="M128" i="5"/>
  <c r="M119" i="5"/>
  <c r="M118" i="5"/>
  <c r="M117" i="5"/>
  <c r="M115" i="5"/>
  <c r="M114" i="5"/>
  <c r="M113" i="5"/>
  <c r="M112" i="5"/>
  <c r="M111" i="5"/>
  <c r="M110" i="5"/>
  <c r="M105" i="5"/>
  <c r="M103" i="5"/>
  <c r="M101" i="5"/>
  <c r="M99" i="5"/>
  <c r="M98" i="5"/>
  <c r="M97" i="5"/>
  <c r="M93" i="5"/>
  <c r="M92" i="5"/>
  <c r="M91" i="5"/>
  <c r="M90" i="5"/>
  <c r="M89" i="5"/>
  <c r="M88" i="5"/>
  <c r="M87" i="5"/>
  <c r="M86" i="5"/>
  <c r="M84" i="5"/>
  <c r="M81" i="5"/>
  <c r="M79" i="5"/>
  <c r="M76" i="5"/>
  <c r="M75" i="5"/>
  <c r="M73" i="5"/>
  <c r="M71" i="5"/>
  <c r="M69" i="5"/>
  <c r="M68" i="5"/>
  <c r="M65" i="5"/>
  <c r="M64" i="5"/>
  <c r="M63" i="5"/>
  <c r="M60" i="5"/>
  <c r="M59" i="5"/>
  <c r="M58" i="5"/>
  <c r="M55" i="5"/>
  <c r="M54" i="5"/>
  <c r="M50" i="5"/>
  <c r="M49" i="5"/>
  <c r="M48" i="5"/>
  <c r="M47" i="5"/>
  <c r="M46" i="5"/>
  <c r="M43" i="5"/>
  <c r="M42" i="5"/>
  <c r="M41" i="5"/>
  <c r="M40" i="5"/>
  <c r="M37" i="5"/>
  <c r="M36" i="5"/>
  <c r="M34" i="5"/>
  <c r="M33" i="5"/>
  <c r="M30" i="5"/>
  <c r="M29" i="5"/>
  <c r="M27" i="5"/>
  <c r="M23" i="5"/>
  <c r="M21" i="5"/>
  <c r="M19" i="5"/>
  <c r="M18" i="5"/>
  <c r="M16" i="5"/>
  <c r="M14" i="5"/>
  <c r="M13" i="5"/>
  <c r="M11" i="5"/>
  <c r="M10" i="5"/>
  <c r="I226" i="5"/>
  <c r="K226" i="5" s="1"/>
  <c r="I225" i="5"/>
  <c r="K225" i="5" s="1"/>
  <c r="I224" i="5"/>
  <c r="K224" i="5" s="1"/>
  <c r="I223" i="5"/>
  <c r="K223" i="5" s="1"/>
  <c r="I219" i="5"/>
  <c r="K219" i="5" s="1"/>
  <c r="I218" i="5"/>
  <c r="K218" i="5" s="1"/>
  <c r="I217" i="5"/>
  <c r="K217" i="5" s="1"/>
  <c r="I215" i="5"/>
  <c r="K215" i="5" s="1"/>
  <c r="I214" i="5"/>
  <c r="K214" i="5" s="1"/>
  <c r="I213" i="5"/>
  <c r="K213" i="5" s="1"/>
  <c r="I212" i="5"/>
  <c r="K212" i="5" s="1"/>
  <c r="I211" i="5"/>
  <c r="K211" i="5" s="1"/>
  <c r="I210" i="5"/>
  <c r="K210" i="5" s="1"/>
  <c r="I209" i="5"/>
  <c r="K209" i="5" s="1"/>
  <c r="I208" i="5"/>
  <c r="K208" i="5" s="1"/>
  <c r="I206" i="5"/>
  <c r="K206" i="5" s="1"/>
  <c r="I205" i="5"/>
  <c r="K205" i="5" s="1"/>
  <c r="I203" i="5"/>
  <c r="K203" i="5" s="1"/>
  <c r="I201" i="5"/>
  <c r="K201" i="5" s="1"/>
  <c r="I199" i="5"/>
  <c r="K199" i="5" s="1"/>
  <c r="I197" i="5"/>
  <c r="K197" i="5" s="1"/>
  <c r="I196" i="5"/>
  <c r="K196" i="5" s="1"/>
  <c r="I193" i="5"/>
  <c r="K193" i="5" s="1"/>
  <c r="I189" i="5"/>
  <c r="K189" i="5" s="1"/>
  <c r="K188" i="5"/>
  <c r="I186" i="5"/>
  <c r="K186" i="5" s="1"/>
  <c r="I185" i="5"/>
  <c r="K185" i="5" s="1"/>
  <c r="I184" i="5"/>
  <c r="K184" i="5" s="1"/>
  <c r="I182" i="5"/>
  <c r="K182" i="5" s="1"/>
  <c r="I177" i="5"/>
  <c r="K177" i="5" s="1"/>
  <c r="I176" i="5"/>
  <c r="K176" i="5" s="1"/>
  <c r="I175" i="5"/>
  <c r="K175" i="5" s="1"/>
  <c r="I174" i="5"/>
  <c r="K174" i="5" s="1"/>
  <c r="I172" i="5"/>
  <c r="K172" i="5" s="1"/>
  <c r="I170" i="5"/>
  <c r="K170" i="5" s="1"/>
  <c r="I169" i="5"/>
  <c r="K169" i="5" s="1"/>
  <c r="I167" i="5"/>
  <c r="K167" i="5" s="1"/>
  <c r="I166" i="5"/>
  <c r="K166" i="5" s="1"/>
  <c r="I163" i="5"/>
  <c r="K163" i="5" s="1"/>
  <c r="I161" i="5"/>
  <c r="K161" i="5" s="1"/>
  <c r="I160" i="5"/>
  <c r="K160" i="5" s="1"/>
  <c r="I158" i="5"/>
  <c r="K158" i="5" s="1"/>
  <c r="I157" i="5"/>
  <c r="K157" i="5" s="1"/>
  <c r="I156" i="5"/>
  <c r="K156" i="5" s="1"/>
  <c r="I155" i="5"/>
  <c r="K155" i="5" s="1"/>
  <c r="I153" i="5"/>
  <c r="K153" i="5" s="1"/>
  <c r="I152" i="5"/>
  <c r="K152" i="5" s="1"/>
  <c r="I148" i="5"/>
  <c r="K148" i="5" s="1"/>
  <c r="I145" i="5"/>
  <c r="K145" i="5" s="1"/>
  <c r="I144" i="5"/>
  <c r="K144" i="5" s="1"/>
  <c r="I143" i="5"/>
  <c r="K143" i="5" s="1"/>
  <c r="I141" i="5"/>
  <c r="K141" i="5" s="1"/>
  <c r="I140" i="5"/>
  <c r="K140" i="5" s="1"/>
  <c r="I139" i="5"/>
  <c r="K139" i="5" s="1"/>
  <c r="I138" i="5"/>
  <c r="K138" i="5" s="1"/>
  <c r="I137" i="5"/>
  <c r="K137" i="5" s="1"/>
  <c r="I134" i="5"/>
  <c r="K134" i="5" s="1"/>
  <c r="I133" i="5"/>
  <c r="K133" i="5" s="1"/>
  <c r="I132" i="5"/>
  <c r="K132" i="5" s="1"/>
  <c r="I131" i="5"/>
  <c r="K131" i="5" s="1"/>
  <c r="I129" i="5"/>
  <c r="K129" i="5" s="1"/>
  <c r="I128" i="5"/>
  <c r="K128" i="5" s="1"/>
  <c r="I125" i="5"/>
  <c r="K125" i="5" s="1"/>
  <c r="I123" i="5"/>
  <c r="K123" i="5" s="1"/>
  <c r="I122" i="5"/>
  <c r="K122" i="5" s="1"/>
  <c r="I121" i="5"/>
  <c r="K121" i="5" s="1"/>
  <c r="I119" i="5"/>
  <c r="K119" i="5" s="1"/>
  <c r="I118" i="5"/>
  <c r="K118" i="5" s="1"/>
  <c r="I117" i="5"/>
  <c r="K117" i="5" s="1"/>
  <c r="I115" i="5"/>
  <c r="K115" i="5" s="1"/>
  <c r="I114" i="5"/>
  <c r="K114" i="5" s="1"/>
  <c r="I113" i="5"/>
  <c r="K113" i="5" s="1"/>
  <c r="I112" i="5"/>
  <c r="K112" i="5" s="1"/>
  <c r="I111" i="5"/>
  <c r="K111" i="5" s="1"/>
  <c r="I110" i="5"/>
  <c r="K110" i="5" s="1"/>
  <c r="I105" i="5"/>
  <c r="K105" i="5" s="1"/>
  <c r="I103" i="5"/>
  <c r="K103" i="5" s="1"/>
  <c r="I101" i="5"/>
  <c r="K101" i="5" s="1"/>
  <c r="I99" i="5"/>
  <c r="K99" i="5" s="1"/>
  <c r="I98" i="5"/>
  <c r="K98" i="5" s="1"/>
  <c r="I97" i="5"/>
  <c r="K97" i="5" s="1"/>
  <c r="I93" i="5"/>
  <c r="K93" i="5" s="1"/>
  <c r="I92" i="5"/>
  <c r="K92" i="5" s="1"/>
  <c r="I91" i="5"/>
  <c r="K91" i="5" s="1"/>
  <c r="I90" i="5"/>
  <c r="K90" i="5" s="1"/>
  <c r="I89" i="5"/>
  <c r="K89" i="5" s="1"/>
  <c r="I88" i="5"/>
  <c r="K88" i="5" s="1"/>
  <c r="I87" i="5"/>
  <c r="K87" i="5" s="1"/>
  <c r="I86" i="5"/>
  <c r="K86" i="5" s="1"/>
  <c r="I84" i="5"/>
  <c r="K84" i="5" s="1"/>
  <c r="I81" i="5"/>
  <c r="K81" i="5" s="1"/>
  <c r="I79" i="5"/>
  <c r="K79" i="5" s="1"/>
  <c r="I76" i="5"/>
  <c r="K76" i="5" s="1"/>
  <c r="I75" i="5"/>
  <c r="K75" i="5" s="1"/>
  <c r="I73" i="5"/>
  <c r="K73" i="5" s="1"/>
  <c r="I71" i="5"/>
  <c r="K71" i="5" s="1"/>
  <c r="I69" i="5"/>
  <c r="K69" i="5" s="1"/>
  <c r="I68" i="5"/>
  <c r="K68" i="5" s="1"/>
  <c r="I65" i="5"/>
  <c r="K65" i="5" s="1"/>
  <c r="I64" i="5"/>
  <c r="K64" i="5" s="1"/>
  <c r="I63" i="5"/>
  <c r="K63" i="5" s="1"/>
  <c r="I60" i="5"/>
  <c r="K60" i="5" s="1"/>
  <c r="I59" i="5"/>
  <c r="K59" i="5" s="1"/>
  <c r="I58" i="5"/>
  <c r="K58" i="5" s="1"/>
  <c r="I55" i="5"/>
  <c r="K55" i="5" s="1"/>
  <c r="I54" i="5"/>
  <c r="K54" i="5" s="1"/>
  <c r="I50" i="5"/>
  <c r="K50" i="5" s="1"/>
  <c r="I49" i="5"/>
  <c r="K49" i="5" s="1"/>
  <c r="I48" i="5"/>
  <c r="K48" i="5" s="1"/>
  <c r="I47" i="5"/>
  <c r="K47" i="5" s="1"/>
  <c r="I46" i="5"/>
  <c r="K46" i="5" s="1"/>
  <c r="I43" i="5"/>
  <c r="K43" i="5" s="1"/>
  <c r="I42" i="5"/>
  <c r="K42" i="5" s="1"/>
  <c r="I41" i="5"/>
  <c r="K41" i="5" s="1"/>
  <c r="I40" i="5"/>
  <c r="K40" i="5" s="1"/>
  <c r="I37" i="5"/>
  <c r="K37" i="5" s="1"/>
  <c r="I36" i="5"/>
  <c r="K36" i="5" s="1"/>
  <c r="I34" i="5"/>
  <c r="K34" i="5" s="1"/>
  <c r="I33" i="5"/>
  <c r="K33" i="5" s="1"/>
  <c r="I30" i="5"/>
  <c r="K30" i="5" s="1"/>
  <c r="I29" i="5"/>
  <c r="K29" i="5" s="1"/>
  <c r="I27" i="5"/>
  <c r="K27" i="5" s="1"/>
  <c r="I23" i="5"/>
  <c r="K23" i="5" s="1"/>
  <c r="I21" i="5"/>
  <c r="K21" i="5" s="1"/>
  <c r="I19" i="5"/>
  <c r="K19" i="5" s="1"/>
  <c r="I18" i="5"/>
  <c r="K18" i="5" s="1"/>
  <c r="I16" i="5"/>
  <c r="K16" i="5" s="1"/>
  <c r="I14" i="5"/>
  <c r="K14" i="5" s="1"/>
  <c r="I13" i="5"/>
  <c r="K13" i="5" s="1"/>
  <c r="I11" i="5"/>
  <c r="K11" i="5" s="1"/>
  <c r="K10" i="5"/>
  <c r="Z130" i="5" l="1"/>
  <c r="AA130" i="5" s="1"/>
  <c r="V130" i="5"/>
  <c r="U130" i="5"/>
  <c r="R130" i="5"/>
  <c r="S130" i="5" s="1"/>
  <c r="P130" i="5"/>
  <c r="Q130" i="5" s="1"/>
  <c r="O130" i="5"/>
  <c r="M130" i="5"/>
  <c r="H130" i="5"/>
  <c r="I130" i="5" s="1"/>
  <c r="W130" i="5" l="1"/>
  <c r="Y130" i="5"/>
  <c r="Z102" i="5"/>
  <c r="AA102" i="5" s="1"/>
  <c r="V102" i="5"/>
  <c r="U102" i="5"/>
  <c r="R102" i="5"/>
  <c r="S102" i="5" s="1"/>
  <c r="P102" i="5"/>
  <c r="Q102" i="5" s="1"/>
  <c r="N102" i="5"/>
  <c r="O102" i="5" s="1"/>
  <c r="L102" i="5"/>
  <c r="M102" i="5" s="1"/>
  <c r="H102" i="5"/>
  <c r="I102" i="5" s="1"/>
  <c r="X102" i="5" l="1"/>
  <c r="Y102" i="5" s="1"/>
  <c r="W102" i="5"/>
  <c r="V72" i="5"/>
  <c r="R72" i="5"/>
  <c r="S72" i="5" s="1"/>
  <c r="P72" i="5"/>
  <c r="Q72" i="5" s="1"/>
  <c r="H72" i="5"/>
  <c r="I72" i="5" s="1"/>
  <c r="Z183" i="5"/>
  <c r="AA183" i="5" s="1"/>
  <c r="V183" i="5"/>
  <c r="T183" i="5"/>
  <c r="U183" i="5" s="1"/>
  <c r="R183" i="5"/>
  <c r="S183" i="5" s="1"/>
  <c r="P183" i="5"/>
  <c r="Q183" i="5" s="1"/>
  <c r="N183" i="5"/>
  <c r="O183" i="5" s="1"/>
  <c r="L183" i="5"/>
  <c r="M183" i="5" s="1"/>
  <c r="H183" i="5"/>
  <c r="I183" i="5" s="1"/>
  <c r="W183" i="5" l="1"/>
  <c r="X183" i="5"/>
  <c r="Y183" i="5" s="1"/>
  <c r="X72" i="5"/>
  <c r="Y72" i="5" s="1"/>
  <c r="W72" i="5"/>
  <c r="Z222" i="5"/>
  <c r="AA222" i="5" s="1"/>
  <c r="X222" i="5"/>
  <c r="Y222" i="5" s="1"/>
  <c r="V222" i="5"/>
  <c r="W222" i="5" s="1"/>
  <c r="T222" i="5"/>
  <c r="U222" i="5" s="1"/>
  <c r="R222" i="5"/>
  <c r="S222" i="5" s="1"/>
  <c r="P222" i="5"/>
  <c r="Q222" i="5" s="1"/>
  <c r="N222" i="5"/>
  <c r="O222" i="5" s="1"/>
  <c r="L222" i="5"/>
  <c r="M222" i="5" s="1"/>
  <c r="H222" i="5"/>
  <c r="I222" i="5" s="1"/>
  <c r="Z107" i="5"/>
  <c r="AA107" i="5" s="1"/>
  <c r="V107" i="5"/>
  <c r="T107" i="5"/>
  <c r="U107" i="5" s="1"/>
  <c r="R107" i="5"/>
  <c r="S107" i="5" s="1"/>
  <c r="P107" i="5"/>
  <c r="Q107" i="5" s="1"/>
  <c r="N107" i="5"/>
  <c r="O107" i="5" s="1"/>
  <c r="L107" i="5"/>
  <c r="M107" i="5" s="1"/>
  <c r="H107" i="5"/>
  <c r="I107" i="5" s="1"/>
  <c r="X107" i="5" l="1"/>
  <c r="Y107" i="5" s="1"/>
  <c r="W107" i="5"/>
  <c r="Z53" i="5"/>
  <c r="AA53" i="5" s="1"/>
  <c r="V53" i="5"/>
  <c r="T53" i="5"/>
  <c r="U53" i="5" s="1"/>
  <c r="R53" i="5"/>
  <c r="S53" i="5" s="1"/>
  <c r="P53" i="5"/>
  <c r="Q53" i="5" s="1"/>
  <c r="N53" i="5"/>
  <c r="O53" i="5" s="1"/>
  <c r="L53" i="5"/>
  <c r="M53" i="5" s="1"/>
  <c r="H53" i="5"/>
  <c r="I53" i="5" s="1"/>
  <c r="Z9" i="5"/>
  <c r="AA9" i="5" s="1"/>
  <c r="V9" i="5"/>
  <c r="T9" i="5"/>
  <c r="U9" i="5" s="1"/>
  <c r="N9" i="5"/>
  <c r="O9" i="5" s="1"/>
  <c r="L9" i="5"/>
  <c r="M9" i="5" s="1"/>
  <c r="Z61" i="5"/>
  <c r="AA61" i="5" s="1"/>
  <c r="V61" i="5"/>
  <c r="T61" i="5"/>
  <c r="U61" i="5" s="1"/>
  <c r="R61" i="5"/>
  <c r="S61" i="5" s="1"/>
  <c r="P61" i="5"/>
  <c r="Q61" i="5" s="1"/>
  <c r="N61" i="5"/>
  <c r="O61" i="5" s="1"/>
  <c r="L61" i="5"/>
  <c r="M61" i="5" s="1"/>
  <c r="H61" i="5"/>
  <c r="I61" i="5" s="1"/>
  <c r="Z173" i="5"/>
  <c r="AA173" i="5" s="1"/>
  <c r="V173" i="5"/>
  <c r="T173" i="5"/>
  <c r="U173" i="5" s="1"/>
  <c r="R173" i="5"/>
  <c r="S173" i="5" s="1"/>
  <c r="P173" i="5"/>
  <c r="Q173" i="5" s="1"/>
  <c r="N173" i="5"/>
  <c r="O173" i="5" s="1"/>
  <c r="L173" i="5"/>
  <c r="M173" i="5" s="1"/>
  <c r="H173" i="5"/>
  <c r="I173" i="5" s="1"/>
  <c r="N165" i="5"/>
  <c r="O165" i="5" s="1"/>
  <c r="P165" i="5"/>
  <c r="Q165" i="5" s="1"/>
  <c r="R165" i="5"/>
  <c r="S165" i="5" s="1"/>
  <c r="T165" i="5"/>
  <c r="U165" i="5" s="1"/>
  <c r="V165" i="5"/>
  <c r="L165" i="5"/>
  <c r="M165" i="5" s="1"/>
  <c r="H165" i="5"/>
  <c r="I165" i="5" s="1"/>
  <c r="Z70" i="5"/>
  <c r="AA70" i="5" s="1"/>
  <c r="V70" i="5"/>
  <c r="T70" i="5"/>
  <c r="U70" i="5" s="1"/>
  <c r="R70" i="5"/>
  <c r="S70" i="5" s="1"/>
  <c r="P70" i="5"/>
  <c r="Q70" i="5" s="1"/>
  <c r="N70" i="5"/>
  <c r="O70" i="5" s="1"/>
  <c r="L70" i="5"/>
  <c r="M70" i="5" s="1"/>
  <c r="H70" i="5"/>
  <c r="I70" i="5" s="1"/>
  <c r="AA57" i="5"/>
  <c r="V57" i="5"/>
  <c r="U57" i="5"/>
  <c r="R57" i="5"/>
  <c r="S57" i="5" s="1"/>
  <c r="P57" i="5"/>
  <c r="Q57" i="5" s="1"/>
  <c r="O57" i="5"/>
  <c r="L57" i="5"/>
  <c r="M57" i="5" s="1"/>
  <c r="H57" i="5"/>
  <c r="I57" i="5" s="1"/>
  <c r="Z216" i="5"/>
  <c r="AA216" i="5" s="1"/>
  <c r="V216" i="5"/>
  <c r="T216" i="5"/>
  <c r="U216" i="5" s="1"/>
  <c r="R216" i="5"/>
  <c r="S216" i="5" s="1"/>
  <c r="P216" i="5"/>
  <c r="Q216" i="5" s="1"/>
  <c r="N216" i="5"/>
  <c r="O216" i="5" s="1"/>
  <c r="L216" i="5"/>
  <c r="M216" i="5" s="1"/>
  <c r="H216" i="5"/>
  <c r="I216" i="5" s="1"/>
  <c r="H171" i="5"/>
  <c r="I171" i="5" s="1"/>
  <c r="Z95" i="5"/>
  <c r="AA95" i="5" s="1"/>
  <c r="N95" i="5"/>
  <c r="O95" i="5" s="1"/>
  <c r="P95" i="5"/>
  <c r="Q95" i="5" s="1"/>
  <c r="R95" i="5"/>
  <c r="S95" i="5" s="1"/>
  <c r="T95" i="5"/>
  <c r="U95" i="5" s="1"/>
  <c r="V95" i="5"/>
  <c r="L95" i="5"/>
  <c r="M95" i="5" s="1"/>
  <c r="H95" i="5"/>
  <c r="I95" i="5" s="1"/>
  <c r="X70" i="5" l="1"/>
  <c r="Y70" i="5" s="1"/>
  <c r="W70" i="5"/>
  <c r="X57" i="5"/>
  <c r="Y57" i="5" s="1"/>
  <c r="W57" i="5"/>
  <c r="W173" i="5"/>
  <c r="X173" i="5"/>
  <c r="Y173" i="5" s="1"/>
  <c r="W9" i="5"/>
  <c r="X9" i="5"/>
  <c r="Y9" i="5" s="1"/>
  <c r="X216" i="5"/>
  <c r="Y216" i="5" s="1"/>
  <c r="W216" i="5"/>
  <c r="W95" i="5"/>
  <c r="X95" i="5"/>
  <c r="Y95" i="5" s="1"/>
  <c r="W165" i="5"/>
  <c r="X165" i="5"/>
  <c r="Y165" i="5" s="1"/>
  <c r="W53" i="5"/>
  <c r="X53" i="5"/>
  <c r="Y53" i="5" s="1"/>
  <c r="X61" i="5"/>
  <c r="Y61" i="5" s="1"/>
  <c r="W61" i="5"/>
  <c r="Z45" i="5"/>
  <c r="AA45" i="5" s="1"/>
  <c r="V45" i="5"/>
  <c r="T45" i="5"/>
  <c r="U45" i="5" s="1"/>
  <c r="R45" i="5"/>
  <c r="S45" i="5" s="1"/>
  <c r="P45" i="5"/>
  <c r="Q45" i="5" s="1"/>
  <c r="N45" i="5"/>
  <c r="O45" i="5" s="1"/>
  <c r="L45" i="5"/>
  <c r="M45" i="5" s="1"/>
  <c r="H45" i="5"/>
  <c r="I45" i="5" s="1"/>
  <c r="Z83" i="5"/>
  <c r="AA83" i="5" s="1"/>
  <c r="V83" i="5"/>
  <c r="T83" i="5"/>
  <c r="U83" i="5" s="1"/>
  <c r="R83" i="5"/>
  <c r="S83" i="5" s="1"/>
  <c r="P83" i="5"/>
  <c r="Q83" i="5" s="1"/>
  <c r="N83" i="5"/>
  <c r="O83" i="5" s="1"/>
  <c r="L83" i="5"/>
  <c r="M83" i="5" s="1"/>
  <c r="H83" i="5"/>
  <c r="I83" i="5" s="1"/>
  <c r="Z38" i="5"/>
  <c r="AA38" i="5" s="1"/>
  <c r="V38" i="5"/>
  <c r="T38" i="5"/>
  <c r="U38" i="5" s="1"/>
  <c r="R38" i="5"/>
  <c r="S38" i="5" s="1"/>
  <c r="P38" i="5"/>
  <c r="Q38" i="5" s="1"/>
  <c r="N38" i="5"/>
  <c r="O38" i="5" s="1"/>
  <c r="L38" i="5"/>
  <c r="M38" i="5" s="1"/>
  <c r="H38" i="5"/>
  <c r="I38" i="5" s="1"/>
  <c r="Z120" i="5"/>
  <c r="AA120" i="5" s="1"/>
  <c r="V120" i="5"/>
  <c r="T120" i="5"/>
  <c r="U120" i="5" s="1"/>
  <c r="R120" i="5"/>
  <c r="S120" i="5" s="1"/>
  <c r="P120" i="5"/>
  <c r="Q120" i="5" s="1"/>
  <c r="N120" i="5"/>
  <c r="O120" i="5" s="1"/>
  <c r="L120" i="5"/>
  <c r="M120" i="5" s="1"/>
  <c r="H120" i="5"/>
  <c r="I120" i="5" s="1"/>
  <c r="Z94" i="5"/>
  <c r="AA94" i="5" s="1"/>
  <c r="V94" i="5"/>
  <c r="U94" i="5"/>
  <c r="R94" i="5"/>
  <c r="S94" i="5" s="1"/>
  <c r="P94" i="5"/>
  <c r="Q94" i="5" s="1"/>
  <c r="N94" i="5"/>
  <c r="O94" i="5" s="1"/>
  <c r="M94" i="5"/>
  <c r="H94" i="5"/>
  <c r="I94" i="5" s="1"/>
  <c r="AA96" i="5"/>
  <c r="U96" i="5"/>
  <c r="S96" i="5"/>
  <c r="Q96" i="5"/>
  <c r="M96" i="5"/>
  <c r="I96" i="5"/>
  <c r="Z108" i="5"/>
  <c r="AA108" i="5" s="1"/>
  <c r="R108" i="5"/>
  <c r="S108" i="5" s="1"/>
  <c r="P108" i="5"/>
  <c r="Q108" i="5" s="1"/>
  <c r="O108" i="5"/>
  <c r="H108" i="5"/>
  <c r="I108" i="5" s="1"/>
  <c r="Z200" i="5"/>
  <c r="AA200" i="5" s="1"/>
  <c r="V200" i="5"/>
  <c r="T200" i="5"/>
  <c r="U200" i="5" s="1"/>
  <c r="R200" i="5"/>
  <c r="S200" i="5" s="1"/>
  <c r="P200" i="5"/>
  <c r="Q200" i="5" s="1"/>
  <c r="N200" i="5"/>
  <c r="O200" i="5" s="1"/>
  <c r="L200" i="5"/>
  <c r="M200" i="5" s="1"/>
  <c r="H200" i="5"/>
  <c r="I200" i="5" s="1"/>
  <c r="Z221" i="5"/>
  <c r="AA221" i="5" s="1"/>
  <c r="V221" i="5"/>
  <c r="T221" i="5"/>
  <c r="U221" i="5" s="1"/>
  <c r="R221" i="5"/>
  <c r="S221" i="5" s="1"/>
  <c r="P221" i="5"/>
  <c r="Q221" i="5" s="1"/>
  <c r="N221" i="5"/>
  <c r="O221" i="5" s="1"/>
  <c r="L221" i="5"/>
  <c r="M221" i="5" s="1"/>
  <c r="H221" i="5"/>
  <c r="I221" i="5" s="1"/>
  <c r="Z198" i="5"/>
  <c r="AA198" i="5" s="1"/>
  <c r="V198" i="5"/>
  <c r="T198" i="5"/>
  <c r="U198" i="5" s="1"/>
  <c r="R198" i="5"/>
  <c r="S198" i="5" s="1"/>
  <c r="P198" i="5"/>
  <c r="Q198" i="5" s="1"/>
  <c r="N198" i="5"/>
  <c r="O198" i="5" s="1"/>
  <c r="L198" i="5"/>
  <c r="M198" i="5" s="1"/>
  <c r="H198" i="5"/>
  <c r="I198" i="5" s="1"/>
  <c r="Z22" i="5"/>
  <c r="AA22" i="5" s="1"/>
  <c r="V22" i="5"/>
  <c r="T22" i="5"/>
  <c r="U22" i="5" s="1"/>
  <c r="R22" i="5"/>
  <c r="S22" i="5" s="1"/>
  <c r="P22" i="5"/>
  <c r="Q22" i="5" s="1"/>
  <c r="N22" i="5"/>
  <c r="O22" i="5" s="1"/>
  <c r="L22" i="5"/>
  <c r="M22" i="5" s="1"/>
  <c r="H22" i="5"/>
  <c r="I22" i="5" s="1"/>
  <c r="Z162" i="5"/>
  <c r="AA162" i="5" s="1"/>
  <c r="V162" i="5"/>
  <c r="T162" i="5"/>
  <c r="U162" i="5" s="1"/>
  <c r="R162" i="5"/>
  <c r="S162" i="5" s="1"/>
  <c r="P162" i="5"/>
  <c r="Q162" i="5" s="1"/>
  <c r="N162" i="5"/>
  <c r="O162" i="5" s="1"/>
  <c r="L162" i="5"/>
  <c r="M162" i="5" s="1"/>
  <c r="H162" i="5"/>
  <c r="I162" i="5" s="1"/>
  <c r="Z192" i="5"/>
  <c r="AA192" i="5" s="1"/>
  <c r="V192" i="5"/>
  <c r="T192" i="5"/>
  <c r="U192" i="5" s="1"/>
  <c r="R192" i="5"/>
  <c r="S192" i="5" s="1"/>
  <c r="P192" i="5"/>
  <c r="Q192" i="5" s="1"/>
  <c r="N192" i="5"/>
  <c r="O192" i="5" s="1"/>
  <c r="L192" i="5"/>
  <c r="M192" i="5" s="1"/>
  <c r="H192" i="5"/>
  <c r="I192" i="5" s="1"/>
  <c r="Z116" i="5"/>
  <c r="AA116" i="5" s="1"/>
  <c r="V116" i="5"/>
  <c r="T116" i="5"/>
  <c r="U116" i="5" s="1"/>
  <c r="R116" i="5"/>
  <c r="S116" i="5" s="1"/>
  <c r="P116" i="5"/>
  <c r="Q116" i="5" s="1"/>
  <c r="N116" i="5"/>
  <c r="O116" i="5" s="1"/>
  <c r="L116" i="5"/>
  <c r="M116" i="5" s="1"/>
  <c r="H116" i="5"/>
  <c r="I116" i="5" s="1"/>
  <c r="AA106" i="5"/>
  <c r="T106" i="5"/>
  <c r="U106" i="5" s="1"/>
  <c r="S106" i="5"/>
  <c r="Q106" i="5"/>
  <c r="O106" i="5"/>
  <c r="M106" i="5"/>
  <c r="I106" i="5"/>
  <c r="Z154" i="5"/>
  <c r="AA154" i="5" s="1"/>
  <c r="V154" i="5"/>
  <c r="U154" i="5"/>
  <c r="R154" i="5"/>
  <c r="S154" i="5" s="1"/>
  <c r="P154" i="5"/>
  <c r="Q154" i="5" s="1"/>
  <c r="O154" i="5"/>
  <c r="L154" i="5"/>
  <c r="M154" i="5" s="1"/>
  <c r="H154" i="5"/>
  <c r="I154" i="5" s="1"/>
  <c r="Z207" i="5"/>
  <c r="AA207" i="5" s="1"/>
  <c r="V207" i="5"/>
  <c r="T207" i="5"/>
  <c r="U207" i="5" s="1"/>
  <c r="R207" i="5"/>
  <c r="S207" i="5" s="1"/>
  <c r="P207" i="5"/>
  <c r="Q207" i="5" s="1"/>
  <c r="N207" i="5"/>
  <c r="O207" i="5" s="1"/>
  <c r="L207" i="5"/>
  <c r="M207" i="5" s="1"/>
  <c r="H207" i="5"/>
  <c r="I207" i="5" s="1"/>
  <c r="Z149" i="5"/>
  <c r="AA149" i="5" s="1"/>
  <c r="V149" i="5"/>
  <c r="T149" i="5"/>
  <c r="U149" i="5" s="1"/>
  <c r="R149" i="5"/>
  <c r="S149" i="5" s="1"/>
  <c r="P149" i="5"/>
  <c r="Q149" i="5" s="1"/>
  <c r="N149" i="5"/>
  <c r="O149" i="5" s="1"/>
  <c r="L149" i="5"/>
  <c r="M149" i="5" s="1"/>
  <c r="H149" i="5"/>
  <c r="I149" i="5" s="1"/>
  <c r="Z150" i="5"/>
  <c r="AA150" i="5" s="1"/>
  <c r="V150" i="5"/>
  <c r="R150" i="5"/>
  <c r="S150" i="5" s="1"/>
  <c r="P150" i="5"/>
  <c r="Q150" i="5" s="1"/>
  <c r="N150" i="5"/>
  <c r="O150" i="5" s="1"/>
  <c r="L150" i="5"/>
  <c r="M150" i="5" s="1"/>
  <c r="H150" i="5"/>
  <c r="I150" i="5" s="1"/>
  <c r="V204" i="5"/>
  <c r="T204" i="5"/>
  <c r="U204" i="5" s="1"/>
  <c r="R204" i="5"/>
  <c r="S204" i="5" s="1"/>
  <c r="P204" i="5"/>
  <c r="Q204" i="5" s="1"/>
  <c r="N204" i="5"/>
  <c r="O204" i="5" s="1"/>
  <c r="L204" i="5"/>
  <c r="M204" i="5" s="1"/>
  <c r="H204" i="5"/>
  <c r="I204" i="5" s="1"/>
  <c r="X198" i="5" l="1"/>
  <c r="Y198" i="5" s="1"/>
  <c r="W198" i="5"/>
  <c r="J94" i="5"/>
  <c r="K94" i="5" s="1"/>
  <c r="X154" i="5"/>
  <c r="Y154" i="5" s="1"/>
  <c r="W154" i="5"/>
  <c r="W204" i="5"/>
  <c r="X204" i="5"/>
  <c r="Y204" i="5" s="1"/>
  <c r="W38" i="5"/>
  <c r="X38" i="5"/>
  <c r="Y38" i="5" s="1"/>
  <c r="X45" i="5"/>
  <c r="Y45" i="5" s="1"/>
  <c r="W45" i="5"/>
  <c r="W96" i="5"/>
  <c r="X96" i="5"/>
  <c r="Y96" i="5" s="1"/>
  <c r="X120" i="5"/>
  <c r="Y120" i="5" s="1"/>
  <c r="W120" i="5"/>
  <c r="W83" i="5"/>
  <c r="X83" i="5"/>
  <c r="Y83" i="5" s="1"/>
  <c r="X150" i="5"/>
  <c r="Y150" i="5" s="1"/>
  <c r="W150" i="5"/>
  <c r="W192" i="5"/>
  <c r="X192" i="5"/>
  <c r="Y192" i="5" s="1"/>
  <c r="X22" i="5"/>
  <c r="Y22" i="5" s="1"/>
  <c r="W22" i="5"/>
  <c r="W221" i="5"/>
  <c r="X221" i="5"/>
  <c r="Y221" i="5" s="1"/>
  <c r="X149" i="5"/>
  <c r="Y149" i="5" s="1"/>
  <c r="W149" i="5"/>
  <c r="W116" i="5"/>
  <c r="X116" i="5"/>
  <c r="Y116" i="5" s="1"/>
  <c r="X162" i="5"/>
  <c r="Y162" i="5" s="1"/>
  <c r="W162" i="5"/>
  <c r="X200" i="5"/>
  <c r="Y200" i="5" s="1"/>
  <c r="W200" i="5"/>
  <c r="X94" i="5"/>
  <c r="Y94" i="5" s="1"/>
  <c r="W94" i="5"/>
  <c r="X207" i="5"/>
  <c r="Y207" i="5" s="1"/>
  <c r="W207" i="5"/>
  <c r="Y106" i="5"/>
  <c r="W106" i="5"/>
  <c r="Z39" i="5"/>
  <c r="AA39" i="5" s="1"/>
  <c r="V39" i="5"/>
  <c r="T39" i="5"/>
  <c r="U39" i="5" s="1"/>
  <c r="R39" i="5"/>
  <c r="S39" i="5" s="1"/>
  <c r="P39" i="5"/>
  <c r="Q39" i="5" s="1"/>
  <c r="N39" i="5"/>
  <c r="O39" i="5" s="1"/>
  <c r="L39" i="5"/>
  <c r="M39" i="5" s="1"/>
  <c r="H39" i="5"/>
  <c r="I39" i="5" s="1"/>
  <c r="W39" i="5" l="1"/>
  <c r="X39" i="5"/>
  <c r="Y39" i="5" s="1"/>
  <c r="Z5" i="5"/>
  <c r="AA5" i="5" s="1"/>
  <c r="V5" i="5"/>
  <c r="W5" i="5" s="1"/>
  <c r="T5" i="5"/>
  <c r="U5" i="5" s="1"/>
  <c r="R5" i="5"/>
  <c r="S5" i="5" s="1"/>
  <c r="P5" i="5"/>
  <c r="Q5" i="5" s="1"/>
  <c r="N5" i="5"/>
  <c r="O5" i="5" s="1"/>
  <c r="L5" i="5"/>
  <c r="M5" i="5" s="1"/>
  <c r="H5" i="5"/>
  <c r="I5" i="5" s="1"/>
  <c r="V131" i="5" l="1"/>
  <c r="N131" i="5"/>
  <c r="Z4" i="5" l="1"/>
  <c r="AA4" i="5" s="1"/>
  <c r="V4" i="5"/>
  <c r="T4" i="5"/>
  <c r="U4" i="5" s="1"/>
  <c r="R4" i="5"/>
  <c r="S4" i="5" s="1"/>
  <c r="P4" i="5"/>
  <c r="Q4" i="5" s="1"/>
  <c r="N4" i="5"/>
  <c r="O4" i="5" s="1"/>
  <c r="L4" i="5"/>
  <c r="M4" i="5" s="1"/>
  <c r="I4" i="5"/>
  <c r="P126" i="5"/>
  <c r="Q126" i="5" s="1"/>
  <c r="H126" i="5"/>
  <c r="I126" i="5" s="1"/>
  <c r="Z126" i="5"/>
  <c r="AA126" i="5" s="1"/>
  <c r="V126" i="5"/>
  <c r="T126" i="5"/>
  <c r="U126" i="5" s="1"/>
  <c r="N126" i="5"/>
  <c r="O126" i="5" s="1"/>
  <c r="L126" i="5"/>
  <c r="M126" i="5" s="1"/>
  <c r="R126" i="5"/>
  <c r="S126" i="5" s="1"/>
  <c r="Z80" i="5"/>
  <c r="AA80" i="5" s="1"/>
  <c r="V80" i="5"/>
  <c r="T80" i="5"/>
  <c r="U80" i="5" s="1"/>
  <c r="R80" i="5"/>
  <c r="S80" i="5" s="1"/>
  <c r="P80" i="5"/>
  <c r="Q80" i="5" s="1"/>
  <c r="N80" i="5"/>
  <c r="O80" i="5" s="1"/>
  <c r="L80" i="5"/>
  <c r="M80" i="5" s="1"/>
  <c r="H80" i="5"/>
  <c r="I80" i="5" s="1"/>
  <c r="Z24" i="5"/>
  <c r="AA24" i="5" s="1"/>
  <c r="V24" i="5"/>
  <c r="T24" i="5"/>
  <c r="U24" i="5" s="1"/>
  <c r="R24" i="5"/>
  <c r="S24" i="5" s="1"/>
  <c r="P24" i="5"/>
  <c r="Q24" i="5" s="1"/>
  <c r="N24" i="5"/>
  <c r="O24" i="5" s="1"/>
  <c r="L24" i="5"/>
  <c r="M24" i="5" s="1"/>
  <c r="H24" i="5"/>
  <c r="I24" i="5" s="1"/>
  <c r="X24" i="5" l="1"/>
  <c r="Y24" i="5" s="1"/>
  <c r="W24" i="5"/>
  <c r="W80" i="5"/>
  <c r="X80" i="5"/>
  <c r="Y80" i="5" s="1"/>
  <c r="X4" i="5"/>
  <c r="Y4" i="5" s="1"/>
  <c r="W4" i="5"/>
  <c r="X126" i="5"/>
  <c r="Y126" i="5" s="1"/>
  <c r="W126" i="5"/>
  <c r="AA227" i="5"/>
  <c r="Z179" i="5"/>
  <c r="AA179" i="5" s="1"/>
  <c r="V179" i="5"/>
  <c r="W179" i="5" s="1"/>
  <c r="T179" i="5"/>
  <c r="U179" i="5" s="1"/>
  <c r="R179" i="5"/>
  <c r="S179" i="5" s="1"/>
  <c r="S227" i="5" s="1"/>
  <c r="P179" i="5"/>
  <c r="Q179" i="5" s="1"/>
  <c r="N179" i="5"/>
  <c r="O179" i="5" s="1"/>
  <c r="O227" i="5" s="1"/>
  <c r="L179" i="5"/>
  <c r="M179" i="5" s="1"/>
  <c r="M227" i="5" s="1"/>
  <c r="H179" i="5"/>
  <c r="I179" i="5" s="1"/>
  <c r="Y227" i="5" l="1"/>
  <c r="W227" i="5"/>
  <c r="T20" i="5"/>
  <c r="U20" i="5" s="1"/>
  <c r="U227" i="5" s="1"/>
  <c r="P20" i="5"/>
  <c r="Q20" i="5" s="1"/>
  <c r="Q227" i="5" s="1"/>
  <c r="H20" i="5"/>
  <c r="I20" i="5" s="1"/>
  <c r="I227" i="5" s="1"/>
  <c r="H227" i="5" l="1"/>
  <c r="X10" i="5" l="1"/>
  <c r="X13" i="5"/>
  <c r="X14" i="5"/>
  <c r="X16" i="5"/>
  <c r="X18" i="5"/>
  <c r="X19" i="5"/>
  <c r="X21" i="5"/>
  <c r="X23" i="5"/>
  <c r="X29" i="5"/>
  <c r="X30" i="5"/>
  <c r="X34" i="5"/>
  <c r="X35" i="5"/>
  <c r="X37" i="5"/>
  <c r="X40" i="5"/>
  <c r="X41" i="5"/>
  <c r="X42" i="5"/>
  <c r="X43" i="5"/>
  <c r="X46" i="5"/>
  <c r="X47" i="5"/>
  <c r="X48" i="5"/>
  <c r="X49" i="5"/>
  <c r="X50" i="5"/>
  <c r="X54" i="5"/>
  <c r="X55" i="5"/>
  <c r="X59" i="5"/>
  <c r="X60" i="5"/>
  <c r="X63" i="5"/>
  <c r="X64" i="5"/>
  <c r="X65" i="5"/>
  <c r="X68" i="5"/>
  <c r="X69" i="5"/>
  <c r="X71" i="5"/>
  <c r="X73" i="5"/>
  <c r="X76" i="5"/>
  <c r="X81" i="5"/>
  <c r="X84" i="5"/>
  <c r="X87" i="5"/>
  <c r="X88" i="5"/>
  <c r="X89" i="5"/>
  <c r="X91" i="5"/>
  <c r="X92" i="5"/>
  <c r="X93" i="5"/>
  <c r="X97" i="5"/>
  <c r="X98" i="5"/>
  <c r="X99" i="5"/>
  <c r="X101" i="5"/>
  <c r="X103" i="5"/>
  <c r="X105" i="5"/>
  <c r="X110" i="5"/>
  <c r="X111" i="5"/>
  <c r="X112" i="5"/>
  <c r="X113" i="5"/>
  <c r="X114" i="5"/>
  <c r="X115" i="5"/>
  <c r="X117" i="5"/>
  <c r="X118" i="5"/>
  <c r="X119" i="5"/>
  <c r="X128" i="5"/>
  <c r="X129" i="5"/>
  <c r="X132" i="5"/>
  <c r="X134" i="5"/>
  <c r="X137" i="5"/>
  <c r="X138" i="5"/>
  <c r="X141" i="5"/>
  <c r="X144" i="5"/>
  <c r="X145" i="5"/>
  <c r="X148" i="5"/>
  <c r="X152" i="5"/>
  <c r="X153" i="5"/>
  <c r="X155" i="5"/>
  <c r="X156" i="5"/>
  <c r="X157" i="5"/>
  <c r="X158" i="5"/>
  <c r="X160" i="5"/>
  <c r="X163" i="5"/>
  <c r="X170" i="5"/>
  <c r="X172" i="5"/>
  <c r="X174" i="5"/>
  <c r="X175" i="5"/>
  <c r="X176" i="5"/>
  <c r="X177" i="5"/>
  <c r="X182" i="5"/>
  <c r="X185" i="5"/>
  <c r="X186" i="5"/>
  <c r="X188" i="5"/>
  <c r="X189" i="5"/>
  <c r="X193" i="5"/>
  <c r="X196" i="5"/>
  <c r="X197" i="5"/>
  <c r="X199" i="5"/>
  <c r="X201" i="5"/>
  <c r="X208" i="5"/>
  <c r="X209" i="5"/>
  <c r="X211" i="5"/>
  <c r="X213" i="5"/>
  <c r="X214" i="5"/>
  <c r="X215" i="5"/>
  <c r="X217" i="5"/>
  <c r="X218" i="5"/>
  <c r="X223" i="5"/>
  <c r="X225" i="5"/>
  <c r="X226" i="5"/>
  <c r="X227" i="5" l="1"/>
  <c r="AH49" i="12" l="1"/>
  <c r="AI53" i="12"/>
  <c r="AI17" i="12" l="1"/>
  <c r="AI50" i="12"/>
  <c r="AI49" i="12"/>
  <c r="R227" i="5" l="1"/>
  <c r="N227" i="5"/>
  <c r="J226" i="5"/>
  <c r="J225" i="5"/>
  <c r="J223" i="5"/>
  <c r="J222" i="5"/>
  <c r="K222" i="5" s="1"/>
  <c r="J221" i="5"/>
  <c r="K221" i="5" s="1"/>
  <c r="J219" i="5"/>
  <c r="J218" i="5"/>
  <c r="J217" i="5"/>
  <c r="J216" i="5"/>
  <c r="K216" i="5" s="1"/>
  <c r="J215" i="5"/>
  <c r="J214" i="5"/>
  <c r="J213" i="5"/>
  <c r="J211" i="5"/>
  <c r="J210" i="5"/>
  <c r="J209" i="5"/>
  <c r="J208" i="5"/>
  <c r="J207" i="5"/>
  <c r="K207" i="5" s="1"/>
  <c r="J205" i="5"/>
  <c r="J204" i="5"/>
  <c r="K204" i="5" s="1"/>
  <c r="J201" i="5"/>
  <c r="J200" i="5"/>
  <c r="K200" i="5" s="1"/>
  <c r="J199" i="5"/>
  <c r="J198" i="5"/>
  <c r="K198" i="5" s="1"/>
  <c r="J197" i="5"/>
  <c r="J196" i="5"/>
  <c r="J195" i="5"/>
  <c r="K195" i="5" s="1"/>
  <c r="J194" i="5"/>
  <c r="K194" i="5" s="1"/>
  <c r="J193" i="5"/>
  <c r="J192" i="5"/>
  <c r="K192" i="5" s="1"/>
  <c r="J190" i="5"/>
  <c r="K190" i="5" s="1"/>
  <c r="J189" i="5"/>
  <c r="J188" i="5"/>
  <c r="J186" i="5"/>
  <c r="J185" i="5"/>
  <c r="J184" i="5"/>
  <c r="J183" i="5"/>
  <c r="K183" i="5" s="1"/>
  <c r="J182" i="5"/>
  <c r="J181" i="5"/>
  <c r="K181" i="5" s="1"/>
  <c r="J179" i="5"/>
  <c r="K179" i="5" s="1"/>
  <c r="J177" i="5"/>
  <c r="J176" i="5"/>
  <c r="J175" i="5"/>
  <c r="J174" i="5"/>
  <c r="J173" i="5"/>
  <c r="K173" i="5" s="1"/>
  <c r="J172" i="5"/>
  <c r="J171" i="5"/>
  <c r="K171" i="5" s="1"/>
  <c r="J170" i="5"/>
  <c r="J169" i="5"/>
  <c r="J168" i="5"/>
  <c r="K168" i="5" s="1"/>
  <c r="J167" i="5"/>
  <c r="J166" i="5"/>
  <c r="J165" i="5"/>
  <c r="K165" i="5" s="1"/>
  <c r="J164" i="5"/>
  <c r="K164" i="5" s="1"/>
  <c r="J163" i="5"/>
  <c r="J162" i="5"/>
  <c r="K162" i="5" s="1"/>
  <c r="J160" i="5"/>
  <c r="J159" i="5"/>
  <c r="K159" i="5" s="1"/>
  <c r="J158" i="5"/>
  <c r="J157" i="5"/>
  <c r="J156" i="5"/>
  <c r="J155" i="5"/>
  <c r="J154" i="5"/>
  <c r="K154" i="5" s="1"/>
  <c r="J153" i="5"/>
  <c r="J152" i="5"/>
  <c r="J150" i="5"/>
  <c r="K150" i="5" s="1"/>
  <c r="J149" i="5"/>
  <c r="K149" i="5" s="1"/>
  <c r="J148" i="5"/>
  <c r="J147" i="5"/>
  <c r="K147" i="5" s="1"/>
  <c r="J145" i="5"/>
  <c r="J144" i="5"/>
  <c r="J143" i="5"/>
  <c r="J142" i="5"/>
  <c r="K142" i="5" s="1"/>
  <c r="J141" i="5"/>
  <c r="J138" i="5"/>
  <c r="J137" i="5"/>
  <c r="J136" i="5"/>
  <c r="K136" i="5" s="1"/>
  <c r="J135" i="5"/>
  <c r="K135" i="5" s="1"/>
  <c r="J134" i="5"/>
  <c r="J132" i="5"/>
  <c r="J131" i="5"/>
  <c r="J130" i="5"/>
  <c r="K130" i="5" s="1"/>
  <c r="J129" i="5"/>
  <c r="J128" i="5"/>
  <c r="J127" i="5"/>
  <c r="K127" i="5" s="1"/>
  <c r="J126" i="5"/>
  <c r="K126" i="5" s="1"/>
  <c r="J124" i="5"/>
  <c r="K124" i="5" s="1"/>
  <c r="J120" i="5"/>
  <c r="K120" i="5" s="1"/>
  <c r="J119" i="5"/>
  <c r="J118" i="5"/>
  <c r="J117" i="5"/>
  <c r="J116" i="5"/>
  <c r="K116" i="5" s="1"/>
  <c r="J115" i="5"/>
  <c r="J114" i="5"/>
  <c r="J113" i="5"/>
  <c r="J112" i="5"/>
  <c r="J111" i="5"/>
  <c r="J110" i="5"/>
  <c r="J109" i="5"/>
  <c r="K109" i="5" s="1"/>
  <c r="J108" i="5"/>
  <c r="K108" i="5" s="1"/>
  <c r="J107" i="5"/>
  <c r="K107" i="5" s="1"/>
  <c r="J106" i="5"/>
  <c r="K106" i="5" s="1"/>
  <c r="J105" i="5"/>
  <c r="J103" i="5"/>
  <c r="J102" i="5"/>
  <c r="K102" i="5" s="1"/>
  <c r="J101" i="5"/>
  <c r="J100" i="5"/>
  <c r="K100" i="5" s="1"/>
  <c r="J99" i="5"/>
  <c r="J98" i="5"/>
  <c r="J97" i="5"/>
  <c r="J96" i="5"/>
  <c r="K96" i="5" s="1"/>
  <c r="J95" i="5"/>
  <c r="K95" i="5" s="1"/>
  <c r="J93" i="5"/>
  <c r="J92" i="5"/>
  <c r="J91" i="5"/>
  <c r="J90" i="5"/>
  <c r="J89" i="5"/>
  <c r="J88" i="5"/>
  <c r="J87" i="5"/>
  <c r="J86" i="5"/>
  <c r="J85" i="5"/>
  <c r="K85" i="5" s="1"/>
  <c r="J84" i="5"/>
  <c r="J83" i="5"/>
  <c r="K83" i="5" s="1"/>
  <c r="J81" i="5"/>
  <c r="J80" i="5"/>
  <c r="K80" i="5" s="1"/>
  <c r="J79" i="5"/>
  <c r="J76" i="5"/>
  <c r="J75" i="5"/>
  <c r="J73" i="5"/>
  <c r="J72" i="5"/>
  <c r="K72" i="5" s="1"/>
  <c r="J71" i="5"/>
  <c r="J70" i="5"/>
  <c r="K70" i="5" s="1"/>
  <c r="J69" i="5"/>
  <c r="J68" i="5"/>
  <c r="J67" i="5"/>
  <c r="K67" i="5" s="1"/>
  <c r="J65" i="5"/>
  <c r="J64" i="5"/>
  <c r="J63" i="5"/>
  <c r="J62" i="5"/>
  <c r="K62" i="5" s="1"/>
  <c r="J61" i="5"/>
  <c r="K61" i="5" s="1"/>
  <c r="J60" i="5"/>
  <c r="J59" i="5"/>
  <c r="J57" i="5"/>
  <c r="K57" i="5" s="1"/>
  <c r="J55" i="5"/>
  <c r="J54" i="5"/>
  <c r="J53" i="5"/>
  <c r="K53" i="5" s="1"/>
  <c r="J51" i="5"/>
  <c r="K51" i="5" s="1"/>
  <c r="J50" i="5"/>
  <c r="J49" i="5"/>
  <c r="J48" i="5"/>
  <c r="J47" i="5"/>
  <c r="J46" i="5"/>
  <c r="J45" i="5"/>
  <c r="K45" i="5" s="1"/>
  <c r="J44" i="5"/>
  <c r="K44" i="5" s="1"/>
  <c r="J43" i="5"/>
  <c r="J42" i="5"/>
  <c r="J41" i="5"/>
  <c r="J40" i="5"/>
  <c r="J39" i="5"/>
  <c r="K39" i="5" s="1"/>
  <c r="J38" i="5"/>
  <c r="K38" i="5" s="1"/>
  <c r="J37" i="5"/>
  <c r="J36" i="5"/>
  <c r="J34" i="5"/>
  <c r="J32" i="5"/>
  <c r="K32" i="5" s="1"/>
  <c r="Z227" i="5"/>
  <c r="V227" i="5"/>
  <c r="T227" i="5"/>
  <c r="P227" i="5"/>
  <c r="L227" i="5"/>
  <c r="J30" i="5"/>
  <c r="J29" i="5"/>
  <c r="J28" i="5"/>
  <c r="K28" i="5" s="1"/>
  <c r="J27" i="5"/>
  <c r="J26" i="5"/>
  <c r="K26" i="5" s="1"/>
  <c r="J25" i="5"/>
  <c r="K25" i="5" s="1"/>
  <c r="J24" i="5"/>
  <c r="K24" i="5" s="1"/>
  <c r="J23" i="5"/>
  <c r="J22" i="5"/>
  <c r="K22" i="5" s="1"/>
  <c r="J21" i="5"/>
  <c r="J20" i="5"/>
  <c r="K20" i="5" s="1"/>
  <c r="J19" i="5"/>
  <c r="J16" i="5"/>
  <c r="J15" i="5"/>
  <c r="K15" i="5" s="1"/>
  <c r="J14" i="5"/>
  <c r="J13" i="5"/>
  <c r="J12" i="5"/>
  <c r="K12" i="5" s="1"/>
  <c r="J11" i="5"/>
  <c r="J10" i="5"/>
  <c r="J9" i="5"/>
  <c r="K9" i="5" s="1"/>
  <c r="J8" i="5"/>
  <c r="K8" i="5" s="1"/>
  <c r="K6" i="5"/>
  <c r="J5" i="5"/>
  <c r="K5" i="5" s="1"/>
  <c r="J4" i="5"/>
  <c r="K4" i="5" s="1"/>
  <c r="K227" i="5" l="1"/>
  <c r="J227" i="5"/>
  <c r="F57" i="16" l="1"/>
  <c r="AI45" i="12" l="1"/>
  <c r="AI63" i="12" l="1"/>
  <c r="AI62" i="12" l="1"/>
  <c r="AI75" i="12" s="1"/>
  <c r="F59" i="16" l="1"/>
  <c r="AI57" i="12" l="1"/>
  <c r="AI41" i="12"/>
  <c r="AI46" i="12"/>
  <c r="AI52" i="12"/>
  <c r="AI12" i="12" l="1"/>
  <c r="AI61" i="12" l="1"/>
  <c r="AH5" i="12" l="1"/>
  <c r="AH8" i="12" s="1"/>
  <c r="AI5" i="12" l="1"/>
  <c r="AI74" i="12" s="1"/>
  <c r="AH10" i="12"/>
  <c r="AI58" i="12"/>
  <c r="AI56" i="12"/>
  <c r="AI55" i="12"/>
  <c r="AI30" i="12" l="1"/>
  <c r="AI31" i="12"/>
  <c r="AI29" i="12"/>
  <c r="AI18" i="12" l="1"/>
  <c r="AI23" i="12"/>
  <c r="AI24" i="12"/>
  <c r="AI25" i="12"/>
  <c r="AI26" i="12"/>
  <c r="AI42" i="12"/>
  <c r="AI43" i="12"/>
  <c r="AI44" i="12"/>
  <c r="AI51" i="12"/>
  <c r="AI54" i="12"/>
  <c r="AI59" i="12"/>
  <c r="AI22" i="12"/>
  <c r="AH4" i="12"/>
  <c r="AH27" i="12"/>
  <c r="AH28" i="12" s="1"/>
  <c r="AH34" i="12"/>
  <c r="AH15" i="12"/>
  <c r="AH13" i="12"/>
  <c r="AH39" i="12"/>
  <c r="AH47" i="12"/>
  <c r="AH48" i="12" s="1"/>
  <c r="AH20" i="12"/>
  <c r="AI20" i="12" s="1"/>
  <c r="AH6" i="12" l="1"/>
  <c r="AI36" i="12"/>
  <c r="AI37" i="12" s="1"/>
  <c r="AI15" i="12"/>
  <c r="AI34" i="12"/>
  <c r="AI35" i="12" s="1"/>
  <c r="AH35" i="12"/>
  <c r="AI48" i="12"/>
  <c r="AI47" i="12"/>
  <c r="AI13" i="12"/>
  <c r="AI33" i="12"/>
  <c r="AI32" i="12"/>
  <c r="AI27" i="12"/>
  <c r="AI28" i="12" s="1"/>
  <c r="AH14" i="12"/>
  <c r="AH16" i="12"/>
  <c r="AI16" i="12" s="1"/>
  <c r="AI60" i="12"/>
  <c r="AI73" i="12" s="1"/>
  <c r="AI19" i="12"/>
  <c r="AH21" i="12"/>
  <c r="AI21" i="12" s="1"/>
  <c r="AI4" i="12"/>
  <c r="AI14" i="12" l="1"/>
  <c r="AI71" i="12" s="1"/>
  <c r="AH7" i="12"/>
  <c r="AI72" i="12" l="1"/>
  <c r="AI10" i="12"/>
  <c r="AI6" i="12"/>
  <c r="AI8" i="12" l="1"/>
  <c r="AH9" i="12"/>
  <c r="AH11" i="12"/>
  <c r="AI7" i="12"/>
  <c r="AI9" i="12" l="1"/>
  <c r="AH65" i="12"/>
  <c r="AI65" i="12" s="1"/>
  <c r="AI11" i="12"/>
  <c r="AI69" i="12" l="1"/>
  <c r="AI70" i="12"/>
  <c r="AI77" i="12" l="1"/>
</calcChain>
</file>

<file path=xl/comments1.xml><?xml version="1.0" encoding="utf-8"?>
<comments xmlns="http://schemas.openxmlformats.org/spreadsheetml/2006/main">
  <authors>
    <author>Meckel, Heinz</author>
    <author>Meckel, Heinz (lfst)</author>
  </authors>
  <commentList>
    <comment ref="C52" authorId="0" shapeId="0">
      <text>
        <r>
          <rPr>
            <b/>
            <sz val="8"/>
            <color indexed="81"/>
            <rFont val="Tahoma"/>
            <family val="2"/>
          </rPr>
          <t>Meckel, Heinz: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8"/>
            <color indexed="10"/>
            <rFont val="Tahoma"/>
            <family val="2"/>
          </rPr>
          <t>Bitte telefonisch Anlieferung ankündigen: 06321/855855!!!</t>
        </r>
      </text>
    </comment>
    <comment ref="T213" authorId="1" shapeId="0">
      <text>
        <r>
          <rPr>
            <b/>
            <sz val="8"/>
            <color indexed="81"/>
            <rFont val="Segoe UI"/>
            <family val="2"/>
          </rPr>
          <t>Meckel, Heinz (lfst):</t>
        </r>
        <r>
          <rPr>
            <sz val="8"/>
            <color indexed="81"/>
            <rFont val="Segoe UI"/>
            <family val="2"/>
          </rPr>
          <t xml:space="preserve">
Menge verdreichfacht,E-MAIL der VGV Hr. Behrend</t>
        </r>
      </text>
    </comment>
  </commentList>
</comments>
</file>

<file path=xl/comments2.xml><?xml version="1.0" encoding="utf-8"?>
<comments xmlns="http://schemas.openxmlformats.org/spreadsheetml/2006/main">
  <authors>
    <author>Ludwig, Thomas (lfst)</author>
  </authors>
  <commentList>
    <comment ref="D40" authorId="0" shapeId="0">
      <text>
        <r>
          <rPr>
            <b/>
            <sz val="9"/>
            <color indexed="81"/>
            <rFont val="Segoe UI"/>
            <family val="2"/>
          </rPr>
          <t>Ludwig, Thomas (lfst):</t>
        </r>
        <r>
          <rPr>
            <sz val="9"/>
            <color indexed="81"/>
            <rFont val="Segoe UI"/>
            <family val="2"/>
          </rPr>
          <t xml:space="preserve">
Daten noch nicht bekannt</t>
        </r>
      </text>
    </comment>
  </commentList>
</comments>
</file>

<file path=xl/sharedStrings.xml><?xml version="1.0" encoding="utf-8"?>
<sst xmlns="http://schemas.openxmlformats.org/spreadsheetml/2006/main" count="1667" uniqueCount="1092">
  <si>
    <t>Anschrift</t>
  </si>
  <si>
    <t>Altrip</t>
  </si>
  <si>
    <t>Bobenheim-Roxheim</t>
  </si>
  <si>
    <t>67240</t>
  </si>
  <si>
    <t>Boehl-Iggelheim</t>
  </si>
  <si>
    <t>67459</t>
  </si>
  <si>
    <t>Am Schwarzweiher 3</t>
  </si>
  <si>
    <t>Budenheim</t>
  </si>
  <si>
    <t>55257</t>
  </si>
  <si>
    <t>Berliner Str.  3</t>
  </si>
  <si>
    <t>53501</t>
  </si>
  <si>
    <t>Grafschaft-Ringen</t>
  </si>
  <si>
    <t>Ahrtalstr. 5</t>
  </si>
  <si>
    <t>Rathausplatz 1</t>
  </si>
  <si>
    <t>Lambsheim</t>
  </si>
  <si>
    <t>67245</t>
  </si>
  <si>
    <t>Muehltorstr. 25</t>
  </si>
  <si>
    <t>Limburgerhof</t>
  </si>
  <si>
    <t>67117</t>
  </si>
  <si>
    <t>Burgunder Platz 2</t>
  </si>
  <si>
    <t>Morbach</t>
  </si>
  <si>
    <t>54497</t>
  </si>
  <si>
    <t>Bahnhofstr. 19 - 23</t>
  </si>
  <si>
    <t>Mutterstadt</t>
  </si>
  <si>
    <t>67112</t>
  </si>
  <si>
    <t>Oggersheimer Str. 10</t>
  </si>
  <si>
    <t>Neuhofen</t>
  </si>
  <si>
    <t>Alzey</t>
  </si>
  <si>
    <t>55232</t>
  </si>
  <si>
    <t>Ernst-Ludwig-Str. 42</t>
  </si>
  <si>
    <t>Andernach</t>
  </si>
  <si>
    <t>56626</t>
  </si>
  <si>
    <t>Laeufstr. 11</t>
  </si>
  <si>
    <t>Bad Duerkheim</t>
  </si>
  <si>
    <t>67098</t>
  </si>
  <si>
    <t>Mannheimer Str. 24</t>
  </si>
  <si>
    <t>Bad Kreuznach</t>
  </si>
  <si>
    <t>Bad Neuenahr-Ahrweiler</t>
  </si>
  <si>
    <t>53474</t>
  </si>
  <si>
    <t>Hauptstr. 116</t>
  </si>
  <si>
    <t>Bendorf/Rhein</t>
  </si>
  <si>
    <t>56170</t>
  </si>
  <si>
    <t>Im Stadtpark 1 u 2</t>
  </si>
  <si>
    <t>Bingen am Rhein</t>
  </si>
  <si>
    <t>55411</t>
  </si>
  <si>
    <t>Burg Klopp</t>
  </si>
  <si>
    <t>Bitburg</t>
  </si>
  <si>
    <t>54634</t>
  </si>
  <si>
    <t>Boppard</t>
  </si>
  <si>
    <t>56154</t>
  </si>
  <si>
    <t>Cochem</t>
  </si>
  <si>
    <t>56812</t>
  </si>
  <si>
    <t>Markt 1</t>
  </si>
  <si>
    <t>Frankenthal (Pfalz)</t>
  </si>
  <si>
    <t>67227</t>
  </si>
  <si>
    <t>Rathausplatz 2 - 7</t>
  </si>
  <si>
    <t>Germersheim</t>
  </si>
  <si>
    <t>76726</t>
  </si>
  <si>
    <t>Kolpingplatz 3</t>
  </si>
  <si>
    <t>Gruenstadt</t>
  </si>
  <si>
    <t>67269</t>
  </si>
  <si>
    <t>Kreuzerweg 2 U. 7</t>
  </si>
  <si>
    <t>Idar-Oberstein</t>
  </si>
  <si>
    <t>55743</t>
  </si>
  <si>
    <t>Georg-Maus-Str. 1</t>
  </si>
  <si>
    <t>Ingelheim am Rhein</t>
  </si>
  <si>
    <t>55218</t>
  </si>
  <si>
    <t>Kaiserslautern</t>
  </si>
  <si>
    <t>67657</t>
  </si>
  <si>
    <t>Willy-Brandt-Platz 1</t>
  </si>
  <si>
    <t>55606</t>
  </si>
  <si>
    <t>Koblenz</t>
  </si>
  <si>
    <t>Lahnstein</t>
  </si>
  <si>
    <t>56112</t>
  </si>
  <si>
    <t>76829</t>
  </si>
  <si>
    <t>Ludwigshafen am Rhein</t>
  </si>
  <si>
    <t>67059</t>
  </si>
  <si>
    <t>Am Rathaus 1</t>
  </si>
  <si>
    <t>Mayen</t>
  </si>
  <si>
    <t>56727</t>
  </si>
  <si>
    <t>67433</t>
  </si>
  <si>
    <t>Neuwied</t>
  </si>
  <si>
    <t>56564</t>
  </si>
  <si>
    <t>Am Schneller 3</t>
  </si>
  <si>
    <t>Pirmasens</t>
  </si>
  <si>
    <t>66953</t>
  </si>
  <si>
    <t>Remagen</t>
  </si>
  <si>
    <t>53424</t>
  </si>
  <si>
    <t>Bachstr. 2</t>
  </si>
  <si>
    <t>Schifferstadt</t>
  </si>
  <si>
    <t>67105</t>
  </si>
  <si>
    <t>Marktplatz 2</t>
  </si>
  <si>
    <t>Sinzig</t>
  </si>
  <si>
    <t>53489</t>
  </si>
  <si>
    <t>Kirchplatz 5</t>
  </si>
  <si>
    <t>Speyer</t>
  </si>
  <si>
    <t>67346</t>
  </si>
  <si>
    <t>Maximilianstr. 100</t>
  </si>
  <si>
    <t>Trier</t>
  </si>
  <si>
    <t>Wittlich</t>
  </si>
  <si>
    <t>54516</t>
  </si>
  <si>
    <t>Schloss-Str. 11</t>
  </si>
  <si>
    <t>Woerth am Rhein</t>
  </si>
  <si>
    <t>76744</t>
  </si>
  <si>
    <t>Mozartstr. 2</t>
  </si>
  <si>
    <t>Worms</t>
  </si>
  <si>
    <t>67547</t>
  </si>
  <si>
    <t>66482</t>
  </si>
  <si>
    <t>Adenau</t>
  </si>
  <si>
    <t>53518</t>
  </si>
  <si>
    <t>Kirchstr. 15</t>
  </si>
  <si>
    <t>Altenahr</t>
  </si>
  <si>
    <t>53505</t>
  </si>
  <si>
    <t>Rossberg 3</t>
  </si>
  <si>
    <t>Altenkirchen</t>
  </si>
  <si>
    <t>Alzey-Land</t>
  </si>
  <si>
    <t>Weinrufstr. 38</t>
  </si>
  <si>
    <t>Annweiler am Trifels</t>
  </si>
  <si>
    <t>76855</t>
  </si>
  <si>
    <t>Messplatz 1</t>
  </si>
  <si>
    <t>Asbach</t>
  </si>
  <si>
    <t>53567</t>
  </si>
  <si>
    <t>Flammersfelder Str. 1</t>
  </si>
  <si>
    <t>Bad Bergzabern</t>
  </si>
  <si>
    <t>76887</t>
  </si>
  <si>
    <t>Koenigstr. 61</t>
  </si>
  <si>
    <t>Bad Breisig</t>
  </si>
  <si>
    <t>53498</t>
  </si>
  <si>
    <t>Bachstr. 11</t>
  </si>
  <si>
    <t>Bad Ems</t>
  </si>
  <si>
    <t>56130</t>
  </si>
  <si>
    <t>Bleichstr. 1</t>
  </si>
  <si>
    <t>Bad Hoenningen</t>
  </si>
  <si>
    <t>53557</t>
  </si>
  <si>
    <t>Marktstr. 1</t>
  </si>
  <si>
    <t>Bad Marienberg</t>
  </si>
  <si>
    <t>56470</t>
  </si>
  <si>
    <t>Rheingrafenstr. 11</t>
  </si>
  <si>
    <t>Bad Sobernheim</t>
  </si>
  <si>
    <t>55566</t>
  </si>
  <si>
    <t>Baumholder</t>
  </si>
  <si>
    <t>55774</t>
  </si>
  <si>
    <t>Am Weiherdamm 1</t>
  </si>
  <si>
    <t>Bellheim</t>
  </si>
  <si>
    <t>76756</t>
  </si>
  <si>
    <t>Bernkastel-Kues</t>
  </si>
  <si>
    <t>54470</t>
  </si>
  <si>
    <t>Gestade 18</t>
  </si>
  <si>
    <t>Betzdorf</t>
  </si>
  <si>
    <t>57518</t>
  </si>
  <si>
    <t>Birkenfeld</t>
  </si>
  <si>
    <t>55765</t>
  </si>
  <si>
    <t>Schneewiesenstr. 21</t>
  </si>
  <si>
    <t>Bitburg-Land</t>
  </si>
  <si>
    <t>Hubert-Prim-Str. 7</t>
  </si>
  <si>
    <t>Bodenheim</t>
  </si>
  <si>
    <t>55294</t>
  </si>
  <si>
    <t>Am Dollesplatz 1</t>
  </si>
  <si>
    <t>56338</t>
  </si>
  <si>
    <t>Friedrichstr. 12</t>
  </si>
  <si>
    <t>56651</t>
  </si>
  <si>
    <t>Kapellenstr. 12</t>
  </si>
  <si>
    <t>Bruchmuehlbach-Miesau</t>
  </si>
  <si>
    <t>66892</t>
  </si>
  <si>
    <t>Am Rathaus 2</t>
  </si>
  <si>
    <t>Ravenestr. 61</t>
  </si>
  <si>
    <t>57567</t>
  </si>
  <si>
    <t>Bahnhofstr. 6</t>
  </si>
  <si>
    <t>66994</t>
  </si>
  <si>
    <t>Schulstr. 29</t>
  </si>
  <si>
    <t>Dannstadt-Schauernheim</t>
  </si>
  <si>
    <t>67125</t>
  </si>
  <si>
    <t>Am Rathausplatz 1</t>
  </si>
  <si>
    <t>Daun</t>
  </si>
  <si>
    <t>54550</t>
  </si>
  <si>
    <t>Leopoldstr. 29</t>
  </si>
  <si>
    <t>Deidesheim</t>
  </si>
  <si>
    <t>67146</t>
  </si>
  <si>
    <t>Am Bahnhof 5</t>
  </si>
  <si>
    <t>Dierdorf</t>
  </si>
  <si>
    <t>56269</t>
  </si>
  <si>
    <t>Poststr. 5</t>
  </si>
  <si>
    <t>Diez</t>
  </si>
  <si>
    <t>65582</t>
  </si>
  <si>
    <t>Louise-Seher-Str. 1</t>
  </si>
  <si>
    <t>Edenkoben</t>
  </si>
  <si>
    <t>67480</t>
  </si>
  <si>
    <t>Poststr. 23</t>
  </si>
  <si>
    <t>Eich</t>
  </si>
  <si>
    <t>67575</t>
  </si>
  <si>
    <t>Hauptstr. 26</t>
  </si>
  <si>
    <t>Eisenberg (Pfalz)</t>
  </si>
  <si>
    <t>67304</t>
  </si>
  <si>
    <t>Hauptstr. 86</t>
  </si>
  <si>
    <t>Emmelshausen</t>
  </si>
  <si>
    <t>56281</t>
  </si>
  <si>
    <t>Enkenbach-Alsenborn</t>
  </si>
  <si>
    <t>67677</t>
  </si>
  <si>
    <t>Hauptstr. 18</t>
  </si>
  <si>
    <t>Freinsheim</t>
  </si>
  <si>
    <t>67251</t>
  </si>
  <si>
    <t>Bahnhofstr. 12</t>
  </si>
  <si>
    <t>Gau-Algesheim</t>
  </si>
  <si>
    <t>55435</t>
  </si>
  <si>
    <t>Hospitalstr. 22</t>
  </si>
  <si>
    <t>Gerolstein</t>
  </si>
  <si>
    <t>54568</t>
  </si>
  <si>
    <t>Kyllweg 1</t>
  </si>
  <si>
    <t>Goellheim</t>
  </si>
  <si>
    <t>67307</t>
  </si>
  <si>
    <t>Freiherr-vom-Stein-Str. 1-3</t>
  </si>
  <si>
    <t>Gruenstadt-Land</t>
  </si>
  <si>
    <t>Industriestr. 11</t>
  </si>
  <si>
    <t>67583</t>
  </si>
  <si>
    <t>Alsheimer Str. 29</t>
  </si>
  <si>
    <t>Hagenbach</t>
  </si>
  <si>
    <t>76767</t>
  </si>
  <si>
    <t>Ludwigstr. 20</t>
  </si>
  <si>
    <t>Hamm (Sieg)</t>
  </si>
  <si>
    <t>57577</t>
  </si>
  <si>
    <t>Lindenallee 2</t>
  </si>
  <si>
    <t>Hauenstein</t>
  </si>
  <si>
    <t>76846</t>
  </si>
  <si>
    <t>Schulstr. 4</t>
  </si>
  <si>
    <t>Hermeskeil</t>
  </si>
  <si>
    <t>54411</t>
  </si>
  <si>
    <t>Langer Markt 17</t>
  </si>
  <si>
    <t>Herrstein</t>
  </si>
  <si>
    <t>55756</t>
  </si>
  <si>
    <t>Bruehlstr. 16</t>
  </si>
  <si>
    <t>Herxheim</t>
  </si>
  <si>
    <t>76863</t>
  </si>
  <si>
    <t>Obere Hauptstr. 2</t>
  </si>
  <si>
    <t>Hoehr-Grenzhausen</t>
  </si>
  <si>
    <t>56203</t>
  </si>
  <si>
    <t>Rathausstr. 48</t>
  </si>
  <si>
    <t>Jockgrim</t>
  </si>
  <si>
    <t>76751</t>
  </si>
  <si>
    <t>Untere Buchstr. 22</t>
  </si>
  <si>
    <t>Kaisersesch</t>
  </si>
  <si>
    <t>56759</t>
  </si>
  <si>
    <t>Bahnhofstr. 47</t>
  </si>
  <si>
    <t>Kandel</t>
  </si>
  <si>
    <t>76870</t>
  </si>
  <si>
    <t>Gartenstr. 8</t>
  </si>
  <si>
    <t>Kastellaun</t>
  </si>
  <si>
    <t>56288</t>
  </si>
  <si>
    <t>Kirchstr. 1</t>
  </si>
  <si>
    <t>Katzenelnbogen</t>
  </si>
  <si>
    <t>56368</t>
  </si>
  <si>
    <t>Burgstr. 1</t>
  </si>
  <si>
    <t>Kelberg</t>
  </si>
  <si>
    <t>53539</t>
  </si>
  <si>
    <t>Dauner Str. 22</t>
  </si>
  <si>
    <t>Kell am See</t>
  </si>
  <si>
    <t>54427</t>
  </si>
  <si>
    <t>Kirchberg (Hunsrueck)</t>
  </si>
  <si>
    <t>55481</t>
  </si>
  <si>
    <t>Marktplatz 5</t>
  </si>
  <si>
    <t>Kirchen (Sieg)</t>
  </si>
  <si>
    <t>57548</t>
  </si>
  <si>
    <t>Lindenstr. 1</t>
  </si>
  <si>
    <t>Kirchheimbolanden</t>
  </si>
  <si>
    <t>67292</t>
  </si>
  <si>
    <t>Neue Allee 2</t>
  </si>
  <si>
    <t>Kirn-Land</t>
  </si>
  <si>
    <t>Bahnhofstr. 31</t>
  </si>
  <si>
    <t>Konz</t>
  </si>
  <si>
    <t>54329</t>
  </si>
  <si>
    <t>Am Markt 11</t>
  </si>
  <si>
    <t>54536</t>
  </si>
  <si>
    <t>Robert-Schumann-Str. 65</t>
  </si>
  <si>
    <t>Kusel</t>
  </si>
  <si>
    <t>Marktplatz 1</t>
  </si>
  <si>
    <t>Kyllburg</t>
  </si>
  <si>
    <t>54655</t>
  </si>
  <si>
    <t>Marktplatz 8</t>
  </si>
  <si>
    <t>Lambrecht (Pfalz)</t>
  </si>
  <si>
    <t>67466</t>
  </si>
  <si>
    <t>Landau-Land</t>
  </si>
  <si>
    <t>An 44, Nr. 31</t>
  </si>
  <si>
    <t>Langenlonsheim</t>
  </si>
  <si>
    <t>55450</t>
  </si>
  <si>
    <t>Naheweinstr. 80</t>
  </si>
  <si>
    <t>67742</t>
  </si>
  <si>
    <t>Schulstr. 6 a</t>
  </si>
  <si>
    <t>Lingenfeld</t>
  </si>
  <si>
    <t>67360</t>
  </si>
  <si>
    <t>Hauptstr. 60</t>
  </si>
  <si>
    <t>Linz am Rhein</t>
  </si>
  <si>
    <t>53545</t>
  </si>
  <si>
    <t>Am Schoppbuechel 5</t>
  </si>
  <si>
    <t>56346</t>
  </si>
  <si>
    <t>Sankt Goarshausen</t>
  </si>
  <si>
    <t>Dolkstr. 3</t>
  </si>
  <si>
    <t>Maifeld</t>
  </si>
  <si>
    <t>56751</t>
  </si>
  <si>
    <t>Marktplatz 4</t>
  </si>
  <si>
    <t>Maikammer</t>
  </si>
  <si>
    <t>67487</t>
  </si>
  <si>
    <t>54531</t>
  </si>
  <si>
    <t>Maxdorf</t>
  </si>
  <si>
    <t>67133</t>
  </si>
  <si>
    <t>Hauptstr. 79</t>
  </si>
  <si>
    <t>Vordereifel</t>
  </si>
  <si>
    <t>Kelberger Str. 26</t>
  </si>
  <si>
    <t>Mendig</t>
  </si>
  <si>
    <t>56743</t>
  </si>
  <si>
    <t>Marktplatz 3</t>
  </si>
  <si>
    <t>Montabaur</t>
  </si>
  <si>
    <t>56410</t>
  </si>
  <si>
    <t>Konrad-Adenauer-Platz 8</t>
  </si>
  <si>
    <t>Nastaetten</t>
  </si>
  <si>
    <t>56355</t>
  </si>
  <si>
    <t>Bahnhofstr. 1</t>
  </si>
  <si>
    <t>54673</t>
  </si>
  <si>
    <t>Pestalozzistr. 7</t>
  </si>
  <si>
    <t>Nieder-Olm</t>
  </si>
  <si>
    <t>55268</t>
  </si>
  <si>
    <t>Pariser Str. 110</t>
  </si>
  <si>
    <t>55276</t>
  </si>
  <si>
    <t>San-Ambrogio-Ring 33</t>
  </si>
  <si>
    <t>54584</t>
  </si>
  <si>
    <t>Offenbach a.d.Queich</t>
  </si>
  <si>
    <t>76877</t>
  </si>
  <si>
    <t>Konrad-Lerch-Ring 6</t>
  </si>
  <si>
    <t>Hauptstr. 27</t>
  </si>
  <si>
    <t>Pirmasens-Land</t>
  </si>
  <si>
    <t>Bahnhofstr. 19</t>
  </si>
  <si>
    <t>Pruem</t>
  </si>
  <si>
    <t>Tiergartenstr. 54</t>
  </si>
  <si>
    <t>Puderbach</t>
  </si>
  <si>
    <t>Hauptstr. 13</t>
  </si>
  <si>
    <t>Ramstein-Miesenbach</t>
  </si>
  <si>
    <t>Am Neuen Markt 6</t>
  </si>
  <si>
    <t>Ransbach-Baumbach</t>
  </si>
  <si>
    <t>Rengsdorf</t>
  </si>
  <si>
    <t>Rennerod</t>
  </si>
  <si>
    <t>Hauptstr. 55</t>
  </si>
  <si>
    <t>Koblenzer Str. 18</t>
  </si>
  <si>
    <t>Rockenhausen</t>
  </si>
  <si>
    <t>Bezirksamtsstr. 7</t>
  </si>
  <si>
    <t>Rodalben</t>
  </si>
  <si>
    <t>Am Rathaus 9</t>
  </si>
  <si>
    <t>Ruedesheim</t>
  </si>
  <si>
    <t>Nahestr. 63</t>
  </si>
  <si>
    <t>Ruelzheim</t>
  </si>
  <si>
    <t>Am Deutschordensplatz 1</t>
  </si>
  <si>
    <t>Saarburg</t>
  </si>
  <si>
    <t>Rathausstr. 8</t>
  </si>
  <si>
    <t>Brueckenstr. 26</t>
  </si>
  <si>
    <t>Selters/Westerwald</t>
  </si>
  <si>
    <t>Am Saynbach 5-7</t>
  </si>
  <si>
    <t>Simmern/Hunsrueck</t>
  </si>
  <si>
    <t>Speicher</t>
  </si>
  <si>
    <t>Bahnhofstr. 36</t>
  </si>
  <si>
    <t>Sprendlingen-Gensingen</t>
  </si>
  <si>
    <t>Elisabethenstr. 1</t>
  </si>
  <si>
    <t>Hauptstr. 52</t>
  </si>
  <si>
    <t>Thalfang am Erbeskopf</t>
  </si>
  <si>
    <t>Saarstr. 7</t>
  </si>
  <si>
    <t>Traben-Trarbach</t>
  </si>
  <si>
    <t>Trier-Land</t>
  </si>
  <si>
    <t>Gartenfeldstr. 12</t>
  </si>
  <si>
    <t>Ulmen</t>
  </si>
  <si>
    <t>Unkel/Rhein</t>
  </si>
  <si>
    <t>Bahnhofstr. 44</t>
  </si>
  <si>
    <t>Vallendar</t>
  </si>
  <si>
    <t>Rathausplatz 13</t>
  </si>
  <si>
    <t>Weinstr. 16</t>
  </si>
  <si>
    <t>Waldbreitbach</t>
  </si>
  <si>
    <t>Neuwieder Str. 28</t>
  </si>
  <si>
    <t>Waldfischbach-Burgalben</t>
  </si>
  <si>
    <t>Friedhofstr. 3</t>
  </si>
  <si>
    <t>Waldmohr</t>
  </si>
  <si>
    <t>Waldsee</t>
  </si>
  <si>
    <t>Wallmerod</t>
  </si>
  <si>
    <t>Gerichtsstr. 1</t>
  </si>
  <si>
    <t>Weilerbach</t>
  </si>
  <si>
    <t>Rummelstr. 15-19</t>
  </si>
  <si>
    <t>Weissenthurm</t>
  </si>
  <si>
    <t>Kaerlicher Str. 4</t>
  </si>
  <si>
    <t>Westerburg</t>
  </si>
  <si>
    <t>Neumarkt 1</t>
  </si>
  <si>
    <t>Wormser Str. 23</t>
  </si>
  <si>
    <t>Winnweiler</t>
  </si>
  <si>
    <t>Jakobstr. 29</t>
  </si>
  <si>
    <t>Wirges</t>
  </si>
  <si>
    <t>Bahnhofstr. 10</t>
  </si>
  <si>
    <t>Wissen</t>
  </si>
  <si>
    <t>Rathausstr. 75</t>
  </si>
  <si>
    <t>Wittlich-Land</t>
  </si>
  <si>
    <t>Kurfuerstenstr. 1</t>
  </si>
  <si>
    <t>Woerrstadt</t>
  </si>
  <si>
    <t>Zum Roemergrund 2-6</t>
  </si>
  <si>
    <t>Zweibruecken-Land</t>
  </si>
  <si>
    <t>Landauer Str. 18-20</t>
  </si>
  <si>
    <t>Gymnasialstr. 4-8</t>
  </si>
  <si>
    <t>Engerser Landstr. 17</t>
  </si>
  <si>
    <t>Stadtverwaltung</t>
  </si>
  <si>
    <t>Gemeindeverwaltung</t>
  </si>
  <si>
    <t>Verbandsgemeindeverwaltung</t>
  </si>
  <si>
    <t>Anlage Unterhalt</t>
  </si>
  <si>
    <t>Anlage N</t>
  </si>
  <si>
    <t>Anlage Kind</t>
  </si>
  <si>
    <t>Anlage EÜR</t>
  </si>
  <si>
    <t>Elmstein</t>
  </si>
  <si>
    <t>Ortsgemeinde</t>
  </si>
  <si>
    <t>Anlage G</t>
  </si>
  <si>
    <t>Anlage S</t>
  </si>
  <si>
    <t>Römerstraße 17</t>
  </si>
  <si>
    <t>Longchampplatz 1</t>
  </si>
  <si>
    <t>Hauptstraße 136</t>
  </si>
  <si>
    <t>Leibnizstraße 47</t>
  </si>
  <si>
    <t>Endertplatz 2</t>
  </si>
  <si>
    <t>Cochem-Zell</t>
  </si>
  <si>
    <t>Haßloch</t>
  </si>
  <si>
    <t>Langgasse 64</t>
  </si>
  <si>
    <t>Konrad-Adenauer-Platz 6</t>
  </si>
  <si>
    <t xml:space="preserve">67373 
</t>
  </si>
  <si>
    <t>Römerberg-Dudenhofen</t>
  </si>
  <si>
    <t>Untere Kirchstr. 1</t>
  </si>
  <si>
    <r>
      <t xml:space="preserve">Wonnegau, </t>
    </r>
    <r>
      <rPr>
        <b/>
        <sz val="10"/>
        <color indexed="8"/>
        <rFont val="Arial"/>
        <family val="2"/>
      </rPr>
      <t>Dienstort: 67593 Westhofen</t>
    </r>
  </si>
  <si>
    <t>Mühltorstr. 25</t>
  </si>
  <si>
    <r>
      <t xml:space="preserve">Loreley, </t>
    </r>
    <r>
      <rPr>
        <b/>
        <sz val="10"/>
        <color indexed="8"/>
        <rFont val="Arial"/>
        <family val="2"/>
      </rPr>
      <t>Dienstort: Braubach</t>
    </r>
  </si>
  <si>
    <r>
      <t xml:space="preserve">Loreley, </t>
    </r>
    <r>
      <rPr>
        <b/>
        <sz val="10"/>
        <color indexed="8"/>
        <rFont val="Arial"/>
        <family val="2"/>
      </rPr>
      <t>Dienstort: Sankt Goarshausen</t>
    </r>
  </si>
  <si>
    <t>PLZ</t>
  </si>
  <si>
    <t>Ort</t>
  </si>
  <si>
    <t>Rathausplatz 3-4</t>
  </si>
  <si>
    <t>Westerwaldstr. 32-34</t>
  </si>
  <si>
    <t>Linzer Str. 4</t>
  </si>
  <si>
    <t>Rathausstr. 1</t>
  </si>
  <si>
    <t>Bruehlstr. 2</t>
  </si>
  <si>
    <t>Kirburger Str. 4</t>
  </si>
  <si>
    <t>Rheinstr. 50</t>
  </si>
  <si>
    <r>
      <t xml:space="preserve">Südeifel; </t>
    </r>
    <r>
      <rPr>
        <b/>
        <sz val="10"/>
        <color indexed="8"/>
        <rFont val="Arial"/>
        <family val="2"/>
      </rPr>
      <t>Dienstort: 54673 Neuerburg</t>
    </r>
  </si>
  <si>
    <t>Sommerbergstr. 3</t>
  </si>
  <si>
    <t>Schubertstr. 18</t>
  </si>
  <si>
    <t>Lauterecken-Wolfstein</t>
  </si>
  <si>
    <t>Lambsheim-Heßheim</t>
  </si>
  <si>
    <r>
      <t xml:space="preserve">Rhein-Nahe; </t>
    </r>
    <r>
      <rPr>
        <b/>
        <sz val="10"/>
        <color indexed="8"/>
        <rFont val="Arial"/>
        <family val="2"/>
      </rPr>
      <t>Dienstort: 55411 Bingen am Rhein</t>
    </r>
  </si>
  <si>
    <r>
      <t xml:space="preserve">Rhein-Selz; </t>
    </r>
    <r>
      <rPr>
        <b/>
        <sz val="10"/>
        <color indexed="8"/>
        <rFont val="Arial"/>
        <family val="2"/>
      </rPr>
      <t>Dienstort: 55276 Oppenheim</t>
    </r>
  </si>
  <si>
    <t>Thaleischweiler-Froeschen - Wallhalben</t>
  </si>
  <si>
    <t>Bezeichnung</t>
  </si>
  <si>
    <t>Straße</t>
  </si>
  <si>
    <t>Bauberatungszentrum Koblenz</t>
  </si>
  <si>
    <r>
      <t xml:space="preserve">Otterbach-Otterberg; </t>
    </r>
    <r>
      <rPr>
        <b/>
        <sz val="10"/>
        <color indexed="8"/>
        <rFont val="Arial"/>
        <family val="2"/>
      </rPr>
      <t>Dienstort: 67697 Otterberg</t>
    </r>
  </si>
  <si>
    <t>Telefon-Nr.</t>
  </si>
  <si>
    <t>E-Mail-Adresse</t>
  </si>
  <si>
    <t>02681/86-10050</t>
  </si>
  <si>
    <t>Poststelle@fa-ak.fin-rlp.de</t>
  </si>
  <si>
    <t>55543 Bad Kreuznach, Ringstr. 10</t>
  </si>
  <si>
    <t>Poststelle@fa-kh.fin-rlp.de</t>
  </si>
  <si>
    <t>53474 Bad Neuenahr-Ahrweiler, Römerstr. 5</t>
  </si>
  <si>
    <t xml:space="preserve">02641/382-12050             </t>
  </si>
  <si>
    <t>Poststelle@fa-aw.fin-rlp.de</t>
  </si>
  <si>
    <t>Bingen-Alzey</t>
  </si>
  <si>
    <t>55411 Bingen, Rochusallee 10</t>
  </si>
  <si>
    <t xml:space="preserve">06721/706-14050
</t>
  </si>
  <si>
    <t>Poststelle@fa-bi.fin-rlp.de</t>
  </si>
  <si>
    <t>Bitburg-Prüm</t>
  </si>
  <si>
    <t>54634 Bitburg, Kölner Str. 20</t>
  </si>
  <si>
    <t xml:space="preserve">06561/603-15050
</t>
  </si>
  <si>
    <t>Poststelle@fa-bt.fin-rlp.de</t>
  </si>
  <si>
    <t>55743 Idar-Oberstein, Hauptstr. 199</t>
  </si>
  <si>
    <t>06781/68-18050</t>
  </si>
  <si>
    <t>Poststelle@fa-io.fin-rlp.de</t>
  </si>
  <si>
    <t>67655 Kaiserslautern, Eisenbahnstr. 56</t>
  </si>
  <si>
    <t>0631/3676-19050</t>
  </si>
  <si>
    <t>Poststelle@fa-kl.fin-rlp.de</t>
  </si>
  <si>
    <t>56073 Koblenz, Ferdinand-Sauerbruch-Str. 19</t>
  </si>
  <si>
    <t>0261/4931-20050</t>
  </si>
  <si>
    <t>Poststelle@fa-ko.fin-rlp.de</t>
  </si>
  <si>
    <t>Kusel-Landstuhl</t>
  </si>
  <si>
    <t>66869 Kusel, Trierer Str. 46</t>
  </si>
  <si>
    <t>06381/9967-21050</t>
  </si>
  <si>
    <t>Poststelle@fa-ku.fin-rlp.de</t>
  </si>
  <si>
    <t>Landau</t>
  </si>
  <si>
    <t>76829 Landau, Weißquartierstr. 13</t>
  </si>
  <si>
    <t>Poststelle@fa-ld.fin-rlp.de</t>
  </si>
  <si>
    <t>Ludwigshafen</t>
  </si>
  <si>
    <t>67061 Ludwigshafen, Bayernstr. 39</t>
  </si>
  <si>
    <t>Poststelle@fa-lu.fin-rlp.de</t>
  </si>
  <si>
    <t>06131/552-25050</t>
  </si>
  <si>
    <t>Poststelle@fa-ms.fin-rlp.de</t>
  </si>
  <si>
    <t>56727 Mayen, Westbahnhofstr. 11</t>
  </si>
  <si>
    <t>02651/7026-26050</t>
  </si>
  <si>
    <t>Poststelle@fa-my.fin-rlp.de</t>
  </si>
  <si>
    <t>Montabaur-Diez</t>
  </si>
  <si>
    <t>56410 Montabaur, Koblenzer Str. 15</t>
  </si>
  <si>
    <t>02602/121-27050</t>
  </si>
  <si>
    <t>Poststelle@fa-mt.fin-rlp.de</t>
  </si>
  <si>
    <t>Neustadt</t>
  </si>
  <si>
    <t>67433 Neustadt, Konrad-Adenauer-Str. 26</t>
  </si>
  <si>
    <t>06321/930-28050</t>
  </si>
  <si>
    <t>Poststelle@fa-nw.fin-rlp.de</t>
  </si>
  <si>
    <t>02631/910-29050</t>
  </si>
  <si>
    <t>Poststelle@fa-nr.fin-rlp.de</t>
  </si>
  <si>
    <t>66955 Pirmasens, Kaiserstr. 2</t>
  </si>
  <si>
    <t>06331/711-30050</t>
  </si>
  <si>
    <t>Poststelle@fa-ps.fin-rlp.de</t>
  </si>
  <si>
    <t>56346 St. Goarshausen, Wellmicher Str. 79</t>
  </si>
  <si>
    <t>Simmern-Zell</t>
  </si>
  <si>
    <t>55469 Simmern, Brühlstr. 3</t>
  </si>
  <si>
    <t>06761/855-32050</t>
  </si>
  <si>
    <t>Poststelle@fa-si.fin-rlp.de</t>
  </si>
  <si>
    <t>67346 Speyer, Johannesstr. 9-12</t>
  </si>
  <si>
    <t>06232/6017-33050</t>
  </si>
  <si>
    <t>Poststelle@fa-sp.fin-rlp.de</t>
  </si>
  <si>
    <t>76726 Germersheim, Königsplatz 8</t>
  </si>
  <si>
    <t>54290 Trier, Hubert-Neuerburg-Str. 1</t>
  </si>
  <si>
    <t>Poststelle@fa-tr.fin-rlp.de</t>
  </si>
  <si>
    <t>54516 Wittlich, Unterer Sehlemet 15</t>
  </si>
  <si>
    <t xml:space="preserve">06571/9536-13050
</t>
  </si>
  <si>
    <t>Poststelle@fa-wi.fin-rlp.de</t>
  </si>
  <si>
    <t>Worms-Kirchheimbolanden</t>
  </si>
  <si>
    <t>67549 Worms, Karlsplatz 6</t>
  </si>
  <si>
    <t>06241/304635050</t>
  </si>
  <si>
    <t>Poststelle@fa-wo.fin-rlp.de</t>
  </si>
  <si>
    <t>56073 Koblenz, Ferdinand-Sauerbruch-Str. 17</t>
  </si>
  <si>
    <t>06323/9489-38050</t>
  </si>
  <si>
    <t>Exerzierplatzstr. 3</t>
  </si>
  <si>
    <r>
      <t xml:space="preserve">Rhein-Selz; </t>
    </r>
    <r>
      <rPr>
        <b/>
        <sz val="10"/>
        <color indexed="8"/>
        <rFont val="Arial"/>
        <family val="2"/>
      </rPr>
      <t>Dienstort: 67583 Guntersblum</t>
    </r>
  </si>
  <si>
    <t>Kreisverwaltung Bad Dürkheim</t>
  </si>
  <si>
    <t>Bad Dürkheim</t>
  </si>
  <si>
    <t>Philipp-Fauth-Straße 11</t>
  </si>
  <si>
    <t>Bürgerbüro, Rathausplatz 20</t>
  </si>
  <si>
    <r>
      <t xml:space="preserve">Cochem, </t>
    </r>
    <r>
      <rPr>
        <b/>
        <sz val="10"/>
        <color indexed="8"/>
        <rFont val="Arial"/>
        <family val="2"/>
      </rPr>
      <t>Bürgerbüro Treis-Karden, 56253 Treis-Karden</t>
    </r>
  </si>
  <si>
    <t>St.-Castor-Str. 87, - Bahnhofsgebäude -</t>
  </si>
  <si>
    <r>
      <t xml:space="preserve">Bad Kreuznach, </t>
    </r>
    <r>
      <rPr>
        <b/>
        <sz val="10"/>
        <color indexed="8"/>
        <rFont val="Arial"/>
        <family val="2"/>
      </rPr>
      <t>Dienstort: Bad Münster am Stein</t>
    </r>
  </si>
  <si>
    <t>Waldrach</t>
  </si>
  <si>
    <t>Westallee 5-7</t>
  </si>
  <si>
    <t>Mülheim-Kärlich</t>
  </si>
  <si>
    <t>Rathaus, Kapellenplatz</t>
  </si>
  <si>
    <r>
      <t xml:space="preserve">Oberes Glantal, </t>
    </r>
    <r>
      <rPr>
        <b/>
        <sz val="10"/>
        <color indexed="8"/>
        <rFont val="Arial"/>
        <family val="2"/>
      </rPr>
      <t>Dienstort: 66901 Schoenenberg-Kuebelberg</t>
    </r>
  </si>
  <si>
    <r>
      <t xml:space="preserve">Daaden-Herdorf, </t>
    </r>
    <r>
      <rPr>
        <b/>
        <sz val="10"/>
        <color indexed="8"/>
        <rFont val="Arial"/>
        <family val="2"/>
      </rPr>
      <t>Dienstort: Daaden</t>
    </r>
  </si>
  <si>
    <r>
      <t xml:space="preserve">Daaden-Herdorf, </t>
    </r>
    <r>
      <rPr>
        <b/>
        <sz val="10"/>
        <color indexed="8"/>
        <rFont val="Arial"/>
        <family val="2"/>
      </rPr>
      <t>Dienstort: Herdorf</t>
    </r>
  </si>
  <si>
    <t xml:space="preserve">Wittlicher Straße 11 </t>
  </si>
  <si>
    <t>Wittlich-Land, - Bürgerbüro - Manderscheid</t>
  </si>
  <si>
    <t>Summen:</t>
  </si>
  <si>
    <t>Mainz-Altstadt</t>
  </si>
  <si>
    <t>Jockel-Fuchs-Platz, Rathaus</t>
  </si>
  <si>
    <t>Mainz-Bretzenheim</t>
  </si>
  <si>
    <t>Brohltal-Niederzissen</t>
  </si>
  <si>
    <t>Dahner Felsenland; Dahn</t>
  </si>
  <si>
    <t>Mainz-Drais</t>
  </si>
  <si>
    <t>Daniel-Brendel-Str. 11</t>
  </si>
  <si>
    <t>Mainz-Ebersheim</t>
  </si>
  <si>
    <t>Mainz-Finthen</t>
  </si>
  <si>
    <t>Mainz-Gonsenheim</t>
  </si>
  <si>
    <t>Pfarrstraße 1</t>
  </si>
  <si>
    <t>Mainz-Hartenberg/Münchfeld</t>
  </si>
  <si>
    <t>John-F.-Kennedy-Straße 7B</t>
  </si>
  <si>
    <t>Mainz-Laubenheim</t>
  </si>
  <si>
    <t>Lieferung an Bürgerbüro, Kaiserstraße 3-5, z.Hd. Hr. Koch/Hr. Biener; 55127 Mainz</t>
  </si>
  <si>
    <t>Mainz-Lerchenberg</t>
  </si>
  <si>
    <t>Mainz-Marienborn</t>
  </si>
  <si>
    <t>Im Borner Grund 38</t>
  </si>
  <si>
    <t>Mainz-Mombach</t>
  </si>
  <si>
    <t>Mainz-Neustadt</t>
  </si>
  <si>
    <t>Mainz-Oberstadt</t>
  </si>
  <si>
    <t>Gleiwitzer Straße 2 / Ecke Landwehrweg</t>
  </si>
  <si>
    <t>Mainz-Weisenau</t>
  </si>
  <si>
    <t>Mainz-Hechtsheim</t>
  </si>
  <si>
    <t>Tanzplatz 3</t>
  </si>
  <si>
    <t>Morschstraße 1</t>
  </si>
  <si>
    <t>Plaidt</t>
  </si>
  <si>
    <t>Kruft</t>
  </si>
  <si>
    <t>Saffig</t>
  </si>
  <si>
    <t>Ochtendunger Str. 10</t>
  </si>
  <si>
    <t>Alter Kirchplatz 5</t>
  </si>
  <si>
    <t>Nickenich</t>
  </si>
  <si>
    <t>Kirchstraße 2</t>
  </si>
  <si>
    <t>Kretz</t>
  </si>
  <si>
    <t>Schulstraße 10</t>
  </si>
  <si>
    <t>Verbandsgemeinde</t>
  </si>
  <si>
    <t>Ludwigstraße 99</t>
  </si>
  <si>
    <t>Ludwigstraße 48</t>
  </si>
  <si>
    <t>Rottstraße 1</t>
  </si>
  <si>
    <t>Anlage 34a</t>
  </si>
  <si>
    <t>Anlage Zinsschranke</t>
  </si>
  <si>
    <t>Anlage L</t>
  </si>
  <si>
    <t>ESt 1 C</t>
  </si>
  <si>
    <t>Anleitung ESt 1 C</t>
  </si>
  <si>
    <t>Summe; Vordrucke/Finanzamt:</t>
  </si>
  <si>
    <t>AW</t>
  </si>
  <si>
    <t>AK</t>
  </si>
  <si>
    <t>KH</t>
  </si>
  <si>
    <t>BI</t>
  </si>
  <si>
    <t>IO</t>
  </si>
  <si>
    <t>BT</t>
  </si>
  <si>
    <t>KL</t>
  </si>
  <si>
    <t>KO</t>
  </si>
  <si>
    <t>KU</t>
  </si>
  <si>
    <t>LD</t>
  </si>
  <si>
    <t>MY</t>
  </si>
  <si>
    <t>LU</t>
  </si>
  <si>
    <t>MZ</t>
  </si>
  <si>
    <t>MT</t>
  </si>
  <si>
    <t>NW</t>
  </si>
  <si>
    <t>NR</t>
  </si>
  <si>
    <t>PS</t>
  </si>
  <si>
    <t>SI</t>
  </si>
  <si>
    <t>SP</t>
  </si>
  <si>
    <t>TR</t>
  </si>
  <si>
    <t>WO</t>
  </si>
  <si>
    <t>WI</t>
  </si>
  <si>
    <t>Hfin</t>
  </si>
  <si>
    <t>Zwischen-summe:</t>
  </si>
  <si>
    <t>Vordruckbezeichnung:</t>
  </si>
  <si>
    <t>Altenkirchen-Hachenburg</t>
  </si>
  <si>
    <t>Landesamt für Steuern</t>
  </si>
  <si>
    <t>Hochschule für Finanzen-/
Landesfinanzschule in Edenkoben</t>
  </si>
  <si>
    <t>Adressen Finanzämter</t>
  </si>
  <si>
    <t>Poststelle@lfst.fin-rlp.de</t>
  </si>
  <si>
    <t xml:space="preserve">Poststelle@hochschule.fin-rlp.de </t>
  </si>
  <si>
    <t>KO St. Goarsh.</t>
  </si>
  <si>
    <t>SP Germersheim</t>
  </si>
  <si>
    <t>LfSt - Lager</t>
  </si>
  <si>
    <t>0261/493236340</t>
  </si>
  <si>
    <t>0651/9360-34050</t>
  </si>
  <si>
    <t>0621/5614-23050</t>
  </si>
  <si>
    <t>06341/913-22050</t>
  </si>
  <si>
    <t>0671/700-11050</t>
  </si>
  <si>
    <t>Dienststelle</t>
  </si>
  <si>
    <t>Verteiler Kommunen:</t>
  </si>
  <si>
    <t>Gesamt-
auflage:</t>
  </si>
  <si>
    <t>Anlage 13a</t>
  </si>
  <si>
    <t xml:space="preserve">Anlage AV13a  </t>
  </si>
  <si>
    <t>57610 Altenkirchen, Karlstr. 10</t>
  </si>
  <si>
    <t>Nr.</t>
  </si>
  <si>
    <t>-</t>
  </si>
  <si>
    <t>Anlage AVEÜR (zur Anlage EÜR)</t>
  </si>
  <si>
    <t>Anleitung zur Anlage EÜR</t>
  </si>
  <si>
    <t>Mainzer Str. 46</t>
  </si>
  <si>
    <t>Reduzierung 50 %</t>
  </si>
  <si>
    <t>Kröv-Bausendorf</t>
  </si>
  <si>
    <t>Anlage SZ (zur Anlage EÜR)</t>
  </si>
  <si>
    <t>Anlage KAP-BET</t>
  </si>
  <si>
    <t>Anlage WA-ESt inkl. Anleitung</t>
  </si>
  <si>
    <t>2.1.1</t>
  </si>
  <si>
    <t>2.1.2</t>
  </si>
  <si>
    <t xml:space="preserve">Anlage Vorsorgeaufwand </t>
  </si>
  <si>
    <t>Anlage Sonstiges inkl. Anleitung</t>
  </si>
  <si>
    <t>Anleitung zur Anlage Kind</t>
  </si>
  <si>
    <t>Anlage Sonderausgaben</t>
  </si>
  <si>
    <t>einzulegen sind:</t>
  </si>
  <si>
    <t>Anleitung zur Anlage N</t>
  </si>
  <si>
    <t>Anleitung zur Anlage N-AUS</t>
  </si>
  <si>
    <t>Anlage N-AUS</t>
  </si>
  <si>
    <t>Anleitung zur Anlage Unterhalt</t>
  </si>
  <si>
    <t>2.1.4</t>
  </si>
  <si>
    <t>2.1.5</t>
  </si>
  <si>
    <t>Est 1 (Plakat DIN A2)</t>
  </si>
  <si>
    <t>Anleitung zur Anlage KAP</t>
  </si>
  <si>
    <t>Pos.
LB</t>
  </si>
  <si>
    <t>2.1.3</t>
  </si>
  <si>
    <t>X</t>
  </si>
  <si>
    <t>perfo-
rieren</t>
  </si>
  <si>
    <t>Anleitung zur Anlage AUS</t>
  </si>
  <si>
    <t>Menge</t>
  </si>
  <si>
    <t>eingelegt sind:</t>
  </si>
  <si>
    <t>Mainz</t>
  </si>
  <si>
    <r>
      <t xml:space="preserve">SP
</t>
    </r>
    <r>
      <rPr>
        <b/>
        <sz val="10"/>
        <rFont val="Arial"/>
        <family val="2"/>
      </rPr>
      <t>Germers-
heim</t>
    </r>
  </si>
  <si>
    <r>
      <t xml:space="preserve">KO
</t>
    </r>
    <r>
      <rPr>
        <b/>
        <sz val="10"/>
        <rFont val="Arial"/>
        <family val="2"/>
      </rPr>
      <t>St. Goars-hausen</t>
    </r>
  </si>
  <si>
    <t>Summe Vordrucke/Finanzamt:</t>
  </si>
  <si>
    <t>Bahnhofstr. 14</t>
  </si>
  <si>
    <t>letzte Änderung</t>
  </si>
  <si>
    <t>Neustadt a.d. Wstr.</t>
  </si>
  <si>
    <t>Hindenburgerstraße 9a</t>
  </si>
  <si>
    <t>Stadtverwaltung (Bürgerbüro)</t>
  </si>
  <si>
    <t>Adressänderung</t>
  </si>
  <si>
    <t>Reduzierung lt. Mail</t>
  </si>
  <si>
    <t>Erhöhung wg. Fusion</t>
  </si>
  <si>
    <t>Stadtverwaltung (Bürgercenter)</t>
  </si>
  <si>
    <t>Verbandsgemeindeverwaltung Woellstein</t>
  </si>
  <si>
    <t>Stückzahlen erhöht wg. Mail vom 28.01.2020</t>
  </si>
  <si>
    <t xml:space="preserve">ESt 1 A inkl. Informationsblatt eDaten
</t>
  </si>
  <si>
    <t xml:space="preserve">Anlage Sonderausgaben
Anlage außergewöhnliche Belastung
Anlage Haushaltsnahe Aufwendungen
Anlage Vorsorgeaufwand </t>
  </si>
  <si>
    <t>Anlage außergewöhnliche Belastung</t>
  </si>
  <si>
    <t>Anlage Haushaltsnahe Aufwendungen</t>
  </si>
  <si>
    <t>Anlage SO inkl. Anleitung</t>
  </si>
  <si>
    <t>Anlage R inkl. Anleitung</t>
  </si>
  <si>
    <t>Anlage R-AV / bAv inkl. Anleitung</t>
  </si>
  <si>
    <t>Anlage R-AUS inkl.Anleitung</t>
  </si>
  <si>
    <t xml:space="preserve">Anlage 34b </t>
  </si>
  <si>
    <t>Anlage FW inkl. Anleitung</t>
  </si>
  <si>
    <t>Anlage Energetische Maßnahmen inkl. 
Anleitung</t>
  </si>
  <si>
    <t>Anlage LuF (zur Anlage EÜR)</t>
  </si>
  <si>
    <t>Anleitung zu Anlage V</t>
  </si>
  <si>
    <t>Anlage V (2x)</t>
  </si>
  <si>
    <t>Anleitung zur Anlage V</t>
  </si>
  <si>
    <t>Anlage AV (2x)</t>
  </si>
  <si>
    <t>Anleitung zur Anlage AV</t>
  </si>
  <si>
    <t>2.1.7</t>
  </si>
  <si>
    <t>2.1.6</t>
  </si>
  <si>
    <t>Anlage Corna-Hilfen inkl. Infoblatt</t>
  </si>
  <si>
    <t>E-Mail-Verteiler
(evtl. für Ankündigung der Lieferung)</t>
  </si>
  <si>
    <t>buergerbuero@neustadt.eu</t>
  </si>
  <si>
    <t>post@gerolstein.de</t>
  </si>
  <si>
    <t>Verbandsgemeindeverwaltung Nahe-Glan</t>
  </si>
  <si>
    <t>verwaltung@ortsgemeinde-kruft.de</t>
  </si>
  <si>
    <t>Kolpingplatz 1</t>
  </si>
  <si>
    <t>Anlage Mobilitätsprämie</t>
  </si>
  <si>
    <t xml:space="preserve">Pos. </t>
  </si>
  <si>
    <t>Summe</t>
  </si>
  <si>
    <t>Liefermenge Anlage R erhöht</t>
  </si>
  <si>
    <r>
      <t xml:space="preserve">KO
</t>
    </r>
    <r>
      <rPr>
        <b/>
        <sz val="10"/>
        <rFont val="Arial"/>
        <family val="2"/>
      </rPr>
      <t>St. Goar</t>
    </r>
  </si>
  <si>
    <t>keine Steuervordrucke da Rathaus abgerissen wird (Anruf Frau Bock am 30.07.2021)</t>
  </si>
  <si>
    <t>Mengen geändert (siehe Mail)</t>
  </si>
  <si>
    <t>info@vg-kandel.de</t>
  </si>
  <si>
    <t>info@morbach.de</t>
  </si>
  <si>
    <t>info@kreis-bad-duerkheim.de</t>
  </si>
  <si>
    <t>info@bobenheim-roxheim.de</t>
  </si>
  <si>
    <t>stadtverwaltung@andernach.de</t>
  </si>
  <si>
    <t>stadtverwaltung@bad-kreuznach.de</t>
  </si>
  <si>
    <t>Buergerbuero@saarburg-kell.de</t>
  </si>
  <si>
    <t>info@vgka.de</t>
  </si>
  <si>
    <t>poststelle@vg-westerburg.de</t>
  </si>
  <si>
    <t>info@vg-rheinauen.de</t>
  </si>
  <si>
    <t>Mengen geändert (siehe Mail) und Lierferadresse geändert</t>
  </si>
  <si>
    <t>info@vg-lingenfeld.de</t>
  </si>
  <si>
    <t>Mengen geändert</t>
  </si>
  <si>
    <t>rathaus@vg-loreley.de</t>
  </si>
  <si>
    <t>buergeramt@stadt.koblenz.de</t>
  </si>
  <si>
    <t>Verbandsgemeinde@pellenz.de</t>
  </si>
  <si>
    <t>Anleitung zur Anlage 13a und AV13a</t>
  </si>
  <si>
    <t>Infoblatt Anlage 32c</t>
  </si>
  <si>
    <t>Anleitung zum Hauptvordruck ESt 1 A
inkl.
Anleitung zur Anlage Sonderausgaben
Anleitung zur Anlage außergewöhnliche Belastung
Anleitung zur Anlage Vorsorgeaufwand</t>
  </si>
  <si>
    <t>Anleitung zur Anlage Haushaltsnahe Aufwendungen</t>
  </si>
  <si>
    <t>Anlage KAP</t>
  </si>
  <si>
    <t>Anlage KAP-INV (2x) inkl. Anleitung</t>
  </si>
  <si>
    <t>Anlage AUS</t>
  </si>
  <si>
    <t>Anlage U (2022)</t>
  </si>
  <si>
    <t>Anlage 32c (2x)</t>
  </si>
  <si>
    <t>Bedarfsabfrage Finanzämter Steuererklärungsvordrucke 2022</t>
  </si>
  <si>
    <t>Menge reduziert</t>
  </si>
  <si>
    <t>Kontrolle</t>
  </si>
  <si>
    <t>Anleitung zur Anlage außergewöhnliche Belastungen</t>
  </si>
  <si>
    <t>Anleitung zur Anlage Vorsorgeaufwand</t>
  </si>
  <si>
    <t>Anleitung zur Anlage SO</t>
  </si>
  <si>
    <t>Anlage SO</t>
  </si>
  <si>
    <t xml:space="preserve">Anleitung zur Anlage SO </t>
  </si>
  <si>
    <t xml:space="preserve">Anlage V </t>
  </si>
  <si>
    <t>Anlage V-Sonstige</t>
  </si>
  <si>
    <t>Anlage N-Doppelte Haushaltsführung inkl. Anleitung</t>
  </si>
  <si>
    <t>Anleitung zur Anlage Energetische Maßnahmen</t>
  </si>
  <si>
    <t>Anlage Energetische Maßnahmen</t>
  </si>
  <si>
    <t xml:space="preserve">ESt 1 A inkl. Anlage Sonderausgaben
</t>
  </si>
  <si>
    <t>ESt 1 (Plakat DIN A2)</t>
  </si>
  <si>
    <t xml:space="preserve">Anlage Außergewöhnliche Belastungen
Anlage Haushaltsnahe Aufwendungen
Anlage Vorsorgeaufwand </t>
  </si>
  <si>
    <t>Anlage Außergewöhnliche Belastungen</t>
  </si>
  <si>
    <t>Anleitung zur Anlage KAP-INV</t>
  </si>
  <si>
    <t xml:space="preserve">Anlage KAP-INV </t>
  </si>
  <si>
    <t>Anlage V-FeWo inkl. Anleitung</t>
  </si>
  <si>
    <t>Anlage R-AUS inkl. Anleitung</t>
  </si>
  <si>
    <t>Weiherstraße 4</t>
  </si>
  <si>
    <t>Adressänderung +  Mengenänderung lt. Mail</t>
  </si>
  <si>
    <t>Kreisverwaltung@cochem-zell.de</t>
  </si>
  <si>
    <t>bauberatungszentrum@stadt.koblenz.de</t>
  </si>
  <si>
    <t>information@alzey.de</t>
  </si>
  <si>
    <t>info@boehl-iggelheim.de</t>
  </si>
  <si>
    <t>info@budenheim.de</t>
  </si>
  <si>
    <t>gemeinde@hassloch.de</t>
  </si>
  <si>
    <t>info@lambsheim-hessheim.de</t>
  </si>
  <si>
    <t>gemeinde@limburgerhof.de</t>
  </si>
  <si>
    <t>info@mutterstadt.de</t>
  </si>
  <si>
    <t>info@elmstein.de</t>
  </si>
  <si>
    <t>stadtverwaltung@bad-duerkheim.de</t>
  </si>
  <si>
    <t>stadt@bad-neuenahr-ahrweiler.de</t>
  </si>
  <si>
    <t>stadt@bendorf.de</t>
  </si>
  <si>
    <t>stadtverwaltung@bingen.de</t>
  </si>
  <si>
    <t>bitburg@bitburg.de</t>
  </si>
  <si>
    <t>stadt@boppard.de</t>
  </si>
  <si>
    <t>stadt@cochem.de</t>
  </si>
  <si>
    <t>stadtverwaltung@idar-oberstein.de</t>
  </si>
  <si>
    <t>stadtverwaltung@lahnstein.de</t>
  </si>
  <si>
    <t>dorothee.kiefer@frankenthal.de</t>
  </si>
  <si>
    <t>info@germersheim.eu</t>
  </si>
  <si>
    <t>stadt@gruenstadt.de</t>
  </si>
  <si>
    <t>stadt@kaiserslautern.de</t>
  </si>
  <si>
    <t>info@muelheim-kaerlich.de</t>
  </si>
  <si>
    <t>ortsverwaltung.altstadt@stadt.mainz.de</t>
  </si>
  <si>
    <t>ortsverwaltung.bretzenheim@stadt.mainz.de</t>
  </si>
  <si>
    <t>ortsverwaltung.finthen@stadt.mainz.de</t>
  </si>
  <si>
    <t>ortsverwaltung.gonsenheim@stadt.mainz.de</t>
  </si>
  <si>
    <t>ortsverwaltung.laubenheim@stadt.mainz.de</t>
  </si>
  <si>
    <t>ortsverwaltung.lerchenberg@stadt.mainz.de</t>
  </si>
  <si>
    <t>ortsverwaltung.marienborn@stadt.mainz.de</t>
  </si>
  <si>
    <t>ortsverwaltung.mombach@stadt.mainz.de</t>
  </si>
  <si>
    <t>ortsverwaltung.neustadt@stadt.mainz.de</t>
  </si>
  <si>
    <t>ortsverwaltung.oberstadt@stadt.mainz.de</t>
  </si>
  <si>
    <t>ortsverwaltung.drais@stadt.mainz.de</t>
  </si>
  <si>
    <t>ortsverwaltung.ebersheim@stadt.mainz.de</t>
  </si>
  <si>
    <t>ortsverwaltung.hartenberg-muenchfeld@stadt.mainz.de</t>
  </si>
  <si>
    <t>ortsverwaltung.hechtsheim@stadt.mainz.de</t>
  </si>
  <si>
    <t>ortsverwaltung.weisenau@stadt.mainz.de</t>
  </si>
  <si>
    <t>stadtverwaltung@neuwied.de</t>
  </si>
  <si>
    <t>rundschreiben@pirmasens.de</t>
  </si>
  <si>
    <t>stadtverwaltung@remagen.de</t>
  </si>
  <si>
    <t>info@schifferstadt.de</t>
  </si>
  <si>
    <t>poststelle@stadt-speyer.de</t>
  </si>
  <si>
    <t>personalamt@worms.de</t>
  </si>
  <si>
    <t>info@sinzig.de</t>
  </si>
  <si>
    <t>info@stadt.wittlich.de</t>
  </si>
  <si>
    <t>info@woerth.de</t>
  </si>
  <si>
    <t>vgadenau@adenau.de</t>
  </si>
  <si>
    <t>Bezirksamtsstraße 7</t>
  </si>
  <si>
    <t>info@vg-nl.de</t>
  </si>
  <si>
    <t>info@altenahr.de</t>
  </si>
  <si>
    <t>rathaus@vg-ak-ff.de</t>
  </si>
  <si>
    <t>info@alzey-land.de</t>
  </si>
  <si>
    <t>info@annweiler.rlp.de</t>
  </si>
  <si>
    <t>rathaus@vg-asbach.de</t>
  </si>
  <si>
    <t>info@vgbza.de</t>
  </si>
  <si>
    <t>info@bad-breisig.de</t>
  </si>
  <si>
    <t>poststelle@vgben.de</t>
  </si>
  <si>
    <t>info@bad-hoenningen-vg.de</t>
  </si>
  <si>
    <t>verbandsgemeinde@bad-marienberg.de</t>
  </si>
  <si>
    <t>verwaltung@vgv-baumholder.de</t>
  </si>
  <si>
    <t>verbandsgemeinde@vg-bellheim.de</t>
  </si>
  <si>
    <t>info@bernkastel-kues.de</t>
  </si>
  <si>
    <t>poststelle@vg-bg.de</t>
  </si>
  <si>
    <t>info@vgv-birkenfeld.de</t>
  </si>
  <si>
    <t>info@bitburgerland.de</t>
  </si>
  <si>
    <t>verwaltung@vg-bodenheim.de</t>
  </si>
  <si>
    <t>brohltal@brohltal.de</t>
  </si>
  <si>
    <t>info@vgbm.de</t>
  </si>
  <si>
    <t>briefkasten@vgcochem.de</t>
  </si>
  <si>
    <t>info@daaden.de</t>
  </si>
  <si>
    <t>info@dahner-felsenland.de</t>
  </si>
  <si>
    <t>info@vgds.de</t>
  </si>
  <si>
    <t>info@vgv.daun.de</t>
  </si>
  <si>
    <t>verwaltung@vg-deidesheim.rlp.de</t>
  </si>
  <si>
    <t>info@vg-dierdorf.de</t>
  </si>
  <si>
    <t>verwaltung@vgdiez.de</t>
  </si>
  <si>
    <t>info@vgrd.de</t>
  </si>
  <si>
    <t>info@vg-edenkoben.de</t>
  </si>
  <si>
    <t>poststelle@vg-eich.de</t>
  </si>
  <si>
    <t>info@vg-eisenberg.de</t>
  </si>
  <si>
    <t>rathaus@vg-hm.de</t>
  </si>
  <si>
    <t>info@enkenbach-alsenborn.de</t>
  </si>
  <si>
    <t>Rathausstraße 13</t>
  </si>
  <si>
    <t>verwaltung@vg-freinsheim.de</t>
  </si>
  <si>
    <t>info@vg-gau-algesheim.de</t>
  </si>
  <si>
    <t>Hellerstraße 2</t>
  </si>
  <si>
    <t>Rathausstraße 8</t>
  </si>
  <si>
    <t>Schönenberg-Kübelberg</t>
  </si>
  <si>
    <t>poststelle@vgog.de</t>
  </si>
  <si>
    <t>goellheim@vg-goellheim.de</t>
  </si>
  <si>
    <t>info@vg-l.de</t>
  </si>
  <si>
    <t>info@vg-rhein-selz.de</t>
  </si>
  <si>
    <t>zentralverwaltung@vg-hagenbach.de</t>
  </si>
  <si>
    <t>post@vg-aar-einrich.de</t>
  </si>
  <si>
    <t>Burgstraße 1</t>
  </si>
  <si>
    <t>rathaus@hamm-sieg.de</t>
  </si>
  <si>
    <t>poststelle@hauenstein.rlp.de</t>
  </si>
  <si>
    <t>verbandsgemeinde@hermeskeil.de</t>
  </si>
  <si>
    <t>info@vg-hr.de</t>
  </si>
  <si>
    <t>info@herxheim.de</t>
  </si>
  <si>
    <t>entfällt ab 2025</t>
  </si>
  <si>
    <t>poststelle@hoehr-grenzhausen.de</t>
  </si>
  <si>
    <t>info@vg-jockgrim.de</t>
  </si>
  <si>
    <t>Kaiserstraße 49</t>
  </si>
  <si>
    <t>Landstuhl</t>
  </si>
  <si>
    <t>vg@landstuhl.de</t>
  </si>
  <si>
    <t>info@vg.kaisersesch.de</t>
  </si>
  <si>
    <t>info@kastellaun.de</t>
  </si>
  <si>
    <t>doppelt, entfällt ab 2025</t>
  </si>
  <si>
    <t>rathaus@vgv-kelberg.de</t>
  </si>
  <si>
    <t>rathaus@kirchberg-hunsrueck.de</t>
  </si>
  <si>
    <t>info@kirchen-sieg.de</t>
  </si>
  <si>
    <t>vg@kirchheimbolanden.de</t>
  </si>
  <si>
    <t>verwaltung@kirner-land.de</t>
  </si>
  <si>
    <t>Rathaus@konz.de</t>
  </si>
  <si>
    <t>Am Markt 3</t>
  </si>
  <si>
    <t>rathaus@vgtt.de</t>
  </si>
  <si>
    <t>info@vg-lambrecht.de</t>
  </si>
  <si>
    <t>info@landau-land.de</t>
  </si>
  <si>
    <t>rathaus@vg-ls.de</t>
  </si>
  <si>
    <t>info@vg-lw.de</t>
  </si>
  <si>
    <t>info@vg-linz.de</t>
  </si>
  <si>
    <t>poststelle@vg-loreley.de</t>
  </si>
  <si>
    <t>info@maifeld.de</t>
  </si>
  <si>
    <t>poststelle@vg-maikammer.de</t>
  </si>
  <si>
    <t>info@vg-wittlich-land.de</t>
  </si>
  <si>
    <t>willkommen@vg-maxdorf.de</t>
  </si>
  <si>
    <t>verbandsgemeinde@vordereifel.de</t>
  </si>
  <si>
    <t>info@mendig.de</t>
  </si>
  <si>
    <t>info@montabaur.de</t>
  </si>
  <si>
    <t>Bleichstraße 1</t>
  </si>
  <si>
    <t>post@vg-nastaetten.de</t>
  </si>
  <si>
    <t>info@vg-suedeifel.de</t>
  </si>
  <si>
    <t>rathaus@vg-nieder-olm.de</t>
  </si>
  <si>
    <r>
      <t xml:space="preserve">Obere Kyll; </t>
    </r>
    <r>
      <rPr>
        <b/>
        <sz val="10"/>
        <color rgb="FFFF0000"/>
        <rFont val="Arial"/>
        <family val="2"/>
      </rPr>
      <t>Dienstort: 54584 Jünkerath</t>
    </r>
  </si>
  <si>
    <t>rathaus@offenbach-queich.de</t>
  </si>
  <si>
    <t>postfach@otterbach-otterberg.de</t>
  </si>
  <si>
    <t>info@saffig.de</t>
  </si>
  <si>
    <t>info@pirmasens-land.de</t>
  </si>
  <si>
    <t>plaidt@og-plaidt.de</t>
  </si>
  <si>
    <t>ortsgemeinde@nickenich.de</t>
  </si>
  <si>
    <t>gemeindeverwaltung@ortsgemeinde-kretz.de</t>
  </si>
  <si>
    <t>Poststelle@vg-pruem.de</t>
  </si>
  <si>
    <t>rathaus@puderbach.de</t>
  </si>
  <si>
    <t>info@ramstein.de</t>
  </si>
  <si>
    <t>info@ransbach-baumbach.de</t>
  </si>
  <si>
    <t>info@vg-rw.de</t>
  </si>
  <si>
    <t>info@rennerod.rlp.de</t>
  </si>
  <si>
    <t>Brühlstraße 16</t>
  </si>
  <si>
    <t>Rathaus, Brühlstraße 2</t>
  </si>
  <si>
    <t>Simmern</t>
  </si>
  <si>
    <t>info@sim-rhb.de</t>
  </si>
  <si>
    <t>verwaltung@vgrn.de</t>
  </si>
  <si>
    <t>info@vgrm.de</t>
  </si>
  <si>
    <t>Kobern-Gondorf</t>
  </si>
  <si>
    <t>Bahnhofstraße 44</t>
  </si>
  <si>
    <t>posteingang@rodalben.de</t>
  </si>
  <si>
    <t>post@vg-ruedesheim.de</t>
  </si>
  <si>
    <t>info@ruelzheim.de</t>
  </si>
  <si>
    <t>info@ruwer.de</t>
  </si>
  <si>
    <r>
      <t xml:space="preserve">Rhein-Mosel, </t>
    </r>
    <r>
      <rPr>
        <b/>
        <sz val="10"/>
        <color rgb="FFFF0000"/>
        <rFont val="Arial"/>
        <family val="2"/>
      </rPr>
      <t>Dienstort: 56330 Untermosel</t>
    </r>
  </si>
  <si>
    <t>St. Goarshausen</t>
  </si>
  <si>
    <t>Dolkstraße 3</t>
  </si>
  <si>
    <t>info@schweich.de</t>
  </si>
  <si>
    <t>info@selters-ww.de</t>
  </si>
  <si>
    <t>Rathaus@vg-speicher.de</t>
  </si>
  <si>
    <t>info@vg-sg.de</t>
  </si>
  <si>
    <t>Naheweinstraße 80</t>
  </si>
  <si>
    <t>info@vgtw.de</t>
  </si>
  <si>
    <t>poststelle@rathaus-thalfang.de</t>
  </si>
  <si>
    <t>rathaus@trier-land.de</t>
  </si>
  <si>
    <t>info@ulmen.de</t>
  </si>
  <si>
    <t>info@vgvunkel.de</t>
  </si>
  <si>
    <t>Rathaus@vg-vallendar.de</t>
  </si>
  <si>
    <t>info@vg-wachenheim.de</t>
  </si>
  <si>
    <t>info@waldfischbach-burgalben.de</t>
  </si>
  <si>
    <t>entfällt ab 2025 weil doppelt</t>
  </si>
  <si>
    <r>
      <t xml:space="preserve">Thaleischweiler-Froeschen - Wallhalben, </t>
    </r>
    <r>
      <rPr>
        <b/>
        <sz val="10"/>
        <color rgb="FFFF0000"/>
        <rFont val="Arial"/>
        <family val="2"/>
      </rPr>
      <t>Dienstort: 66917 Wallhalben</t>
    </r>
  </si>
  <si>
    <t>poststelle@wallmerod.de</t>
  </si>
  <si>
    <t>info@vg-weilerbach.de</t>
  </si>
  <si>
    <t>info@vgwthurm.de</t>
  </si>
  <si>
    <t>info@winnweiler-vg.de</t>
  </si>
  <si>
    <t>info@wirges.de</t>
  </si>
  <si>
    <t>Info@rathaus-wissen.de</t>
  </si>
  <si>
    <t>Wöllstein</t>
  </si>
  <si>
    <t>Bahnhofstraße 10</t>
  </si>
  <si>
    <t>info@vg-woellstein.org</t>
  </si>
  <si>
    <t>geändert</t>
  </si>
  <si>
    <t>info@vgwoerrstadt.de</t>
  </si>
  <si>
    <t>Lauterecken</t>
  </si>
  <si>
    <t>Schulstraße 6a</t>
  </si>
  <si>
    <t>Osthofen</t>
  </si>
  <si>
    <t>post@vg-wonnegau.de</t>
  </si>
  <si>
    <t>info@vgzwland.de</t>
  </si>
  <si>
    <t>Kornmarkt 5</t>
  </si>
  <si>
    <t>kein Bedarf</t>
  </si>
  <si>
    <t>Reduzierung 10%</t>
  </si>
  <si>
    <t>Lt. Rückmeldung keine Kürzung</t>
  </si>
  <si>
    <t>Mengen lt. Mail</t>
  </si>
  <si>
    <t>Keine Reduzierung</t>
  </si>
  <si>
    <t>Reduzierung zugestimmt</t>
  </si>
  <si>
    <t>Kürzung zugestimmt</t>
  </si>
  <si>
    <t>Mengen beibehalten</t>
  </si>
  <si>
    <t>Bahnstraße 8-12</t>
  </si>
  <si>
    <t>Lieferung soll eingestellt werden</t>
  </si>
  <si>
    <t>Neuwied - Bürgerbüro -</t>
  </si>
  <si>
    <t>Mengen teilw. Erhöht</t>
  </si>
  <si>
    <t>Hebbelstraße 2</t>
  </si>
  <si>
    <t>NEU: Anleitungen</t>
  </si>
  <si>
    <r>
      <t xml:space="preserve">NEU: 
Anlage KAP
</t>
    </r>
    <r>
      <rPr>
        <b/>
        <sz val="12"/>
        <color rgb="FFFF0000"/>
        <rFont val="Arial"/>
        <family val="2"/>
      </rPr>
      <t>inkl. Anleitung</t>
    </r>
  </si>
  <si>
    <r>
      <t xml:space="preserve">NEU: 
Anlage AV
</t>
    </r>
    <r>
      <rPr>
        <b/>
        <sz val="12"/>
        <color rgb="FFFF0000"/>
        <rFont val="Arial"/>
        <family val="2"/>
      </rPr>
      <t>inkl. Anleitung</t>
    </r>
  </si>
  <si>
    <r>
      <t xml:space="preserve">NEU: 
Anlage N
</t>
    </r>
    <r>
      <rPr>
        <b/>
        <sz val="12"/>
        <color rgb="FFFF0000"/>
        <rFont val="Arial"/>
        <family val="2"/>
      </rPr>
      <t>inkl. Anleitung</t>
    </r>
  </si>
  <si>
    <r>
      <t xml:space="preserve">NEU: 
Anlage Kind
</t>
    </r>
    <r>
      <rPr>
        <b/>
        <sz val="12"/>
        <color rgb="FFFF0000"/>
        <rFont val="Arial"/>
        <family val="2"/>
      </rPr>
      <t>inkl. 
Anleitung</t>
    </r>
  </si>
  <si>
    <r>
      <t xml:space="preserve">NEU: 
Anlage R
</t>
    </r>
    <r>
      <rPr>
        <b/>
        <sz val="12"/>
        <color rgb="FFFF0000"/>
        <rFont val="Arial"/>
        <family val="2"/>
      </rPr>
      <t>inkl. Anleitung</t>
    </r>
  </si>
  <si>
    <r>
      <t xml:space="preserve">NEU: 
Anlage V
</t>
    </r>
    <r>
      <rPr>
        <b/>
        <sz val="12"/>
        <color rgb="FFFF0000"/>
        <rFont val="Arial"/>
        <family val="2"/>
      </rPr>
      <t>inkl. Anleitung</t>
    </r>
  </si>
  <si>
    <r>
      <t xml:space="preserve">NEU: 
Anlage V-FeWo     </t>
    </r>
    <r>
      <rPr>
        <b/>
        <sz val="12"/>
        <color rgb="FFFF0000"/>
        <rFont val="Arial"/>
        <family val="2"/>
      </rPr>
      <t>inkl. Anleitung</t>
    </r>
  </si>
  <si>
    <r>
      <t xml:space="preserve">NEU: 
Anlage Unterhalt
</t>
    </r>
    <r>
      <rPr>
        <b/>
        <sz val="12"/>
        <color rgb="FFFF0000"/>
        <rFont val="Arial"/>
        <family val="2"/>
      </rPr>
      <t>inkl. Anleitung</t>
    </r>
  </si>
  <si>
    <t>Anleitung zum Hauptvordruck ESt 1 A inkl. Anleitung zur Anlage Sonderausgaben</t>
  </si>
  <si>
    <t xml:space="preserve">Anleitung zur Anlage außergewöhnliche Belastungen                               
Anleitung zur Anlage Vorsorgeaufwand Anleitung zur Anlage Haushaltsnahe Aufwendungen                      </t>
  </si>
  <si>
    <t>Hauptvordruck ESt 1 C</t>
  </si>
  <si>
    <t>Anleitung zum Hauptvordruck ESt 1 C</t>
  </si>
  <si>
    <t>Anlage 32c inkl. Infoblatt</t>
  </si>
  <si>
    <t>Anlage U (2025)</t>
  </si>
  <si>
    <t>67480 Edenkoben, Luitpoldstr. 33</t>
  </si>
  <si>
    <t>Weinstraße Süd 40</t>
  </si>
  <si>
    <t>Anlage SO-BET</t>
  </si>
  <si>
    <t>Verteiler Finanzämter Steuererklärungsvordrucke 2026 (ohne Umsatzsteuervordrucke)</t>
  </si>
  <si>
    <t>Verteiler Kommunen Steuererklärungsvordrucke 2026</t>
  </si>
  <si>
    <t>Mengen lt. Mail v. 28.10.2025 zentrale@boppard.de</t>
  </si>
  <si>
    <t>Rückmeldungen 
2025 / 2026</t>
  </si>
  <si>
    <r>
      <t xml:space="preserve">NEU: 
ESt 1 A 
</t>
    </r>
    <r>
      <rPr>
        <b/>
        <sz val="12"/>
        <color rgb="FFFF0000"/>
        <rFont val="Arial"/>
        <family val="2"/>
      </rPr>
      <t xml:space="preserve">inkl. Einlagen
</t>
    </r>
  </si>
  <si>
    <r>
      <t xml:space="preserve">ESt 1 A 
</t>
    </r>
    <r>
      <rPr>
        <b/>
        <i/>
        <sz val="12"/>
        <color rgb="FFFF7D7D"/>
        <rFont val="Arial"/>
        <family val="2"/>
      </rPr>
      <t xml:space="preserve">inkl. Einlagen
</t>
    </r>
    <r>
      <rPr>
        <i/>
        <sz val="10"/>
        <color rgb="FF0070C0"/>
        <rFont val="Arial"/>
        <family val="2"/>
      </rPr>
      <t>200 Stück / Karton</t>
    </r>
  </si>
  <si>
    <r>
      <t xml:space="preserve">Anleitungen
</t>
    </r>
    <r>
      <rPr>
        <i/>
        <sz val="10"/>
        <color rgb="FF0070C0"/>
        <rFont val="Arial"/>
        <family val="2"/>
      </rPr>
      <t>200 Stück / Karton</t>
    </r>
  </si>
  <si>
    <r>
      <t xml:space="preserve">Anlage KAP
</t>
    </r>
    <r>
      <rPr>
        <b/>
        <i/>
        <sz val="12"/>
        <color rgb="FFFF7D7D"/>
        <rFont val="Arial"/>
        <family val="2"/>
      </rPr>
      <t xml:space="preserve">inkl. Anleitung
</t>
    </r>
    <r>
      <rPr>
        <i/>
        <sz val="10"/>
        <color rgb="FF0070C0"/>
        <rFont val="Arial"/>
        <family val="2"/>
      </rPr>
      <t>250 Stück / Karton</t>
    </r>
  </si>
  <si>
    <r>
      <t xml:space="preserve">Anlage AV
</t>
    </r>
    <r>
      <rPr>
        <b/>
        <i/>
        <sz val="12"/>
        <color rgb="FFFF7D7D"/>
        <rFont val="Arial"/>
        <family val="2"/>
      </rPr>
      <t xml:space="preserve">inkl. Anleitung
</t>
    </r>
    <r>
      <rPr>
        <i/>
        <sz val="10"/>
        <color rgb="FF0070C0"/>
        <rFont val="Arial"/>
        <family val="2"/>
      </rPr>
      <t>250 Stück / Karton</t>
    </r>
  </si>
  <si>
    <r>
      <t xml:space="preserve">Anlage N
</t>
    </r>
    <r>
      <rPr>
        <b/>
        <i/>
        <sz val="12"/>
        <color rgb="FFFF7D7D"/>
        <rFont val="Arial"/>
        <family val="2"/>
      </rPr>
      <t xml:space="preserve">inkl. Anleitung
</t>
    </r>
    <r>
      <rPr>
        <i/>
        <sz val="10"/>
        <color rgb="FF0070C0"/>
        <rFont val="Arial"/>
        <family val="2"/>
      </rPr>
      <t>200 Stück / Karton</t>
    </r>
  </si>
  <si>
    <r>
      <t xml:space="preserve">Anlage Kind
</t>
    </r>
    <r>
      <rPr>
        <b/>
        <i/>
        <sz val="12"/>
        <color rgb="FFFF7D7D"/>
        <rFont val="Arial"/>
        <family val="2"/>
      </rPr>
      <t xml:space="preserve">inkl. 
Anleitung
</t>
    </r>
    <r>
      <rPr>
        <i/>
        <sz val="10"/>
        <color rgb="FF0070C0"/>
        <rFont val="Arial"/>
        <family val="2"/>
      </rPr>
      <t>200 Stück / Karton</t>
    </r>
  </si>
  <si>
    <r>
      <t xml:space="preserve">Anlage R
</t>
    </r>
    <r>
      <rPr>
        <b/>
        <i/>
        <sz val="12"/>
        <color rgb="FFFF7D7D"/>
        <rFont val="Arial"/>
        <family val="2"/>
      </rPr>
      <t xml:space="preserve">inkl. Anleitung
</t>
    </r>
    <r>
      <rPr>
        <i/>
        <sz val="10"/>
        <color rgb="FF0070C0"/>
        <rFont val="Arial"/>
        <family val="2"/>
      </rPr>
      <t>500 Stück / Karton</t>
    </r>
  </si>
  <si>
    <r>
      <t xml:space="preserve">Anlage V
</t>
    </r>
    <r>
      <rPr>
        <b/>
        <i/>
        <sz val="12"/>
        <color rgb="FFFF7D7D"/>
        <rFont val="Arial"/>
        <family val="2"/>
      </rPr>
      <t xml:space="preserve">inkl. Anleitung
</t>
    </r>
    <r>
      <rPr>
        <i/>
        <sz val="10"/>
        <color rgb="FF0070C0"/>
        <rFont val="Arial"/>
        <family val="2"/>
      </rPr>
      <t>200 Stück / Karton</t>
    </r>
  </si>
  <si>
    <r>
      <t xml:space="preserve">Anlage V-FeWo     </t>
    </r>
    <r>
      <rPr>
        <b/>
        <i/>
        <sz val="12"/>
        <color rgb="FFFF7D7D"/>
        <rFont val="Arial"/>
        <family val="2"/>
      </rPr>
      <t xml:space="preserve">inkl. Anleitung
</t>
    </r>
    <r>
      <rPr>
        <i/>
        <sz val="10"/>
        <color rgb="FF0070C0"/>
        <rFont val="Arial"/>
        <family val="2"/>
      </rPr>
      <t>? / Karton</t>
    </r>
  </si>
  <si>
    <r>
      <t xml:space="preserve">Anlage Unterhalt
</t>
    </r>
    <r>
      <rPr>
        <b/>
        <i/>
        <sz val="12"/>
        <color rgb="FFFF7D7D"/>
        <rFont val="Arial"/>
        <family val="2"/>
      </rPr>
      <t xml:space="preserve">inkl. Anleitung
</t>
    </r>
    <r>
      <rPr>
        <i/>
        <sz val="10"/>
        <color rgb="FF0070C0"/>
        <rFont val="Arial"/>
        <family val="2"/>
      </rPr>
      <t>500 Stück / Karton</t>
    </r>
  </si>
  <si>
    <t>Stadtverwaltung Boppard</t>
  </si>
  <si>
    <t xml:space="preserve">Reduzierung um 50% lt. Mail v. 26.11.25 von Fr. von der Forst </t>
  </si>
  <si>
    <t>Verbandsgemeindeverwaltung Deidesheim</t>
  </si>
  <si>
    <t>Verbandsgemeindeverwaltung Pellenz</t>
  </si>
  <si>
    <t>Rathausstraße 2 - 4</t>
  </si>
  <si>
    <t>Verbandsgemeindeverwaltung Kirchen (Sieg)</t>
  </si>
  <si>
    <t>Menge erhöhen für R, FeWo, U lt. Mail v. 02.02.26 v. Hr. Mescheder</t>
  </si>
  <si>
    <t>Verbandsgemeindeverwaltung Landau-Land</t>
  </si>
  <si>
    <t>Reduzierung auf die Hälfte lt. Mail v. 02.02.26 v. Frau Krechel (keine Mengen mehr gesendet)</t>
  </si>
  <si>
    <t>Verbandsgemeindeverwaltung Hunsrück-Mittelrhein</t>
  </si>
  <si>
    <t>Verbandsgemeindeverwaltung Rhein-Mosel</t>
  </si>
  <si>
    <t>Verbandsgemeindeverwaltung Saarburg-Kell</t>
  </si>
  <si>
    <r>
      <rPr>
        <sz val="10"/>
        <color rgb="FFFF0000"/>
        <rFont val="Arial"/>
        <family val="2"/>
      </rPr>
      <t>entfällt ab 2026</t>
    </r>
    <r>
      <rPr>
        <sz val="10"/>
        <color indexed="8"/>
        <rFont val="Arial"/>
        <family val="2"/>
      </rPr>
      <t xml:space="preserve">
Keine Formulare mehr an VG gewünscht gemäß Mail v. FA Landau, Fr. Bohlender v. 3.2.26</t>
    </r>
  </si>
  <si>
    <t>Verbandsgemeindeverwaltung Dannstadt-Schauernheim</t>
  </si>
  <si>
    <t xml:space="preserve">Lt. Tel. am 26.2.26 benötigt Fr. Müller jedes Jahr Nachliefg v. KAP u. R, daher diese erhöht. </t>
  </si>
  <si>
    <t>Verbandsgemeindeverwaltung Puderbach</t>
  </si>
  <si>
    <t>Verbandsgemeindeverwaltung Maxdorf</t>
  </si>
  <si>
    <t>Reduzierung lt. Mail v. 18.03.26 Fr. Fußer für Anlage N und Kind</t>
  </si>
  <si>
    <t>Verbandsgemeindeverwaltung Schweich an der römischen Weinstraße</t>
  </si>
  <si>
    <t>Schweich</t>
  </si>
  <si>
    <t xml:space="preserve">Mengenänderung lt. Mail v. 06.05.26 Fr. Rausch </t>
  </si>
  <si>
    <t>Verbandsgemeindeverwaltung Altenkirchen-Flammersfeld</t>
  </si>
  <si>
    <t>Reduzierung lt. Mail Fr. Spiegel v. 04.05.26</t>
  </si>
  <si>
    <t>Gemeindeverwaltung Bobenheim-Roxheim</t>
  </si>
  <si>
    <t>Erhöhung ESt, N, R wg. Nachlieferung</t>
  </si>
  <si>
    <t>Gemeindeverwaltung Böhl-Iggelheim</t>
  </si>
  <si>
    <t>Gemeindeverwaltung Linburgerhof</t>
  </si>
  <si>
    <t>Erhöhung R, AV, V, U, KAP wg. Nachlieferung</t>
  </si>
  <si>
    <t>Stadtverwaltung Ingelheim am Rhein</t>
  </si>
  <si>
    <t>Fridtjof-Nansen-Platz 1</t>
  </si>
  <si>
    <t>Erhöhung ESt, Anleit.,R, Kind, KAP, AV wg. Nachlieferung</t>
  </si>
  <si>
    <t>Silke.Lauck@ingelheim.de, Zentrale@ingelheim.de</t>
  </si>
  <si>
    <t>Stadtverwaltung Schifferstadt</t>
  </si>
  <si>
    <t>Erhöhung KAP wg. Nachlieferung</t>
  </si>
  <si>
    <t>Stadtverwaltung Sinzig</t>
  </si>
  <si>
    <t>Erhöhung R, AV, U wg. Nachlieferung</t>
  </si>
  <si>
    <t>Verbandsgemeindeverwaltung Bad Marienberg</t>
  </si>
  <si>
    <t>Verbandsgemeindeverwaltung Betzdorf-Gebhardshain</t>
  </si>
  <si>
    <t>Gemeindeverwaltung Budenheim</t>
  </si>
  <si>
    <t>Verbandsgemeindeverwaltung Cochem</t>
  </si>
  <si>
    <t>Stadt Cochem</t>
  </si>
  <si>
    <t>Verbandsgemeindeverwaltung Edenkoben</t>
  </si>
  <si>
    <t>Erhöhung Anlage R wg. Nachlieferung</t>
  </si>
  <si>
    <t>Verbandsgemeindeverwaltung Eisenberg (Pfalz)</t>
  </si>
  <si>
    <t>Verbandsgemeindeverwaltung Gau-Algesheim</t>
  </si>
  <si>
    <t>Erhöhung Anlage R, AV wg. Nachlieferung</t>
  </si>
  <si>
    <t>Verbandsgemeindeverwaltung Höhr-Grenzhausen</t>
  </si>
  <si>
    <t>Erhöhung KAP, R, AV und V wg. Nachlieferung</t>
  </si>
  <si>
    <t>Verbandsgemeindeverwaltung Kastellaun</t>
  </si>
  <si>
    <t>Verbandsgemeindeverwaltung Mendig</t>
  </si>
  <si>
    <t>Verbandsgemeindeverwaltung Nieder-Olm</t>
  </si>
  <si>
    <t>Erhöhung R und AV wg. Nachlieferung</t>
  </si>
  <si>
    <t>Erhöhung R wg. Nachlieferung</t>
  </si>
  <si>
    <t>Verbandsgemeindeverwaltung Rülzheim</t>
  </si>
  <si>
    <t>Erhöhung AV wg. Nachlieferung</t>
  </si>
  <si>
    <t>Verbandsgemeindeverwaltung Wachenheim</t>
  </si>
  <si>
    <t>Wachenheim an der Weinstraße</t>
  </si>
  <si>
    <t>Erhöhung FeWo wg. Nachlieferung</t>
  </si>
  <si>
    <t>Erhöhung KAP, R, AV und FeWo wg. Nachlieferung</t>
  </si>
  <si>
    <r>
      <rPr>
        <strike/>
        <sz val="10"/>
        <rFont val="Arial"/>
        <family val="2"/>
      </rPr>
      <t>55129 Mainz, Emy-Roeder-Str. 3</t>
    </r>
    <r>
      <rPr>
        <sz val="10"/>
        <rFont val="Arial"/>
        <family val="2"/>
      </rPr>
      <t xml:space="preserve">
</t>
    </r>
    <r>
      <rPr>
        <sz val="10"/>
        <color rgb="FFFF0000"/>
        <rFont val="Arial"/>
        <family val="2"/>
      </rPr>
      <t>55116 Mainz, Schillerstraße 13</t>
    </r>
  </si>
  <si>
    <r>
      <t xml:space="preserve">56564 Neuwied, Augustastr. </t>
    </r>
    <r>
      <rPr>
        <b/>
        <sz val="10"/>
        <color rgb="FFFF0000"/>
        <rFont val="Arial"/>
        <family val="2"/>
      </rPr>
      <t>70</t>
    </r>
  </si>
  <si>
    <t xml:space="preserve">Kreisverwaltung Cochem-Zell
</t>
  </si>
  <si>
    <t>Meisenheim</t>
  </si>
  <si>
    <t xml:space="preserve">Erhöhung R, N, V wg. Nachlieferung
</t>
  </si>
  <si>
    <t xml:space="preserve">Verbandsgemeindeverwaltung Kusel-Altenglan
</t>
  </si>
  <si>
    <t>Altenglan</t>
  </si>
  <si>
    <t>Schulstraße 3-7</t>
  </si>
  <si>
    <t>Reduzierung Anlage Kind lt. Mail v. 16.12.25 f. Standort Altenglan, v. Fr. Koch</t>
  </si>
  <si>
    <t>buergerbuero@vg-nahe-glan.de, poststelle@vg-nahe-glan.de</t>
  </si>
  <si>
    <t>Erhöhung ESt 1A wg. Nachlieferung</t>
  </si>
  <si>
    <r>
      <t xml:space="preserve">Bürgerbüro Bad Sobernheim
</t>
    </r>
    <r>
      <rPr>
        <sz val="10"/>
        <rFont val="Arial"/>
        <family val="2"/>
      </rPr>
      <t>Bahnhofstr. 6</t>
    </r>
  </si>
  <si>
    <t xml:space="preserve">Lt. Mail v. 11.03.26 Frau Friederichs soll der Standort Meisenheim wieder mit aufgenommen werden, Erhöhung Anlage R </t>
  </si>
  <si>
    <t>Bürgerbüro Meisenheim
Obertor 13</t>
  </si>
  <si>
    <t>Gebhardshain</t>
  </si>
  <si>
    <t>E-Mail silke.koetting@vg-bg.de, Gebhardshain wieder aufgenommen mit den bestehenden Mengen</t>
  </si>
  <si>
    <t>info@gemeinde-grafschaft.de</t>
  </si>
  <si>
    <t>Oberwesel</t>
  </si>
  <si>
    <t>Rathausstr. 6</t>
  </si>
  <si>
    <t>Verteilung an Standorte Emmelshausen u. Oberwesel erforderl. lt. Mail Fr. Brück v. 02/26. Lt. Mail Fr. Brück v. 27.3.26 bitte 2 Kartons von allen Vordrucken für Oberwesel.</t>
  </si>
  <si>
    <t>Rhens</t>
  </si>
  <si>
    <t>Am Viehtor 2</t>
  </si>
  <si>
    <t>Lt. Mail v. 05.02.26 Standort Rhens wieder mit aufnehmen.</t>
  </si>
  <si>
    <t>Lt. Mail v. 11.02.26 Hr. Trampert soll Standort Kell am See wieder mit aufgenommen werden.</t>
  </si>
  <si>
    <t>Reduzierung lt. Mail v. Frau Adams/Hr. Simon v. 16./17.3.26, neue Angabe in Kartons teilweise höher als bisher, daher nur minimale Änderungen.</t>
  </si>
  <si>
    <t>Verbandsgemeindeverwaltung Gerolstein</t>
  </si>
  <si>
    <t>Erhöhen lt. Mail v. 9.2.26, da keine Zahlen genannt an Nachbestellung orientiert.</t>
  </si>
  <si>
    <t>Vordrucke 25 konnten nicht zugestellt werden an nebenstehende Adresse!!!!
-&gt; E-Mail zwecks Nachfrage am 3.8.26 verschickt</t>
  </si>
  <si>
    <t>Rathausstraße 2-4</t>
  </si>
  <si>
    <t>Schlossberg 6</t>
  </si>
  <si>
    <t>Lt. Mail v. 30.3.26 Fr. Brittnacher 1 Kiste Anlage R zusätzlich.
Adresse Schlossberg 6 von Hr. Trampert mit E-Mail v. 4.8.26 bestätigt.</t>
  </si>
  <si>
    <t>03./04.08.2026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</si>
</sst>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\ _€_-;\-* #,##0\ _€_-;_-* &quot;-&quot;\ _€_-;_-@_-"/>
    <numFmt numFmtId="165" formatCode="_-* #,##0.00\ _€_-;\-* #,##0.00\ _€_-;_-* &quot;-&quot;??\ _€_-;_-@_-"/>
    <numFmt numFmtId="166" formatCode="_-* #,##0\ _€_-;\-* #,##0\ _€_-;_-* &quot;-&quot;??\ _€_-;_-@_-"/>
  </numFmts>
  <fonts count="35" x14ac:knownFonts="1">
    <font>
      <sz val="10"/>
      <name val="Arial"/>
    </font>
    <font>
      <sz val="11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10"/>
      <name val="Tahoma"/>
      <family val="2"/>
    </font>
    <font>
      <b/>
      <sz val="12"/>
      <name val="Arial"/>
      <family val="2"/>
    </font>
    <font>
      <sz val="8"/>
      <color indexed="81"/>
      <name val="Segoe UI"/>
      <family val="2"/>
    </font>
    <font>
      <b/>
      <sz val="8"/>
      <color indexed="81"/>
      <name val="Segoe UI"/>
      <family val="2"/>
    </font>
    <font>
      <b/>
      <sz val="14"/>
      <name val="Arial"/>
      <family val="2"/>
    </font>
    <font>
      <b/>
      <sz val="12"/>
      <color indexed="8"/>
      <name val="Arial"/>
      <family val="2"/>
    </font>
    <font>
      <u/>
      <sz val="10"/>
      <color indexed="12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indexed="8"/>
      <name val="Arial"/>
      <family val="2"/>
    </font>
    <font>
      <b/>
      <strike/>
      <sz val="10"/>
      <name val="Arial"/>
      <family val="2"/>
    </font>
    <font>
      <strike/>
      <sz val="10"/>
      <name val="Arial"/>
      <family val="2"/>
    </font>
    <font>
      <b/>
      <strike/>
      <sz val="10"/>
      <color rgb="FFFF0000"/>
      <name val="Arial"/>
      <family val="2"/>
    </font>
    <font>
      <i/>
      <sz val="10"/>
      <color theme="1" tint="0.499984740745262"/>
      <name val="Arial"/>
      <family val="2"/>
    </font>
    <font>
      <b/>
      <i/>
      <sz val="12"/>
      <color theme="1" tint="0.499984740745262"/>
      <name val="Arial"/>
      <family val="2"/>
    </font>
    <font>
      <b/>
      <i/>
      <sz val="12"/>
      <color rgb="FFFF7D7D"/>
      <name val="Arial"/>
      <family val="2"/>
    </font>
    <font>
      <i/>
      <sz val="10"/>
      <color rgb="FF0070C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D5D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165" fontId="24" fillId="0" borderId="0" applyFont="0" applyFill="0" applyBorder="0" applyAlignment="0" applyProtection="0"/>
    <xf numFmtId="0" fontId="1" fillId="0" borderId="0"/>
    <xf numFmtId="0" fontId="2" fillId="0" borderId="0"/>
    <xf numFmtId="0" fontId="26" fillId="0" borderId="0"/>
  </cellStyleXfs>
  <cellXfs count="280">
    <xf numFmtId="0" fontId="0" fillId="0" borderId="0" xfId="0"/>
    <xf numFmtId="0" fontId="0" fillId="0" borderId="0" xfId="0" applyBorder="1"/>
    <xf numFmtId="0" fontId="0" fillId="0" borderId="0" xfId="0" applyAlignment="1">
      <alignment horizontal="right"/>
    </xf>
    <xf numFmtId="0" fontId="0" fillId="4" borderId="1" xfId="0" applyFill="1" applyBorder="1" applyAlignment="1">
      <alignment vertical="top" wrapText="1"/>
    </xf>
    <xf numFmtId="0" fontId="15" fillId="2" borderId="2" xfId="3" applyFont="1" applyFill="1" applyBorder="1" applyAlignment="1">
      <alignment horizontal="center" vertical="top"/>
    </xf>
    <xf numFmtId="0" fontId="15" fillId="2" borderId="3" xfId="3" applyFont="1" applyFill="1" applyBorder="1" applyAlignment="1">
      <alignment horizontal="center" vertical="top"/>
    </xf>
    <xf numFmtId="0" fontId="11" fillId="3" borderId="3" xfId="0" applyFont="1" applyFill="1" applyBorder="1" applyAlignment="1">
      <alignment vertical="top" wrapText="1"/>
    </xf>
    <xf numFmtId="0" fontId="11" fillId="3" borderId="4" xfId="0" applyFont="1" applyFill="1" applyBorder="1" applyAlignment="1">
      <alignment vertical="top" wrapText="1"/>
    </xf>
    <xf numFmtId="3" fontId="11" fillId="6" borderId="5" xfId="0" applyNumberFormat="1" applyFont="1" applyFill="1" applyBorder="1" applyAlignment="1">
      <alignment vertical="top"/>
    </xf>
    <xf numFmtId="0" fontId="6" fillId="0" borderId="0" xfId="2"/>
    <xf numFmtId="0" fontId="6" fillId="0" borderId="0" xfId="2" applyFont="1" applyAlignment="1">
      <alignment wrapText="1"/>
    </xf>
    <xf numFmtId="3" fontId="6" fillId="0" borderId="0" xfId="2" applyNumberFormat="1" applyFill="1"/>
    <xf numFmtId="0" fontId="6" fillId="0" borderId="0" xfId="2" applyFill="1"/>
    <xf numFmtId="3" fontId="6" fillId="0" borderId="0" xfId="2" applyNumberFormat="1" applyFill="1" applyBorder="1"/>
    <xf numFmtId="0" fontId="0" fillId="4" borderId="1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4" borderId="1" xfId="0" applyFill="1" applyBorder="1" applyAlignment="1">
      <alignment vertical="top"/>
    </xf>
    <xf numFmtId="0" fontId="6" fillId="4" borderId="9" xfId="0" applyFont="1" applyFill="1" applyBorder="1" applyAlignment="1">
      <alignment vertical="top"/>
    </xf>
    <xf numFmtId="0" fontId="6" fillId="0" borderId="9" xfId="0" applyFont="1" applyBorder="1" applyAlignment="1">
      <alignment vertical="top"/>
    </xf>
    <xf numFmtId="0" fontId="4" fillId="0" borderId="8" xfId="0" applyFont="1" applyBorder="1" applyAlignment="1">
      <alignment horizontal="left" vertical="top"/>
    </xf>
    <xf numFmtId="0" fontId="4" fillId="0" borderId="8" xfId="0" applyFont="1" applyFill="1" applyBorder="1" applyAlignment="1">
      <alignment horizontal="left" vertical="top"/>
    </xf>
    <xf numFmtId="0" fontId="3" fillId="0" borderId="1" xfId="3" applyFont="1" applyFill="1" applyBorder="1" applyAlignment="1">
      <alignment vertical="top" wrapText="1"/>
    </xf>
    <xf numFmtId="0" fontId="3" fillId="0" borderId="1" xfId="3" applyFont="1" applyFill="1" applyBorder="1" applyAlignment="1">
      <alignment horizontal="right" vertical="top" wrapText="1"/>
    </xf>
    <xf numFmtId="3" fontId="0" fillId="0" borderId="1" xfId="0" applyNumberFormat="1" applyFill="1" applyBorder="1" applyAlignment="1">
      <alignment vertical="top"/>
    </xf>
    <xf numFmtId="0" fontId="3" fillId="0" borderId="8" xfId="3" applyFont="1" applyFill="1" applyBorder="1" applyAlignment="1">
      <alignment vertical="top" wrapText="1"/>
    </xf>
    <xf numFmtId="0" fontId="3" fillId="0" borderId="17" xfId="3" applyFont="1" applyFill="1" applyBorder="1" applyAlignment="1">
      <alignment vertical="top" wrapText="1"/>
    </xf>
    <xf numFmtId="0" fontId="3" fillId="0" borderId="18" xfId="3" applyFont="1" applyFill="1" applyBorder="1" applyAlignment="1">
      <alignment horizontal="right" vertical="top" wrapText="1"/>
    </xf>
    <xf numFmtId="0" fontId="3" fillId="0" borderId="18" xfId="3" applyFont="1" applyFill="1" applyBorder="1" applyAlignment="1">
      <alignment vertical="top" wrapText="1"/>
    </xf>
    <xf numFmtId="0" fontId="15" fillId="2" borderId="14" xfId="3" applyFont="1" applyFill="1" applyBorder="1" applyAlignment="1">
      <alignment horizontal="center" vertical="top"/>
    </xf>
    <xf numFmtId="0" fontId="4" fillId="7" borderId="8" xfId="0" applyFont="1" applyFill="1" applyBorder="1" applyAlignment="1">
      <alignment horizontal="left" vertical="top"/>
    </xf>
    <xf numFmtId="0" fontId="0" fillId="7" borderId="1" xfId="0" applyFill="1" applyBorder="1" applyAlignment="1">
      <alignment horizontal="left" vertical="top"/>
    </xf>
    <xf numFmtId="0" fontId="0" fillId="7" borderId="1" xfId="0" applyFill="1" applyBorder="1" applyAlignment="1">
      <alignment horizontal="left" vertical="top" wrapText="1"/>
    </xf>
    <xf numFmtId="0" fontId="0" fillId="7" borderId="1" xfId="0" applyFill="1" applyBorder="1" applyAlignment="1">
      <alignment vertical="top" wrapText="1"/>
    </xf>
    <xf numFmtId="0" fontId="6" fillId="7" borderId="9" xfId="0" applyFont="1" applyFill="1" applyBorder="1" applyAlignment="1">
      <alignment vertical="top"/>
    </xf>
    <xf numFmtId="0" fontId="0" fillId="7" borderId="1" xfId="0" applyFill="1" applyBorder="1" applyAlignment="1">
      <alignment vertical="top"/>
    </xf>
    <xf numFmtId="0" fontId="4" fillId="7" borderId="17" xfId="0" applyFont="1" applyFill="1" applyBorder="1" applyAlignment="1">
      <alignment horizontal="left" vertical="top"/>
    </xf>
    <xf numFmtId="0" fontId="0" fillId="7" borderId="18" xfId="0" applyFill="1" applyBorder="1" applyAlignment="1">
      <alignment horizontal="left" vertical="top" wrapText="1"/>
    </xf>
    <xf numFmtId="0" fontId="0" fillId="7" borderId="18" xfId="0" applyFill="1" applyBorder="1" applyAlignment="1">
      <alignment vertical="top"/>
    </xf>
    <xf numFmtId="0" fontId="6" fillId="7" borderId="19" xfId="0" applyFont="1" applyFill="1" applyBorder="1" applyAlignment="1">
      <alignment vertical="top"/>
    </xf>
    <xf numFmtId="0" fontId="6" fillId="0" borderId="1" xfId="0" applyFont="1" applyFill="1" applyBorder="1" applyAlignment="1">
      <alignment horizontal="left" vertical="top"/>
    </xf>
    <xf numFmtId="0" fontId="11" fillId="6" borderId="11" xfId="2" applyFont="1" applyFill="1" applyBorder="1" applyAlignment="1">
      <alignment horizontal="center" vertical="top" wrapText="1"/>
    </xf>
    <xf numFmtId="0" fontId="11" fillId="6" borderId="31" xfId="0" applyFont="1" applyFill="1" applyBorder="1" applyAlignment="1">
      <alignment horizontal="right" vertical="top"/>
    </xf>
    <xf numFmtId="0" fontId="15" fillId="2" borderId="30" xfId="3" applyFont="1" applyFill="1" applyBorder="1" applyAlignment="1">
      <alignment horizontal="center" vertical="top" wrapText="1"/>
    </xf>
    <xf numFmtId="0" fontId="6" fillId="0" borderId="0" xfId="2" applyAlignment="1">
      <alignment vertical="top"/>
    </xf>
    <xf numFmtId="0" fontId="4" fillId="0" borderId="8" xfId="2" applyFont="1" applyBorder="1" applyAlignment="1">
      <alignment horizontal="center" vertical="top"/>
    </xf>
    <xf numFmtId="0" fontId="2" fillId="9" borderId="7" xfId="2" applyFont="1" applyFill="1" applyBorder="1" applyAlignment="1">
      <alignment vertical="top" wrapText="1"/>
    </xf>
    <xf numFmtId="3" fontId="6" fillId="0" borderId="1" xfId="2" applyNumberFormat="1" applyFill="1" applyBorder="1" applyAlignment="1">
      <alignment vertical="top"/>
    </xf>
    <xf numFmtId="3" fontId="19" fillId="0" borderId="1" xfId="2" applyNumberFormat="1" applyFont="1" applyFill="1" applyBorder="1" applyAlignment="1">
      <alignment vertical="top"/>
    </xf>
    <xf numFmtId="0" fontId="2" fillId="9" borderId="7" xfId="2" applyFont="1" applyFill="1" applyBorder="1" applyAlignment="1">
      <alignment vertical="top"/>
    </xf>
    <xf numFmtId="0" fontId="6" fillId="9" borderId="7" xfId="2" applyFill="1" applyBorder="1" applyAlignment="1">
      <alignment vertical="top"/>
    </xf>
    <xf numFmtId="3" fontId="11" fillId="6" borderId="12" xfId="2" applyNumberFormat="1" applyFont="1" applyFill="1" applyBorder="1" applyAlignment="1">
      <alignment vertical="top"/>
    </xf>
    <xf numFmtId="3" fontId="11" fillId="6" borderId="11" xfId="2" applyNumberFormat="1" applyFont="1" applyFill="1" applyBorder="1" applyAlignment="1">
      <alignment vertical="top"/>
    </xf>
    <xf numFmtId="3" fontId="11" fillId="6" borderId="13" xfId="2" applyNumberFormat="1" applyFont="1" applyFill="1" applyBorder="1" applyAlignment="1">
      <alignment vertical="top"/>
    </xf>
    <xf numFmtId="0" fontId="6" fillId="0" borderId="0" xfId="2" applyFill="1" applyAlignment="1">
      <alignment vertical="top"/>
    </xf>
    <xf numFmtId="0" fontId="22" fillId="9" borderId="7" xfId="2" applyFont="1" applyFill="1" applyBorder="1" applyAlignment="1">
      <alignment vertical="top"/>
    </xf>
    <xf numFmtId="0" fontId="4" fillId="0" borderId="32" xfId="2" applyFont="1" applyBorder="1" applyAlignment="1">
      <alignment horizontal="center" vertical="top"/>
    </xf>
    <xf numFmtId="0" fontId="2" fillId="9" borderId="34" xfId="2" applyFont="1" applyFill="1" applyBorder="1" applyAlignment="1">
      <alignment vertical="top" wrapText="1"/>
    </xf>
    <xf numFmtId="3" fontId="19" fillId="0" borderId="26" xfId="2" applyNumberFormat="1" applyFont="1" applyFill="1" applyBorder="1" applyAlignment="1">
      <alignment vertical="top"/>
    </xf>
    <xf numFmtId="3" fontId="6" fillId="0" borderId="25" xfId="2" applyNumberFormat="1" applyFill="1" applyBorder="1" applyAlignment="1">
      <alignment vertical="top"/>
    </xf>
    <xf numFmtId="0" fontId="11" fillId="6" borderId="12" xfId="2" applyFont="1" applyFill="1" applyBorder="1" applyAlignment="1">
      <alignment horizontal="center" vertical="top" wrapText="1"/>
    </xf>
    <xf numFmtId="0" fontId="11" fillId="6" borderId="12" xfId="2" applyFont="1" applyFill="1" applyBorder="1" applyAlignment="1">
      <alignment vertical="top" wrapText="1"/>
    </xf>
    <xf numFmtId="0" fontId="17" fillId="6" borderId="12" xfId="2" applyFont="1" applyFill="1" applyBorder="1" applyAlignment="1">
      <alignment vertical="top" wrapText="1"/>
    </xf>
    <xf numFmtId="0" fontId="11" fillId="6" borderId="13" xfId="2" applyFont="1" applyFill="1" applyBorder="1" applyAlignment="1">
      <alignment vertical="top" wrapText="1"/>
    </xf>
    <xf numFmtId="0" fontId="4" fillId="7" borderId="32" xfId="0" applyFont="1" applyFill="1" applyBorder="1" applyAlignment="1">
      <alignment horizontal="left" vertical="top"/>
    </xf>
    <xf numFmtId="0" fontId="0" fillId="7" borderId="26" xfId="0" applyFill="1" applyBorder="1" applyAlignment="1">
      <alignment horizontal="left" vertical="top"/>
    </xf>
    <xf numFmtId="0" fontId="0" fillId="7" borderId="26" xfId="0" applyFill="1" applyBorder="1" applyAlignment="1">
      <alignment horizontal="left" vertical="top" wrapText="1"/>
    </xf>
    <xf numFmtId="0" fontId="0" fillId="7" borderId="26" xfId="0" applyFill="1" applyBorder="1" applyAlignment="1">
      <alignment vertical="top"/>
    </xf>
    <xf numFmtId="0" fontId="6" fillId="7" borderId="25" xfId="0" applyFont="1" applyFill="1" applyBorder="1" applyAlignment="1">
      <alignment vertical="top"/>
    </xf>
    <xf numFmtId="0" fontId="11" fillId="6" borderId="11" xfId="0" applyFont="1" applyFill="1" applyBorder="1" applyAlignment="1">
      <alignment horizontal="center"/>
    </xf>
    <xf numFmtId="0" fontId="11" fillId="6" borderId="12" xfId="0" applyFont="1" applyFill="1" applyBorder="1"/>
    <xf numFmtId="0" fontId="11" fillId="6" borderId="12" xfId="0" applyFont="1" applyFill="1" applyBorder="1" applyAlignment="1">
      <alignment wrapText="1"/>
    </xf>
    <xf numFmtId="0" fontId="11" fillId="6" borderId="13" xfId="0" applyFont="1" applyFill="1" applyBorder="1" applyAlignment="1">
      <alignment wrapText="1"/>
    </xf>
    <xf numFmtId="0" fontId="23" fillId="6" borderId="12" xfId="2" applyFont="1" applyFill="1" applyBorder="1" applyAlignment="1">
      <alignment horizontal="center" vertical="top" wrapText="1"/>
    </xf>
    <xf numFmtId="49" fontId="4" fillId="5" borderId="33" xfId="2" applyNumberFormat="1" applyFont="1" applyFill="1" applyBorder="1" applyAlignment="1">
      <alignment horizontal="center" vertical="top"/>
    </xf>
    <xf numFmtId="49" fontId="4" fillId="5" borderId="29" xfId="2" applyNumberFormat="1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vertical="top" wrapText="1"/>
    </xf>
    <xf numFmtId="0" fontId="2" fillId="4" borderId="9" xfId="0" applyFont="1" applyFill="1" applyBorder="1" applyAlignment="1">
      <alignment vertical="top"/>
    </xf>
    <xf numFmtId="0" fontId="2" fillId="0" borderId="0" xfId="0" applyFont="1"/>
    <xf numFmtId="14" fontId="3" fillId="0" borderId="1" xfId="3" applyNumberFormat="1" applyFont="1" applyFill="1" applyBorder="1" applyAlignment="1">
      <alignment vertical="top" wrapText="1"/>
    </xf>
    <xf numFmtId="0" fontId="18" fillId="0" borderId="1" xfId="3" applyFont="1" applyFill="1" applyBorder="1" applyAlignment="1">
      <alignment vertical="top" wrapText="1"/>
    </xf>
    <xf numFmtId="49" fontId="4" fillId="5" borderId="0" xfId="2" applyNumberFormat="1" applyFont="1" applyFill="1" applyBorder="1" applyAlignment="1">
      <alignment horizontal="center" vertical="top"/>
    </xf>
    <xf numFmtId="3" fontId="11" fillId="6" borderId="35" xfId="2" applyNumberFormat="1" applyFont="1" applyFill="1" applyBorder="1" applyAlignment="1" applyProtection="1">
      <alignment vertical="top"/>
    </xf>
    <xf numFmtId="0" fontId="2" fillId="9" borderId="33" xfId="2" applyFont="1" applyFill="1" applyBorder="1" applyAlignment="1">
      <alignment vertical="top" wrapText="1"/>
    </xf>
    <xf numFmtId="0" fontId="2" fillId="9" borderId="29" xfId="2" applyFont="1" applyFill="1" applyBorder="1" applyAlignment="1">
      <alignment vertical="top" wrapText="1"/>
    </xf>
    <xf numFmtId="0" fontId="2" fillId="9" borderId="29" xfId="2" applyFont="1" applyFill="1" applyBorder="1" applyAlignment="1">
      <alignment vertical="top"/>
    </xf>
    <xf numFmtId="0" fontId="22" fillId="9" borderId="29" xfId="2" applyFont="1" applyFill="1" applyBorder="1" applyAlignment="1">
      <alignment vertical="top"/>
    </xf>
    <xf numFmtId="3" fontId="6" fillId="0" borderId="37" xfId="2" applyNumberFormat="1" applyFill="1" applyBorder="1" applyAlignment="1">
      <alignment vertical="top"/>
    </xf>
    <xf numFmtId="3" fontId="6" fillId="0" borderId="38" xfId="2" applyNumberFormat="1" applyFill="1" applyBorder="1" applyAlignment="1">
      <alignment vertical="top"/>
    </xf>
    <xf numFmtId="0" fontId="2" fillId="0" borderId="1" xfId="3" applyFont="1" applyFill="1" applyBorder="1" applyAlignment="1">
      <alignment vertical="top" wrapText="1"/>
    </xf>
    <xf numFmtId="0" fontId="11" fillId="6" borderId="22" xfId="2" applyFont="1" applyFill="1" applyBorder="1" applyAlignment="1">
      <alignment horizontal="center" vertical="top"/>
    </xf>
    <xf numFmtId="49" fontId="4" fillId="10" borderId="29" xfId="2" applyNumberFormat="1" applyFont="1" applyFill="1" applyBorder="1" applyAlignment="1">
      <alignment horizontal="center" vertical="top"/>
    </xf>
    <xf numFmtId="0" fontId="11" fillId="6" borderId="4" xfId="2" applyFont="1" applyFill="1" applyBorder="1" applyAlignment="1">
      <alignment horizontal="left" vertical="top" wrapText="1"/>
    </xf>
    <xf numFmtId="3" fontId="6" fillId="10" borderId="7" xfId="2" applyNumberFormat="1" applyFill="1" applyBorder="1" applyAlignment="1" applyProtection="1">
      <alignment vertical="top"/>
    </xf>
    <xf numFmtId="0" fontId="2" fillId="0" borderId="0" xfId="2" applyFont="1" applyAlignment="1">
      <alignment vertical="top"/>
    </xf>
    <xf numFmtId="49" fontId="11" fillId="5" borderId="32" xfId="2" applyNumberFormat="1" applyFont="1" applyFill="1" applyBorder="1" applyAlignment="1">
      <alignment horizontal="center" vertical="top"/>
    </xf>
    <xf numFmtId="49" fontId="11" fillId="5" borderId="8" xfId="2" applyNumberFormat="1" applyFont="1" applyFill="1" applyBorder="1" applyAlignment="1">
      <alignment horizontal="center" vertical="top"/>
    </xf>
    <xf numFmtId="49" fontId="11" fillId="5" borderId="17" xfId="2" applyNumberFormat="1" applyFont="1" applyFill="1" applyBorder="1" applyAlignment="1">
      <alignment horizontal="center" vertical="top"/>
    </xf>
    <xf numFmtId="166" fontId="11" fillId="0" borderId="9" xfId="5" applyNumberFormat="1" applyFont="1" applyBorder="1" applyAlignment="1">
      <alignment horizontal="right" vertical="top"/>
    </xf>
    <xf numFmtId="166" fontId="11" fillId="0" borderId="19" xfId="5" applyNumberFormat="1" applyFont="1" applyBorder="1" applyAlignment="1">
      <alignment horizontal="right" vertical="top"/>
    </xf>
    <xf numFmtId="0" fontId="11" fillId="6" borderId="13" xfId="2" applyFont="1" applyFill="1" applyBorder="1" applyAlignment="1">
      <alignment horizontal="center" vertical="top" wrapText="1"/>
    </xf>
    <xf numFmtId="164" fontId="11" fillId="0" borderId="25" xfId="5" applyNumberFormat="1" applyFont="1" applyBorder="1" applyAlignment="1">
      <alignment horizontal="right" vertical="top"/>
    </xf>
    <xf numFmtId="3" fontId="6" fillId="8" borderId="15" xfId="2" applyNumberFormat="1" applyFill="1" applyBorder="1" applyAlignment="1" applyProtection="1">
      <alignment vertical="top"/>
      <protection locked="0"/>
    </xf>
    <xf numFmtId="3" fontId="6" fillId="10" borderId="8" xfId="2" applyNumberFormat="1" applyFill="1" applyBorder="1" applyAlignment="1" applyProtection="1">
      <alignment vertical="top"/>
    </xf>
    <xf numFmtId="3" fontId="6" fillId="8" borderId="8" xfId="2" applyNumberFormat="1" applyFill="1" applyBorder="1" applyAlignment="1" applyProtection="1">
      <alignment vertical="top"/>
      <protection locked="0"/>
    </xf>
    <xf numFmtId="3" fontId="2" fillId="8" borderId="8" xfId="2" applyNumberFormat="1" applyFont="1" applyFill="1" applyBorder="1" applyAlignment="1" applyProtection="1">
      <alignment vertical="top"/>
      <protection locked="0"/>
    </xf>
    <xf numFmtId="0" fontId="2" fillId="8" borderId="7" xfId="2" applyFont="1" applyFill="1" applyBorder="1" applyAlignment="1">
      <alignment vertical="top"/>
    </xf>
    <xf numFmtId="0" fontId="2" fillId="8" borderId="29" xfId="2" applyFont="1" applyFill="1" applyBorder="1" applyAlignment="1">
      <alignment vertical="top"/>
    </xf>
    <xf numFmtId="3" fontId="2" fillId="0" borderId="1" xfId="0" applyNumberFormat="1" applyFont="1" applyFill="1" applyBorder="1" applyAlignment="1">
      <alignment vertical="top" wrapText="1"/>
    </xf>
    <xf numFmtId="0" fontId="2" fillId="0" borderId="1" xfId="3" applyFont="1" applyFill="1" applyBorder="1" applyAlignment="1">
      <alignment horizontal="right" vertical="top" wrapText="1"/>
    </xf>
    <xf numFmtId="14" fontId="2" fillId="0" borderId="1" xfId="3" applyNumberFormat="1" applyFont="1" applyFill="1" applyBorder="1" applyAlignment="1">
      <alignment vertical="top" wrapText="1"/>
    </xf>
    <xf numFmtId="0" fontId="2" fillId="0" borderId="8" xfId="3" applyFont="1" applyFill="1" applyBorder="1" applyAlignment="1">
      <alignment vertical="top" wrapText="1"/>
    </xf>
    <xf numFmtId="0" fontId="11" fillId="6" borderId="22" xfId="2" applyFont="1" applyFill="1" applyBorder="1" applyAlignment="1">
      <alignment horizontal="center" vertical="top"/>
    </xf>
    <xf numFmtId="3" fontId="11" fillId="6" borderId="39" xfId="2" applyNumberFormat="1" applyFont="1" applyFill="1" applyBorder="1" applyAlignment="1">
      <alignment vertical="top"/>
    </xf>
    <xf numFmtId="49" fontId="4" fillId="0" borderId="29" xfId="2" applyNumberFormat="1" applyFont="1" applyFill="1" applyBorder="1" applyAlignment="1">
      <alignment horizontal="center" vertical="top"/>
    </xf>
    <xf numFmtId="3" fontId="6" fillId="9" borderId="0" xfId="2" applyNumberFormat="1" applyFill="1"/>
    <xf numFmtId="0" fontId="6" fillId="9" borderId="0" xfId="2" applyFill="1"/>
    <xf numFmtId="3" fontId="6" fillId="10" borderId="8" xfId="2" applyNumberFormat="1" applyFill="1" applyBorder="1" applyAlignment="1" applyProtection="1">
      <alignment vertical="top"/>
      <protection locked="0"/>
    </xf>
    <xf numFmtId="49" fontId="4" fillId="0" borderId="33" xfId="2" applyNumberFormat="1" applyFont="1" applyFill="1" applyBorder="1" applyAlignment="1">
      <alignment horizontal="center" vertical="top"/>
    </xf>
    <xf numFmtId="3" fontId="2" fillId="10" borderId="8" xfId="2" applyNumberFormat="1" applyFont="1" applyFill="1" applyBorder="1" applyAlignment="1" applyProtection="1">
      <alignment vertical="top"/>
    </xf>
    <xf numFmtId="0" fontId="22" fillId="9" borderId="7" xfId="2" applyFont="1" applyFill="1" applyBorder="1" applyAlignment="1">
      <alignment vertical="top" wrapText="1"/>
    </xf>
    <xf numFmtId="0" fontId="22" fillId="9" borderId="29" xfId="2" applyFont="1" applyFill="1" applyBorder="1" applyAlignment="1">
      <alignment vertical="top" wrapText="1"/>
    </xf>
    <xf numFmtId="3" fontId="22" fillId="0" borderId="38" xfId="2" applyNumberFormat="1" applyFont="1" applyFill="1" applyBorder="1" applyAlignment="1">
      <alignment vertical="top"/>
    </xf>
    <xf numFmtId="3" fontId="22" fillId="0" borderId="25" xfId="2" applyNumberFormat="1" applyFont="1" applyFill="1" applyBorder="1" applyAlignment="1">
      <alignment vertical="top"/>
    </xf>
    <xf numFmtId="3" fontId="22" fillId="0" borderId="0" xfId="2" applyNumberFormat="1" applyFont="1" applyFill="1"/>
    <xf numFmtId="3" fontId="22" fillId="9" borderId="0" xfId="2" applyNumberFormat="1" applyFont="1" applyFill="1"/>
    <xf numFmtId="0" fontId="22" fillId="9" borderId="0" xfId="2" applyFont="1" applyFill="1"/>
    <xf numFmtId="49" fontId="25" fillId="0" borderId="29" xfId="2" applyNumberFormat="1" applyFont="1" applyFill="1" applyBorder="1" applyAlignment="1">
      <alignment horizontal="center" vertical="top"/>
    </xf>
    <xf numFmtId="3" fontId="6" fillId="8" borderId="0" xfId="2" applyNumberFormat="1" applyFill="1"/>
    <xf numFmtId="0" fontId="6" fillId="8" borderId="0" xfId="2" applyFill="1"/>
    <xf numFmtId="3" fontId="2" fillId="10" borderId="8" xfId="7" applyNumberFormat="1" applyFont="1" applyFill="1" applyBorder="1" applyAlignment="1" applyProtection="1">
      <alignment vertical="top"/>
    </xf>
    <xf numFmtId="49" fontId="4" fillId="8" borderId="29" xfId="2" applyNumberFormat="1" applyFont="1" applyFill="1" applyBorder="1" applyAlignment="1">
      <alignment horizontal="center" vertical="top"/>
    </xf>
    <xf numFmtId="3" fontId="2" fillId="10" borderId="8" xfId="2" applyNumberFormat="1" applyFont="1" applyFill="1" applyBorder="1" applyAlignment="1" applyProtection="1">
      <alignment vertical="top"/>
      <protection locked="0"/>
    </xf>
    <xf numFmtId="0" fontId="11" fillId="8" borderId="3" xfId="2" applyFont="1" applyFill="1" applyBorder="1" applyAlignment="1">
      <alignment vertical="top" wrapText="1"/>
    </xf>
    <xf numFmtId="0" fontId="11" fillId="3" borderId="14" xfId="0" applyFont="1" applyFill="1" applyBorder="1" applyAlignment="1">
      <alignment vertical="top" wrapText="1"/>
    </xf>
    <xf numFmtId="3" fontId="11" fillId="6" borderId="24" xfId="0" applyNumberFormat="1" applyFont="1" applyFill="1" applyBorder="1" applyAlignment="1">
      <alignment vertical="top"/>
    </xf>
    <xf numFmtId="14" fontId="18" fillId="0" borderId="1" xfId="3" applyNumberFormat="1" applyFont="1" applyFill="1" applyBorder="1" applyAlignment="1">
      <alignment vertical="top" wrapText="1"/>
    </xf>
    <xf numFmtId="0" fontId="18" fillId="0" borderId="1" xfId="3" applyFont="1" applyFill="1" applyBorder="1" applyAlignment="1">
      <alignment horizontal="right" vertical="top" wrapText="1"/>
    </xf>
    <xf numFmtId="0" fontId="0" fillId="0" borderId="0" xfId="0" applyFill="1"/>
    <xf numFmtId="3" fontId="2" fillId="0" borderId="43" xfId="0" applyNumberFormat="1" applyFont="1" applyFill="1" applyBorder="1" applyAlignment="1">
      <alignment vertical="top" wrapText="1"/>
    </xf>
    <xf numFmtId="166" fontId="0" fillId="0" borderId="0" xfId="5" applyNumberFormat="1" applyFont="1"/>
    <xf numFmtId="166" fontId="0" fillId="0" borderId="0" xfId="0" applyNumberFormat="1"/>
    <xf numFmtId="3" fontId="11" fillId="6" borderId="1" xfId="0" applyNumberFormat="1" applyFont="1" applyFill="1" applyBorder="1" applyAlignment="1">
      <alignment vertical="top"/>
    </xf>
    <xf numFmtId="0" fontId="11" fillId="0" borderId="3" xfId="2" applyFont="1" applyFill="1" applyBorder="1" applyAlignment="1">
      <alignment vertical="top" wrapText="1"/>
    </xf>
    <xf numFmtId="3" fontId="2" fillId="0" borderId="15" xfId="2" applyNumberFormat="1" applyFont="1" applyFill="1" applyBorder="1" applyAlignment="1" applyProtection="1">
      <alignment vertical="top"/>
      <protection locked="0"/>
    </xf>
    <xf numFmtId="3" fontId="6" fillId="0" borderId="15" xfId="2" applyNumberFormat="1" applyFill="1" applyBorder="1" applyAlignment="1" applyProtection="1">
      <alignment vertical="top"/>
      <protection locked="0"/>
    </xf>
    <xf numFmtId="3" fontId="2" fillId="0" borderId="8" xfId="2" applyNumberFormat="1" applyFont="1" applyFill="1" applyBorder="1" applyAlignment="1" applyProtection="1">
      <alignment vertical="top"/>
      <protection locked="0"/>
    </xf>
    <xf numFmtId="3" fontId="6" fillId="0" borderId="8" xfId="2" applyNumberFormat="1" applyFill="1" applyBorder="1" applyAlignment="1" applyProtection="1">
      <alignment vertical="top"/>
      <protection locked="0"/>
    </xf>
    <xf numFmtId="3" fontId="22" fillId="0" borderId="8" xfId="2" applyNumberFormat="1" applyFont="1" applyFill="1" applyBorder="1" applyAlignment="1" applyProtection="1">
      <alignment vertical="top"/>
      <protection locked="0"/>
    </xf>
    <xf numFmtId="3" fontId="6" fillId="0" borderId="8" xfId="2" applyNumberFormat="1" applyFill="1" applyBorder="1" applyAlignment="1" applyProtection="1">
      <alignment vertical="top"/>
    </xf>
    <xf numFmtId="3" fontId="2" fillId="0" borderId="36" xfId="7" applyNumberFormat="1" applyFill="1" applyBorder="1" applyAlignment="1" applyProtection="1">
      <alignment vertical="top"/>
      <protection locked="0"/>
    </xf>
    <xf numFmtId="3" fontId="2" fillId="0" borderId="7" xfId="7" applyNumberFormat="1" applyFill="1" applyBorder="1" applyAlignment="1" applyProtection="1">
      <alignment vertical="top"/>
      <protection locked="0"/>
    </xf>
    <xf numFmtId="3" fontId="2" fillId="0" borderId="8" xfId="7" applyNumberFormat="1" applyFont="1" applyFill="1" applyBorder="1" applyAlignment="1" applyProtection="1">
      <alignment vertical="top"/>
      <protection locked="0"/>
    </xf>
    <xf numFmtId="0" fontId="2" fillId="10" borderId="7" xfId="2" applyFont="1" applyFill="1" applyBorder="1" applyAlignment="1">
      <alignment vertical="top"/>
    </xf>
    <xf numFmtId="0" fontId="2" fillId="10" borderId="29" xfId="2" applyFont="1" applyFill="1" applyBorder="1" applyAlignment="1">
      <alignment vertical="top"/>
    </xf>
    <xf numFmtId="0" fontId="2" fillId="10" borderId="7" xfId="2" applyFont="1" applyFill="1" applyBorder="1" applyAlignment="1">
      <alignment vertical="top" wrapText="1"/>
    </xf>
    <xf numFmtId="0" fontId="22" fillId="10" borderId="7" xfId="2" applyFont="1" applyFill="1" applyBorder="1" applyAlignment="1">
      <alignment vertical="top"/>
    </xf>
    <xf numFmtId="0" fontId="22" fillId="10" borderId="29" xfId="2" applyFont="1" applyFill="1" applyBorder="1" applyAlignment="1">
      <alignment vertical="top"/>
    </xf>
    <xf numFmtId="0" fontId="2" fillId="10" borderId="29" xfId="2" applyFont="1" applyFill="1" applyBorder="1" applyAlignment="1">
      <alignment vertical="top" wrapText="1"/>
    </xf>
    <xf numFmtId="3" fontId="29" fillId="11" borderId="0" xfId="7" applyNumberFormat="1" applyFont="1" applyFill="1"/>
    <xf numFmtId="0" fontId="29" fillId="11" borderId="0" xfId="7" applyFont="1" applyFill="1"/>
    <xf numFmtId="0" fontId="4" fillId="8" borderId="32" xfId="2" applyFont="1" applyFill="1" applyBorder="1" applyAlignment="1">
      <alignment horizontal="center" vertical="top"/>
    </xf>
    <xf numFmtId="3" fontId="2" fillId="0" borderId="8" xfId="2" applyNumberFormat="1" applyFont="1" applyFill="1" applyBorder="1" applyAlignment="1" applyProtection="1">
      <alignment vertical="top"/>
    </xf>
    <xf numFmtId="3" fontId="29" fillId="0" borderId="0" xfId="7" applyNumberFormat="1" applyFont="1" applyFill="1"/>
    <xf numFmtId="0" fontId="28" fillId="12" borderId="46" xfId="7" applyFont="1" applyFill="1" applyBorder="1" applyAlignment="1">
      <alignment horizontal="center" vertical="top"/>
    </xf>
    <xf numFmtId="49" fontId="28" fillId="12" borderId="29" xfId="7" applyNumberFormat="1" applyFont="1" applyFill="1" applyBorder="1" applyAlignment="1">
      <alignment horizontal="center" vertical="top"/>
    </xf>
    <xf numFmtId="0" fontId="29" fillId="12" borderId="7" xfId="7" applyFont="1" applyFill="1" applyBorder="1" applyAlignment="1">
      <alignment vertical="top"/>
    </xf>
    <xf numFmtId="0" fontId="29" fillId="12" borderId="46" xfId="7" applyFont="1" applyFill="1" applyBorder="1" applyAlignment="1">
      <alignment vertical="top"/>
    </xf>
    <xf numFmtId="3" fontId="29" fillId="12" borderId="8" xfId="7" applyNumberFormat="1" applyFont="1" applyFill="1" applyBorder="1" applyAlignment="1" applyProtection="1">
      <alignment vertical="top"/>
      <protection locked="0"/>
    </xf>
    <xf numFmtId="3" fontId="29" fillId="12" borderId="47" xfId="7" applyNumberFormat="1" applyFont="1" applyFill="1" applyBorder="1" applyAlignment="1" applyProtection="1">
      <alignment vertical="top"/>
      <protection locked="0"/>
    </xf>
    <xf numFmtId="3" fontId="29" fillId="12" borderId="8" xfId="2" applyNumberFormat="1" applyFont="1" applyFill="1" applyBorder="1" applyAlignment="1" applyProtection="1">
      <alignment vertical="top"/>
      <protection locked="0"/>
    </xf>
    <xf numFmtId="3" fontId="29" fillId="12" borderId="38" xfId="2" applyNumberFormat="1" applyFont="1" applyFill="1" applyBorder="1" applyAlignment="1">
      <alignment vertical="top"/>
    </xf>
    <xf numFmtId="3" fontId="30" fillId="12" borderId="28" xfId="7" applyNumberFormat="1" applyFont="1" applyFill="1" applyBorder="1" applyAlignment="1">
      <alignment vertical="top"/>
    </xf>
    <xf numFmtId="3" fontId="29" fillId="12" borderId="25" xfId="2" applyNumberFormat="1" applyFont="1" applyFill="1" applyBorder="1" applyAlignment="1">
      <alignment vertical="top"/>
    </xf>
    <xf numFmtId="0" fontId="3" fillId="0" borderId="15" xfId="3" applyFont="1" applyFill="1" applyBorder="1" applyAlignment="1">
      <alignment horizontal="left" vertical="top"/>
    </xf>
    <xf numFmtId="0" fontId="3" fillId="0" borderId="16" xfId="3" applyFont="1" applyFill="1" applyBorder="1" applyAlignment="1">
      <alignment horizontal="right" vertical="top"/>
    </xf>
    <xf numFmtId="0" fontId="3" fillId="0" borderId="16" xfId="3" applyFont="1" applyFill="1" applyBorder="1" applyAlignment="1">
      <alignment horizontal="left" vertical="top"/>
    </xf>
    <xf numFmtId="14" fontId="3" fillId="0" borderId="16" xfId="3" applyNumberFormat="1" applyFont="1" applyFill="1" applyBorder="1" applyAlignment="1">
      <alignment horizontal="right" vertical="top"/>
    </xf>
    <xf numFmtId="3" fontId="2" fillId="0" borderId="16" xfId="0" applyNumberFormat="1" applyFont="1" applyFill="1" applyBorder="1" applyAlignment="1">
      <alignment vertical="top" wrapText="1"/>
    </xf>
    <xf numFmtId="0" fontId="0" fillId="0" borderId="0" xfId="0" applyFill="1" applyBorder="1"/>
    <xf numFmtId="0" fontId="3" fillId="0" borderId="8" xfId="3" applyFont="1" applyFill="1" applyBorder="1" applyAlignment="1">
      <alignment horizontal="left" vertical="top"/>
    </xf>
    <xf numFmtId="0" fontId="3" fillId="0" borderId="1" xfId="3" applyFont="1" applyFill="1" applyBorder="1" applyAlignment="1">
      <alignment horizontal="left" vertical="top"/>
    </xf>
    <xf numFmtId="14" fontId="3" fillId="0" borderId="1" xfId="3" applyNumberFormat="1" applyFont="1" applyFill="1" applyBorder="1" applyAlignment="1">
      <alignment horizontal="right" vertical="top"/>
    </xf>
    <xf numFmtId="3" fontId="0" fillId="0" borderId="43" xfId="0" applyNumberFormat="1" applyFill="1" applyBorder="1" applyAlignment="1">
      <alignment vertical="top"/>
    </xf>
    <xf numFmtId="0" fontId="0" fillId="0" borderId="40" xfId="0" applyFont="1" applyFill="1" applyBorder="1"/>
    <xf numFmtId="0" fontId="0" fillId="0" borderId="0" xfId="0" applyFont="1" applyFill="1"/>
    <xf numFmtId="0" fontId="3" fillId="13" borderId="8" xfId="3" applyFont="1" applyFill="1" applyBorder="1" applyAlignment="1">
      <alignment vertical="top" wrapText="1"/>
    </xf>
    <xf numFmtId="0" fontId="3" fillId="13" borderId="1" xfId="3" applyFont="1" applyFill="1" applyBorder="1" applyAlignment="1">
      <alignment horizontal="right" vertical="top" wrapText="1"/>
    </xf>
    <xf numFmtId="0" fontId="3" fillId="13" borderId="1" xfId="3" applyFont="1" applyFill="1" applyBorder="1" applyAlignment="1">
      <alignment vertical="top" wrapText="1"/>
    </xf>
    <xf numFmtId="14" fontId="3" fillId="13" borderId="1" xfId="3" applyNumberFormat="1" applyFont="1" applyFill="1" applyBorder="1" applyAlignment="1">
      <alignment vertical="top" wrapText="1"/>
    </xf>
    <xf numFmtId="3" fontId="2" fillId="13" borderId="16" xfId="0" applyNumberFormat="1" applyFont="1" applyFill="1" applyBorder="1" applyAlignment="1">
      <alignment vertical="top" wrapText="1"/>
    </xf>
    <xf numFmtId="3" fontId="0" fillId="13" borderId="1" xfId="0" applyNumberFormat="1" applyFill="1" applyBorder="1" applyAlignment="1">
      <alignment vertical="top"/>
    </xf>
    <xf numFmtId="3" fontId="2" fillId="13" borderId="43" xfId="0" applyNumberFormat="1" applyFont="1" applyFill="1" applyBorder="1" applyAlignment="1">
      <alignment vertical="top" wrapText="1"/>
    </xf>
    <xf numFmtId="0" fontId="31" fillId="0" borderId="0" xfId="0" applyFont="1"/>
    <xf numFmtId="0" fontId="32" fillId="14" borderId="3" xfId="0" applyFont="1" applyFill="1" applyBorder="1" applyAlignment="1">
      <alignment vertical="top" wrapText="1"/>
    </xf>
    <xf numFmtId="3" fontId="31" fillId="0" borderId="16" xfId="0" applyNumberFormat="1" applyFont="1" applyFill="1" applyBorder="1" applyAlignment="1">
      <alignment vertical="top" wrapText="1"/>
    </xf>
    <xf numFmtId="3" fontId="31" fillId="0" borderId="1" xfId="0" applyNumberFormat="1" applyFont="1" applyFill="1" applyBorder="1" applyAlignment="1">
      <alignment horizontal="right" vertical="top" wrapText="1"/>
    </xf>
    <xf numFmtId="3" fontId="31" fillId="0" borderId="1" xfId="0" applyNumberFormat="1" applyFont="1" applyFill="1" applyBorder="1" applyAlignment="1">
      <alignment vertical="top"/>
    </xf>
    <xf numFmtId="3" fontId="31" fillId="13" borderId="1" xfId="0" applyNumberFormat="1" applyFont="1" applyFill="1" applyBorder="1" applyAlignment="1">
      <alignment vertical="top"/>
    </xf>
    <xf numFmtId="0" fontId="31" fillId="0" borderId="1" xfId="0" applyFont="1" applyFill="1" applyBorder="1" applyAlignment="1">
      <alignment vertical="top"/>
    </xf>
    <xf numFmtId="3" fontId="31" fillId="0" borderId="18" xfId="0" applyNumberFormat="1" applyFont="1" applyFill="1" applyBorder="1" applyAlignment="1">
      <alignment vertical="top"/>
    </xf>
    <xf numFmtId="3" fontId="32" fillId="6" borderId="5" xfId="0" applyNumberFormat="1" applyFont="1" applyFill="1" applyBorder="1" applyAlignment="1">
      <alignment vertical="top"/>
    </xf>
    <xf numFmtId="166" fontId="31" fillId="0" borderId="0" xfId="5" applyNumberFormat="1" applyFont="1"/>
    <xf numFmtId="3" fontId="31" fillId="0" borderId="1" xfId="0" applyNumberFormat="1" applyFont="1" applyFill="1" applyBorder="1" applyAlignment="1">
      <alignment vertical="top" wrapText="1"/>
    </xf>
    <xf numFmtId="3" fontId="31" fillId="13" borderId="1" xfId="0" applyNumberFormat="1" applyFont="1" applyFill="1" applyBorder="1" applyAlignment="1">
      <alignment vertical="top" wrapText="1"/>
    </xf>
    <xf numFmtId="3" fontId="31" fillId="0" borderId="18" xfId="0" applyNumberFormat="1" applyFont="1" applyFill="1" applyBorder="1" applyAlignment="1">
      <alignment vertical="top" wrapText="1"/>
    </xf>
    <xf numFmtId="3" fontId="31" fillId="0" borderId="1" xfId="0" applyNumberFormat="1" applyFont="1" applyFill="1" applyBorder="1" applyAlignment="1">
      <alignment horizontal="right" vertical="top"/>
    </xf>
    <xf numFmtId="0" fontId="31" fillId="0" borderId="1" xfId="0" applyFont="1" applyFill="1" applyBorder="1" applyAlignment="1">
      <alignment vertical="top" wrapText="1"/>
    </xf>
    <xf numFmtId="0" fontId="32" fillId="14" borderId="14" xfId="0" applyFont="1" applyFill="1" applyBorder="1" applyAlignment="1">
      <alignment vertical="top" wrapText="1"/>
    </xf>
    <xf numFmtId="3" fontId="32" fillId="6" borderId="24" xfId="0" applyNumberFormat="1" applyFont="1" applyFill="1" applyBorder="1" applyAlignment="1">
      <alignment vertical="top"/>
    </xf>
    <xf numFmtId="0" fontId="32" fillId="14" borderId="4" xfId="0" applyFont="1" applyFill="1" applyBorder="1" applyAlignment="1">
      <alignment vertical="top" wrapText="1"/>
    </xf>
    <xf numFmtId="3" fontId="31" fillId="0" borderId="45" xfId="0" applyNumberFormat="1" applyFont="1" applyFill="1" applyBorder="1" applyAlignment="1">
      <alignment vertical="top" wrapText="1"/>
    </xf>
    <xf numFmtId="3" fontId="31" fillId="0" borderId="43" xfId="0" applyNumberFormat="1" applyFont="1" applyFill="1" applyBorder="1" applyAlignment="1">
      <alignment vertical="top"/>
    </xf>
    <xf numFmtId="3" fontId="31" fillId="13" borderId="43" xfId="0" applyNumberFormat="1" applyFont="1" applyFill="1" applyBorder="1" applyAlignment="1">
      <alignment vertical="top"/>
    </xf>
    <xf numFmtId="0" fontId="31" fillId="0" borderId="43" xfId="0" applyFont="1" applyFill="1" applyBorder="1" applyAlignment="1">
      <alignment vertical="top"/>
    </xf>
    <xf numFmtId="3" fontId="31" fillId="0" borderId="43" xfId="0" applyNumberFormat="1" applyFont="1" applyFill="1" applyBorder="1" applyAlignment="1">
      <alignment vertical="top" wrapText="1"/>
    </xf>
    <xf numFmtId="0" fontId="31" fillId="0" borderId="43" xfId="0" applyFont="1" applyFill="1" applyBorder="1" applyAlignment="1">
      <alignment vertical="top" wrapText="1"/>
    </xf>
    <xf numFmtId="3" fontId="31" fillId="0" borderId="44" xfId="0" applyNumberFormat="1" applyFont="1" applyFill="1" applyBorder="1" applyAlignment="1">
      <alignment vertical="top"/>
    </xf>
    <xf numFmtId="0" fontId="0" fillId="13" borderId="0" xfId="0" applyFill="1"/>
    <xf numFmtId="0" fontId="0" fillId="0" borderId="0" xfId="0" applyAlignment="1">
      <alignment wrapText="1"/>
    </xf>
    <xf numFmtId="0" fontId="18" fillId="0" borderId="0" xfId="0" applyFont="1" applyFill="1" applyAlignment="1">
      <alignment wrapText="1"/>
    </xf>
    <xf numFmtId="0" fontId="0" fillId="0" borderId="0" xfId="0" applyFont="1" applyFill="1" applyAlignment="1">
      <alignment wrapText="1"/>
    </xf>
    <xf numFmtId="0" fontId="11" fillId="6" borderId="31" xfId="0" applyFont="1" applyFill="1" applyBorder="1" applyAlignment="1">
      <alignment horizontal="right" vertical="top" wrapText="1"/>
    </xf>
    <xf numFmtId="0" fontId="0" fillId="0" borderId="0" xfId="0" applyAlignment="1">
      <alignment vertical="top"/>
    </xf>
    <xf numFmtId="0" fontId="0" fillId="0" borderId="1" xfId="0" applyFill="1" applyBorder="1" applyAlignment="1">
      <alignment vertical="top"/>
    </xf>
    <xf numFmtId="166" fontId="0" fillId="0" borderId="0" xfId="5" applyNumberFormat="1" applyFont="1" applyAlignment="1">
      <alignment vertical="top"/>
    </xf>
    <xf numFmtId="3" fontId="2" fillId="13" borderId="1" xfId="0" applyNumberFormat="1" applyFont="1" applyFill="1" applyBorder="1" applyAlignment="1">
      <alignment vertical="top" wrapText="1"/>
    </xf>
    <xf numFmtId="0" fontId="0" fillId="13" borderId="1" xfId="0" applyFill="1" applyBorder="1" applyAlignment="1">
      <alignment vertical="top"/>
    </xf>
    <xf numFmtId="0" fontId="3" fillId="8" borderId="1" xfId="3" applyFont="1" applyFill="1" applyBorder="1" applyAlignment="1">
      <alignment vertical="top" wrapText="1"/>
    </xf>
    <xf numFmtId="0" fontId="2" fillId="13" borderId="8" xfId="3" applyFont="1" applyFill="1" applyBorder="1" applyAlignment="1">
      <alignment vertical="top" wrapText="1"/>
    </xf>
    <xf numFmtId="0" fontId="2" fillId="13" borderId="1" xfId="3" applyFont="1" applyFill="1" applyBorder="1" applyAlignment="1">
      <alignment horizontal="right" vertical="top" wrapText="1"/>
    </xf>
    <xf numFmtId="0" fontId="2" fillId="13" borderId="1" xfId="3" applyFont="1" applyFill="1" applyBorder="1" applyAlignment="1">
      <alignment vertical="top" wrapText="1"/>
    </xf>
    <xf numFmtId="14" fontId="2" fillId="13" borderId="1" xfId="3" applyNumberFormat="1" applyFont="1" applyFill="1" applyBorder="1" applyAlignment="1">
      <alignment vertical="top" wrapText="1"/>
    </xf>
    <xf numFmtId="0" fontId="31" fillId="13" borderId="1" xfId="0" applyFont="1" applyFill="1" applyBorder="1" applyAlignment="1">
      <alignment vertical="top"/>
    </xf>
    <xf numFmtId="0" fontId="31" fillId="13" borderId="1" xfId="0" applyFont="1" applyFill="1" applyBorder="1" applyAlignment="1">
      <alignment vertical="top" wrapText="1"/>
    </xf>
    <xf numFmtId="0" fontId="31" fillId="13" borderId="43" xfId="0" applyFont="1" applyFill="1" applyBorder="1" applyAlignment="1">
      <alignment vertical="top"/>
    </xf>
    <xf numFmtId="0" fontId="0" fillId="13" borderId="0" xfId="0" applyFont="1" applyFill="1"/>
    <xf numFmtId="0" fontId="3" fillId="0" borderId="16" xfId="3" applyFont="1" applyFill="1" applyBorder="1" applyAlignment="1">
      <alignment horizontal="left" vertical="top" wrapText="1"/>
    </xf>
    <xf numFmtId="0" fontId="3" fillId="0" borderId="1" xfId="3" applyFont="1" applyFill="1" applyBorder="1" applyAlignment="1">
      <alignment horizontal="left" vertical="top" wrapText="1"/>
    </xf>
    <xf numFmtId="0" fontId="3" fillId="13" borderId="1" xfId="3" applyFont="1" applyFill="1" applyBorder="1" applyAlignment="1">
      <alignment horizontal="left" vertical="top" wrapText="1"/>
    </xf>
    <xf numFmtId="0" fontId="18" fillId="11" borderId="0" xfId="2" applyFont="1" applyFill="1" applyAlignment="1">
      <alignment vertical="top"/>
    </xf>
    <xf numFmtId="0" fontId="2" fillId="13" borderId="0" xfId="0" applyFont="1" applyFill="1" applyAlignment="1">
      <alignment vertical="top" wrapText="1"/>
    </xf>
    <xf numFmtId="0" fontId="0" fillId="13" borderId="1" xfId="0" applyFont="1" applyFill="1" applyBorder="1" applyAlignment="1">
      <alignment vertical="top"/>
    </xf>
    <xf numFmtId="0" fontId="2" fillId="13" borderId="1" xfId="0" applyFont="1" applyFill="1" applyBorder="1" applyAlignment="1">
      <alignment vertical="top"/>
    </xf>
    <xf numFmtId="0" fontId="0" fillId="13" borderId="0" xfId="0" applyFill="1" applyAlignment="1">
      <alignment vertical="top"/>
    </xf>
    <xf numFmtId="0" fontId="0" fillId="0" borderId="1" xfId="0" applyFont="1" applyFill="1" applyBorder="1" applyAlignment="1">
      <alignment vertical="top"/>
    </xf>
    <xf numFmtId="0" fontId="0" fillId="0" borderId="0" xfId="0" applyFill="1" applyAlignment="1">
      <alignment vertical="top"/>
    </xf>
    <xf numFmtId="3" fontId="6" fillId="0" borderId="36" xfId="2" applyNumberFormat="1" applyFill="1" applyBorder="1" applyAlignment="1" applyProtection="1">
      <alignment vertical="top"/>
      <protection locked="0"/>
    </xf>
    <xf numFmtId="3" fontId="6" fillId="0" borderId="7" xfId="2" applyNumberFormat="1" applyFill="1" applyBorder="1" applyAlignment="1" applyProtection="1">
      <alignment vertical="top"/>
      <protection locked="0"/>
    </xf>
    <xf numFmtId="3" fontId="22" fillId="0" borderId="7" xfId="2" applyNumberFormat="1" applyFont="1" applyFill="1" applyBorder="1" applyAlignment="1" applyProtection="1">
      <alignment vertical="top"/>
      <protection locked="0"/>
    </xf>
    <xf numFmtId="3" fontId="6" fillId="0" borderId="7" xfId="2" applyNumberFormat="1" applyFill="1" applyBorder="1" applyAlignment="1" applyProtection="1">
      <alignment vertical="top"/>
    </xf>
    <xf numFmtId="3" fontId="6" fillId="10" borderId="7" xfId="2" applyNumberFormat="1" applyFill="1" applyBorder="1" applyAlignment="1" applyProtection="1">
      <alignment vertical="top"/>
      <protection locked="0"/>
    </xf>
    <xf numFmtId="3" fontId="2" fillId="0" borderId="7" xfId="2" applyNumberFormat="1" applyFont="1" applyFill="1" applyBorder="1" applyAlignment="1" applyProtection="1">
      <alignment vertical="top"/>
      <protection locked="0"/>
    </xf>
    <xf numFmtId="3" fontId="29" fillId="12" borderId="48" xfId="2" applyNumberFormat="1" applyFont="1" applyFill="1" applyBorder="1" applyAlignment="1" applyProtection="1">
      <alignment vertical="top"/>
      <protection locked="0"/>
    </xf>
    <xf numFmtId="0" fontId="27" fillId="2" borderId="41" xfId="3" applyFont="1" applyFill="1" applyBorder="1" applyAlignment="1">
      <alignment horizontal="center" vertical="top"/>
    </xf>
    <xf numFmtId="0" fontId="27" fillId="2" borderId="30" xfId="3" applyFont="1" applyFill="1" applyBorder="1" applyAlignment="1">
      <alignment horizontal="center" vertical="top"/>
    </xf>
    <xf numFmtId="0" fontId="27" fillId="2" borderId="42" xfId="3" applyFont="1" applyFill="1" applyBorder="1" applyAlignment="1">
      <alignment horizontal="center" vertical="top"/>
    </xf>
    <xf numFmtId="0" fontId="11" fillId="6" borderId="20" xfId="0" applyFont="1" applyFill="1" applyBorder="1" applyAlignment="1">
      <alignment horizontal="right" vertical="top"/>
    </xf>
    <xf numFmtId="0" fontId="11" fillId="6" borderId="5" xfId="0" applyFont="1" applyFill="1" applyBorder="1" applyAlignment="1">
      <alignment horizontal="right" vertical="top"/>
    </xf>
    <xf numFmtId="0" fontId="11" fillId="6" borderId="24" xfId="0" applyFont="1" applyFill="1" applyBorder="1" applyAlignment="1">
      <alignment horizontal="right" vertical="top"/>
    </xf>
    <xf numFmtId="0" fontId="11" fillId="6" borderId="22" xfId="2" applyFont="1" applyFill="1" applyBorder="1" applyAlignment="1">
      <alignment horizontal="center" vertical="top"/>
    </xf>
    <xf numFmtId="0" fontId="11" fillId="6" borderId="23" xfId="2" applyFont="1" applyFill="1" applyBorder="1" applyAlignment="1">
      <alignment horizontal="center" vertical="top"/>
    </xf>
    <xf numFmtId="0" fontId="11" fillId="6" borderId="21" xfId="2" applyFont="1" applyFill="1" applyBorder="1" applyAlignment="1">
      <alignment horizontal="center" vertical="top"/>
    </xf>
    <xf numFmtId="0" fontId="14" fillId="0" borderId="22" xfId="0" applyFont="1" applyBorder="1" applyAlignment="1">
      <alignment horizontal="center" vertical="top"/>
    </xf>
    <xf numFmtId="0" fontId="14" fillId="0" borderId="23" xfId="0" applyFont="1" applyBorder="1" applyAlignment="1">
      <alignment horizontal="center" vertical="top"/>
    </xf>
    <xf numFmtId="0" fontId="14" fillId="0" borderId="21" xfId="0" applyFont="1" applyBorder="1" applyAlignment="1">
      <alignment horizontal="center" vertical="top"/>
    </xf>
    <xf numFmtId="0" fontId="14" fillId="0" borderId="22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6" fillId="4" borderId="10" xfId="0" applyFont="1" applyFill="1" applyBorder="1" applyAlignment="1">
      <alignment horizontal="left" vertical="top"/>
    </xf>
    <xf numFmtId="0" fontId="6" fillId="4" borderId="25" xfId="0" applyFont="1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0" fillId="4" borderId="26" xfId="0" applyFill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27" xfId="0" applyFont="1" applyBorder="1" applyAlignment="1">
      <alignment horizontal="left" vertical="top"/>
    </xf>
    <xf numFmtId="0" fontId="0" fillId="4" borderId="6" xfId="0" applyFill="1" applyBorder="1" applyAlignment="1">
      <alignment horizontal="left" vertical="top" wrapText="1"/>
    </xf>
    <xf numFmtId="0" fontId="0" fillId="4" borderId="28" xfId="0" applyFill="1" applyBorder="1" applyAlignment="1">
      <alignment horizontal="left" vertical="top" wrapText="1"/>
    </xf>
  </cellXfs>
  <cellStyles count="9">
    <cellStyle name="Komma" xfId="5" builtinId="3"/>
    <cellStyle name="Link 2" xfId="1"/>
    <cellStyle name="Link 2 2" xfId="4"/>
    <cellStyle name="Standard" xfId="0" builtinId="0"/>
    <cellStyle name="Standard 2" xfId="2"/>
    <cellStyle name="Standard 2 2" xfId="7"/>
    <cellStyle name="Standard 3" xfId="6"/>
    <cellStyle name="Standard 4" xfId="8"/>
    <cellStyle name="Standard_Tabelle1" xfId="3"/>
  </cellStyles>
  <dxfs count="2"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F7D7D"/>
      <color rgb="FFFFD5D5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tadtverwaltung@andernach.de" TargetMode="External"/><Relationship Id="rId13" Type="http://schemas.openxmlformats.org/officeDocument/2006/relationships/hyperlink" Target="mailto:info@vg-rheinauen.de" TargetMode="External"/><Relationship Id="rId18" Type="http://schemas.openxmlformats.org/officeDocument/2006/relationships/hyperlink" Target="mailto:buergerbuero@vg-nahe-glan.de" TargetMode="External"/><Relationship Id="rId26" Type="http://schemas.openxmlformats.org/officeDocument/2006/relationships/hyperlink" Target="mailto:ortsverwaltung.bretzenheim@stadt.mainz.de" TargetMode="External"/><Relationship Id="rId39" Type="http://schemas.openxmlformats.org/officeDocument/2006/relationships/hyperlink" Target="mailto:ortsverwaltung.weisenau@stadt.mainz.de" TargetMode="External"/><Relationship Id="rId3" Type="http://schemas.openxmlformats.org/officeDocument/2006/relationships/hyperlink" Target="mailto:verwaltung@ortsgemeinde-kruft.de" TargetMode="External"/><Relationship Id="rId21" Type="http://schemas.openxmlformats.org/officeDocument/2006/relationships/hyperlink" Target="mailto:telefonzentrale@vgwoerrstadt.de" TargetMode="External"/><Relationship Id="rId34" Type="http://schemas.openxmlformats.org/officeDocument/2006/relationships/hyperlink" Target="mailto:ortsverwaltung.hechtsheim@stadt.mainz.de" TargetMode="External"/><Relationship Id="rId42" Type="http://schemas.openxmlformats.org/officeDocument/2006/relationships/hyperlink" Target="mailto:Buergerbuero@saarburg-kell.de" TargetMode="External"/><Relationship Id="rId7" Type="http://schemas.openxmlformats.org/officeDocument/2006/relationships/hyperlink" Target="mailto:info@bobenheim-roxheim.de" TargetMode="External"/><Relationship Id="rId12" Type="http://schemas.openxmlformats.org/officeDocument/2006/relationships/hyperlink" Target="mailto:poststelle@vg-westerburg.de" TargetMode="External"/><Relationship Id="rId17" Type="http://schemas.openxmlformats.org/officeDocument/2006/relationships/hyperlink" Target="mailto:rathaus@vg-loreley.de" TargetMode="External"/><Relationship Id="rId25" Type="http://schemas.openxmlformats.org/officeDocument/2006/relationships/hyperlink" Target="mailto:info@muelheim-kaerlich.de" TargetMode="External"/><Relationship Id="rId33" Type="http://schemas.openxmlformats.org/officeDocument/2006/relationships/hyperlink" Target="mailto:ortsverwaltung.lerchenberg@stadt.mainz.de" TargetMode="External"/><Relationship Id="rId38" Type="http://schemas.openxmlformats.org/officeDocument/2006/relationships/hyperlink" Target="mailto:ortsverwaltung.oberstadt@stadt.mainz.de" TargetMode="External"/><Relationship Id="rId2" Type="http://schemas.openxmlformats.org/officeDocument/2006/relationships/hyperlink" Target="mailto:post@gerolstein.de" TargetMode="External"/><Relationship Id="rId16" Type="http://schemas.openxmlformats.org/officeDocument/2006/relationships/hyperlink" Target="mailto:info@vg-lingenfeld.de" TargetMode="External"/><Relationship Id="rId20" Type="http://schemas.openxmlformats.org/officeDocument/2006/relationships/hyperlink" Target="mailto:Verbandsgemeinde@pellenz.de" TargetMode="External"/><Relationship Id="rId29" Type="http://schemas.openxmlformats.org/officeDocument/2006/relationships/hyperlink" Target="mailto:ortsverwaltung.finthen@stadt.mainz.de" TargetMode="External"/><Relationship Id="rId41" Type="http://schemas.openxmlformats.org/officeDocument/2006/relationships/hyperlink" Target="mailto:info@vgka.de" TargetMode="External"/><Relationship Id="rId1" Type="http://schemas.openxmlformats.org/officeDocument/2006/relationships/hyperlink" Target="mailto:buergerbuero@neustadt.eu" TargetMode="External"/><Relationship Id="rId6" Type="http://schemas.openxmlformats.org/officeDocument/2006/relationships/hyperlink" Target="mailto:info@kreis-bad-duerkheim.de" TargetMode="External"/><Relationship Id="rId11" Type="http://schemas.openxmlformats.org/officeDocument/2006/relationships/hyperlink" Target="mailto:info@vgka.de" TargetMode="External"/><Relationship Id="rId24" Type="http://schemas.openxmlformats.org/officeDocument/2006/relationships/hyperlink" Target="mailto:stadt@cochem.de" TargetMode="External"/><Relationship Id="rId32" Type="http://schemas.openxmlformats.org/officeDocument/2006/relationships/hyperlink" Target="mailto:ortsverwaltung.laubenheim@stadt.mainz.de" TargetMode="External"/><Relationship Id="rId37" Type="http://schemas.openxmlformats.org/officeDocument/2006/relationships/hyperlink" Target="mailto:ortsverwaltung.neustadt@stadt.mainz.de" TargetMode="External"/><Relationship Id="rId40" Type="http://schemas.openxmlformats.org/officeDocument/2006/relationships/hyperlink" Target="mailto:info@saffig.de" TargetMode="External"/><Relationship Id="rId45" Type="http://schemas.openxmlformats.org/officeDocument/2006/relationships/comments" Target="../comments1.xml"/><Relationship Id="rId5" Type="http://schemas.openxmlformats.org/officeDocument/2006/relationships/hyperlink" Target="mailto:info@morbach.de" TargetMode="External"/><Relationship Id="rId15" Type="http://schemas.openxmlformats.org/officeDocument/2006/relationships/hyperlink" Target="mailto:info@vg-rheinauen.de" TargetMode="External"/><Relationship Id="rId23" Type="http://schemas.openxmlformats.org/officeDocument/2006/relationships/hyperlink" Target="mailto:info@elmstein.de" TargetMode="External"/><Relationship Id="rId28" Type="http://schemas.openxmlformats.org/officeDocument/2006/relationships/hyperlink" Target="mailto:ortsverwaltung.ebersheim@stadt.mainz.de" TargetMode="External"/><Relationship Id="rId36" Type="http://schemas.openxmlformats.org/officeDocument/2006/relationships/hyperlink" Target="mailto:ortsverwaltung.mombach@stadt.mainz.de" TargetMode="External"/><Relationship Id="rId10" Type="http://schemas.openxmlformats.org/officeDocument/2006/relationships/hyperlink" Target="mailto:Buergerbuero@saarburg-kell.de" TargetMode="External"/><Relationship Id="rId19" Type="http://schemas.openxmlformats.org/officeDocument/2006/relationships/hyperlink" Target="mailto:buergeramt@stadt.koblenz.de" TargetMode="External"/><Relationship Id="rId31" Type="http://schemas.openxmlformats.org/officeDocument/2006/relationships/hyperlink" Target="mailto:ortsverwaltung.hartenberg-muenchfeld@stadt.mainz.de" TargetMode="External"/><Relationship Id="rId44" Type="http://schemas.openxmlformats.org/officeDocument/2006/relationships/vmlDrawing" Target="../drawings/vmlDrawing1.vml"/><Relationship Id="rId4" Type="http://schemas.openxmlformats.org/officeDocument/2006/relationships/hyperlink" Target="mailto:info@vg-kandel.de" TargetMode="External"/><Relationship Id="rId9" Type="http://schemas.openxmlformats.org/officeDocument/2006/relationships/hyperlink" Target="mailto:stadtverwaltung@bad-kreuznach.de" TargetMode="External"/><Relationship Id="rId14" Type="http://schemas.openxmlformats.org/officeDocument/2006/relationships/hyperlink" Target="mailto:info@vg-rheinauen.de" TargetMode="External"/><Relationship Id="rId22" Type="http://schemas.openxmlformats.org/officeDocument/2006/relationships/hyperlink" Target="mailto:bauberatungszentrum@stadt.koblenz.de" TargetMode="External"/><Relationship Id="rId27" Type="http://schemas.openxmlformats.org/officeDocument/2006/relationships/hyperlink" Target="mailto:ortsverwaltung.drais@stadt.mainz.de" TargetMode="External"/><Relationship Id="rId30" Type="http://schemas.openxmlformats.org/officeDocument/2006/relationships/hyperlink" Target="mailto:ortsverwaltung.gonsenheim@stadt.mainz.de" TargetMode="External"/><Relationship Id="rId35" Type="http://schemas.openxmlformats.org/officeDocument/2006/relationships/hyperlink" Target="mailto:ortsverwaltung.marienborn@stadt.mainz.de" TargetMode="External"/><Relationship Id="rId43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Poststelle@hochschule.fin-rlp.de" TargetMode="External"/><Relationship Id="rId1" Type="http://schemas.openxmlformats.org/officeDocument/2006/relationships/hyperlink" Target="mailto:Poststelle@lfst.fin-rlp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  <pageSetUpPr fitToPage="1"/>
  </sheetPr>
  <dimension ref="A1:AA234"/>
  <sheetViews>
    <sheetView zoomScale="80" zoomScaleNormal="80" workbookViewId="0">
      <pane xSplit="4" ySplit="3" topLeftCell="E198" activePane="bottomRight" state="frozen"/>
      <selection activeCell="I31" sqref="I31"/>
      <selection pane="topRight" activeCell="I31" sqref="I31"/>
      <selection pane="bottomLeft" activeCell="I31" sqref="I31"/>
      <selection pane="bottomRight" activeCell="X234" sqref="A229:X234"/>
    </sheetView>
  </sheetViews>
  <sheetFormatPr baseColWidth="10" defaultRowHeight="12.75" x14ac:dyDescent="0.2"/>
  <cols>
    <col min="1" max="1" width="42.5703125" customWidth="1"/>
    <col min="2" max="2" width="7.5703125" style="2" customWidth="1"/>
    <col min="3" max="3" width="29.85546875" customWidth="1"/>
    <col min="4" max="4" width="28.28515625" customWidth="1"/>
    <col min="5" max="6" width="29" style="222" customWidth="1"/>
    <col min="7" max="7" width="14.28515625" customWidth="1"/>
    <col min="8" max="8" width="20.28515625" style="196" bestFit="1" customWidth="1"/>
    <col min="9" max="9" width="14.42578125" customWidth="1"/>
    <col min="10" max="10" width="18.42578125" style="196" bestFit="1" customWidth="1"/>
    <col min="11" max="11" width="17" customWidth="1"/>
    <col min="12" max="12" width="18.140625" style="196" bestFit="1" customWidth="1"/>
    <col min="13" max="13" width="14.42578125" customWidth="1"/>
    <col min="14" max="14" width="13.140625" style="196" customWidth="1"/>
    <col min="15" max="15" width="14.42578125" customWidth="1"/>
    <col min="16" max="16" width="13.85546875" style="196" customWidth="1"/>
    <col min="17" max="17" width="16" customWidth="1"/>
    <col min="18" max="18" width="14.7109375" style="196" customWidth="1"/>
    <col min="19" max="19" width="15.85546875" customWidth="1"/>
    <col min="20" max="20" width="12.28515625" style="196" customWidth="1"/>
    <col min="21" max="21" width="15.28515625" customWidth="1"/>
    <col min="22" max="22" width="21.5703125" style="196" bestFit="1" customWidth="1"/>
    <col min="23" max="23" width="15.28515625" customWidth="1"/>
    <col min="24" max="24" width="22.28515625" style="196" bestFit="1" customWidth="1"/>
    <col min="25" max="25" width="20.85546875" customWidth="1"/>
    <col min="26" max="26" width="23.5703125" style="196" bestFit="1" customWidth="1"/>
    <col min="27" max="27" width="18.42578125" style="226" customWidth="1"/>
  </cols>
  <sheetData>
    <row r="1" spans="1:27" ht="18" x14ac:dyDescent="0.2">
      <c r="A1" s="257" t="s">
        <v>987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9"/>
    </row>
    <row r="2" spans="1:27" ht="13.5" thickBot="1" x14ac:dyDescent="0.25"/>
    <row r="3" spans="1:27" s="1" customFormat="1" ht="115.5" customHeight="1" thickBot="1" x14ac:dyDescent="0.25">
      <c r="A3" s="4" t="s">
        <v>443</v>
      </c>
      <c r="B3" s="5" t="s">
        <v>426</v>
      </c>
      <c r="C3" s="5" t="s">
        <v>427</v>
      </c>
      <c r="D3" s="31" t="s">
        <v>444</v>
      </c>
      <c r="E3" s="45" t="s">
        <v>697</v>
      </c>
      <c r="F3" s="45" t="s">
        <v>989</v>
      </c>
      <c r="G3" s="45" t="s">
        <v>667</v>
      </c>
      <c r="H3" s="197" t="s">
        <v>991</v>
      </c>
      <c r="I3" s="6" t="s">
        <v>990</v>
      </c>
      <c r="J3" s="197" t="s">
        <v>992</v>
      </c>
      <c r="K3" s="6" t="s">
        <v>968</v>
      </c>
      <c r="L3" s="197" t="s">
        <v>993</v>
      </c>
      <c r="M3" s="6" t="s">
        <v>969</v>
      </c>
      <c r="N3" s="197" t="s">
        <v>994</v>
      </c>
      <c r="O3" s="6" t="s">
        <v>970</v>
      </c>
      <c r="P3" s="197" t="s">
        <v>995</v>
      </c>
      <c r="Q3" s="6" t="s">
        <v>971</v>
      </c>
      <c r="R3" s="197" t="s">
        <v>996</v>
      </c>
      <c r="S3" s="6" t="s">
        <v>972</v>
      </c>
      <c r="T3" s="197" t="s">
        <v>997</v>
      </c>
      <c r="U3" s="6" t="s">
        <v>973</v>
      </c>
      <c r="V3" s="197" t="s">
        <v>998</v>
      </c>
      <c r="W3" s="6" t="s">
        <v>974</v>
      </c>
      <c r="X3" s="211" t="s">
        <v>999</v>
      </c>
      <c r="Y3" s="137" t="s">
        <v>975</v>
      </c>
      <c r="Z3" s="213" t="s">
        <v>1000</v>
      </c>
      <c r="AA3" s="7" t="s">
        <v>976</v>
      </c>
    </row>
    <row r="4" spans="1:27" s="182" customFormat="1" ht="12.75" customHeight="1" thickBot="1" x14ac:dyDescent="0.25">
      <c r="A4" s="177" t="s">
        <v>523</v>
      </c>
      <c r="B4" s="178">
        <v>67098</v>
      </c>
      <c r="C4" s="179" t="s">
        <v>524</v>
      </c>
      <c r="D4" s="179" t="s">
        <v>525</v>
      </c>
      <c r="E4" s="24" t="s">
        <v>712</v>
      </c>
      <c r="F4" s="240"/>
      <c r="G4" s="180">
        <v>45736</v>
      </c>
      <c r="H4" s="198">
        <f>1000*0.5</f>
        <v>500</v>
      </c>
      <c r="I4" s="181">
        <f>H4</f>
        <v>500</v>
      </c>
      <c r="J4" s="198">
        <f>H4*0.5</f>
        <v>250</v>
      </c>
      <c r="K4" s="181">
        <f>J4</f>
        <v>250</v>
      </c>
      <c r="L4" s="198">
        <f t="shared" ref="L4:V4" si="0">1000*0.5</f>
        <v>500</v>
      </c>
      <c r="M4" s="181">
        <f>L4</f>
        <v>500</v>
      </c>
      <c r="N4" s="198">
        <f t="shared" si="0"/>
        <v>500</v>
      </c>
      <c r="O4" s="181">
        <f>N4</f>
        <v>500</v>
      </c>
      <c r="P4" s="198">
        <f t="shared" si="0"/>
        <v>500</v>
      </c>
      <c r="Q4" s="181">
        <f>P4</f>
        <v>500</v>
      </c>
      <c r="R4" s="198">
        <f t="shared" si="0"/>
        <v>500</v>
      </c>
      <c r="S4" s="181">
        <f>R4</f>
        <v>500</v>
      </c>
      <c r="T4" s="198">
        <f t="shared" si="0"/>
        <v>500</v>
      </c>
      <c r="U4" s="26">
        <f t="shared" ref="U4:U9" si="1">T4</f>
        <v>500</v>
      </c>
      <c r="V4" s="198">
        <f t="shared" si="0"/>
        <v>500</v>
      </c>
      <c r="W4" s="26">
        <f t="shared" ref="W4:W9" si="2">V4</f>
        <v>500</v>
      </c>
      <c r="X4" s="206">
        <f>V4/4</f>
        <v>125</v>
      </c>
      <c r="Y4" s="142">
        <f t="shared" ref="Y4:Y9" si="3">X4</f>
        <v>125</v>
      </c>
      <c r="Z4" s="214">
        <f>1000*0.5</f>
        <v>500</v>
      </c>
      <c r="AA4" s="26">
        <f t="shared" ref="AA4:AA9" si="4">Z4</f>
        <v>500</v>
      </c>
    </row>
    <row r="5" spans="1:27" s="182" customFormat="1" ht="26.25" thickBot="1" x14ac:dyDescent="0.25">
      <c r="A5" s="27" t="s">
        <v>1062</v>
      </c>
      <c r="B5" s="25">
        <v>56812</v>
      </c>
      <c r="C5" s="24" t="s">
        <v>415</v>
      </c>
      <c r="D5" s="24" t="s">
        <v>414</v>
      </c>
      <c r="E5" s="24" t="s">
        <v>758</v>
      </c>
      <c r="F5" s="24"/>
      <c r="G5" s="82">
        <v>45740</v>
      </c>
      <c r="H5" s="199">
        <f>500*0.6</f>
        <v>300</v>
      </c>
      <c r="I5" s="181">
        <f t="shared" ref="I5:I9" si="5">H5</f>
        <v>300</v>
      </c>
      <c r="J5" s="206">
        <f t="shared" ref="J5:J68" si="6">H5*0.5</f>
        <v>150</v>
      </c>
      <c r="K5" s="181">
        <f t="shared" ref="K5:K9" si="7">J5</f>
        <v>150</v>
      </c>
      <c r="L5" s="209">
        <f>200*0.6</f>
        <v>120</v>
      </c>
      <c r="M5" s="181">
        <f t="shared" ref="M5:M9" si="8">L5</f>
        <v>120</v>
      </c>
      <c r="N5" s="200">
        <f>300*0.6</f>
        <v>180</v>
      </c>
      <c r="O5" s="181">
        <f t="shared" ref="O5:O9" si="9">N5</f>
        <v>180</v>
      </c>
      <c r="P5" s="200">
        <f>500*0.6</f>
        <v>300</v>
      </c>
      <c r="Q5" s="181">
        <f t="shared" ref="Q5:Q9" si="10">P5</f>
        <v>300</v>
      </c>
      <c r="R5" s="200">
        <f>300*0.6</f>
        <v>180</v>
      </c>
      <c r="S5" s="181">
        <f t="shared" ref="S5:S9" si="11">R5</f>
        <v>180</v>
      </c>
      <c r="T5" s="200">
        <f>100*0.6</f>
        <v>60</v>
      </c>
      <c r="U5" s="26">
        <f t="shared" si="1"/>
        <v>60</v>
      </c>
      <c r="V5" s="200">
        <f>100*0.6</f>
        <v>60</v>
      </c>
      <c r="W5" s="26">
        <f t="shared" si="2"/>
        <v>60</v>
      </c>
      <c r="X5" s="206">
        <f>20*0.6</f>
        <v>12</v>
      </c>
      <c r="Y5" s="142">
        <f t="shared" si="3"/>
        <v>12</v>
      </c>
      <c r="Z5" s="215">
        <f>100*0.6</f>
        <v>60</v>
      </c>
      <c r="AA5" s="26">
        <f t="shared" si="4"/>
        <v>60</v>
      </c>
    </row>
    <row r="6" spans="1:27" s="182" customFormat="1" ht="12.75" customHeight="1" thickBot="1" x14ac:dyDescent="0.25">
      <c r="A6" s="183" t="s">
        <v>445</v>
      </c>
      <c r="B6" s="25">
        <v>56068</v>
      </c>
      <c r="C6" s="184" t="s">
        <v>71</v>
      </c>
      <c r="D6" s="184" t="s">
        <v>241</v>
      </c>
      <c r="E6" s="24" t="s">
        <v>759</v>
      </c>
      <c r="F6" s="241" t="s">
        <v>672</v>
      </c>
      <c r="G6" s="185">
        <v>45789</v>
      </c>
      <c r="H6" s="199">
        <v>80</v>
      </c>
      <c r="I6" s="181">
        <f t="shared" si="5"/>
        <v>80</v>
      </c>
      <c r="J6" s="206">
        <f t="shared" si="6"/>
        <v>40</v>
      </c>
      <c r="K6" s="181">
        <f t="shared" si="7"/>
        <v>40</v>
      </c>
      <c r="L6" s="209">
        <v>80</v>
      </c>
      <c r="M6" s="181">
        <f t="shared" si="8"/>
        <v>80</v>
      </c>
      <c r="N6" s="200">
        <v>80</v>
      </c>
      <c r="O6" s="181">
        <f t="shared" si="9"/>
        <v>80</v>
      </c>
      <c r="P6" s="200">
        <v>80</v>
      </c>
      <c r="Q6" s="181">
        <f t="shared" si="10"/>
        <v>80</v>
      </c>
      <c r="R6" s="200">
        <v>80</v>
      </c>
      <c r="S6" s="181">
        <f t="shared" si="11"/>
        <v>80</v>
      </c>
      <c r="T6" s="200">
        <v>80</v>
      </c>
      <c r="U6" s="26">
        <f t="shared" si="1"/>
        <v>80</v>
      </c>
      <c r="V6" s="200">
        <v>80</v>
      </c>
      <c r="W6" s="26">
        <f t="shared" si="2"/>
        <v>80</v>
      </c>
      <c r="X6" s="206">
        <f>V6/4</f>
        <v>20</v>
      </c>
      <c r="Y6" s="142">
        <f t="shared" si="3"/>
        <v>20</v>
      </c>
      <c r="Z6" s="215">
        <v>80</v>
      </c>
      <c r="AA6" s="26">
        <f t="shared" si="4"/>
        <v>80</v>
      </c>
    </row>
    <row r="7" spans="1:27" s="221" customFormat="1" ht="26.25" thickBot="1" x14ac:dyDescent="0.25">
      <c r="A7" s="189" t="s">
        <v>1024</v>
      </c>
      <c r="B7" s="190" t="s">
        <v>3</v>
      </c>
      <c r="C7" s="191" t="s">
        <v>2</v>
      </c>
      <c r="D7" s="191" t="s">
        <v>13</v>
      </c>
      <c r="E7" s="191" t="s">
        <v>713</v>
      </c>
      <c r="F7" s="242" t="s">
        <v>1025</v>
      </c>
      <c r="G7" s="192">
        <v>46226</v>
      </c>
      <c r="H7" s="201">
        <v>300</v>
      </c>
      <c r="I7" s="193">
        <f t="shared" si="5"/>
        <v>300</v>
      </c>
      <c r="J7" s="207">
        <v>100</v>
      </c>
      <c r="K7" s="193">
        <f t="shared" si="7"/>
        <v>100</v>
      </c>
      <c r="L7" s="201">
        <v>150</v>
      </c>
      <c r="M7" s="193">
        <f t="shared" si="8"/>
        <v>150</v>
      </c>
      <c r="N7" s="201">
        <v>50</v>
      </c>
      <c r="O7" s="193">
        <f t="shared" si="9"/>
        <v>50</v>
      </c>
      <c r="P7" s="201">
        <v>200</v>
      </c>
      <c r="Q7" s="193">
        <f t="shared" si="10"/>
        <v>200</v>
      </c>
      <c r="R7" s="201">
        <v>50</v>
      </c>
      <c r="S7" s="193">
        <f t="shared" si="11"/>
        <v>50</v>
      </c>
      <c r="T7" s="201">
        <v>200</v>
      </c>
      <c r="U7" s="194">
        <f t="shared" si="1"/>
        <v>200</v>
      </c>
      <c r="V7" s="201">
        <v>150</v>
      </c>
      <c r="W7" s="194">
        <f t="shared" si="2"/>
        <v>150</v>
      </c>
      <c r="X7" s="207">
        <v>50</v>
      </c>
      <c r="Y7" s="195">
        <f t="shared" si="3"/>
        <v>50</v>
      </c>
      <c r="Z7" s="216">
        <v>50</v>
      </c>
      <c r="AA7" s="194">
        <f t="shared" si="4"/>
        <v>50</v>
      </c>
    </row>
    <row r="8" spans="1:27" s="141" customFormat="1" ht="12.75" customHeight="1" thickBot="1" x14ac:dyDescent="0.25">
      <c r="A8" s="27" t="s">
        <v>1026</v>
      </c>
      <c r="B8" s="25" t="s">
        <v>5</v>
      </c>
      <c r="C8" s="24" t="s">
        <v>4</v>
      </c>
      <c r="D8" s="24" t="s">
        <v>6</v>
      </c>
      <c r="E8" s="24" t="s">
        <v>761</v>
      </c>
      <c r="F8" s="24" t="s">
        <v>957</v>
      </c>
      <c r="G8" s="82">
        <v>45789</v>
      </c>
      <c r="H8" s="200">
        <v>480</v>
      </c>
      <c r="I8" s="181">
        <f t="shared" si="5"/>
        <v>480</v>
      </c>
      <c r="J8" s="206">
        <f t="shared" si="6"/>
        <v>240</v>
      </c>
      <c r="K8" s="181">
        <f t="shared" si="7"/>
        <v>240</v>
      </c>
      <c r="L8" s="200">
        <v>160</v>
      </c>
      <c r="M8" s="181">
        <f t="shared" si="8"/>
        <v>160</v>
      </c>
      <c r="N8" s="200">
        <v>160</v>
      </c>
      <c r="O8" s="181">
        <f t="shared" si="9"/>
        <v>160</v>
      </c>
      <c r="P8" s="200">
        <v>480</v>
      </c>
      <c r="Q8" s="181">
        <f t="shared" si="10"/>
        <v>480</v>
      </c>
      <c r="R8" s="200">
        <v>480</v>
      </c>
      <c r="S8" s="181">
        <f t="shared" si="11"/>
        <v>480</v>
      </c>
      <c r="T8" s="200">
        <v>160</v>
      </c>
      <c r="U8" s="26">
        <f t="shared" si="1"/>
        <v>160</v>
      </c>
      <c r="V8" s="200">
        <v>160</v>
      </c>
      <c r="W8" s="26">
        <f t="shared" si="2"/>
        <v>160</v>
      </c>
      <c r="X8" s="206">
        <f t="shared" ref="X8:X68" si="12">V8/4</f>
        <v>40</v>
      </c>
      <c r="Y8" s="142">
        <f t="shared" si="3"/>
        <v>40</v>
      </c>
      <c r="Z8" s="215">
        <v>160</v>
      </c>
      <c r="AA8" s="26">
        <f t="shared" si="4"/>
        <v>160</v>
      </c>
    </row>
    <row r="9" spans="1:27" s="141" customFormat="1" ht="12.75" customHeight="1" x14ac:dyDescent="0.2">
      <c r="A9" s="27" t="s">
        <v>1039</v>
      </c>
      <c r="B9" s="25" t="s">
        <v>8</v>
      </c>
      <c r="C9" s="24" t="s">
        <v>7</v>
      </c>
      <c r="D9" s="24" t="s">
        <v>9</v>
      </c>
      <c r="E9" s="24" t="s">
        <v>762</v>
      </c>
      <c r="F9" s="24" t="s">
        <v>672</v>
      </c>
      <c r="G9" s="82">
        <v>45789</v>
      </c>
      <c r="H9" s="200">
        <v>600</v>
      </c>
      <c r="I9" s="181">
        <f t="shared" si="5"/>
        <v>600</v>
      </c>
      <c r="J9" s="206">
        <f t="shared" si="6"/>
        <v>300</v>
      </c>
      <c r="K9" s="181">
        <f t="shared" si="7"/>
        <v>300</v>
      </c>
      <c r="L9" s="200">
        <f>240*0.9</f>
        <v>216</v>
      </c>
      <c r="M9" s="181">
        <f t="shared" si="8"/>
        <v>216</v>
      </c>
      <c r="N9" s="200">
        <f>160*0.9</f>
        <v>144</v>
      </c>
      <c r="O9" s="181">
        <f t="shared" si="9"/>
        <v>144</v>
      </c>
      <c r="P9" s="200">
        <v>400</v>
      </c>
      <c r="Q9" s="181">
        <f t="shared" si="10"/>
        <v>400</v>
      </c>
      <c r="R9" s="200">
        <v>400</v>
      </c>
      <c r="S9" s="181">
        <f t="shared" si="11"/>
        <v>400</v>
      </c>
      <c r="T9" s="200">
        <f>400*0.9</f>
        <v>360</v>
      </c>
      <c r="U9" s="26">
        <f t="shared" si="1"/>
        <v>360</v>
      </c>
      <c r="V9" s="200">
        <f>240*0.9</f>
        <v>216</v>
      </c>
      <c r="W9" s="26">
        <f t="shared" si="2"/>
        <v>216</v>
      </c>
      <c r="X9" s="206">
        <f t="shared" si="12"/>
        <v>54</v>
      </c>
      <c r="Y9" s="142">
        <f t="shared" si="3"/>
        <v>54</v>
      </c>
      <c r="Z9" s="215">
        <f>160*0.9</f>
        <v>144</v>
      </c>
      <c r="AA9" s="26">
        <f t="shared" si="4"/>
        <v>144</v>
      </c>
    </row>
    <row r="10" spans="1:27" s="141" customFormat="1" ht="12.75" customHeight="1" x14ac:dyDescent="0.2">
      <c r="A10" s="27" t="s">
        <v>400</v>
      </c>
      <c r="B10" s="25" t="s">
        <v>10</v>
      </c>
      <c r="C10" s="24" t="s">
        <v>11</v>
      </c>
      <c r="D10" s="24" t="s">
        <v>12</v>
      </c>
      <c r="E10" s="141" t="s">
        <v>1076</v>
      </c>
      <c r="F10" s="24"/>
      <c r="G10" s="24"/>
      <c r="H10" s="200">
        <v>480</v>
      </c>
      <c r="I10" s="26">
        <f>H10*0.9</f>
        <v>432</v>
      </c>
      <c r="J10" s="206">
        <f t="shared" si="6"/>
        <v>240</v>
      </c>
      <c r="K10" s="111">
        <f>I10*0.5</f>
        <v>216</v>
      </c>
      <c r="L10" s="200">
        <v>280</v>
      </c>
      <c r="M10" s="26">
        <f>L10*0.9</f>
        <v>252</v>
      </c>
      <c r="N10" s="200">
        <v>320</v>
      </c>
      <c r="O10" s="26">
        <f>N10*0.9</f>
        <v>288</v>
      </c>
      <c r="P10" s="200">
        <v>480</v>
      </c>
      <c r="Q10" s="26">
        <f>P10*0.9</f>
        <v>432</v>
      </c>
      <c r="R10" s="200">
        <v>480</v>
      </c>
      <c r="S10" s="26">
        <f>R10*0.9</f>
        <v>432</v>
      </c>
      <c r="T10" s="200">
        <v>160</v>
      </c>
      <c r="U10" s="26">
        <f>T10*0.9</f>
        <v>144</v>
      </c>
      <c r="V10" s="200">
        <v>160</v>
      </c>
      <c r="W10" s="26">
        <f>V10*0.9</f>
        <v>144</v>
      </c>
      <c r="X10" s="206">
        <f t="shared" si="12"/>
        <v>40</v>
      </c>
      <c r="Y10" s="142">
        <f>W10/4</f>
        <v>36</v>
      </c>
      <c r="Z10" s="215">
        <v>160</v>
      </c>
      <c r="AA10" s="227">
        <f>Z10*0.9</f>
        <v>144</v>
      </c>
    </row>
    <row r="11" spans="1:27" s="141" customFormat="1" ht="12.75" customHeight="1" thickBot="1" x14ac:dyDescent="0.25">
      <c r="A11" s="27" t="s">
        <v>400</v>
      </c>
      <c r="B11" s="25">
        <v>67454</v>
      </c>
      <c r="C11" s="24" t="s">
        <v>416</v>
      </c>
      <c r="D11" s="24" t="s">
        <v>417</v>
      </c>
      <c r="E11" s="24" t="s">
        <v>763</v>
      </c>
      <c r="F11" s="24"/>
      <c r="G11" s="24"/>
      <c r="H11" s="200">
        <v>3000</v>
      </c>
      <c r="I11" s="26">
        <f>H11*0.9</f>
        <v>2700</v>
      </c>
      <c r="J11" s="206">
        <f t="shared" si="6"/>
        <v>1500</v>
      </c>
      <c r="K11" s="111">
        <f>I11*0.5</f>
        <v>1350</v>
      </c>
      <c r="L11" s="200">
        <v>800</v>
      </c>
      <c r="M11" s="26">
        <f>L11*0.9</f>
        <v>720</v>
      </c>
      <c r="N11" s="200">
        <v>1500</v>
      </c>
      <c r="O11" s="26">
        <f>N11*0.9</f>
        <v>1350</v>
      </c>
      <c r="P11" s="200">
        <v>1600</v>
      </c>
      <c r="Q11" s="26">
        <f>P11*0.9</f>
        <v>1440</v>
      </c>
      <c r="R11" s="200">
        <v>1100</v>
      </c>
      <c r="S11" s="26">
        <f>R11*0.9</f>
        <v>990</v>
      </c>
      <c r="T11" s="200">
        <v>800</v>
      </c>
      <c r="U11" s="26">
        <f>T11*0.9</f>
        <v>720</v>
      </c>
      <c r="V11" s="200">
        <v>300</v>
      </c>
      <c r="W11" s="26">
        <f>V11*0.9</f>
        <v>270</v>
      </c>
      <c r="X11" s="206">
        <v>70</v>
      </c>
      <c r="Y11" s="142">
        <f>W11/4</f>
        <v>67.5</v>
      </c>
      <c r="Z11" s="215">
        <v>500</v>
      </c>
      <c r="AA11" s="227">
        <f>Z11*0.9</f>
        <v>450</v>
      </c>
    </row>
    <row r="12" spans="1:27" s="141" customFormat="1" ht="12.75" customHeight="1" x14ac:dyDescent="0.2">
      <c r="A12" s="27" t="s">
        <v>400</v>
      </c>
      <c r="B12" s="25" t="s">
        <v>15</v>
      </c>
      <c r="C12" s="24" t="s">
        <v>14</v>
      </c>
      <c r="D12" s="24" t="s">
        <v>16</v>
      </c>
      <c r="E12" s="24" t="s">
        <v>764</v>
      </c>
      <c r="F12" s="24"/>
      <c r="G12" s="82">
        <v>45730</v>
      </c>
      <c r="H12" s="200">
        <v>480</v>
      </c>
      <c r="I12" s="181">
        <f>H12</f>
        <v>480</v>
      </c>
      <c r="J12" s="206">
        <f t="shared" si="6"/>
        <v>240</v>
      </c>
      <c r="K12" s="181">
        <f>J12</f>
        <v>240</v>
      </c>
      <c r="L12" s="200">
        <v>240</v>
      </c>
      <c r="M12" s="181">
        <f>L12</f>
        <v>240</v>
      </c>
      <c r="N12" s="200">
        <v>80</v>
      </c>
      <c r="O12" s="181">
        <f>N12</f>
        <v>80</v>
      </c>
      <c r="P12" s="200">
        <v>480</v>
      </c>
      <c r="Q12" s="181">
        <f>P12</f>
        <v>480</v>
      </c>
      <c r="R12" s="200">
        <v>480</v>
      </c>
      <c r="S12" s="181">
        <f>R12</f>
        <v>480</v>
      </c>
      <c r="T12" s="200">
        <v>240</v>
      </c>
      <c r="U12" s="26">
        <f>T12</f>
        <v>240</v>
      </c>
      <c r="V12" s="200">
        <v>240</v>
      </c>
      <c r="W12" s="26">
        <f t="shared" ref="W12" si="13">V12</f>
        <v>240</v>
      </c>
      <c r="X12" s="206">
        <f t="shared" si="12"/>
        <v>60</v>
      </c>
      <c r="Y12" s="142">
        <f t="shared" ref="Y12" si="14">X12</f>
        <v>60</v>
      </c>
      <c r="Z12" s="215">
        <v>80</v>
      </c>
      <c r="AA12" s="26">
        <f t="shared" ref="AA12" si="15">Z12</f>
        <v>80</v>
      </c>
    </row>
    <row r="13" spans="1:27" s="221" customFormat="1" ht="25.5" x14ac:dyDescent="0.2">
      <c r="A13" s="189" t="s">
        <v>1027</v>
      </c>
      <c r="B13" s="190" t="s">
        <v>18</v>
      </c>
      <c r="C13" s="191" t="s">
        <v>17</v>
      </c>
      <c r="D13" s="191" t="s">
        <v>19</v>
      </c>
      <c r="E13" s="191" t="s">
        <v>765</v>
      </c>
      <c r="F13" s="191" t="s">
        <v>1028</v>
      </c>
      <c r="G13" s="192">
        <v>46226</v>
      </c>
      <c r="H13" s="201">
        <v>1200</v>
      </c>
      <c r="I13" s="194">
        <f t="shared" ref="I13:I14" si="16">H13*0.9</f>
        <v>1080</v>
      </c>
      <c r="J13" s="207">
        <f t="shared" si="6"/>
        <v>600</v>
      </c>
      <c r="K13" s="229">
        <f t="shared" ref="K13:K14" si="17">I13*0.5</f>
        <v>540</v>
      </c>
      <c r="L13" s="201">
        <v>900</v>
      </c>
      <c r="M13" s="194">
        <f t="shared" ref="M13:M14" si="18">L13*0.9</f>
        <v>810</v>
      </c>
      <c r="N13" s="201">
        <v>500</v>
      </c>
      <c r="O13" s="194">
        <f t="shared" ref="O13:O14" si="19">N13*0.9</f>
        <v>450</v>
      </c>
      <c r="P13" s="201">
        <v>1200</v>
      </c>
      <c r="Q13" s="194">
        <f t="shared" ref="Q13:Q14" si="20">P13*0.9</f>
        <v>1080</v>
      </c>
      <c r="R13" s="201">
        <v>800</v>
      </c>
      <c r="S13" s="194">
        <f t="shared" ref="S13:S14" si="21">R13*0.9</f>
        <v>720</v>
      </c>
      <c r="T13" s="201">
        <v>900</v>
      </c>
      <c r="U13" s="194">
        <f t="shared" ref="U13:U14" si="22">T13*0.9</f>
        <v>810</v>
      </c>
      <c r="V13" s="201">
        <v>600</v>
      </c>
      <c r="W13" s="194">
        <f t="shared" ref="W13:W14" si="23">V13*0.9</f>
        <v>540</v>
      </c>
      <c r="X13" s="207">
        <f t="shared" si="12"/>
        <v>150</v>
      </c>
      <c r="Y13" s="195">
        <f t="shared" ref="Y13:Y14" si="24">W13/4</f>
        <v>135</v>
      </c>
      <c r="Z13" s="216">
        <v>600</v>
      </c>
      <c r="AA13" s="230">
        <f t="shared" ref="AA13:AA14" si="25">Z13*0.9</f>
        <v>540</v>
      </c>
    </row>
    <row r="14" spans="1:27" s="141" customFormat="1" ht="12.75" customHeight="1" thickBot="1" x14ac:dyDescent="0.25">
      <c r="A14" s="27" t="s">
        <v>400</v>
      </c>
      <c r="B14" s="25" t="s">
        <v>21</v>
      </c>
      <c r="C14" s="24" t="s">
        <v>20</v>
      </c>
      <c r="D14" s="24" t="s">
        <v>22</v>
      </c>
      <c r="E14" s="24" t="s">
        <v>711</v>
      </c>
      <c r="F14" s="24"/>
      <c r="G14" s="24"/>
      <c r="H14" s="200">
        <v>2500</v>
      </c>
      <c r="I14" s="26">
        <f t="shared" si="16"/>
        <v>2250</v>
      </c>
      <c r="J14" s="206">
        <f t="shared" si="6"/>
        <v>1250</v>
      </c>
      <c r="K14" s="111">
        <f t="shared" si="17"/>
        <v>1125</v>
      </c>
      <c r="L14" s="200">
        <v>1000</v>
      </c>
      <c r="M14" s="26">
        <f t="shared" si="18"/>
        <v>900</v>
      </c>
      <c r="N14" s="200">
        <v>1500</v>
      </c>
      <c r="O14" s="26">
        <f t="shared" si="19"/>
        <v>1350</v>
      </c>
      <c r="P14" s="200">
        <v>2000</v>
      </c>
      <c r="Q14" s="26">
        <f t="shared" si="20"/>
        <v>1800</v>
      </c>
      <c r="R14" s="200">
        <v>1500</v>
      </c>
      <c r="S14" s="26">
        <f t="shared" si="21"/>
        <v>1350</v>
      </c>
      <c r="T14" s="200">
        <v>1500</v>
      </c>
      <c r="U14" s="26">
        <f t="shared" si="22"/>
        <v>1350</v>
      </c>
      <c r="V14" s="200">
        <v>1000</v>
      </c>
      <c r="W14" s="26">
        <f t="shared" si="23"/>
        <v>900</v>
      </c>
      <c r="X14" s="206">
        <f t="shared" si="12"/>
        <v>250</v>
      </c>
      <c r="Y14" s="142">
        <f t="shared" si="24"/>
        <v>225</v>
      </c>
      <c r="Z14" s="215">
        <v>1000</v>
      </c>
      <c r="AA14" s="227">
        <f t="shared" si="25"/>
        <v>900</v>
      </c>
    </row>
    <row r="15" spans="1:27" s="141" customFormat="1" ht="12.75" customHeight="1" x14ac:dyDescent="0.2">
      <c r="A15" s="27" t="s">
        <v>400</v>
      </c>
      <c r="B15" s="25" t="s">
        <v>24</v>
      </c>
      <c r="C15" s="24" t="s">
        <v>23</v>
      </c>
      <c r="D15" s="24" t="s">
        <v>25</v>
      </c>
      <c r="E15" s="24" t="s">
        <v>766</v>
      </c>
      <c r="F15" s="24" t="s">
        <v>962</v>
      </c>
      <c r="G15" s="82">
        <v>45792</v>
      </c>
      <c r="H15" s="200">
        <v>800</v>
      </c>
      <c r="I15" s="181">
        <f>H15</f>
        <v>800</v>
      </c>
      <c r="J15" s="206">
        <f t="shared" si="6"/>
        <v>400</v>
      </c>
      <c r="K15" s="181">
        <f>J15</f>
        <v>400</v>
      </c>
      <c r="L15" s="200">
        <v>400</v>
      </c>
      <c r="M15" s="181">
        <f>L15</f>
        <v>400</v>
      </c>
      <c r="N15" s="200">
        <v>160</v>
      </c>
      <c r="O15" s="181">
        <f>N15</f>
        <v>160</v>
      </c>
      <c r="P15" s="200">
        <v>800</v>
      </c>
      <c r="Q15" s="181">
        <f>P15</f>
        <v>800</v>
      </c>
      <c r="R15" s="200">
        <v>560</v>
      </c>
      <c r="S15" s="181">
        <f>R15</f>
        <v>560</v>
      </c>
      <c r="T15" s="200">
        <v>400</v>
      </c>
      <c r="U15" s="26">
        <f>T15</f>
        <v>400</v>
      </c>
      <c r="V15" s="200">
        <v>300</v>
      </c>
      <c r="W15" s="26">
        <f t="shared" ref="W15" si="26">V15</f>
        <v>300</v>
      </c>
      <c r="X15" s="206">
        <v>70</v>
      </c>
      <c r="Y15" s="142">
        <f t="shared" ref="Y15" si="27">X15</f>
        <v>70</v>
      </c>
      <c r="Z15" s="215">
        <v>160</v>
      </c>
      <c r="AA15" s="26">
        <f t="shared" ref="AA15" si="28">Z15</f>
        <v>160</v>
      </c>
    </row>
    <row r="16" spans="1:27" s="141" customFormat="1" ht="12.75" customHeight="1" thickBot="1" x14ac:dyDescent="0.25">
      <c r="A16" s="27" t="s">
        <v>407</v>
      </c>
      <c r="B16" s="25">
        <v>67471</v>
      </c>
      <c r="C16" s="24" t="s">
        <v>406</v>
      </c>
      <c r="D16" s="24" t="s">
        <v>666</v>
      </c>
      <c r="E16" s="24" t="s">
        <v>767</v>
      </c>
      <c r="F16" s="24"/>
      <c r="G16" s="82">
        <v>43805</v>
      </c>
      <c r="H16" s="200">
        <v>320</v>
      </c>
      <c r="I16" s="26">
        <f>H16*0.9</f>
        <v>288</v>
      </c>
      <c r="J16" s="206">
        <f t="shared" si="6"/>
        <v>160</v>
      </c>
      <c r="K16" s="111">
        <f>I16*0.5</f>
        <v>144</v>
      </c>
      <c r="L16" s="200">
        <v>120</v>
      </c>
      <c r="M16" s="26">
        <f>L16*0.9</f>
        <v>108</v>
      </c>
      <c r="N16" s="200">
        <v>160</v>
      </c>
      <c r="O16" s="26">
        <f>N16*0.9</f>
        <v>144</v>
      </c>
      <c r="P16" s="200">
        <v>320</v>
      </c>
      <c r="Q16" s="26">
        <f>P16*0.9</f>
        <v>288</v>
      </c>
      <c r="R16" s="200">
        <v>320</v>
      </c>
      <c r="S16" s="26">
        <f>R16*0.9</f>
        <v>288</v>
      </c>
      <c r="T16" s="200">
        <v>120</v>
      </c>
      <c r="U16" s="26">
        <f>T16*0.9</f>
        <v>108</v>
      </c>
      <c r="V16" s="200">
        <v>40</v>
      </c>
      <c r="W16" s="26">
        <f>V16*0.9</f>
        <v>36</v>
      </c>
      <c r="X16" s="206">
        <f t="shared" si="12"/>
        <v>10</v>
      </c>
      <c r="Y16" s="142">
        <f>W16/4</f>
        <v>9</v>
      </c>
      <c r="Z16" s="215">
        <v>40</v>
      </c>
      <c r="AA16" s="227">
        <f>Z16*0.9</f>
        <v>36</v>
      </c>
    </row>
    <row r="17" spans="1:27" s="141" customFormat="1" ht="12.75" customHeight="1" x14ac:dyDescent="0.2">
      <c r="A17" s="27" t="s">
        <v>399</v>
      </c>
      <c r="B17" s="25" t="s">
        <v>28</v>
      </c>
      <c r="C17" s="24" t="s">
        <v>27</v>
      </c>
      <c r="D17" s="24" t="s">
        <v>29</v>
      </c>
      <c r="E17" s="24" t="s">
        <v>760</v>
      </c>
      <c r="F17" s="24"/>
      <c r="G17" s="82">
        <v>45729</v>
      </c>
      <c r="H17" s="200">
        <v>720</v>
      </c>
      <c r="I17" s="181">
        <f>H17</f>
        <v>720</v>
      </c>
      <c r="J17" s="206">
        <v>60</v>
      </c>
      <c r="K17" s="181">
        <f>J17</f>
        <v>60</v>
      </c>
      <c r="L17" s="200">
        <v>240</v>
      </c>
      <c r="M17" s="181">
        <f>L17</f>
        <v>240</v>
      </c>
      <c r="N17" s="200">
        <v>240</v>
      </c>
      <c r="O17" s="181">
        <f>N17</f>
        <v>240</v>
      </c>
      <c r="P17" s="200">
        <v>720</v>
      </c>
      <c r="Q17" s="181">
        <f>P17</f>
        <v>720</v>
      </c>
      <c r="R17" s="200">
        <v>100</v>
      </c>
      <c r="S17" s="181">
        <f>R17</f>
        <v>100</v>
      </c>
      <c r="T17" s="200">
        <v>240</v>
      </c>
      <c r="U17" s="26">
        <f>T17</f>
        <v>240</v>
      </c>
      <c r="V17" s="200">
        <v>240</v>
      </c>
      <c r="W17" s="26">
        <f t="shared" ref="W17" si="29">V17</f>
        <v>240</v>
      </c>
      <c r="X17" s="206">
        <f t="shared" si="12"/>
        <v>60</v>
      </c>
      <c r="Y17" s="142">
        <f t="shared" ref="Y17" si="30">X17</f>
        <v>60</v>
      </c>
      <c r="Z17" s="215">
        <v>180</v>
      </c>
      <c r="AA17" s="26">
        <f t="shared" ref="AA17" si="31">Z17</f>
        <v>180</v>
      </c>
    </row>
    <row r="18" spans="1:27" s="141" customFormat="1" ht="12.75" customHeight="1" x14ac:dyDescent="0.2">
      <c r="A18" s="27" t="s">
        <v>399</v>
      </c>
      <c r="B18" s="25" t="s">
        <v>31</v>
      </c>
      <c r="C18" s="24" t="s">
        <v>30</v>
      </c>
      <c r="D18" s="24" t="s">
        <v>32</v>
      </c>
      <c r="E18" s="24" t="s">
        <v>714</v>
      </c>
      <c r="F18" s="24" t="s">
        <v>672</v>
      </c>
      <c r="G18" s="82">
        <v>44165</v>
      </c>
      <c r="H18" s="200">
        <v>3000</v>
      </c>
      <c r="I18" s="26">
        <f t="shared" ref="I18:I19" si="32">H18*0.9</f>
        <v>2700</v>
      </c>
      <c r="J18" s="206">
        <v>1000</v>
      </c>
      <c r="K18" s="111">
        <f t="shared" ref="K18:K19" si="33">I18*0.5</f>
        <v>1350</v>
      </c>
      <c r="L18" s="200">
        <v>1200</v>
      </c>
      <c r="M18" s="26">
        <f t="shared" ref="M18:M19" si="34">L18*0.9</f>
        <v>1080</v>
      </c>
      <c r="N18" s="200">
        <v>1200</v>
      </c>
      <c r="O18" s="26">
        <f t="shared" ref="O18:O19" si="35">N18*0.9</f>
        <v>1080</v>
      </c>
      <c r="P18" s="200">
        <v>4000</v>
      </c>
      <c r="Q18" s="26">
        <f t="shared" ref="Q18:Q19" si="36">P18*0.9</f>
        <v>3600</v>
      </c>
      <c r="R18" s="200">
        <v>1200</v>
      </c>
      <c r="S18" s="26">
        <f t="shared" ref="S18:S19" si="37">R18*0.9</f>
        <v>1080</v>
      </c>
      <c r="T18" s="200">
        <v>2160</v>
      </c>
      <c r="U18" s="26">
        <f t="shared" ref="U18:U19" si="38">T18*0.9</f>
        <v>1944</v>
      </c>
      <c r="V18" s="200">
        <v>1200</v>
      </c>
      <c r="W18" s="26">
        <f t="shared" ref="W18:W19" si="39">V18*0.9</f>
        <v>1080</v>
      </c>
      <c r="X18" s="206">
        <f t="shared" si="12"/>
        <v>300</v>
      </c>
      <c r="Y18" s="142">
        <f t="shared" ref="Y18:Y19" si="40">W18/4</f>
        <v>270</v>
      </c>
      <c r="Z18" s="215">
        <v>1000</v>
      </c>
      <c r="AA18" s="227">
        <f t="shared" ref="AA18:AA19" si="41">Z18*0.9</f>
        <v>900</v>
      </c>
    </row>
    <row r="19" spans="1:27" s="141" customFormat="1" ht="12.75" customHeight="1" thickBot="1" x14ac:dyDescent="0.25">
      <c r="A19" s="27" t="s">
        <v>399</v>
      </c>
      <c r="B19" s="25" t="s">
        <v>34</v>
      </c>
      <c r="C19" s="24" t="s">
        <v>33</v>
      </c>
      <c r="D19" s="24" t="s">
        <v>35</v>
      </c>
      <c r="E19" s="24" t="s">
        <v>768</v>
      </c>
      <c r="F19" s="24"/>
      <c r="G19" s="24"/>
      <c r="H19" s="200">
        <v>2000</v>
      </c>
      <c r="I19" s="26">
        <f t="shared" si="32"/>
        <v>1800</v>
      </c>
      <c r="J19" s="206">
        <f t="shared" si="6"/>
        <v>1000</v>
      </c>
      <c r="K19" s="111">
        <f t="shared" si="33"/>
        <v>900</v>
      </c>
      <c r="L19" s="200">
        <v>800</v>
      </c>
      <c r="M19" s="26">
        <f t="shared" si="34"/>
        <v>720</v>
      </c>
      <c r="N19" s="200">
        <v>240</v>
      </c>
      <c r="O19" s="26">
        <f t="shared" si="35"/>
        <v>216</v>
      </c>
      <c r="P19" s="200">
        <v>1600</v>
      </c>
      <c r="Q19" s="26">
        <f t="shared" si="36"/>
        <v>1440</v>
      </c>
      <c r="R19" s="200">
        <v>1200</v>
      </c>
      <c r="S19" s="26">
        <f t="shared" si="37"/>
        <v>1080</v>
      </c>
      <c r="T19" s="200">
        <v>640</v>
      </c>
      <c r="U19" s="26">
        <f t="shared" si="38"/>
        <v>576</v>
      </c>
      <c r="V19" s="200">
        <v>400</v>
      </c>
      <c r="W19" s="26">
        <f t="shared" si="39"/>
        <v>360</v>
      </c>
      <c r="X19" s="206">
        <f t="shared" si="12"/>
        <v>100</v>
      </c>
      <c r="Y19" s="142">
        <f t="shared" si="40"/>
        <v>90</v>
      </c>
      <c r="Z19" s="215">
        <v>640</v>
      </c>
      <c r="AA19" s="227">
        <f t="shared" si="41"/>
        <v>576</v>
      </c>
    </row>
    <row r="20" spans="1:27" s="141" customFormat="1" ht="12.75" customHeight="1" x14ac:dyDescent="0.2">
      <c r="A20" s="27" t="s">
        <v>399</v>
      </c>
      <c r="B20" s="25">
        <v>55543</v>
      </c>
      <c r="C20" s="24" t="s">
        <v>36</v>
      </c>
      <c r="D20" s="24" t="s">
        <v>954</v>
      </c>
      <c r="E20" s="24" t="s">
        <v>715</v>
      </c>
      <c r="F20" s="24"/>
      <c r="G20" s="82">
        <v>45729</v>
      </c>
      <c r="H20" s="200">
        <f>1200/4</f>
        <v>300</v>
      </c>
      <c r="I20" s="181">
        <f>H20</f>
        <v>300</v>
      </c>
      <c r="J20" s="206">
        <f t="shared" si="6"/>
        <v>150</v>
      </c>
      <c r="K20" s="181">
        <f>J20</f>
        <v>150</v>
      </c>
      <c r="L20" s="200">
        <v>80</v>
      </c>
      <c r="M20" s="181">
        <f>L20</f>
        <v>80</v>
      </c>
      <c r="N20" s="200">
        <v>80</v>
      </c>
      <c r="O20" s="181">
        <f>N20</f>
        <v>80</v>
      </c>
      <c r="P20" s="200">
        <f>1200/4</f>
        <v>300</v>
      </c>
      <c r="Q20" s="181">
        <f>P20</f>
        <v>300</v>
      </c>
      <c r="R20" s="200">
        <v>300</v>
      </c>
      <c r="S20" s="181">
        <f>R20</f>
        <v>300</v>
      </c>
      <c r="T20" s="200">
        <f>320/4</f>
        <v>80</v>
      </c>
      <c r="U20" s="26">
        <f>T20</f>
        <v>80</v>
      </c>
      <c r="V20" s="200">
        <v>80</v>
      </c>
      <c r="W20" s="26">
        <f t="shared" ref="W20" si="42">V20</f>
        <v>80</v>
      </c>
      <c r="X20" s="206">
        <f t="shared" si="12"/>
        <v>20</v>
      </c>
      <c r="Y20" s="142">
        <f t="shared" ref="Y20" si="43">X20</f>
        <v>20</v>
      </c>
      <c r="Z20" s="215">
        <v>80</v>
      </c>
      <c r="AA20" s="26">
        <f t="shared" ref="AA20" si="44">Z20</f>
        <v>80</v>
      </c>
    </row>
    <row r="21" spans="1:27" s="141" customFormat="1" ht="12.75" customHeight="1" thickBot="1" x14ac:dyDescent="0.25">
      <c r="A21" s="27" t="s">
        <v>399</v>
      </c>
      <c r="B21" s="25" t="s">
        <v>38</v>
      </c>
      <c r="C21" s="24" t="s">
        <v>37</v>
      </c>
      <c r="D21" s="24" t="s">
        <v>39</v>
      </c>
      <c r="E21" s="24" t="s">
        <v>769</v>
      </c>
      <c r="F21" s="24" t="s">
        <v>706</v>
      </c>
      <c r="G21" s="82">
        <v>44336</v>
      </c>
      <c r="H21" s="200">
        <v>1120</v>
      </c>
      <c r="I21" s="26">
        <f>H21*0.9</f>
        <v>1008</v>
      </c>
      <c r="J21" s="206">
        <f t="shared" si="6"/>
        <v>560</v>
      </c>
      <c r="K21" s="111">
        <f>I21*0.5</f>
        <v>504</v>
      </c>
      <c r="L21" s="200">
        <v>480</v>
      </c>
      <c r="M21" s="26">
        <f>L21*0.9</f>
        <v>432</v>
      </c>
      <c r="N21" s="200">
        <v>200</v>
      </c>
      <c r="O21" s="26">
        <f>N21*0.9</f>
        <v>180</v>
      </c>
      <c r="P21" s="200">
        <v>1120</v>
      </c>
      <c r="Q21" s="26">
        <f>P21*0.9</f>
        <v>1008</v>
      </c>
      <c r="R21" s="200">
        <v>1120</v>
      </c>
      <c r="S21" s="26">
        <f>R21*0.9</f>
        <v>1008</v>
      </c>
      <c r="T21" s="200">
        <v>1120</v>
      </c>
      <c r="U21" s="26">
        <f>T21*0.9</f>
        <v>1008</v>
      </c>
      <c r="V21" s="200">
        <v>320</v>
      </c>
      <c r="W21" s="26">
        <f>V21*0.9</f>
        <v>288</v>
      </c>
      <c r="X21" s="206">
        <f t="shared" si="12"/>
        <v>80</v>
      </c>
      <c r="Y21" s="142">
        <f>W21/4</f>
        <v>72</v>
      </c>
      <c r="Z21" s="215">
        <v>200</v>
      </c>
      <c r="AA21" s="227">
        <f>Z21*0.9</f>
        <v>180</v>
      </c>
    </row>
    <row r="22" spans="1:27" s="141" customFormat="1" ht="12.75" customHeight="1" x14ac:dyDescent="0.2">
      <c r="A22" s="27" t="s">
        <v>399</v>
      </c>
      <c r="B22" s="25" t="s">
        <v>41</v>
      </c>
      <c r="C22" s="24" t="s">
        <v>40</v>
      </c>
      <c r="D22" s="24" t="s">
        <v>42</v>
      </c>
      <c r="E22" s="24" t="s">
        <v>770</v>
      </c>
      <c r="F22" s="24" t="s">
        <v>960</v>
      </c>
      <c r="G22" s="82">
        <v>45789</v>
      </c>
      <c r="H22" s="200">
        <f>1200*0.9</f>
        <v>1080</v>
      </c>
      <c r="I22" s="181">
        <f>H22</f>
        <v>1080</v>
      </c>
      <c r="J22" s="206">
        <f t="shared" si="6"/>
        <v>540</v>
      </c>
      <c r="K22" s="181">
        <f>J22</f>
        <v>540</v>
      </c>
      <c r="L22" s="200">
        <f>400*0.9</f>
        <v>360</v>
      </c>
      <c r="M22" s="181">
        <f>L22</f>
        <v>360</v>
      </c>
      <c r="N22" s="200">
        <f>240*0.9</f>
        <v>216</v>
      </c>
      <c r="O22" s="181">
        <f>N22</f>
        <v>216</v>
      </c>
      <c r="P22" s="200">
        <f>1200*0.9</f>
        <v>1080</v>
      </c>
      <c r="Q22" s="181">
        <f>P22</f>
        <v>1080</v>
      </c>
      <c r="R22" s="200">
        <f>1200*0.9</f>
        <v>1080</v>
      </c>
      <c r="S22" s="181">
        <f>R22</f>
        <v>1080</v>
      </c>
      <c r="T22" s="200">
        <f>400*0.9</f>
        <v>360</v>
      </c>
      <c r="U22" s="26">
        <f>T22</f>
        <v>360</v>
      </c>
      <c r="V22" s="200">
        <f>400*0.9</f>
        <v>360</v>
      </c>
      <c r="W22" s="26">
        <f t="shared" ref="W22" si="45">V22</f>
        <v>360</v>
      </c>
      <c r="X22" s="206">
        <f t="shared" si="12"/>
        <v>90</v>
      </c>
      <c r="Y22" s="142">
        <f t="shared" ref="Y22" si="46">X22</f>
        <v>90</v>
      </c>
      <c r="Z22" s="215">
        <f>400*0.9</f>
        <v>360</v>
      </c>
      <c r="AA22" s="26">
        <f t="shared" ref="AA22" si="47">Z22</f>
        <v>360</v>
      </c>
    </row>
    <row r="23" spans="1:27" s="141" customFormat="1" ht="12.75" customHeight="1" thickBot="1" x14ac:dyDescent="0.25">
      <c r="A23" s="27" t="s">
        <v>399</v>
      </c>
      <c r="B23" s="25" t="s">
        <v>44</v>
      </c>
      <c r="C23" s="24" t="s">
        <v>43</v>
      </c>
      <c r="D23" s="24" t="s">
        <v>45</v>
      </c>
      <c r="E23" s="24" t="s">
        <v>771</v>
      </c>
      <c r="F23" s="24"/>
      <c r="G23" s="24"/>
      <c r="H23" s="200">
        <v>480</v>
      </c>
      <c r="I23" s="26">
        <f>H23*0.9</f>
        <v>432</v>
      </c>
      <c r="J23" s="206">
        <f t="shared" si="6"/>
        <v>240</v>
      </c>
      <c r="K23" s="111">
        <f>I23*0.5</f>
        <v>216</v>
      </c>
      <c r="L23" s="200">
        <v>160</v>
      </c>
      <c r="M23" s="26">
        <f>L23*0.9</f>
        <v>144</v>
      </c>
      <c r="N23" s="200">
        <v>400</v>
      </c>
      <c r="O23" s="26">
        <f>N23*0.9</f>
        <v>360</v>
      </c>
      <c r="P23" s="200">
        <v>480</v>
      </c>
      <c r="Q23" s="26">
        <f>P23*0.9</f>
        <v>432</v>
      </c>
      <c r="R23" s="200">
        <v>480</v>
      </c>
      <c r="S23" s="26">
        <f>R23*0.9</f>
        <v>432</v>
      </c>
      <c r="T23" s="200">
        <v>160</v>
      </c>
      <c r="U23" s="26">
        <f>T23*0.9</f>
        <v>144</v>
      </c>
      <c r="V23" s="200">
        <v>80</v>
      </c>
      <c r="W23" s="26">
        <f>V23*0.9</f>
        <v>72</v>
      </c>
      <c r="X23" s="206">
        <f t="shared" si="12"/>
        <v>20</v>
      </c>
      <c r="Y23" s="142">
        <f>W23/4</f>
        <v>18</v>
      </c>
      <c r="Z23" s="215">
        <v>80</v>
      </c>
      <c r="AA23" s="227">
        <f>Z23*0.9</f>
        <v>72</v>
      </c>
    </row>
    <row r="24" spans="1:27" s="141" customFormat="1" ht="12.75" customHeight="1" thickBot="1" x14ac:dyDescent="0.25">
      <c r="A24" s="27" t="s">
        <v>399</v>
      </c>
      <c r="B24" s="25" t="s">
        <v>47</v>
      </c>
      <c r="C24" s="24" t="s">
        <v>46</v>
      </c>
      <c r="D24" s="24" t="s">
        <v>428</v>
      </c>
      <c r="E24" s="24" t="s">
        <v>772</v>
      </c>
      <c r="F24" s="24"/>
      <c r="G24" s="82">
        <v>45736</v>
      </c>
      <c r="H24" s="200">
        <f>280*0.9</f>
        <v>252</v>
      </c>
      <c r="I24" s="181">
        <f t="shared" ref="I24:I26" si="48">H24</f>
        <v>252</v>
      </c>
      <c r="J24" s="206">
        <f t="shared" si="6"/>
        <v>126</v>
      </c>
      <c r="K24" s="181">
        <f t="shared" ref="K24:K26" si="49">J24</f>
        <v>126</v>
      </c>
      <c r="L24" s="200">
        <f>80*0.9</f>
        <v>72</v>
      </c>
      <c r="M24" s="181">
        <f t="shared" ref="M24:M26" si="50">L24</f>
        <v>72</v>
      </c>
      <c r="N24" s="200">
        <f>500*0.9</f>
        <v>450</v>
      </c>
      <c r="O24" s="181">
        <f t="shared" ref="O24:O26" si="51">N24</f>
        <v>450</v>
      </c>
      <c r="P24" s="200">
        <f>280*0.9</f>
        <v>252</v>
      </c>
      <c r="Q24" s="181">
        <f t="shared" ref="Q24:Q26" si="52">P24</f>
        <v>252</v>
      </c>
      <c r="R24" s="200">
        <f>280*0.9</f>
        <v>252</v>
      </c>
      <c r="S24" s="181">
        <f t="shared" ref="S24:S26" si="53">R24</f>
        <v>252</v>
      </c>
      <c r="T24" s="200">
        <f>80*0.9</f>
        <v>72</v>
      </c>
      <c r="U24" s="26">
        <f t="shared" ref="U24:U26" si="54">T24</f>
        <v>72</v>
      </c>
      <c r="V24" s="200">
        <f>80*0.9</f>
        <v>72</v>
      </c>
      <c r="W24" s="26">
        <f t="shared" ref="W24:W26" si="55">V24</f>
        <v>72</v>
      </c>
      <c r="X24" s="206">
        <f t="shared" si="12"/>
        <v>18</v>
      </c>
      <c r="Y24" s="142">
        <f t="shared" ref="Y24:Y26" si="56">X24</f>
        <v>18</v>
      </c>
      <c r="Z24" s="215">
        <f>500*0.9</f>
        <v>450</v>
      </c>
      <c r="AA24" s="26">
        <f t="shared" ref="AA24:AA26" si="57">Z24</f>
        <v>450</v>
      </c>
    </row>
    <row r="25" spans="1:27" s="221" customFormat="1" ht="26.25" thickBot="1" x14ac:dyDescent="0.25">
      <c r="A25" s="189" t="s">
        <v>1001</v>
      </c>
      <c r="B25" s="190" t="s">
        <v>49</v>
      </c>
      <c r="C25" s="191" t="s">
        <v>48</v>
      </c>
      <c r="D25" s="191" t="s">
        <v>634</v>
      </c>
      <c r="E25" s="191" t="s">
        <v>773</v>
      </c>
      <c r="F25" s="191" t="s">
        <v>988</v>
      </c>
      <c r="G25" s="192">
        <v>46219</v>
      </c>
      <c r="H25" s="201">
        <v>400</v>
      </c>
      <c r="I25" s="193">
        <f t="shared" si="48"/>
        <v>400</v>
      </c>
      <c r="J25" s="207">
        <f t="shared" si="6"/>
        <v>200</v>
      </c>
      <c r="K25" s="193">
        <f t="shared" si="49"/>
        <v>200</v>
      </c>
      <c r="L25" s="201">
        <v>250</v>
      </c>
      <c r="M25" s="193">
        <f t="shared" si="50"/>
        <v>250</v>
      </c>
      <c r="N25" s="201">
        <v>200</v>
      </c>
      <c r="O25" s="193">
        <f t="shared" si="51"/>
        <v>200</v>
      </c>
      <c r="P25" s="201">
        <v>200</v>
      </c>
      <c r="Q25" s="193">
        <f t="shared" si="52"/>
        <v>200</v>
      </c>
      <c r="R25" s="201">
        <v>200</v>
      </c>
      <c r="S25" s="193">
        <f>R25</f>
        <v>200</v>
      </c>
      <c r="T25" s="201">
        <v>400</v>
      </c>
      <c r="U25" s="194">
        <f t="shared" si="54"/>
        <v>400</v>
      </c>
      <c r="V25" s="201">
        <v>200</v>
      </c>
      <c r="W25" s="194">
        <f t="shared" si="55"/>
        <v>200</v>
      </c>
      <c r="X25" s="207">
        <v>200</v>
      </c>
      <c r="Y25" s="195">
        <f t="shared" si="56"/>
        <v>200</v>
      </c>
      <c r="Z25" s="216">
        <v>200</v>
      </c>
      <c r="AA25" s="194">
        <f t="shared" si="57"/>
        <v>200</v>
      </c>
    </row>
    <row r="26" spans="1:27" s="141" customFormat="1" ht="12.75" customHeight="1" x14ac:dyDescent="0.2">
      <c r="A26" s="27" t="s">
        <v>1041</v>
      </c>
      <c r="B26" s="25" t="s">
        <v>51</v>
      </c>
      <c r="C26" s="24" t="s">
        <v>50</v>
      </c>
      <c r="D26" s="24" t="s">
        <v>52</v>
      </c>
      <c r="E26" s="24" t="s">
        <v>774</v>
      </c>
      <c r="F26" s="24"/>
      <c r="G26" s="82">
        <v>45729</v>
      </c>
      <c r="H26" s="200">
        <v>100</v>
      </c>
      <c r="I26" s="181">
        <f t="shared" si="48"/>
        <v>100</v>
      </c>
      <c r="J26" s="206">
        <f t="shared" si="6"/>
        <v>50</v>
      </c>
      <c r="K26" s="181">
        <f t="shared" si="49"/>
        <v>50</v>
      </c>
      <c r="L26" s="200">
        <v>50</v>
      </c>
      <c r="M26" s="181">
        <f t="shared" si="50"/>
        <v>50</v>
      </c>
      <c r="N26" s="200">
        <v>50</v>
      </c>
      <c r="O26" s="181">
        <f t="shared" si="51"/>
        <v>50</v>
      </c>
      <c r="P26" s="200">
        <v>100</v>
      </c>
      <c r="Q26" s="181">
        <f t="shared" si="52"/>
        <v>100</v>
      </c>
      <c r="R26" s="200">
        <v>100</v>
      </c>
      <c r="S26" s="181">
        <f t="shared" si="53"/>
        <v>100</v>
      </c>
      <c r="T26" s="200">
        <v>50</v>
      </c>
      <c r="U26" s="26">
        <f t="shared" si="54"/>
        <v>50</v>
      </c>
      <c r="V26" s="200">
        <v>50</v>
      </c>
      <c r="W26" s="26">
        <f t="shared" si="55"/>
        <v>50</v>
      </c>
      <c r="X26" s="206">
        <v>30</v>
      </c>
      <c r="Y26" s="142">
        <f t="shared" si="56"/>
        <v>30</v>
      </c>
      <c r="Z26" s="215">
        <v>50</v>
      </c>
      <c r="AA26" s="26">
        <f t="shared" si="57"/>
        <v>50</v>
      </c>
    </row>
    <row r="27" spans="1:27" s="141" customFormat="1" ht="12.75" customHeight="1" thickBot="1" x14ac:dyDescent="0.25">
      <c r="A27" s="27" t="s">
        <v>399</v>
      </c>
      <c r="B27" s="25" t="s">
        <v>54</v>
      </c>
      <c r="C27" s="24" t="s">
        <v>53</v>
      </c>
      <c r="D27" s="24" t="s">
        <v>55</v>
      </c>
      <c r="E27" s="24" t="s">
        <v>777</v>
      </c>
      <c r="F27" s="24"/>
      <c r="G27" s="24"/>
      <c r="H27" s="200">
        <v>2800</v>
      </c>
      <c r="I27" s="26">
        <f>H27*0.9</f>
        <v>2520</v>
      </c>
      <c r="J27" s="206">
        <f t="shared" si="6"/>
        <v>1400</v>
      </c>
      <c r="K27" s="111">
        <f>I27*0.5</f>
        <v>1260</v>
      </c>
      <c r="L27" s="200">
        <v>2300</v>
      </c>
      <c r="M27" s="26">
        <f>L27*0.9</f>
        <v>2070</v>
      </c>
      <c r="N27" s="200">
        <v>2300</v>
      </c>
      <c r="O27" s="26">
        <f>N27*0.9</f>
        <v>2070</v>
      </c>
      <c r="P27" s="200">
        <v>5100</v>
      </c>
      <c r="Q27" s="26">
        <f>P27*0.9</f>
        <v>4590</v>
      </c>
      <c r="R27" s="200">
        <v>2600</v>
      </c>
      <c r="S27" s="26">
        <f>R27*0.9</f>
        <v>2340</v>
      </c>
      <c r="T27" s="200">
        <v>2000</v>
      </c>
      <c r="U27" s="26">
        <f>T27*0.9</f>
        <v>1800</v>
      </c>
      <c r="V27" s="200">
        <v>2300</v>
      </c>
      <c r="W27" s="26">
        <f>V27*0.9</f>
        <v>2070</v>
      </c>
      <c r="X27" s="206">
        <v>570</v>
      </c>
      <c r="Y27" s="142">
        <f>W27/4</f>
        <v>517.5</v>
      </c>
      <c r="Z27" s="215">
        <v>1500</v>
      </c>
      <c r="AA27" s="227">
        <f>Z27*0.9</f>
        <v>1350</v>
      </c>
    </row>
    <row r="28" spans="1:27" s="141" customFormat="1" ht="12.75" customHeight="1" x14ac:dyDescent="0.2">
      <c r="A28" s="27" t="s">
        <v>399</v>
      </c>
      <c r="B28" s="25" t="s">
        <v>57</v>
      </c>
      <c r="C28" s="24" t="s">
        <v>56</v>
      </c>
      <c r="D28" s="24" t="s">
        <v>58</v>
      </c>
      <c r="E28" s="24" t="s">
        <v>778</v>
      </c>
      <c r="F28" s="24"/>
      <c r="G28" s="82">
        <v>45729</v>
      </c>
      <c r="H28" s="200">
        <v>20</v>
      </c>
      <c r="I28" s="181">
        <f>H28</f>
        <v>20</v>
      </c>
      <c r="J28" s="206">
        <f t="shared" si="6"/>
        <v>10</v>
      </c>
      <c r="K28" s="181">
        <f>J28</f>
        <v>10</v>
      </c>
      <c r="L28" s="200">
        <v>20</v>
      </c>
      <c r="M28" s="181">
        <f>L28</f>
        <v>20</v>
      </c>
      <c r="N28" s="200">
        <v>20</v>
      </c>
      <c r="O28" s="181">
        <f>N28</f>
        <v>20</v>
      </c>
      <c r="P28" s="200">
        <v>20</v>
      </c>
      <c r="Q28" s="181">
        <f>P28</f>
        <v>20</v>
      </c>
      <c r="R28" s="200">
        <v>20</v>
      </c>
      <c r="S28" s="181">
        <f>R28</f>
        <v>20</v>
      </c>
      <c r="T28" s="200">
        <v>20</v>
      </c>
      <c r="U28" s="26">
        <f>T28</f>
        <v>20</v>
      </c>
      <c r="V28" s="200">
        <v>20</v>
      </c>
      <c r="W28" s="26">
        <f t="shared" ref="W28" si="58">V28</f>
        <v>20</v>
      </c>
      <c r="X28" s="206">
        <v>20</v>
      </c>
      <c r="Y28" s="142">
        <f t="shared" ref="Y28" si="59">X28</f>
        <v>20</v>
      </c>
      <c r="Z28" s="215">
        <v>20</v>
      </c>
      <c r="AA28" s="26">
        <f t="shared" ref="AA28" si="60">Z28</f>
        <v>20</v>
      </c>
    </row>
    <row r="29" spans="1:27" s="141" customFormat="1" ht="12.75" customHeight="1" x14ac:dyDescent="0.2">
      <c r="A29" s="27" t="s">
        <v>399</v>
      </c>
      <c r="B29" s="25" t="s">
        <v>60</v>
      </c>
      <c r="C29" s="24" t="s">
        <v>59</v>
      </c>
      <c r="D29" s="24" t="s">
        <v>61</v>
      </c>
      <c r="E29" s="24" t="s">
        <v>779</v>
      </c>
      <c r="F29" s="24"/>
      <c r="G29" s="24"/>
      <c r="H29" s="200">
        <v>1760</v>
      </c>
      <c r="I29" s="26">
        <f t="shared" ref="I29:I30" si="61">H29*0.9</f>
        <v>1584</v>
      </c>
      <c r="J29" s="206">
        <f t="shared" si="6"/>
        <v>880</v>
      </c>
      <c r="K29" s="111">
        <f t="shared" ref="K29:K30" si="62">I29*0.5</f>
        <v>792</v>
      </c>
      <c r="L29" s="200">
        <v>1760</v>
      </c>
      <c r="M29" s="26">
        <f t="shared" ref="M29:M30" si="63">L29*0.9</f>
        <v>1584</v>
      </c>
      <c r="N29" s="200">
        <v>400</v>
      </c>
      <c r="O29" s="26">
        <f t="shared" ref="O29:O30" si="64">N29*0.9</f>
        <v>360</v>
      </c>
      <c r="P29" s="200">
        <v>2160</v>
      </c>
      <c r="Q29" s="26">
        <f t="shared" ref="Q29:Q30" si="65">P29*0.9</f>
        <v>1944</v>
      </c>
      <c r="R29" s="200">
        <v>1040</v>
      </c>
      <c r="S29" s="26">
        <f t="shared" ref="S29:S30" si="66">R29*0.9</f>
        <v>936</v>
      </c>
      <c r="T29" s="200">
        <v>800</v>
      </c>
      <c r="U29" s="26">
        <f t="shared" ref="U29:U30" si="67">T29*0.9</f>
        <v>720</v>
      </c>
      <c r="V29" s="200">
        <v>640</v>
      </c>
      <c r="W29" s="26">
        <f t="shared" ref="W29:W30" si="68">V29*0.9</f>
        <v>576</v>
      </c>
      <c r="X29" s="206">
        <f t="shared" si="12"/>
        <v>160</v>
      </c>
      <c r="Y29" s="142">
        <f t="shared" ref="Y29:Y30" si="69">W29/4</f>
        <v>144</v>
      </c>
      <c r="Z29" s="215">
        <v>640</v>
      </c>
      <c r="AA29" s="227">
        <f t="shared" ref="AA29:AA30" si="70">Z29*0.9</f>
        <v>576</v>
      </c>
    </row>
    <row r="30" spans="1:27" s="141" customFormat="1" ht="12.75" customHeight="1" thickBot="1" x14ac:dyDescent="0.25">
      <c r="A30" s="27" t="s">
        <v>399</v>
      </c>
      <c r="B30" s="25" t="s">
        <v>63</v>
      </c>
      <c r="C30" s="24" t="s">
        <v>62</v>
      </c>
      <c r="D30" s="24" t="s">
        <v>64</v>
      </c>
      <c r="E30" s="24" t="s">
        <v>775</v>
      </c>
      <c r="F30" s="24"/>
      <c r="G30" s="24"/>
      <c r="H30" s="200">
        <v>2000</v>
      </c>
      <c r="I30" s="26">
        <f t="shared" si="61"/>
        <v>1800</v>
      </c>
      <c r="J30" s="206">
        <f t="shared" si="6"/>
        <v>1000</v>
      </c>
      <c r="K30" s="111">
        <f t="shared" si="62"/>
        <v>900</v>
      </c>
      <c r="L30" s="200">
        <v>480</v>
      </c>
      <c r="M30" s="26">
        <f t="shared" si="63"/>
        <v>432</v>
      </c>
      <c r="N30" s="200">
        <v>320</v>
      </c>
      <c r="O30" s="26">
        <f t="shared" si="64"/>
        <v>288</v>
      </c>
      <c r="P30" s="200">
        <v>1280</v>
      </c>
      <c r="Q30" s="26">
        <f t="shared" si="65"/>
        <v>1152</v>
      </c>
      <c r="R30" s="200">
        <v>1280</v>
      </c>
      <c r="S30" s="26">
        <f t="shared" si="66"/>
        <v>1152</v>
      </c>
      <c r="T30" s="200">
        <v>640</v>
      </c>
      <c r="U30" s="26">
        <f t="shared" si="67"/>
        <v>576</v>
      </c>
      <c r="V30" s="200">
        <v>480</v>
      </c>
      <c r="W30" s="26">
        <f t="shared" si="68"/>
        <v>432</v>
      </c>
      <c r="X30" s="206">
        <f t="shared" si="12"/>
        <v>120</v>
      </c>
      <c r="Y30" s="142">
        <f t="shared" si="69"/>
        <v>108</v>
      </c>
      <c r="Z30" s="215">
        <v>320</v>
      </c>
      <c r="AA30" s="227">
        <f t="shared" si="70"/>
        <v>288</v>
      </c>
    </row>
    <row r="31" spans="1:27" s="221" customFormat="1" ht="25.5" x14ac:dyDescent="0.2">
      <c r="A31" s="189" t="s">
        <v>1029</v>
      </c>
      <c r="B31" s="190" t="s">
        <v>66</v>
      </c>
      <c r="C31" s="191" t="s">
        <v>65</v>
      </c>
      <c r="D31" s="191" t="s">
        <v>1030</v>
      </c>
      <c r="E31" s="191" t="s">
        <v>1032</v>
      </c>
      <c r="F31" s="191" t="s">
        <v>1031</v>
      </c>
      <c r="G31" s="192">
        <v>46226</v>
      </c>
      <c r="H31" s="201">
        <v>1400</v>
      </c>
      <c r="I31" s="193">
        <f>H31</f>
        <v>1400</v>
      </c>
      <c r="J31" s="207">
        <v>600</v>
      </c>
      <c r="K31" s="193">
        <f>J31</f>
        <v>600</v>
      </c>
      <c r="L31" s="201">
        <v>800</v>
      </c>
      <c r="M31" s="193">
        <f>L31</f>
        <v>800</v>
      </c>
      <c r="N31" s="201">
        <v>600</v>
      </c>
      <c r="O31" s="193">
        <f>N31</f>
        <v>600</v>
      </c>
      <c r="P31" s="201">
        <v>1000</v>
      </c>
      <c r="Q31" s="193">
        <f>P31</f>
        <v>1000</v>
      </c>
      <c r="R31" s="201">
        <v>200</v>
      </c>
      <c r="S31" s="193">
        <f>R31</f>
        <v>200</v>
      </c>
      <c r="T31" s="201">
        <v>1200</v>
      </c>
      <c r="U31" s="194">
        <f>T31</f>
        <v>1200</v>
      </c>
      <c r="V31" s="201">
        <v>400</v>
      </c>
      <c r="W31" s="194">
        <f t="shared" ref="W31" si="71">V31</f>
        <v>400</v>
      </c>
      <c r="X31" s="207">
        <f t="shared" si="12"/>
        <v>100</v>
      </c>
      <c r="Y31" s="195">
        <f t="shared" ref="Y31" si="72">X31</f>
        <v>100</v>
      </c>
      <c r="Z31" s="216">
        <v>200</v>
      </c>
      <c r="AA31" s="194">
        <f t="shared" ref="AA31" si="73">Z31</f>
        <v>200</v>
      </c>
    </row>
    <row r="32" spans="1:27" s="141" customFormat="1" ht="12.75" customHeight="1" x14ac:dyDescent="0.2">
      <c r="A32" s="27" t="s">
        <v>674</v>
      </c>
      <c r="B32" s="25" t="s">
        <v>68</v>
      </c>
      <c r="C32" s="24" t="s">
        <v>67</v>
      </c>
      <c r="D32" s="24" t="s">
        <v>69</v>
      </c>
      <c r="E32" s="24" t="s">
        <v>780</v>
      </c>
      <c r="F32" s="24" t="s">
        <v>672</v>
      </c>
      <c r="G32" s="82">
        <v>45833</v>
      </c>
      <c r="H32" s="200">
        <f>1100*0.2</f>
        <v>220</v>
      </c>
      <c r="I32" s="26">
        <f>H32</f>
        <v>220</v>
      </c>
      <c r="J32" s="206">
        <f t="shared" si="6"/>
        <v>110</v>
      </c>
      <c r="K32" s="111">
        <f>J32</f>
        <v>110</v>
      </c>
      <c r="L32" s="200">
        <f>220*0.2</f>
        <v>44</v>
      </c>
      <c r="M32" s="26">
        <f>L32</f>
        <v>44</v>
      </c>
      <c r="N32" s="200">
        <f>400*0.2</f>
        <v>80</v>
      </c>
      <c r="O32" s="26">
        <f>N32</f>
        <v>80</v>
      </c>
      <c r="P32" s="200">
        <f>500*0.2</f>
        <v>100</v>
      </c>
      <c r="Q32" s="26">
        <f>P32</f>
        <v>100</v>
      </c>
      <c r="R32" s="200">
        <f>1100*0.2</f>
        <v>220</v>
      </c>
      <c r="S32" s="26">
        <f>R32</f>
        <v>220</v>
      </c>
      <c r="T32" s="200">
        <f>220*0.2</f>
        <v>44</v>
      </c>
      <c r="U32" s="26">
        <f>T32</f>
        <v>44</v>
      </c>
      <c r="V32" s="200">
        <f>220*0.2</f>
        <v>44</v>
      </c>
      <c r="W32" s="26">
        <f>V32</f>
        <v>44</v>
      </c>
      <c r="X32" s="206">
        <v>44</v>
      </c>
      <c r="Y32" s="142">
        <f>X32</f>
        <v>44</v>
      </c>
      <c r="Z32" s="215">
        <f>160*0.2</f>
        <v>32</v>
      </c>
      <c r="AA32" s="26">
        <f>Z32</f>
        <v>32</v>
      </c>
    </row>
    <row r="33" spans="1:27" s="141" customFormat="1" ht="12.75" customHeight="1" x14ac:dyDescent="0.2">
      <c r="A33" s="27" t="s">
        <v>399</v>
      </c>
      <c r="B33" s="25">
        <v>56068</v>
      </c>
      <c r="C33" s="24" t="s">
        <v>71</v>
      </c>
      <c r="D33" s="24" t="s">
        <v>397</v>
      </c>
      <c r="E33" s="24" t="s">
        <v>724</v>
      </c>
      <c r="F33" s="24"/>
      <c r="G33" s="82"/>
      <c r="H33" s="200">
        <v>3000</v>
      </c>
      <c r="I33" s="26">
        <f t="shared" ref="I33:I34" si="74">H33*0.9</f>
        <v>2700</v>
      </c>
      <c r="J33" s="206">
        <v>2000</v>
      </c>
      <c r="K33" s="111">
        <f t="shared" ref="K33:K34" si="75">I33*0.5</f>
        <v>1350</v>
      </c>
      <c r="L33" s="200">
        <v>2000</v>
      </c>
      <c r="M33" s="26">
        <f t="shared" ref="M33:M34" si="76">L33*0.9</f>
        <v>1800</v>
      </c>
      <c r="N33" s="200">
        <v>1500</v>
      </c>
      <c r="O33" s="26">
        <f t="shared" ref="O33:O34" si="77">N33*0.9</f>
        <v>1350</v>
      </c>
      <c r="P33" s="200">
        <v>3500</v>
      </c>
      <c r="Q33" s="26">
        <f t="shared" ref="Q33:Q34" si="78">P33*0.9</f>
        <v>3150</v>
      </c>
      <c r="R33" s="200">
        <v>1000</v>
      </c>
      <c r="S33" s="26">
        <f t="shared" ref="S33:S34" si="79">R33*0.9</f>
        <v>900</v>
      </c>
      <c r="T33" s="200">
        <v>2000</v>
      </c>
      <c r="U33" s="26">
        <f t="shared" ref="U33:U34" si="80">T33*0.9</f>
        <v>1800</v>
      </c>
      <c r="V33" s="200">
        <v>1100</v>
      </c>
      <c r="W33" s="26">
        <f t="shared" ref="W33:W34" si="81">V33*0.9</f>
        <v>990</v>
      </c>
      <c r="X33" s="206">
        <v>270</v>
      </c>
      <c r="Y33" s="142">
        <f t="shared" ref="Y33:Y34" si="82">W33/4</f>
        <v>247.5</v>
      </c>
      <c r="Z33" s="215">
        <v>560</v>
      </c>
      <c r="AA33" s="227">
        <f t="shared" ref="AA33:AA34" si="83">Z33*0.9</f>
        <v>504</v>
      </c>
    </row>
    <row r="34" spans="1:27" s="221" customFormat="1" ht="74.25" customHeight="1" x14ac:dyDescent="0.2">
      <c r="A34" s="189" t="s">
        <v>399</v>
      </c>
      <c r="B34" s="190" t="s">
        <v>73</v>
      </c>
      <c r="C34" s="191" t="s">
        <v>72</v>
      </c>
      <c r="D34" s="191" t="s">
        <v>531</v>
      </c>
      <c r="E34" s="191" t="s">
        <v>776</v>
      </c>
      <c r="F34" s="231" t="s">
        <v>1087</v>
      </c>
      <c r="G34" s="191"/>
      <c r="H34" s="201">
        <v>3600</v>
      </c>
      <c r="I34" s="194">
        <f t="shared" si="74"/>
        <v>3240</v>
      </c>
      <c r="J34" s="207">
        <f t="shared" si="6"/>
        <v>1800</v>
      </c>
      <c r="K34" s="229">
        <f t="shared" si="75"/>
        <v>1620</v>
      </c>
      <c r="L34" s="201">
        <v>1040</v>
      </c>
      <c r="M34" s="194">
        <f t="shared" si="76"/>
        <v>936</v>
      </c>
      <c r="N34" s="201">
        <v>880</v>
      </c>
      <c r="O34" s="194">
        <f t="shared" si="77"/>
        <v>792</v>
      </c>
      <c r="P34" s="201">
        <v>2640</v>
      </c>
      <c r="Q34" s="194">
        <f t="shared" si="78"/>
        <v>2376</v>
      </c>
      <c r="R34" s="201">
        <v>1600</v>
      </c>
      <c r="S34" s="194">
        <f t="shared" si="79"/>
        <v>1440</v>
      </c>
      <c r="T34" s="201">
        <v>1200</v>
      </c>
      <c r="U34" s="194">
        <f t="shared" si="80"/>
        <v>1080</v>
      </c>
      <c r="V34" s="201">
        <v>800</v>
      </c>
      <c r="W34" s="194">
        <f t="shared" si="81"/>
        <v>720</v>
      </c>
      <c r="X34" s="207">
        <f t="shared" si="12"/>
        <v>200</v>
      </c>
      <c r="Y34" s="195">
        <f t="shared" si="82"/>
        <v>180</v>
      </c>
      <c r="Z34" s="216">
        <v>240</v>
      </c>
      <c r="AA34" s="230">
        <f t="shared" si="83"/>
        <v>216</v>
      </c>
    </row>
    <row r="35" spans="1:27" s="141" customFormat="1" ht="38.25" x14ac:dyDescent="0.2">
      <c r="A35" s="27" t="s">
        <v>399</v>
      </c>
      <c r="B35" s="25" t="s">
        <v>76</v>
      </c>
      <c r="C35" s="24" t="s">
        <v>75</v>
      </c>
      <c r="D35" s="24" t="s">
        <v>526</v>
      </c>
      <c r="E35" s="24"/>
      <c r="F35" s="24" t="s">
        <v>708</v>
      </c>
      <c r="G35" s="82">
        <v>44426</v>
      </c>
      <c r="H35" s="200">
        <v>0</v>
      </c>
      <c r="I35" s="26"/>
      <c r="J35" s="200">
        <v>0</v>
      </c>
      <c r="K35" s="26"/>
      <c r="L35" s="200">
        <v>0</v>
      </c>
      <c r="M35" s="26"/>
      <c r="N35" s="200">
        <v>0</v>
      </c>
      <c r="O35" s="26"/>
      <c r="P35" s="200">
        <v>0</v>
      </c>
      <c r="Q35" s="26"/>
      <c r="R35" s="200">
        <v>0</v>
      </c>
      <c r="S35" s="26"/>
      <c r="T35" s="200">
        <v>0</v>
      </c>
      <c r="U35" s="26"/>
      <c r="V35" s="200">
        <v>0</v>
      </c>
      <c r="W35" s="26"/>
      <c r="X35" s="200">
        <f t="shared" si="12"/>
        <v>0</v>
      </c>
      <c r="Y35" s="186"/>
      <c r="Z35" s="215">
        <v>0</v>
      </c>
      <c r="AA35" s="227"/>
    </row>
    <row r="36" spans="1:27" s="141" customFormat="1" ht="12.75" customHeight="1" x14ac:dyDescent="0.2">
      <c r="A36" s="27" t="s">
        <v>399</v>
      </c>
      <c r="B36" s="25">
        <v>56218</v>
      </c>
      <c r="C36" s="24" t="s">
        <v>532</v>
      </c>
      <c r="D36" s="24" t="s">
        <v>533</v>
      </c>
      <c r="E36" s="24" t="s">
        <v>781</v>
      </c>
      <c r="F36" s="24"/>
      <c r="G36" s="24"/>
      <c r="H36" s="200">
        <v>300</v>
      </c>
      <c r="I36" s="26">
        <f t="shared" ref="I36:I37" si="84">H36*0.9</f>
        <v>270</v>
      </c>
      <c r="J36" s="206">
        <f t="shared" si="6"/>
        <v>150</v>
      </c>
      <c r="K36" s="111">
        <f t="shared" ref="K36:K37" si="85">I36*0.5</f>
        <v>135</v>
      </c>
      <c r="L36" s="200">
        <v>300</v>
      </c>
      <c r="M36" s="26">
        <f t="shared" ref="M36:M37" si="86">L36*0.9</f>
        <v>270</v>
      </c>
      <c r="N36" s="200">
        <v>300</v>
      </c>
      <c r="O36" s="26">
        <f t="shared" ref="O36:O37" si="87">N36*0.9</f>
        <v>270</v>
      </c>
      <c r="P36" s="200">
        <v>300</v>
      </c>
      <c r="Q36" s="26">
        <f t="shared" ref="Q36:Q37" si="88">P36*0.9</f>
        <v>270</v>
      </c>
      <c r="R36" s="200">
        <v>300</v>
      </c>
      <c r="S36" s="26">
        <f t="shared" ref="S36:S37" si="89">R36*0.9</f>
        <v>270</v>
      </c>
      <c r="T36" s="200">
        <v>300</v>
      </c>
      <c r="U36" s="26">
        <f t="shared" ref="U36:U37" si="90">T36*0.9</f>
        <v>270</v>
      </c>
      <c r="V36" s="200">
        <v>300</v>
      </c>
      <c r="W36" s="26">
        <f t="shared" ref="W36:W37" si="91">V36*0.9</f>
        <v>270</v>
      </c>
      <c r="X36" s="206">
        <v>70</v>
      </c>
      <c r="Y36" s="142">
        <f t="shared" ref="Y36:Y37" si="92">W36/4</f>
        <v>67.5</v>
      </c>
      <c r="Z36" s="215">
        <v>200</v>
      </c>
      <c r="AA36" s="227">
        <f t="shared" ref="AA36:AA37" si="93">Z36*0.9</f>
        <v>180</v>
      </c>
    </row>
    <row r="37" spans="1:27" s="141" customFormat="1" ht="12.75" customHeight="1" thickBot="1" x14ac:dyDescent="0.25">
      <c r="A37" s="27" t="s">
        <v>399</v>
      </c>
      <c r="B37" s="112">
        <v>55116</v>
      </c>
      <c r="C37" s="92" t="s">
        <v>540</v>
      </c>
      <c r="D37" s="92" t="s">
        <v>541</v>
      </c>
      <c r="E37" s="24" t="s">
        <v>782</v>
      </c>
      <c r="F37" s="92"/>
      <c r="G37" s="92"/>
      <c r="H37" s="202">
        <v>600</v>
      </c>
      <c r="I37" s="26">
        <f t="shared" si="84"/>
        <v>540</v>
      </c>
      <c r="J37" s="206">
        <f t="shared" si="6"/>
        <v>300</v>
      </c>
      <c r="K37" s="111">
        <f t="shared" si="85"/>
        <v>270</v>
      </c>
      <c r="L37" s="202">
        <v>600</v>
      </c>
      <c r="M37" s="26">
        <f t="shared" si="86"/>
        <v>540</v>
      </c>
      <c r="N37" s="210">
        <v>400</v>
      </c>
      <c r="O37" s="26">
        <f t="shared" si="87"/>
        <v>360</v>
      </c>
      <c r="P37" s="210">
        <v>400</v>
      </c>
      <c r="Q37" s="26">
        <f t="shared" si="88"/>
        <v>360</v>
      </c>
      <c r="R37" s="210">
        <v>400</v>
      </c>
      <c r="S37" s="26">
        <f t="shared" si="89"/>
        <v>360</v>
      </c>
      <c r="T37" s="202">
        <v>200</v>
      </c>
      <c r="U37" s="26">
        <f t="shared" si="90"/>
        <v>180</v>
      </c>
      <c r="V37" s="202">
        <v>200</v>
      </c>
      <c r="W37" s="26">
        <f t="shared" si="91"/>
        <v>180</v>
      </c>
      <c r="X37" s="206">
        <f t="shared" si="12"/>
        <v>50</v>
      </c>
      <c r="Y37" s="142">
        <f t="shared" si="92"/>
        <v>45</v>
      </c>
      <c r="Z37" s="217">
        <v>200</v>
      </c>
      <c r="AA37" s="227">
        <f t="shared" si="93"/>
        <v>180</v>
      </c>
    </row>
    <row r="38" spans="1:27" s="141" customFormat="1" ht="12.75" customHeight="1" thickBot="1" x14ac:dyDescent="0.25">
      <c r="A38" s="27" t="s">
        <v>399</v>
      </c>
      <c r="B38" s="112">
        <v>55128</v>
      </c>
      <c r="C38" s="92" t="s">
        <v>542</v>
      </c>
      <c r="D38" s="92" t="s">
        <v>963</v>
      </c>
      <c r="E38" s="24" t="s">
        <v>783</v>
      </c>
      <c r="F38" s="92" t="s">
        <v>960</v>
      </c>
      <c r="G38" s="113">
        <v>45789</v>
      </c>
      <c r="H38" s="202">
        <f>500*0.9</f>
        <v>450</v>
      </c>
      <c r="I38" s="181">
        <f t="shared" ref="I38:I39" si="94">H38</f>
        <v>450</v>
      </c>
      <c r="J38" s="206">
        <f t="shared" si="6"/>
        <v>225</v>
      </c>
      <c r="K38" s="181">
        <f t="shared" ref="K38:K39" si="95">J38</f>
        <v>225</v>
      </c>
      <c r="L38" s="202">
        <f>500*0.9</f>
        <v>450</v>
      </c>
      <c r="M38" s="181">
        <f t="shared" ref="M38:M39" si="96">L38</f>
        <v>450</v>
      </c>
      <c r="N38" s="210">
        <f>400*0.9</f>
        <v>360</v>
      </c>
      <c r="O38" s="181">
        <f t="shared" ref="O38:O39" si="97">N38</f>
        <v>360</v>
      </c>
      <c r="P38" s="210">
        <f>400*0.9</f>
        <v>360</v>
      </c>
      <c r="Q38" s="181">
        <f t="shared" ref="Q38:Q39" si="98">P38</f>
        <v>360</v>
      </c>
      <c r="R38" s="210">
        <f>400*0.9</f>
        <v>360</v>
      </c>
      <c r="S38" s="181">
        <f t="shared" ref="S38:S39" si="99">R38</f>
        <v>360</v>
      </c>
      <c r="T38" s="202">
        <f>200*0.9</f>
        <v>180</v>
      </c>
      <c r="U38" s="26">
        <f t="shared" ref="U38:U39" si="100">T38</f>
        <v>180</v>
      </c>
      <c r="V38" s="202">
        <f>200*0.9</f>
        <v>180</v>
      </c>
      <c r="W38" s="26">
        <f t="shared" ref="W38:W39" si="101">V38</f>
        <v>180</v>
      </c>
      <c r="X38" s="206">
        <f t="shared" si="12"/>
        <v>45</v>
      </c>
      <c r="Y38" s="142">
        <f t="shared" ref="Y38:Y39" si="102">X38</f>
        <v>45</v>
      </c>
      <c r="Z38" s="217">
        <f>200*0.9</f>
        <v>180</v>
      </c>
      <c r="AA38" s="26">
        <f t="shared" ref="AA38:AA39" si="103">Z38</f>
        <v>180</v>
      </c>
    </row>
    <row r="39" spans="1:27" s="141" customFormat="1" ht="12.75" customHeight="1" x14ac:dyDescent="0.2">
      <c r="A39" s="27" t="s">
        <v>399</v>
      </c>
      <c r="B39" s="112">
        <v>55127</v>
      </c>
      <c r="C39" s="92" t="s">
        <v>545</v>
      </c>
      <c r="D39" s="92" t="s">
        <v>546</v>
      </c>
      <c r="E39" s="24" t="s">
        <v>792</v>
      </c>
      <c r="F39" s="92"/>
      <c r="G39" s="113">
        <v>45762</v>
      </c>
      <c r="H39" s="202">
        <f>500/4</f>
        <v>125</v>
      </c>
      <c r="I39" s="181">
        <f t="shared" si="94"/>
        <v>125</v>
      </c>
      <c r="J39" s="206">
        <f t="shared" si="6"/>
        <v>62.5</v>
      </c>
      <c r="K39" s="181">
        <f t="shared" si="95"/>
        <v>62.5</v>
      </c>
      <c r="L39" s="202">
        <f>500/4</f>
        <v>125</v>
      </c>
      <c r="M39" s="181">
        <f t="shared" si="96"/>
        <v>125</v>
      </c>
      <c r="N39" s="210">
        <f>400/4</f>
        <v>100</v>
      </c>
      <c r="O39" s="181">
        <f t="shared" si="97"/>
        <v>100</v>
      </c>
      <c r="P39" s="210">
        <f>400/4</f>
        <v>100</v>
      </c>
      <c r="Q39" s="181">
        <f t="shared" si="98"/>
        <v>100</v>
      </c>
      <c r="R39" s="210">
        <f>400/4</f>
        <v>100</v>
      </c>
      <c r="S39" s="181">
        <f t="shared" si="99"/>
        <v>100</v>
      </c>
      <c r="T39" s="202">
        <f>200/4</f>
        <v>50</v>
      </c>
      <c r="U39" s="26">
        <f t="shared" si="100"/>
        <v>50</v>
      </c>
      <c r="V39" s="202">
        <f>200/4</f>
        <v>50</v>
      </c>
      <c r="W39" s="26">
        <f t="shared" si="101"/>
        <v>50</v>
      </c>
      <c r="X39" s="206">
        <f t="shared" si="12"/>
        <v>12.5</v>
      </c>
      <c r="Y39" s="142">
        <f t="shared" si="102"/>
        <v>12.5</v>
      </c>
      <c r="Z39" s="217">
        <f>200/4</f>
        <v>50</v>
      </c>
      <c r="AA39" s="26">
        <f t="shared" si="103"/>
        <v>50</v>
      </c>
    </row>
    <row r="40" spans="1:27" s="141" customFormat="1" ht="12.75" customHeight="1" x14ac:dyDescent="0.2">
      <c r="A40" s="27" t="s">
        <v>399</v>
      </c>
      <c r="B40" s="112">
        <v>55129</v>
      </c>
      <c r="C40" s="92" t="s">
        <v>547</v>
      </c>
      <c r="D40" s="92" t="s">
        <v>410</v>
      </c>
      <c r="E40" s="24" t="s">
        <v>793</v>
      </c>
      <c r="F40" s="92"/>
      <c r="G40" s="92"/>
      <c r="H40" s="202">
        <v>400</v>
      </c>
      <c r="I40" s="26">
        <f t="shared" ref="I40:I43" si="104">H40*0.9</f>
        <v>360</v>
      </c>
      <c r="J40" s="206">
        <f t="shared" si="6"/>
        <v>200</v>
      </c>
      <c r="K40" s="111">
        <f t="shared" ref="K40:K43" si="105">I40*0.5</f>
        <v>180</v>
      </c>
      <c r="L40" s="202">
        <v>400</v>
      </c>
      <c r="M40" s="26">
        <f t="shared" ref="M40:M43" si="106">L40*0.9</f>
        <v>360</v>
      </c>
      <c r="N40" s="210">
        <v>400</v>
      </c>
      <c r="O40" s="26">
        <f t="shared" ref="O40:O43" si="107">N40*0.9</f>
        <v>360</v>
      </c>
      <c r="P40" s="202">
        <v>400</v>
      </c>
      <c r="Q40" s="26">
        <f t="shared" ref="Q40:Q43" si="108">P40*0.9</f>
        <v>360</v>
      </c>
      <c r="R40" s="202">
        <v>400</v>
      </c>
      <c r="S40" s="26">
        <f t="shared" ref="S40:S43" si="109">R40*0.9</f>
        <v>360</v>
      </c>
      <c r="T40" s="202">
        <v>200</v>
      </c>
      <c r="U40" s="26">
        <f t="shared" ref="U40:U43" si="110">T40*0.9</f>
        <v>180</v>
      </c>
      <c r="V40" s="202">
        <v>200</v>
      </c>
      <c r="W40" s="26">
        <f t="shared" ref="W40:W43" si="111">V40*0.9</f>
        <v>180</v>
      </c>
      <c r="X40" s="206">
        <f t="shared" si="12"/>
        <v>50</v>
      </c>
      <c r="Y40" s="142">
        <f t="shared" ref="Y40:Y43" si="112">W40/4</f>
        <v>45</v>
      </c>
      <c r="Z40" s="217">
        <v>200</v>
      </c>
      <c r="AA40" s="227">
        <f t="shared" ref="AA40:AA43" si="113">Z40*0.9</f>
        <v>180</v>
      </c>
    </row>
    <row r="41" spans="1:27" s="141" customFormat="1" ht="38.25" x14ac:dyDescent="0.2">
      <c r="A41" s="27" t="s">
        <v>399</v>
      </c>
      <c r="B41" s="112">
        <v>55126</v>
      </c>
      <c r="C41" s="92" t="s">
        <v>548</v>
      </c>
      <c r="D41" s="83" t="s">
        <v>554</v>
      </c>
      <c r="E41" s="24" t="s">
        <v>784</v>
      </c>
      <c r="F41" s="83"/>
      <c r="G41" s="83"/>
      <c r="H41" s="202">
        <v>400</v>
      </c>
      <c r="I41" s="26">
        <f t="shared" si="104"/>
        <v>360</v>
      </c>
      <c r="J41" s="206">
        <f t="shared" si="6"/>
        <v>200</v>
      </c>
      <c r="K41" s="111">
        <f t="shared" si="105"/>
        <v>180</v>
      </c>
      <c r="L41" s="202">
        <v>400</v>
      </c>
      <c r="M41" s="26">
        <f t="shared" si="106"/>
        <v>360</v>
      </c>
      <c r="N41" s="210">
        <v>400</v>
      </c>
      <c r="O41" s="26">
        <f t="shared" si="107"/>
        <v>360</v>
      </c>
      <c r="P41" s="210">
        <v>400</v>
      </c>
      <c r="Q41" s="26">
        <f t="shared" si="108"/>
        <v>360</v>
      </c>
      <c r="R41" s="210">
        <v>400</v>
      </c>
      <c r="S41" s="26">
        <f t="shared" si="109"/>
        <v>360</v>
      </c>
      <c r="T41" s="202">
        <v>200</v>
      </c>
      <c r="U41" s="26">
        <f t="shared" si="110"/>
        <v>180</v>
      </c>
      <c r="V41" s="202">
        <v>200</v>
      </c>
      <c r="W41" s="26">
        <f t="shared" si="111"/>
        <v>180</v>
      </c>
      <c r="X41" s="206">
        <f t="shared" si="12"/>
        <v>50</v>
      </c>
      <c r="Y41" s="142">
        <f t="shared" si="112"/>
        <v>45</v>
      </c>
      <c r="Z41" s="217">
        <v>200</v>
      </c>
      <c r="AA41" s="227">
        <f t="shared" si="113"/>
        <v>180</v>
      </c>
    </row>
    <row r="42" spans="1:27" s="141" customFormat="1" ht="12.75" customHeight="1" x14ac:dyDescent="0.2">
      <c r="A42" s="27" t="s">
        <v>399</v>
      </c>
      <c r="B42" s="112">
        <v>55124</v>
      </c>
      <c r="C42" s="92" t="s">
        <v>549</v>
      </c>
      <c r="D42" s="92" t="s">
        <v>550</v>
      </c>
      <c r="E42" s="24" t="s">
        <v>785</v>
      </c>
      <c r="F42" s="92"/>
      <c r="G42" s="92"/>
      <c r="H42" s="202">
        <v>400</v>
      </c>
      <c r="I42" s="26">
        <f t="shared" si="104"/>
        <v>360</v>
      </c>
      <c r="J42" s="206">
        <f t="shared" si="6"/>
        <v>200</v>
      </c>
      <c r="K42" s="111">
        <f t="shared" si="105"/>
        <v>180</v>
      </c>
      <c r="L42" s="202">
        <v>400</v>
      </c>
      <c r="M42" s="26">
        <f t="shared" si="106"/>
        <v>360</v>
      </c>
      <c r="N42" s="210">
        <v>400</v>
      </c>
      <c r="O42" s="26">
        <f t="shared" si="107"/>
        <v>360</v>
      </c>
      <c r="P42" s="210">
        <v>400</v>
      </c>
      <c r="Q42" s="26">
        <f t="shared" si="108"/>
        <v>360</v>
      </c>
      <c r="R42" s="210">
        <v>400</v>
      </c>
      <c r="S42" s="26">
        <f t="shared" si="109"/>
        <v>360</v>
      </c>
      <c r="T42" s="202">
        <v>200</v>
      </c>
      <c r="U42" s="26">
        <f t="shared" si="110"/>
        <v>180</v>
      </c>
      <c r="V42" s="202">
        <v>200</v>
      </c>
      <c r="W42" s="26">
        <f t="shared" si="111"/>
        <v>180</v>
      </c>
      <c r="X42" s="206">
        <f t="shared" si="12"/>
        <v>50</v>
      </c>
      <c r="Y42" s="142">
        <f t="shared" si="112"/>
        <v>45</v>
      </c>
      <c r="Z42" s="217">
        <v>200</v>
      </c>
      <c r="AA42" s="227">
        <f t="shared" si="113"/>
        <v>180</v>
      </c>
    </row>
    <row r="43" spans="1:27" s="141" customFormat="1" ht="12.75" customHeight="1" thickBot="1" x14ac:dyDescent="0.25">
      <c r="A43" s="27" t="s">
        <v>399</v>
      </c>
      <c r="B43" s="112">
        <v>55122</v>
      </c>
      <c r="C43" s="92" t="s">
        <v>551</v>
      </c>
      <c r="D43" s="92" t="s">
        <v>552</v>
      </c>
      <c r="E43" s="24" t="s">
        <v>794</v>
      </c>
      <c r="F43" s="92"/>
      <c r="G43" s="92"/>
      <c r="H43" s="202">
        <v>400</v>
      </c>
      <c r="I43" s="26">
        <f t="shared" si="104"/>
        <v>360</v>
      </c>
      <c r="J43" s="206">
        <f t="shared" si="6"/>
        <v>200</v>
      </c>
      <c r="K43" s="111">
        <f t="shared" si="105"/>
        <v>180</v>
      </c>
      <c r="L43" s="202">
        <v>400</v>
      </c>
      <c r="M43" s="26">
        <f t="shared" si="106"/>
        <v>360</v>
      </c>
      <c r="N43" s="202">
        <v>400</v>
      </c>
      <c r="O43" s="26">
        <f t="shared" si="107"/>
        <v>360</v>
      </c>
      <c r="P43" s="202">
        <v>400</v>
      </c>
      <c r="Q43" s="26">
        <f t="shared" si="108"/>
        <v>360</v>
      </c>
      <c r="R43" s="202">
        <v>400</v>
      </c>
      <c r="S43" s="26">
        <f t="shared" si="109"/>
        <v>360</v>
      </c>
      <c r="T43" s="202">
        <v>200</v>
      </c>
      <c r="U43" s="26">
        <f t="shared" si="110"/>
        <v>180</v>
      </c>
      <c r="V43" s="202">
        <v>200</v>
      </c>
      <c r="W43" s="26">
        <f t="shared" si="111"/>
        <v>180</v>
      </c>
      <c r="X43" s="206">
        <f t="shared" si="12"/>
        <v>50</v>
      </c>
      <c r="Y43" s="142">
        <f t="shared" si="112"/>
        <v>45</v>
      </c>
      <c r="Z43" s="217">
        <v>200</v>
      </c>
      <c r="AA43" s="227">
        <f t="shared" si="113"/>
        <v>180</v>
      </c>
    </row>
    <row r="44" spans="1:27" s="141" customFormat="1" ht="12.75" customHeight="1" thickBot="1" x14ac:dyDescent="0.25">
      <c r="A44" s="27" t="s">
        <v>399</v>
      </c>
      <c r="B44" s="112">
        <v>55130</v>
      </c>
      <c r="C44" s="92" t="s">
        <v>553</v>
      </c>
      <c r="D44" s="92" t="s">
        <v>411</v>
      </c>
      <c r="E44" s="24" t="s">
        <v>786</v>
      </c>
      <c r="F44" s="92"/>
      <c r="G44" s="113">
        <v>45729</v>
      </c>
      <c r="H44" s="202">
        <v>200</v>
      </c>
      <c r="I44" s="181">
        <f t="shared" ref="I44:I45" si="114">H44</f>
        <v>200</v>
      </c>
      <c r="J44" s="206">
        <f t="shared" si="6"/>
        <v>100</v>
      </c>
      <c r="K44" s="181">
        <f t="shared" ref="K44:K45" si="115">J44</f>
        <v>100</v>
      </c>
      <c r="L44" s="202">
        <v>200</v>
      </c>
      <c r="M44" s="181">
        <f t="shared" ref="M44:M45" si="116">L44</f>
        <v>200</v>
      </c>
      <c r="N44" s="202">
        <v>200</v>
      </c>
      <c r="O44" s="181">
        <f t="shared" ref="O44:O45" si="117">N44</f>
        <v>200</v>
      </c>
      <c r="P44" s="202">
        <v>200</v>
      </c>
      <c r="Q44" s="181">
        <f t="shared" ref="Q44:Q45" si="118">P44</f>
        <v>200</v>
      </c>
      <c r="R44" s="202">
        <v>200</v>
      </c>
      <c r="S44" s="181">
        <f t="shared" ref="S44:S45" si="119">R44</f>
        <v>200</v>
      </c>
      <c r="T44" s="202">
        <v>100</v>
      </c>
      <c r="U44" s="26">
        <f t="shared" ref="U44:U45" si="120">T44</f>
        <v>100</v>
      </c>
      <c r="V44" s="202">
        <v>100</v>
      </c>
      <c r="W44" s="26">
        <f t="shared" ref="W44:W45" si="121">V44</f>
        <v>100</v>
      </c>
      <c r="X44" s="206">
        <f t="shared" si="12"/>
        <v>25</v>
      </c>
      <c r="Y44" s="142">
        <f t="shared" ref="Y44:Y45" si="122">X44</f>
        <v>25</v>
      </c>
      <c r="Z44" s="217">
        <v>100</v>
      </c>
      <c r="AA44" s="26">
        <f t="shared" ref="AA44:AA45" si="123">Z44</f>
        <v>100</v>
      </c>
    </row>
    <row r="45" spans="1:27" s="141" customFormat="1" ht="12.75" customHeight="1" x14ac:dyDescent="0.2">
      <c r="A45" s="27" t="s">
        <v>399</v>
      </c>
      <c r="B45" s="112">
        <v>55127</v>
      </c>
      <c r="C45" s="92" t="s">
        <v>555</v>
      </c>
      <c r="D45" s="92" t="s">
        <v>967</v>
      </c>
      <c r="E45" s="24" t="s">
        <v>787</v>
      </c>
      <c r="F45" s="92" t="s">
        <v>672</v>
      </c>
      <c r="G45" s="113">
        <v>45789</v>
      </c>
      <c r="H45" s="202">
        <f>400*0.25</f>
        <v>100</v>
      </c>
      <c r="I45" s="181">
        <f t="shared" si="114"/>
        <v>100</v>
      </c>
      <c r="J45" s="206">
        <f t="shared" si="6"/>
        <v>50</v>
      </c>
      <c r="K45" s="181">
        <f t="shared" si="115"/>
        <v>50</v>
      </c>
      <c r="L45" s="202">
        <f>400*0.25</f>
        <v>100</v>
      </c>
      <c r="M45" s="181">
        <f t="shared" si="116"/>
        <v>100</v>
      </c>
      <c r="N45" s="202">
        <f>300*0.25</f>
        <v>75</v>
      </c>
      <c r="O45" s="181">
        <f t="shared" si="117"/>
        <v>75</v>
      </c>
      <c r="P45" s="202">
        <f>400*0.25</f>
        <v>100</v>
      </c>
      <c r="Q45" s="181">
        <f t="shared" si="118"/>
        <v>100</v>
      </c>
      <c r="R45" s="202">
        <f>300*0.25</f>
        <v>75</v>
      </c>
      <c r="S45" s="181">
        <f t="shared" si="119"/>
        <v>75</v>
      </c>
      <c r="T45" s="202">
        <f>800*0.25</f>
        <v>200</v>
      </c>
      <c r="U45" s="26">
        <f t="shared" si="120"/>
        <v>200</v>
      </c>
      <c r="V45" s="202">
        <f>200*0.25</f>
        <v>50</v>
      </c>
      <c r="W45" s="26">
        <f t="shared" si="121"/>
        <v>50</v>
      </c>
      <c r="X45" s="206">
        <f t="shared" si="12"/>
        <v>12.5</v>
      </c>
      <c r="Y45" s="142">
        <f t="shared" si="122"/>
        <v>12.5</v>
      </c>
      <c r="Z45" s="217">
        <f>100*0.25</f>
        <v>25</v>
      </c>
      <c r="AA45" s="26">
        <f t="shared" si="123"/>
        <v>25</v>
      </c>
    </row>
    <row r="46" spans="1:27" s="141" customFormat="1" ht="12.75" customHeight="1" x14ac:dyDescent="0.2">
      <c r="A46" s="27" t="s">
        <v>399</v>
      </c>
      <c r="B46" s="112">
        <v>55127</v>
      </c>
      <c r="C46" s="92" t="s">
        <v>556</v>
      </c>
      <c r="D46" s="92" t="s">
        <v>557</v>
      </c>
      <c r="E46" s="24" t="s">
        <v>788</v>
      </c>
      <c r="F46" s="92"/>
      <c r="G46" s="92"/>
      <c r="H46" s="202">
        <v>400</v>
      </c>
      <c r="I46" s="26">
        <f t="shared" ref="I46:I50" si="124">H46*0.9</f>
        <v>360</v>
      </c>
      <c r="J46" s="206">
        <f t="shared" si="6"/>
        <v>200</v>
      </c>
      <c r="K46" s="111">
        <f t="shared" ref="K46:K50" si="125">I46*0.5</f>
        <v>180</v>
      </c>
      <c r="L46" s="202">
        <v>400</v>
      </c>
      <c r="M46" s="26">
        <f t="shared" ref="M46:M50" si="126">L46*0.9</f>
        <v>360</v>
      </c>
      <c r="N46" s="202">
        <v>400</v>
      </c>
      <c r="O46" s="26">
        <f t="shared" ref="O46:O50" si="127">N46*0.9</f>
        <v>360</v>
      </c>
      <c r="P46" s="202">
        <v>400</v>
      </c>
      <c r="Q46" s="26">
        <f t="shared" ref="Q46:Q50" si="128">P46*0.9</f>
        <v>360</v>
      </c>
      <c r="R46" s="202">
        <v>400</v>
      </c>
      <c r="S46" s="26">
        <f t="shared" ref="S46:S50" si="129">R46*0.9</f>
        <v>360</v>
      </c>
      <c r="T46" s="202">
        <v>200</v>
      </c>
      <c r="U46" s="26">
        <f t="shared" ref="U46:U50" si="130">T46*0.9</f>
        <v>180</v>
      </c>
      <c r="V46" s="202">
        <v>200</v>
      </c>
      <c r="W46" s="26">
        <f t="shared" ref="W46:W50" si="131">V46*0.9</f>
        <v>180</v>
      </c>
      <c r="X46" s="206">
        <f t="shared" si="12"/>
        <v>50</v>
      </c>
      <c r="Y46" s="142">
        <f t="shared" ref="Y46:Y50" si="132">W46/4</f>
        <v>45</v>
      </c>
      <c r="Z46" s="217">
        <v>200</v>
      </c>
      <c r="AA46" s="227">
        <f t="shared" ref="AA46:AA50" si="133">Z46*0.9</f>
        <v>180</v>
      </c>
    </row>
    <row r="47" spans="1:27" s="141" customFormat="1" ht="12.75" customHeight="1" x14ac:dyDescent="0.2">
      <c r="A47" s="27" t="s">
        <v>399</v>
      </c>
      <c r="B47" s="112">
        <v>55120</v>
      </c>
      <c r="C47" s="92" t="s">
        <v>558</v>
      </c>
      <c r="D47" s="92" t="s">
        <v>412</v>
      </c>
      <c r="E47" s="24" t="s">
        <v>789</v>
      </c>
      <c r="F47" s="92"/>
      <c r="G47" s="92"/>
      <c r="H47" s="202">
        <v>400</v>
      </c>
      <c r="I47" s="26">
        <f t="shared" si="124"/>
        <v>360</v>
      </c>
      <c r="J47" s="206">
        <f t="shared" si="6"/>
        <v>200</v>
      </c>
      <c r="K47" s="111">
        <f t="shared" si="125"/>
        <v>180</v>
      </c>
      <c r="L47" s="202">
        <v>400</v>
      </c>
      <c r="M47" s="26">
        <f t="shared" si="126"/>
        <v>360</v>
      </c>
      <c r="N47" s="202">
        <v>400</v>
      </c>
      <c r="O47" s="26">
        <f t="shared" si="127"/>
        <v>360</v>
      </c>
      <c r="P47" s="202">
        <v>400</v>
      </c>
      <c r="Q47" s="26">
        <f t="shared" si="128"/>
        <v>360</v>
      </c>
      <c r="R47" s="202">
        <v>400</v>
      </c>
      <c r="S47" s="26">
        <f t="shared" si="129"/>
        <v>360</v>
      </c>
      <c r="T47" s="202">
        <v>200</v>
      </c>
      <c r="U47" s="26">
        <f t="shared" si="130"/>
        <v>180</v>
      </c>
      <c r="V47" s="202">
        <v>200</v>
      </c>
      <c r="W47" s="26">
        <f t="shared" si="131"/>
        <v>180</v>
      </c>
      <c r="X47" s="206">
        <f t="shared" si="12"/>
        <v>50</v>
      </c>
      <c r="Y47" s="142">
        <f t="shared" si="132"/>
        <v>45</v>
      </c>
      <c r="Z47" s="217">
        <v>200</v>
      </c>
      <c r="AA47" s="227">
        <f t="shared" si="133"/>
        <v>180</v>
      </c>
    </row>
    <row r="48" spans="1:27" s="141" customFormat="1" ht="12.75" customHeight="1" x14ac:dyDescent="0.2">
      <c r="A48" s="27" t="s">
        <v>399</v>
      </c>
      <c r="B48" s="112">
        <v>55118</v>
      </c>
      <c r="C48" s="92" t="s">
        <v>559</v>
      </c>
      <c r="D48" s="92" t="s">
        <v>413</v>
      </c>
      <c r="E48" s="24" t="s">
        <v>790</v>
      </c>
      <c r="F48" s="92"/>
      <c r="G48" s="92"/>
      <c r="H48" s="202">
        <v>400</v>
      </c>
      <c r="I48" s="26">
        <f t="shared" si="124"/>
        <v>360</v>
      </c>
      <c r="J48" s="206">
        <f t="shared" si="6"/>
        <v>200</v>
      </c>
      <c r="K48" s="111">
        <f t="shared" si="125"/>
        <v>180</v>
      </c>
      <c r="L48" s="202">
        <v>400</v>
      </c>
      <c r="M48" s="26">
        <f t="shared" si="126"/>
        <v>360</v>
      </c>
      <c r="N48" s="202">
        <v>400</v>
      </c>
      <c r="O48" s="26">
        <f t="shared" si="127"/>
        <v>360</v>
      </c>
      <c r="P48" s="202">
        <v>400</v>
      </c>
      <c r="Q48" s="26">
        <f t="shared" si="128"/>
        <v>360</v>
      </c>
      <c r="R48" s="202">
        <v>400</v>
      </c>
      <c r="S48" s="26">
        <f t="shared" si="129"/>
        <v>360</v>
      </c>
      <c r="T48" s="202">
        <v>200</v>
      </c>
      <c r="U48" s="26">
        <f t="shared" si="130"/>
        <v>180</v>
      </c>
      <c r="V48" s="202">
        <v>200</v>
      </c>
      <c r="W48" s="26">
        <f t="shared" si="131"/>
        <v>180</v>
      </c>
      <c r="X48" s="206">
        <f t="shared" si="12"/>
        <v>50</v>
      </c>
      <c r="Y48" s="142">
        <f t="shared" si="132"/>
        <v>45</v>
      </c>
      <c r="Z48" s="217">
        <v>200</v>
      </c>
      <c r="AA48" s="227">
        <f t="shared" si="133"/>
        <v>180</v>
      </c>
    </row>
    <row r="49" spans="1:27" s="141" customFormat="1" ht="12.75" customHeight="1" x14ac:dyDescent="0.2">
      <c r="A49" s="27" t="s">
        <v>399</v>
      </c>
      <c r="B49" s="112">
        <v>55131</v>
      </c>
      <c r="C49" s="92" t="s">
        <v>560</v>
      </c>
      <c r="D49" s="92" t="s">
        <v>561</v>
      </c>
      <c r="E49" s="24" t="s">
        <v>791</v>
      </c>
      <c r="F49" s="92"/>
      <c r="G49" s="92"/>
      <c r="H49" s="202">
        <v>400</v>
      </c>
      <c r="I49" s="26">
        <f t="shared" si="124"/>
        <v>360</v>
      </c>
      <c r="J49" s="206">
        <f t="shared" si="6"/>
        <v>200</v>
      </c>
      <c r="K49" s="111">
        <f t="shared" si="125"/>
        <v>180</v>
      </c>
      <c r="L49" s="202">
        <v>400</v>
      </c>
      <c r="M49" s="26">
        <f t="shared" si="126"/>
        <v>360</v>
      </c>
      <c r="N49" s="202">
        <v>400</v>
      </c>
      <c r="O49" s="26">
        <f t="shared" si="127"/>
        <v>360</v>
      </c>
      <c r="P49" s="202">
        <v>400</v>
      </c>
      <c r="Q49" s="26">
        <f t="shared" si="128"/>
        <v>360</v>
      </c>
      <c r="R49" s="202">
        <v>400</v>
      </c>
      <c r="S49" s="26">
        <f t="shared" si="129"/>
        <v>360</v>
      </c>
      <c r="T49" s="202">
        <v>200</v>
      </c>
      <c r="U49" s="26">
        <f t="shared" si="130"/>
        <v>180</v>
      </c>
      <c r="V49" s="202">
        <v>200</v>
      </c>
      <c r="W49" s="26">
        <f t="shared" si="131"/>
        <v>180</v>
      </c>
      <c r="X49" s="206">
        <f t="shared" si="12"/>
        <v>50</v>
      </c>
      <c r="Y49" s="142">
        <f t="shared" si="132"/>
        <v>45</v>
      </c>
      <c r="Z49" s="217">
        <v>200</v>
      </c>
      <c r="AA49" s="227">
        <f t="shared" si="133"/>
        <v>180</v>
      </c>
    </row>
    <row r="50" spans="1:27" s="141" customFormat="1" ht="12.75" customHeight="1" thickBot="1" x14ac:dyDescent="0.25">
      <c r="A50" s="27" t="s">
        <v>399</v>
      </c>
      <c r="B50" s="112">
        <v>55130</v>
      </c>
      <c r="C50" s="92" t="s">
        <v>562</v>
      </c>
      <c r="D50" s="92" t="s">
        <v>564</v>
      </c>
      <c r="E50" s="24" t="s">
        <v>796</v>
      </c>
      <c r="F50" s="92"/>
      <c r="G50" s="92"/>
      <c r="H50" s="202">
        <v>400</v>
      </c>
      <c r="I50" s="26">
        <f t="shared" si="124"/>
        <v>360</v>
      </c>
      <c r="J50" s="206">
        <f t="shared" si="6"/>
        <v>200</v>
      </c>
      <c r="K50" s="111">
        <f t="shared" si="125"/>
        <v>180</v>
      </c>
      <c r="L50" s="202">
        <v>400</v>
      </c>
      <c r="M50" s="26">
        <f t="shared" si="126"/>
        <v>360</v>
      </c>
      <c r="N50" s="202">
        <v>400</v>
      </c>
      <c r="O50" s="26">
        <f t="shared" si="127"/>
        <v>360</v>
      </c>
      <c r="P50" s="202">
        <v>400</v>
      </c>
      <c r="Q50" s="26">
        <f t="shared" si="128"/>
        <v>360</v>
      </c>
      <c r="R50" s="202">
        <v>400</v>
      </c>
      <c r="S50" s="26">
        <f t="shared" si="129"/>
        <v>360</v>
      </c>
      <c r="T50" s="202">
        <v>200</v>
      </c>
      <c r="U50" s="26">
        <f t="shared" si="130"/>
        <v>180</v>
      </c>
      <c r="V50" s="202">
        <v>200</v>
      </c>
      <c r="W50" s="26">
        <f t="shared" si="131"/>
        <v>180</v>
      </c>
      <c r="X50" s="206">
        <f t="shared" si="12"/>
        <v>50</v>
      </c>
      <c r="Y50" s="142">
        <f t="shared" si="132"/>
        <v>45</v>
      </c>
      <c r="Z50" s="217">
        <v>200</v>
      </c>
      <c r="AA50" s="227">
        <f t="shared" si="133"/>
        <v>180</v>
      </c>
    </row>
    <row r="51" spans="1:27" s="141" customFormat="1" ht="12.75" customHeight="1" thickBot="1" x14ac:dyDescent="0.25">
      <c r="A51" s="27" t="s">
        <v>399</v>
      </c>
      <c r="B51" s="112">
        <v>55129</v>
      </c>
      <c r="C51" s="92" t="s">
        <v>563</v>
      </c>
      <c r="D51" s="92" t="s">
        <v>565</v>
      </c>
      <c r="E51" s="24" t="s">
        <v>795</v>
      </c>
      <c r="F51" s="92" t="s">
        <v>962</v>
      </c>
      <c r="G51" s="113">
        <v>45789</v>
      </c>
      <c r="H51" s="200">
        <v>200</v>
      </c>
      <c r="I51" s="181">
        <f>H51</f>
        <v>200</v>
      </c>
      <c r="J51" s="206">
        <f t="shared" si="6"/>
        <v>100</v>
      </c>
      <c r="K51" s="181">
        <f>J51</f>
        <v>100</v>
      </c>
      <c r="L51" s="200">
        <v>200</v>
      </c>
      <c r="M51" s="181">
        <f>L51</f>
        <v>200</v>
      </c>
      <c r="N51" s="200">
        <v>200</v>
      </c>
      <c r="O51" s="181">
        <f>N51</f>
        <v>200</v>
      </c>
      <c r="P51" s="200">
        <v>200</v>
      </c>
      <c r="Q51" s="181">
        <f>P51</f>
        <v>200</v>
      </c>
      <c r="R51" s="200">
        <v>200</v>
      </c>
      <c r="S51" s="181">
        <f>R51</f>
        <v>200</v>
      </c>
      <c r="T51" s="200">
        <v>200</v>
      </c>
      <c r="U51" s="26">
        <f>T51</f>
        <v>200</v>
      </c>
      <c r="V51" s="200">
        <v>200</v>
      </c>
      <c r="W51" s="26">
        <f t="shared" ref="W51" si="134">V51</f>
        <v>200</v>
      </c>
      <c r="X51" s="206">
        <f t="shared" si="12"/>
        <v>50</v>
      </c>
      <c r="Y51" s="142">
        <f t="shared" ref="Y51" si="135">X51</f>
        <v>50</v>
      </c>
      <c r="Z51" s="215">
        <v>200</v>
      </c>
      <c r="AA51" s="26">
        <f t="shared" ref="AA51" si="136">Z51</f>
        <v>200</v>
      </c>
    </row>
    <row r="52" spans="1:27" s="141" customFormat="1" ht="12.75" hidden="1" customHeight="1" thickBot="1" x14ac:dyDescent="0.25">
      <c r="A52" s="27" t="s">
        <v>670</v>
      </c>
      <c r="B52" s="25" t="s">
        <v>80</v>
      </c>
      <c r="C52" s="24" t="s">
        <v>668</v>
      </c>
      <c r="D52" s="24" t="s">
        <v>669</v>
      </c>
      <c r="E52" s="24" t="s">
        <v>698</v>
      </c>
      <c r="F52" s="24" t="s">
        <v>964</v>
      </c>
      <c r="G52" s="82">
        <v>45789</v>
      </c>
      <c r="H52" s="200"/>
      <c r="I52" s="26"/>
      <c r="J52" s="206"/>
      <c r="K52" s="111"/>
      <c r="L52" s="200"/>
      <c r="M52" s="26"/>
      <c r="N52" s="200"/>
      <c r="O52" s="26"/>
      <c r="P52" s="200"/>
      <c r="Q52" s="26"/>
      <c r="R52" s="200"/>
      <c r="S52" s="26"/>
      <c r="T52" s="200"/>
      <c r="U52" s="26"/>
      <c r="V52" s="200"/>
      <c r="W52" s="26"/>
      <c r="X52" s="206"/>
      <c r="Y52" s="142"/>
      <c r="Z52" s="215"/>
      <c r="AA52" s="227"/>
    </row>
    <row r="53" spans="1:27" s="141" customFormat="1" ht="12.75" customHeight="1" x14ac:dyDescent="0.2">
      <c r="A53" s="27" t="s">
        <v>399</v>
      </c>
      <c r="B53" s="25" t="s">
        <v>82</v>
      </c>
      <c r="C53" s="24" t="s">
        <v>965</v>
      </c>
      <c r="D53" s="24" t="s">
        <v>398</v>
      </c>
      <c r="E53" s="24" t="s">
        <v>797</v>
      </c>
      <c r="F53" s="24" t="s">
        <v>960</v>
      </c>
      <c r="G53" s="82">
        <v>45789</v>
      </c>
      <c r="H53" s="200">
        <f>250*0.9</f>
        <v>225</v>
      </c>
      <c r="I53" s="181">
        <f>H53</f>
        <v>225</v>
      </c>
      <c r="J53" s="206">
        <f t="shared" si="6"/>
        <v>112.5</v>
      </c>
      <c r="K53" s="181">
        <f>J53</f>
        <v>112.5</v>
      </c>
      <c r="L53" s="200">
        <f>200*0.9</f>
        <v>180</v>
      </c>
      <c r="M53" s="181">
        <f>L53</f>
        <v>180</v>
      </c>
      <c r="N53" s="200">
        <f>200*0.9</f>
        <v>180</v>
      </c>
      <c r="O53" s="181">
        <f>N53</f>
        <v>180</v>
      </c>
      <c r="P53" s="200">
        <f>250*0.9</f>
        <v>225</v>
      </c>
      <c r="Q53" s="181">
        <f>P53</f>
        <v>225</v>
      </c>
      <c r="R53" s="200">
        <f>250*0.9</f>
        <v>225</v>
      </c>
      <c r="S53" s="181">
        <f>R53</f>
        <v>225</v>
      </c>
      <c r="T53" s="200">
        <f>200*0.9</f>
        <v>180</v>
      </c>
      <c r="U53" s="26">
        <f>T53</f>
        <v>180</v>
      </c>
      <c r="V53" s="200">
        <f>200*0.9</f>
        <v>180</v>
      </c>
      <c r="W53" s="26">
        <f t="shared" ref="W53" si="137">V53</f>
        <v>180</v>
      </c>
      <c r="X53" s="206">
        <f t="shared" si="12"/>
        <v>45</v>
      </c>
      <c r="Y53" s="142">
        <f t="shared" ref="Y53" si="138">X53</f>
        <v>45</v>
      </c>
      <c r="Z53" s="215">
        <f>200*0.9</f>
        <v>180</v>
      </c>
      <c r="AA53" s="26">
        <f t="shared" ref="AA53" si="139">Z53</f>
        <v>180</v>
      </c>
    </row>
    <row r="54" spans="1:27" s="141" customFormat="1" ht="12.75" customHeight="1" x14ac:dyDescent="0.2">
      <c r="A54" s="27" t="s">
        <v>399</v>
      </c>
      <c r="B54" s="25" t="s">
        <v>85</v>
      </c>
      <c r="C54" s="24" t="s">
        <v>84</v>
      </c>
      <c r="D54" s="24" t="s">
        <v>521</v>
      </c>
      <c r="E54" s="24" t="s">
        <v>798</v>
      </c>
      <c r="F54" s="24"/>
      <c r="G54" s="24"/>
      <c r="H54" s="200">
        <v>640</v>
      </c>
      <c r="I54" s="26">
        <f t="shared" ref="I54:I55" si="140">H54*0.9</f>
        <v>576</v>
      </c>
      <c r="J54" s="206">
        <f t="shared" si="6"/>
        <v>320</v>
      </c>
      <c r="K54" s="111">
        <f t="shared" ref="K54:K55" si="141">I54*0.5</f>
        <v>288</v>
      </c>
      <c r="L54" s="200">
        <v>240</v>
      </c>
      <c r="M54" s="26">
        <f t="shared" ref="M54:M55" si="142">L54*0.9</f>
        <v>216</v>
      </c>
      <c r="N54" s="200">
        <v>80</v>
      </c>
      <c r="O54" s="26">
        <f t="shared" ref="O54:O55" si="143">N54*0.9</f>
        <v>72</v>
      </c>
      <c r="P54" s="200">
        <v>320</v>
      </c>
      <c r="Q54" s="26">
        <f t="shared" ref="Q54:Q55" si="144">P54*0.9</f>
        <v>288</v>
      </c>
      <c r="R54" s="200">
        <v>480</v>
      </c>
      <c r="S54" s="26">
        <f t="shared" ref="S54:S55" si="145">R54*0.9</f>
        <v>432</v>
      </c>
      <c r="T54" s="200">
        <v>320</v>
      </c>
      <c r="U54" s="26">
        <f t="shared" ref="U54:U55" si="146">T54*0.9</f>
        <v>288</v>
      </c>
      <c r="V54" s="200">
        <v>160</v>
      </c>
      <c r="W54" s="26">
        <f t="shared" ref="W54:W55" si="147">V54*0.9</f>
        <v>144</v>
      </c>
      <c r="X54" s="206">
        <f t="shared" si="12"/>
        <v>40</v>
      </c>
      <c r="Y54" s="142">
        <f t="shared" ref="Y54:Y55" si="148">W54/4</f>
        <v>36</v>
      </c>
      <c r="Z54" s="215">
        <v>160</v>
      </c>
      <c r="AA54" s="227">
        <f t="shared" ref="AA54:AA55" si="149">Z54*0.9</f>
        <v>144</v>
      </c>
    </row>
    <row r="55" spans="1:27" s="141" customFormat="1" ht="12.75" customHeight="1" thickBot="1" x14ac:dyDescent="0.25">
      <c r="A55" s="27" t="s">
        <v>399</v>
      </c>
      <c r="B55" s="25" t="s">
        <v>87</v>
      </c>
      <c r="C55" s="24" t="s">
        <v>86</v>
      </c>
      <c r="D55" s="24" t="s">
        <v>88</v>
      </c>
      <c r="E55" s="24" t="s">
        <v>799</v>
      </c>
      <c r="F55" s="24"/>
      <c r="G55" s="24"/>
      <c r="H55" s="200">
        <v>1600</v>
      </c>
      <c r="I55" s="26">
        <f t="shared" si="140"/>
        <v>1440</v>
      </c>
      <c r="J55" s="206">
        <f t="shared" si="6"/>
        <v>800</v>
      </c>
      <c r="K55" s="111">
        <f t="shared" si="141"/>
        <v>720</v>
      </c>
      <c r="L55" s="200">
        <v>640</v>
      </c>
      <c r="M55" s="26">
        <f t="shared" si="142"/>
        <v>576</v>
      </c>
      <c r="N55" s="200">
        <v>240</v>
      </c>
      <c r="O55" s="26">
        <f t="shared" si="143"/>
        <v>216</v>
      </c>
      <c r="P55" s="200">
        <v>1200</v>
      </c>
      <c r="Q55" s="26">
        <f t="shared" si="144"/>
        <v>1080</v>
      </c>
      <c r="R55" s="200">
        <v>1200</v>
      </c>
      <c r="S55" s="26">
        <f t="shared" si="145"/>
        <v>1080</v>
      </c>
      <c r="T55" s="200">
        <v>640</v>
      </c>
      <c r="U55" s="26">
        <f t="shared" si="146"/>
        <v>576</v>
      </c>
      <c r="V55" s="200">
        <v>400</v>
      </c>
      <c r="W55" s="26">
        <f t="shared" si="147"/>
        <v>360</v>
      </c>
      <c r="X55" s="206">
        <f t="shared" si="12"/>
        <v>100</v>
      </c>
      <c r="Y55" s="142">
        <f t="shared" si="148"/>
        <v>90</v>
      </c>
      <c r="Z55" s="215">
        <v>240</v>
      </c>
      <c r="AA55" s="227">
        <f t="shared" si="149"/>
        <v>216</v>
      </c>
    </row>
    <row r="56" spans="1:27" s="221" customFormat="1" ht="27.75" customHeight="1" thickBot="1" x14ac:dyDescent="0.25">
      <c r="A56" s="189" t="s">
        <v>1033</v>
      </c>
      <c r="B56" s="190" t="s">
        <v>90</v>
      </c>
      <c r="C56" s="191" t="s">
        <v>89</v>
      </c>
      <c r="D56" s="191" t="s">
        <v>91</v>
      </c>
      <c r="E56" s="191" t="s">
        <v>800</v>
      </c>
      <c r="F56" s="191" t="s">
        <v>1034</v>
      </c>
      <c r="G56" s="192">
        <v>46226</v>
      </c>
      <c r="H56" s="201">
        <v>1000</v>
      </c>
      <c r="I56" s="193">
        <f t="shared" ref="I56:I57" si="150">H56</f>
        <v>1000</v>
      </c>
      <c r="J56" s="207">
        <v>400</v>
      </c>
      <c r="K56" s="193">
        <f t="shared" ref="K56:K57" si="151">J56</f>
        <v>400</v>
      </c>
      <c r="L56" s="201">
        <v>500</v>
      </c>
      <c r="M56" s="193">
        <f t="shared" ref="M56:M57" si="152">L56</f>
        <v>500</v>
      </c>
      <c r="N56" s="201">
        <v>100</v>
      </c>
      <c r="O56" s="193">
        <f t="shared" ref="O56:O57" si="153">N56</f>
        <v>100</v>
      </c>
      <c r="P56" s="201">
        <v>1000</v>
      </c>
      <c r="Q56" s="193">
        <f t="shared" ref="Q56:Q57" si="154">P56</f>
        <v>1000</v>
      </c>
      <c r="R56" s="201">
        <v>600</v>
      </c>
      <c r="S56" s="193">
        <f t="shared" ref="S56:S57" si="155">R56</f>
        <v>600</v>
      </c>
      <c r="T56" s="201">
        <v>600</v>
      </c>
      <c r="U56" s="194">
        <f t="shared" ref="U56:U57" si="156">T56</f>
        <v>600</v>
      </c>
      <c r="V56" s="201">
        <v>400</v>
      </c>
      <c r="W56" s="194">
        <f t="shared" ref="W56:W57" si="157">V56</f>
        <v>400</v>
      </c>
      <c r="X56" s="207">
        <v>0</v>
      </c>
      <c r="Y56" s="195">
        <f t="shared" ref="Y56:Y57" si="158">X56</f>
        <v>0</v>
      </c>
      <c r="Z56" s="216">
        <v>50</v>
      </c>
      <c r="AA56" s="194">
        <f t="shared" ref="AA56:AA57" si="159">Z56</f>
        <v>50</v>
      </c>
    </row>
    <row r="57" spans="1:27" s="221" customFormat="1" ht="26.25" customHeight="1" x14ac:dyDescent="0.2">
      <c r="A57" s="189" t="s">
        <v>1035</v>
      </c>
      <c r="B57" s="190" t="s">
        <v>93</v>
      </c>
      <c r="C57" s="191" t="s">
        <v>92</v>
      </c>
      <c r="D57" s="191" t="s">
        <v>94</v>
      </c>
      <c r="E57" s="191" t="s">
        <v>803</v>
      </c>
      <c r="F57" s="191" t="s">
        <v>1036</v>
      </c>
      <c r="G57" s="192">
        <v>46226</v>
      </c>
      <c r="H57" s="201">
        <f>1400*0.9</f>
        <v>1260</v>
      </c>
      <c r="I57" s="193">
        <f t="shared" si="150"/>
        <v>1260</v>
      </c>
      <c r="J57" s="207">
        <f t="shared" si="6"/>
        <v>630</v>
      </c>
      <c r="K57" s="193">
        <f t="shared" si="151"/>
        <v>630</v>
      </c>
      <c r="L57" s="201">
        <f>520*0.9</f>
        <v>468</v>
      </c>
      <c r="M57" s="193">
        <f t="shared" si="152"/>
        <v>468</v>
      </c>
      <c r="N57" s="201">
        <v>450</v>
      </c>
      <c r="O57" s="193">
        <f t="shared" si="153"/>
        <v>450</v>
      </c>
      <c r="P57" s="201">
        <f>1000*0.9</f>
        <v>900</v>
      </c>
      <c r="Q57" s="193">
        <f t="shared" si="154"/>
        <v>900</v>
      </c>
      <c r="R57" s="201">
        <f>360*0.9</f>
        <v>324</v>
      </c>
      <c r="S57" s="193">
        <f t="shared" si="155"/>
        <v>324</v>
      </c>
      <c r="T57" s="201">
        <v>700</v>
      </c>
      <c r="U57" s="194">
        <f t="shared" si="156"/>
        <v>700</v>
      </c>
      <c r="V57" s="201">
        <f>400*0.9</f>
        <v>360</v>
      </c>
      <c r="W57" s="194">
        <f t="shared" si="157"/>
        <v>360</v>
      </c>
      <c r="X57" s="207">
        <f t="shared" si="12"/>
        <v>90</v>
      </c>
      <c r="Y57" s="195">
        <f t="shared" si="158"/>
        <v>90</v>
      </c>
      <c r="Z57" s="216">
        <v>400</v>
      </c>
      <c r="AA57" s="194">
        <f t="shared" si="159"/>
        <v>400</v>
      </c>
    </row>
    <row r="58" spans="1:27" s="141" customFormat="1" ht="12.75" customHeight="1" x14ac:dyDescent="0.2">
      <c r="A58" s="27" t="s">
        <v>399</v>
      </c>
      <c r="B58" s="25" t="s">
        <v>96</v>
      </c>
      <c r="C58" s="24" t="s">
        <v>95</v>
      </c>
      <c r="D58" s="24" t="s">
        <v>97</v>
      </c>
      <c r="E58" s="24" t="s">
        <v>801</v>
      </c>
      <c r="F58" s="24" t="s">
        <v>635</v>
      </c>
      <c r="G58" s="82">
        <v>45476</v>
      </c>
      <c r="H58" s="200">
        <v>500</v>
      </c>
      <c r="I58" s="26">
        <f t="shared" ref="I58:I60" si="160">H58*0.9</f>
        <v>450</v>
      </c>
      <c r="J58" s="206">
        <v>250</v>
      </c>
      <c r="K58" s="111">
        <f t="shared" ref="K58:K60" si="161">I58*0.5</f>
        <v>225</v>
      </c>
      <c r="L58" s="200">
        <v>140</v>
      </c>
      <c r="M58" s="26">
        <f t="shared" ref="M58:M60" si="162">L58*0.9</f>
        <v>126</v>
      </c>
      <c r="N58" s="200">
        <v>140</v>
      </c>
      <c r="O58" s="26">
        <f t="shared" ref="O58:O60" si="163">N58*0.9</f>
        <v>126</v>
      </c>
      <c r="P58" s="200">
        <v>500</v>
      </c>
      <c r="Q58" s="26">
        <f t="shared" ref="Q58:Q60" si="164">P58*0.9</f>
        <v>450</v>
      </c>
      <c r="R58" s="200">
        <v>500</v>
      </c>
      <c r="S58" s="26">
        <f t="shared" ref="S58:S60" si="165">R58*0.9</f>
        <v>450</v>
      </c>
      <c r="T58" s="200">
        <v>140</v>
      </c>
      <c r="U58" s="26">
        <f t="shared" ref="U58:U60" si="166">T58*0.9</f>
        <v>126</v>
      </c>
      <c r="V58" s="200">
        <v>140</v>
      </c>
      <c r="W58" s="26">
        <f t="shared" ref="W58:W60" si="167">V58*0.9</f>
        <v>126</v>
      </c>
      <c r="X58" s="206">
        <v>30</v>
      </c>
      <c r="Y58" s="142">
        <f t="shared" ref="Y58:Y60" si="168">W58/4</f>
        <v>31.5</v>
      </c>
      <c r="Z58" s="215">
        <v>140</v>
      </c>
      <c r="AA58" s="227">
        <f t="shared" ref="AA58:AA60" si="169">Z58*0.9</f>
        <v>126</v>
      </c>
    </row>
    <row r="59" spans="1:27" s="141" customFormat="1" ht="12.75" customHeight="1" x14ac:dyDescent="0.2">
      <c r="A59" s="27" t="s">
        <v>399</v>
      </c>
      <c r="B59" s="25" t="s">
        <v>100</v>
      </c>
      <c r="C59" s="24" t="s">
        <v>99</v>
      </c>
      <c r="D59" s="24" t="s">
        <v>101</v>
      </c>
      <c r="E59" s="24" t="s">
        <v>804</v>
      </c>
      <c r="F59" s="24"/>
      <c r="G59" s="24"/>
      <c r="H59" s="200">
        <v>720</v>
      </c>
      <c r="I59" s="26">
        <f t="shared" si="160"/>
        <v>648</v>
      </c>
      <c r="J59" s="200">
        <f t="shared" si="6"/>
        <v>360</v>
      </c>
      <c r="K59" s="111">
        <f t="shared" si="161"/>
        <v>324</v>
      </c>
      <c r="L59" s="200">
        <v>240</v>
      </c>
      <c r="M59" s="26">
        <f t="shared" si="162"/>
        <v>216</v>
      </c>
      <c r="N59" s="200">
        <v>240</v>
      </c>
      <c r="O59" s="26">
        <f t="shared" si="163"/>
        <v>216</v>
      </c>
      <c r="P59" s="200">
        <v>720</v>
      </c>
      <c r="Q59" s="26">
        <f t="shared" si="164"/>
        <v>648</v>
      </c>
      <c r="R59" s="200">
        <v>720</v>
      </c>
      <c r="S59" s="26">
        <f t="shared" si="165"/>
        <v>648</v>
      </c>
      <c r="T59" s="200">
        <v>240</v>
      </c>
      <c r="U59" s="26">
        <f t="shared" si="166"/>
        <v>216</v>
      </c>
      <c r="V59" s="200">
        <v>240</v>
      </c>
      <c r="W59" s="26">
        <f t="shared" si="167"/>
        <v>216</v>
      </c>
      <c r="X59" s="206">
        <f t="shared" si="12"/>
        <v>60</v>
      </c>
      <c r="Y59" s="142">
        <f t="shared" si="168"/>
        <v>54</v>
      </c>
      <c r="Z59" s="215">
        <v>240</v>
      </c>
      <c r="AA59" s="227">
        <f t="shared" si="169"/>
        <v>216</v>
      </c>
    </row>
    <row r="60" spans="1:27" s="141" customFormat="1" ht="12.75" customHeight="1" thickBot="1" x14ac:dyDescent="0.25">
      <c r="A60" s="27" t="s">
        <v>399</v>
      </c>
      <c r="B60" s="25" t="s">
        <v>103</v>
      </c>
      <c r="C60" s="24" t="s">
        <v>102</v>
      </c>
      <c r="D60" s="24" t="s">
        <v>104</v>
      </c>
      <c r="E60" s="24" t="s">
        <v>805</v>
      </c>
      <c r="F60" s="24"/>
      <c r="G60" s="24"/>
      <c r="H60" s="200">
        <v>3000</v>
      </c>
      <c r="I60" s="26">
        <f t="shared" si="160"/>
        <v>2700</v>
      </c>
      <c r="J60" s="200">
        <f t="shared" si="6"/>
        <v>1500</v>
      </c>
      <c r="K60" s="111">
        <f t="shared" si="161"/>
        <v>1350</v>
      </c>
      <c r="L60" s="200">
        <v>2000</v>
      </c>
      <c r="M60" s="26">
        <f t="shared" si="162"/>
        <v>1800</v>
      </c>
      <c r="N60" s="200">
        <v>2000</v>
      </c>
      <c r="O60" s="26">
        <f t="shared" si="163"/>
        <v>1800</v>
      </c>
      <c r="P60" s="200">
        <v>3000</v>
      </c>
      <c r="Q60" s="26">
        <f t="shared" si="164"/>
        <v>2700</v>
      </c>
      <c r="R60" s="200">
        <v>3000</v>
      </c>
      <c r="S60" s="26">
        <f t="shared" si="165"/>
        <v>2700</v>
      </c>
      <c r="T60" s="200">
        <v>2500</v>
      </c>
      <c r="U60" s="26">
        <f t="shared" si="166"/>
        <v>2250</v>
      </c>
      <c r="V60" s="200">
        <v>2000</v>
      </c>
      <c r="W60" s="26">
        <f t="shared" si="167"/>
        <v>1800</v>
      </c>
      <c r="X60" s="206">
        <f t="shared" si="12"/>
        <v>500</v>
      </c>
      <c r="Y60" s="142">
        <f t="shared" si="168"/>
        <v>450</v>
      </c>
      <c r="Z60" s="215">
        <v>400</v>
      </c>
      <c r="AA60" s="227">
        <f t="shared" si="169"/>
        <v>360</v>
      </c>
    </row>
    <row r="61" spans="1:27" s="141" customFormat="1" ht="12.75" customHeight="1" thickBot="1" x14ac:dyDescent="0.25">
      <c r="A61" s="27" t="s">
        <v>399</v>
      </c>
      <c r="B61" s="25" t="s">
        <v>106</v>
      </c>
      <c r="C61" s="24" t="s">
        <v>105</v>
      </c>
      <c r="D61" s="24" t="s">
        <v>91</v>
      </c>
      <c r="E61" s="24" t="s">
        <v>802</v>
      </c>
      <c r="F61" s="24" t="s">
        <v>672</v>
      </c>
      <c r="G61" s="82">
        <v>45789</v>
      </c>
      <c r="H61" s="200">
        <f>3600*0.75</f>
        <v>2700</v>
      </c>
      <c r="I61" s="181">
        <f t="shared" ref="I61:I62" si="170">H61</f>
        <v>2700</v>
      </c>
      <c r="J61" s="200">
        <f t="shared" si="6"/>
        <v>1350</v>
      </c>
      <c r="K61" s="181">
        <f t="shared" ref="K61:K62" si="171">J61</f>
        <v>1350</v>
      </c>
      <c r="L61" s="200">
        <f>880*0.75</f>
        <v>660</v>
      </c>
      <c r="M61" s="181">
        <f t="shared" ref="M61:M62" si="172">L61</f>
        <v>660</v>
      </c>
      <c r="N61" s="200">
        <f>880*0.75</f>
        <v>660</v>
      </c>
      <c r="O61" s="181">
        <f t="shared" ref="O61:O62" si="173">N61</f>
        <v>660</v>
      </c>
      <c r="P61" s="200">
        <f>3600*0.75</f>
        <v>2700</v>
      </c>
      <c r="Q61" s="181">
        <f t="shared" ref="Q61:Q62" si="174">P61</f>
        <v>2700</v>
      </c>
      <c r="R61" s="200">
        <f>3600*0.75</f>
        <v>2700</v>
      </c>
      <c r="S61" s="181">
        <f t="shared" ref="S61:S62" si="175">R61</f>
        <v>2700</v>
      </c>
      <c r="T61" s="200">
        <f>880*0.75</f>
        <v>660</v>
      </c>
      <c r="U61" s="26">
        <f t="shared" ref="U61:U62" si="176">T61</f>
        <v>660</v>
      </c>
      <c r="V61" s="200">
        <f>880*0.75</f>
        <v>660</v>
      </c>
      <c r="W61" s="26">
        <f t="shared" ref="W61:W62" si="177">V61</f>
        <v>660</v>
      </c>
      <c r="X61" s="206">
        <f t="shared" si="12"/>
        <v>165</v>
      </c>
      <c r="Y61" s="142">
        <f t="shared" ref="Y61:Y62" si="178">X61</f>
        <v>165</v>
      </c>
      <c r="Z61" s="215">
        <f>880*0.75</f>
        <v>660</v>
      </c>
      <c r="AA61" s="26">
        <f t="shared" ref="AA61:AA62" si="179">Z61</f>
        <v>660</v>
      </c>
    </row>
    <row r="62" spans="1:27" s="141" customFormat="1" ht="13.15" customHeight="1" x14ac:dyDescent="0.2">
      <c r="A62" s="27" t="s">
        <v>401</v>
      </c>
      <c r="B62" s="25" t="s">
        <v>109</v>
      </c>
      <c r="C62" s="24" t="s">
        <v>108</v>
      </c>
      <c r="D62" s="24" t="s">
        <v>110</v>
      </c>
      <c r="E62" s="24" t="s">
        <v>806</v>
      </c>
      <c r="F62" s="24" t="s">
        <v>966</v>
      </c>
      <c r="G62" s="82">
        <v>45792</v>
      </c>
      <c r="H62" s="200">
        <v>700</v>
      </c>
      <c r="I62" s="181">
        <f t="shared" si="170"/>
        <v>700</v>
      </c>
      <c r="J62" s="200">
        <f t="shared" si="6"/>
        <v>350</v>
      </c>
      <c r="K62" s="181">
        <f t="shared" si="171"/>
        <v>350</v>
      </c>
      <c r="L62" s="200">
        <v>300</v>
      </c>
      <c r="M62" s="181">
        <f t="shared" si="172"/>
        <v>300</v>
      </c>
      <c r="N62" s="200">
        <v>300</v>
      </c>
      <c r="O62" s="181">
        <f t="shared" si="173"/>
        <v>300</v>
      </c>
      <c r="P62" s="200">
        <v>800</v>
      </c>
      <c r="Q62" s="181">
        <f t="shared" si="174"/>
        <v>800</v>
      </c>
      <c r="R62" s="200">
        <v>700</v>
      </c>
      <c r="S62" s="181">
        <f t="shared" si="175"/>
        <v>700</v>
      </c>
      <c r="T62" s="200">
        <v>500</v>
      </c>
      <c r="U62" s="26">
        <f t="shared" si="176"/>
        <v>500</v>
      </c>
      <c r="V62" s="200">
        <v>300</v>
      </c>
      <c r="W62" s="26">
        <f t="shared" si="177"/>
        <v>300</v>
      </c>
      <c r="X62" s="206">
        <v>70</v>
      </c>
      <c r="Y62" s="142">
        <f t="shared" si="178"/>
        <v>70</v>
      </c>
      <c r="Z62" s="215">
        <v>150</v>
      </c>
      <c r="AA62" s="26">
        <f t="shared" si="179"/>
        <v>150</v>
      </c>
    </row>
    <row r="63" spans="1:27" s="141" customFormat="1" ht="13.15" customHeight="1" thickBot="1" x14ac:dyDescent="0.25">
      <c r="A63" s="27" t="s">
        <v>401</v>
      </c>
      <c r="B63" s="187">
        <v>67806</v>
      </c>
      <c r="C63" s="24" t="s">
        <v>340</v>
      </c>
      <c r="D63" s="24" t="s">
        <v>807</v>
      </c>
      <c r="E63" s="24" t="s">
        <v>808</v>
      </c>
      <c r="F63" s="24"/>
      <c r="G63" s="24"/>
      <c r="H63" s="200">
        <v>640</v>
      </c>
      <c r="I63" s="26">
        <f t="shared" ref="I63:I66" si="180">H63*0.9</f>
        <v>576</v>
      </c>
      <c r="J63" s="200">
        <f t="shared" si="6"/>
        <v>320</v>
      </c>
      <c r="K63" s="111">
        <f t="shared" ref="K63:K66" si="181">I63*0.5</f>
        <v>288</v>
      </c>
      <c r="L63" s="200">
        <v>160</v>
      </c>
      <c r="M63" s="26">
        <f t="shared" ref="M63:M65" si="182">L63*0.9</f>
        <v>144</v>
      </c>
      <c r="N63" s="200">
        <v>80</v>
      </c>
      <c r="O63" s="26">
        <f t="shared" ref="O63:O65" si="183">N63*0.9</f>
        <v>72</v>
      </c>
      <c r="P63" s="200">
        <v>640</v>
      </c>
      <c r="Q63" s="26">
        <f t="shared" ref="Q63:Q65" si="184">P63*0.9</f>
        <v>576</v>
      </c>
      <c r="R63" s="200">
        <v>640</v>
      </c>
      <c r="S63" s="26">
        <f t="shared" ref="S63:S65" si="185">R63*0.9</f>
        <v>576</v>
      </c>
      <c r="T63" s="200">
        <v>80</v>
      </c>
      <c r="U63" s="26">
        <f t="shared" ref="U63:U65" si="186">T63*0.9</f>
        <v>72</v>
      </c>
      <c r="V63" s="200">
        <v>80</v>
      </c>
      <c r="W63" s="26">
        <f t="shared" ref="W63:W65" si="187">V63*0.9</f>
        <v>72</v>
      </c>
      <c r="X63" s="206">
        <f t="shared" si="12"/>
        <v>20</v>
      </c>
      <c r="Y63" s="142">
        <f t="shared" ref="Y63:Y65" si="188">W63/4</f>
        <v>18</v>
      </c>
      <c r="Z63" s="215">
        <v>80</v>
      </c>
      <c r="AA63" s="227">
        <f t="shared" ref="AA63:AA65" si="189">Z63*0.9</f>
        <v>72</v>
      </c>
    </row>
    <row r="64" spans="1:27" s="141" customFormat="1" ht="13.15" customHeight="1" x14ac:dyDescent="0.2">
      <c r="A64" s="27" t="s">
        <v>401</v>
      </c>
      <c r="B64" s="25" t="s">
        <v>112</v>
      </c>
      <c r="C64" s="24" t="s">
        <v>111</v>
      </c>
      <c r="D64" s="24" t="s">
        <v>113</v>
      </c>
      <c r="E64" s="24" t="s">
        <v>809</v>
      </c>
      <c r="F64" s="24"/>
      <c r="G64" s="24"/>
      <c r="H64" s="200">
        <v>600</v>
      </c>
      <c r="I64" s="26">
        <f t="shared" si="180"/>
        <v>540</v>
      </c>
      <c r="J64" s="200">
        <f t="shared" si="6"/>
        <v>300</v>
      </c>
      <c r="K64" s="111">
        <f t="shared" si="181"/>
        <v>270</v>
      </c>
      <c r="L64" s="200">
        <v>160</v>
      </c>
      <c r="M64" s="26">
        <f t="shared" si="182"/>
        <v>144</v>
      </c>
      <c r="N64" s="200">
        <v>160</v>
      </c>
      <c r="O64" s="26">
        <f t="shared" si="183"/>
        <v>144</v>
      </c>
      <c r="P64" s="200">
        <v>600</v>
      </c>
      <c r="Q64" s="26">
        <f t="shared" si="184"/>
        <v>540</v>
      </c>
      <c r="R64" s="200">
        <v>600</v>
      </c>
      <c r="S64" s="26">
        <f t="shared" si="185"/>
        <v>540</v>
      </c>
      <c r="T64" s="200">
        <v>160</v>
      </c>
      <c r="U64" s="26">
        <f t="shared" si="186"/>
        <v>144</v>
      </c>
      <c r="V64" s="200">
        <v>160</v>
      </c>
      <c r="W64" s="26">
        <f t="shared" si="187"/>
        <v>144</v>
      </c>
      <c r="X64" s="206">
        <f t="shared" si="12"/>
        <v>40</v>
      </c>
      <c r="Y64" s="142">
        <f t="shared" si="188"/>
        <v>36</v>
      </c>
      <c r="Z64" s="215">
        <v>160</v>
      </c>
      <c r="AA64" s="227">
        <f t="shared" si="189"/>
        <v>144</v>
      </c>
    </row>
    <row r="65" spans="1:27" s="141" customFormat="1" ht="25.5" x14ac:dyDescent="0.2">
      <c r="A65" s="27" t="s">
        <v>1065</v>
      </c>
      <c r="B65" s="24">
        <v>66869</v>
      </c>
      <c r="C65" s="24" t="s">
        <v>272</v>
      </c>
      <c r="D65" s="24" t="s">
        <v>273</v>
      </c>
      <c r="E65" s="24" t="s">
        <v>717</v>
      </c>
      <c r="F65" s="24"/>
      <c r="G65" s="82"/>
      <c r="H65" s="200">
        <v>240</v>
      </c>
      <c r="I65" s="26">
        <f t="shared" si="180"/>
        <v>216</v>
      </c>
      <c r="J65" s="200">
        <f t="shared" si="6"/>
        <v>120</v>
      </c>
      <c r="K65" s="111">
        <f t="shared" si="181"/>
        <v>108</v>
      </c>
      <c r="L65" s="200">
        <v>80</v>
      </c>
      <c r="M65" s="26">
        <f t="shared" si="182"/>
        <v>72</v>
      </c>
      <c r="N65" s="200">
        <v>80</v>
      </c>
      <c r="O65" s="26">
        <f t="shared" si="183"/>
        <v>72</v>
      </c>
      <c r="P65" s="200">
        <v>240</v>
      </c>
      <c r="Q65" s="26">
        <f t="shared" si="184"/>
        <v>216</v>
      </c>
      <c r="R65" s="200">
        <v>240</v>
      </c>
      <c r="S65" s="26">
        <f t="shared" si="185"/>
        <v>216</v>
      </c>
      <c r="T65" s="200">
        <v>160</v>
      </c>
      <c r="U65" s="26">
        <f t="shared" si="186"/>
        <v>144</v>
      </c>
      <c r="V65" s="200">
        <v>80</v>
      </c>
      <c r="W65" s="26">
        <f t="shared" si="187"/>
        <v>72</v>
      </c>
      <c r="X65" s="206">
        <f t="shared" si="12"/>
        <v>20</v>
      </c>
      <c r="Y65" s="142">
        <f t="shared" si="188"/>
        <v>18</v>
      </c>
      <c r="Z65" s="215">
        <v>80</v>
      </c>
      <c r="AA65" s="227">
        <f t="shared" si="189"/>
        <v>72</v>
      </c>
    </row>
    <row r="66" spans="1:27" s="221" customFormat="1" ht="39" thickBot="1" x14ac:dyDescent="0.25">
      <c r="A66" s="189" t="s">
        <v>1065</v>
      </c>
      <c r="B66" s="190">
        <v>66885</v>
      </c>
      <c r="C66" s="191" t="s">
        <v>1066</v>
      </c>
      <c r="D66" s="191" t="s">
        <v>1067</v>
      </c>
      <c r="E66" s="191" t="s">
        <v>717</v>
      </c>
      <c r="F66" s="191" t="s">
        <v>1068</v>
      </c>
      <c r="G66" s="192">
        <v>46237</v>
      </c>
      <c r="H66" s="201">
        <v>70</v>
      </c>
      <c r="I66" s="194">
        <f t="shared" si="180"/>
        <v>63</v>
      </c>
      <c r="J66" s="207">
        <f t="shared" si="6"/>
        <v>35</v>
      </c>
      <c r="K66" s="229">
        <f t="shared" si="181"/>
        <v>31.5</v>
      </c>
      <c r="L66" s="201">
        <v>40</v>
      </c>
      <c r="M66" s="194">
        <f>L66*0.9</f>
        <v>36</v>
      </c>
      <c r="N66" s="201">
        <v>40</v>
      </c>
      <c r="O66" s="194">
        <f>N66*0.9</f>
        <v>36</v>
      </c>
      <c r="P66" s="201">
        <v>80</v>
      </c>
      <c r="Q66" s="194">
        <f>P66*0.9</f>
        <v>72</v>
      </c>
      <c r="R66" s="201">
        <v>40</v>
      </c>
      <c r="S66" s="194">
        <f>R66*0.9</f>
        <v>36</v>
      </c>
      <c r="T66" s="201">
        <v>40</v>
      </c>
      <c r="U66" s="194">
        <f>T66*0.9</f>
        <v>36</v>
      </c>
      <c r="V66" s="201">
        <v>40</v>
      </c>
      <c r="W66" s="194">
        <f>V66*0.9</f>
        <v>36</v>
      </c>
      <c r="X66" s="207">
        <f t="shared" si="12"/>
        <v>10</v>
      </c>
      <c r="Y66" s="195">
        <f>W66/4</f>
        <v>9</v>
      </c>
      <c r="Z66" s="216">
        <v>20</v>
      </c>
      <c r="AA66" s="230">
        <f>Z66*0.9</f>
        <v>18</v>
      </c>
    </row>
    <row r="67" spans="1:27" s="141" customFormat="1" ht="13.15" customHeight="1" x14ac:dyDescent="0.2">
      <c r="A67" s="27" t="s">
        <v>401</v>
      </c>
      <c r="B67" s="25" t="s">
        <v>28</v>
      </c>
      <c r="C67" s="24" t="s">
        <v>115</v>
      </c>
      <c r="D67" s="24" t="s">
        <v>116</v>
      </c>
      <c r="E67" s="24" t="s">
        <v>811</v>
      </c>
      <c r="F67" s="24"/>
      <c r="G67" s="82">
        <v>45730</v>
      </c>
      <c r="H67" s="200">
        <v>100</v>
      </c>
      <c r="I67" s="181">
        <f>H67</f>
        <v>100</v>
      </c>
      <c r="J67" s="200">
        <f t="shared" si="6"/>
        <v>50</v>
      </c>
      <c r="K67" s="181">
        <f>J67</f>
        <v>50</v>
      </c>
      <c r="L67" s="200">
        <v>50</v>
      </c>
      <c r="M67" s="181">
        <f>L67</f>
        <v>50</v>
      </c>
      <c r="N67" s="200">
        <v>50</v>
      </c>
      <c r="O67" s="181">
        <f>N67</f>
        <v>50</v>
      </c>
      <c r="P67" s="200">
        <v>100</v>
      </c>
      <c r="Q67" s="181">
        <f>P67</f>
        <v>100</v>
      </c>
      <c r="R67" s="200">
        <v>100</v>
      </c>
      <c r="S67" s="181">
        <f>R67</f>
        <v>100</v>
      </c>
      <c r="T67" s="200">
        <v>100</v>
      </c>
      <c r="U67" s="26">
        <f>T67</f>
        <v>100</v>
      </c>
      <c r="V67" s="200">
        <v>50</v>
      </c>
      <c r="W67" s="26">
        <f t="shared" ref="W67" si="190">V67</f>
        <v>50</v>
      </c>
      <c r="X67" s="206">
        <v>10</v>
      </c>
      <c r="Y67" s="142">
        <f t="shared" ref="Y67" si="191">X67</f>
        <v>10</v>
      </c>
      <c r="Z67" s="215">
        <v>50</v>
      </c>
      <c r="AA67" s="26">
        <f t="shared" ref="AA67" si="192">Z67</f>
        <v>50</v>
      </c>
    </row>
    <row r="68" spans="1:27" s="141" customFormat="1" ht="13.15" customHeight="1" x14ac:dyDescent="0.2">
      <c r="A68" s="27" t="s">
        <v>401</v>
      </c>
      <c r="B68" s="25" t="s">
        <v>118</v>
      </c>
      <c r="C68" s="24" t="s">
        <v>117</v>
      </c>
      <c r="D68" s="24" t="s">
        <v>119</v>
      </c>
      <c r="E68" s="24" t="s">
        <v>812</v>
      </c>
      <c r="F68" s="24"/>
      <c r="G68" s="24"/>
      <c r="H68" s="200">
        <v>720</v>
      </c>
      <c r="I68" s="26">
        <f t="shared" ref="I68:I69" si="193">H68*0.9</f>
        <v>648</v>
      </c>
      <c r="J68" s="200">
        <f t="shared" si="6"/>
        <v>360</v>
      </c>
      <c r="K68" s="111">
        <f t="shared" ref="K68:K69" si="194">I68*0.5</f>
        <v>324</v>
      </c>
      <c r="L68" s="200">
        <v>240</v>
      </c>
      <c r="M68" s="26">
        <f t="shared" ref="M68:M69" si="195">L68*0.9</f>
        <v>216</v>
      </c>
      <c r="N68" s="200">
        <v>240</v>
      </c>
      <c r="O68" s="26">
        <f t="shared" ref="O68:O69" si="196">N68*0.9</f>
        <v>216</v>
      </c>
      <c r="P68" s="200">
        <v>720</v>
      </c>
      <c r="Q68" s="26">
        <f t="shared" ref="Q68:Q69" si="197">P68*0.9</f>
        <v>648</v>
      </c>
      <c r="R68" s="200">
        <v>720</v>
      </c>
      <c r="S68" s="26">
        <f t="shared" ref="S68:S69" si="198">R68*0.9</f>
        <v>648</v>
      </c>
      <c r="T68" s="200">
        <v>240</v>
      </c>
      <c r="U68" s="26">
        <f t="shared" ref="U68:U69" si="199">T68*0.9</f>
        <v>216</v>
      </c>
      <c r="V68" s="200">
        <v>240</v>
      </c>
      <c r="W68" s="26">
        <f t="shared" ref="W68:W69" si="200">V68*0.9</f>
        <v>216</v>
      </c>
      <c r="X68" s="206">
        <f t="shared" si="12"/>
        <v>60</v>
      </c>
      <c r="Y68" s="142">
        <f t="shared" ref="Y68:Y69" si="201">W68/4</f>
        <v>54</v>
      </c>
      <c r="Z68" s="215">
        <v>240</v>
      </c>
      <c r="AA68" s="227">
        <f t="shared" ref="AA68:AA69" si="202">Z68*0.9</f>
        <v>216</v>
      </c>
    </row>
    <row r="69" spans="1:27" s="141" customFormat="1" ht="13.15" customHeight="1" thickBot="1" x14ac:dyDescent="0.25">
      <c r="A69" s="27" t="s">
        <v>401</v>
      </c>
      <c r="B69" s="25" t="s">
        <v>121</v>
      </c>
      <c r="C69" s="24" t="s">
        <v>120</v>
      </c>
      <c r="D69" s="24" t="s">
        <v>122</v>
      </c>
      <c r="E69" s="24" t="s">
        <v>813</v>
      </c>
      <c r="F69" s="24"/>
      <c r="G69" s="24"/>
      <c r="H69" s="200">
        <v>2800</v>
      </c>
      <c r="I69" s="26">
        <f t="shared" si="193"/>
        <v>2520</v>
      </c>
      <c r="J69" s="206">
        <f t="shared" ref="J69:J134" si="203">H69*0.5</f>
        <v>1400</v>
      </c>
      <c r="K69" s="111">
        <f t="shared" si="194"/>
        <v>1260</v>
      </c>
      <c r="L69" s="200">
        <v>480</v>
      </c>
      <c r="M69" s="26">
        <f t="shared" si="195"/>
        <v>432</v>
      </c>
      <c r="N69" s="200">
        <v>800</v>
      </c>
      <c r="O69" s="26">
        <f t="shared" si="196"/>
        <v>720</v>
      </c>
      <c r="P69" s="200">
        <v>2000</v>
      </c>
      <c r="Q69" s="26">
        <f t="shared" si="197"/>
        <v>1800</v>
      </c>
      <c r="R69" s="200">
        <v>2000</v>
      </c>
      <c r="S69" s="26">
        <f t="shared" si="198"/>
        <v>1800</v>
      </c>
      <c r="T69" s="200">
        <v>480</v>
      </c>
      <c r="U69" s="26">
        <f t="shared" si="199"/>
        <v>432</v>
      </c>
      <c r="V69" s="200">
        <v>240</v>
      </c>
      <c r="W69" s="26">
        <f t="shared" si="200"/>
        <v>216</v>
      </c>
      <c r="X69" s="206">
        <f t="shared" ref="X69:X134" si="204">V69/4</f>
        <v>60</v>
      </c>
      <c r="Y69" s="142">
        <f t="shared" si="201"/>
        <v>54</v>
      </c>
      <c r="Z69" s="215">
        <v>80</v>
      </c>
      <c r="AA69" s="227">
        <f t="shared" si="202"/>
        <v>72</v>
      </c>
    </row>
    <row r="70" spans="1:27" s="141" customFormat="1" ht="13.15" customHeight="1" x14ac:dyDescent="0.2">
      <c r="A70" s="27" t="s">
        <v>401</v>
      </c>
      <c r="B70" s="25" t="s">
        <v>124</v>
      </c>
      <c r="C70" s="24" t="s">
        <v>123</v>
      </c>
      <c r="D70" s="24" t="s">
        <v>125</v>
      </c>
      <c r="E70" s="24" t="s">
        <v>814</v>
      </c>
      <c r="F70" s="24" t="s">
        <v>960</v>
      </c>
      <c r="G70" s="82">
        <v>45789</v>
      </c>
      <c r="H70" s="200">
        <f>3600*0.9</f>
        <v>3240</v>
      </c>
      <c r="I70" s="181">
        <f>H70</f>
        <v>3240</v>
      </c>
      <c r="J70" s="206">
        <f t="shared" si="203"/>
        <v>1620</v>
      </c>
      <c r="K70" s="181">
        <f>J70</f>
        <v>1620</v>
      </c>
      <c r="L70" s="200">
        <f>2000*0.9</f>
        <v>1800</v>
      </c>
      <c r="M70" s="181">
        <f>L70</f>
        <v>1800</v>
      </c>
      <c r="N70" s="200">
        <f>800*0.9</f>
        <v>720</v>
      </c>
      <c r="O70" s="181">
        <f>N70</f>
        <v>720</v>
      </c>
      <c r="P70" s="200">
        <f>4000*0.9</f>
        <v>3600</v>
      </c>
      <c r="Q70" s="181">
        <f>P70</f>
        <v>3600</v>
      </c>
      <c r="R70" s="200">
        <f>1040*0.9</f>
        <v>936</v>
      </c>
      <c r="S70" s="181">
        <f>R70</f>
        <v>936</v>
      </c>
      <c r="T70" s="200">
        <f>1200*0.9</f>
        <v>1080</v>
      </c>
      <c r="U70" s="26">
        <f>T70</f>
        <v>1080</v>
      </c>
      <c r="V70" s="200">
        <f>800*0.9</f>
        <v>720</v>
      </c>
      <c r="W70" s="26">
        <f t="shared" ref="W70" si="205">V70</f>
        <v>720</v>
      </c>
      <c r="X70" s="206">
        <f t="shared" si="204"/>
        <v>180</v>
      </c>
      <c r="Y70" s="142">
        <f t="shared" ref="Y70" si="206">X70</f>
        <v>180</v>
      </c>
      <c r="Z70" s="215">
        <f>320*0.9</f>
        <v>288</v>
      </c>
      <c r="AA70" s="26">
        <f t="shared" ref="AA70" si="207">Z70</f>
        <v>288</v>
      </c>
    </row>
    <row r="71" spans="1:27" s="141" customFormat="1" ht="13.15" customHeight="1" thickBot="1" x14ac:dyDescent="0.25">
      <c r="A71" s="27" t="s">
        <v>401</v>
      </c>
      <c r="B71" s="25" t="s">
        <v>127</v>
      </c>
      <c r="C71" s="24" t="s">
        <v>126</v>
      </c>
      <c r="D71" s="24" t="s">
        <v>128</v>
      </c>
      <c r="E71" s="24" t="s">
        <v>815</v>
      </c>
      <c r="F71" s="24"/>
      <c r="G71" s="24"/>
      <c r="H71" s="200">
        <v>960</v>
      </c>
      <c r="I71" s="26">
        <f>H71*0.9</f>
        <v>864</v>
      </c>
      <c r="J71" s="206">
        <f t="shared" si="203"/>
        <v>480</v>
      </c>
      <c r="K71" s="111">
        <f>I71*0.5</f>
        <v>432</v>
      </c>
      <c r="L71" s="200">
        <v>400</v>
      </c>
      <c r="M71" s="26">
        <f>L71*0.9</f>
        <v>360</v>
      </c>
      <c r="N71" s="200">
        <v>400</v>
      </c>
      <c r="O71" s="26">
        <f>N71*0.9</f>
        <v>360</v>
      </c>
      <c r="P71" s="200">
        <v>800</v>
      </c>
      <c r="Q71" s="26">
        <f>P71*0.9</f>
        <v>720</v>
      </c>
      <c r="R71" s="200">
        <v>800</v>
      </c>
      <c r="S71" s="26">
        <f>R71*0.9</f>
        <v>720</v>
      </c>
      <c r="T71" s="200">
        <v>400</v>
      </c>
      <c r="U71" s="26">
        <f>T71*0.9</f>
        <v>360</v>
      </c>
      <c r="V71" s="200">
        <v>400</v>
      </c>
      <c r="W71" s="26">
        <f>V71*0.9</f>
        <v>360</v>
      </c>
      <c r="X71" s="206">
        <f t="shared" si="204"/>
        <v>100</v>
      </c>
      <c r="Y71" s="142">
        <f>W71/4</f>
        <v>90</v>
      </c>
      <c r="Z71" s="215">
        <v>240</v>
      </c>
      <c r="AA71" s="227">
        <f>Z71*0.9</f>
        <v>216</v>
      </c>
    </row>
    <row r="72" spans="1:27" s="141" customFormat="1" ht="13.15" customHeight="1" x14ac:dyDescent="0.2">
      <c r="A72" s="27" t="s">
        <v>401</v>
      </c>
      <c r="B72" s="25" t="s">
        <v>130</v>
      </c>
      <c r="C72" s="24" t="s">
        <v>129</v>
      </c>
      <c r="D72" s="24" t="s">
        <v>131</v>
      </c>
      <c r="E72" s="24" t="s">
        <v>816</v>
      </c>
      <c r="F72" s="24" t="s">
        <v>960</v>
      </c>
      <c r="G72" s="82">
        <v>45792</v>
      </c>
      <c r="H72" s="200">
        <f>1600*0.9</f>
        <v>1440</v>
      </c>
      <c r="I72" s="181">
        <f>H72</f>
        <v>1440</v>
      </c>
      <c r="J72" s="206">
        <f t="shared" si="203"/>
        <v>720</v>
      </c>
      <c r="K72" s="181">
        <f>J72</f>
        <v>720</v>
      </c>
      <c r="L72" s="200">
        <v>480</v>
      </c>
      <c r="M72" s="181">
        <f>L72</f>
        <v>480</v>
      </c>
      <c r="N72" s="200">
        <v>480</v>
      </c>
      <c r="O72" s="181">
        <f>N72</f>
        <v>480</v>
      </c>
      <c r="P72" s="200">
        <f>1600*0.9</f>
        <v>1440</v>
      </c>
      <c r="Q72" s="181">
        <f>P72</f>
        <v>1440</v>
      </c>
      <c r="R72" s="200">
        <f>1600*0.9</f>
        <v>1440</v>
      </c>
      <c r="S72" s="181">
        <f>R72</f>
        <v>1440</v>
      </c>
      <c r="T72" s="200">
        <v>640</v>
      </c>
      <c r="U72" s="26">
        <f>T72</f>
        <v>640</v>
      </c>
      <c r="V72" s="200">
        <f>640*0.9</f>
        <v>576</v>
      </c>
      <c r="W72" s="26">
        <f t="shared" ref="W72" si="208">V72</f>
        <v>576</v>
      </c>
      <c r="X72" s="206">
        <f t="shared" si="204"/>
        <v>144</v>
      </c>
      <c r="Y72" s="142">
        <f t="shared" ref="Y72" si="209">X72</f>
        <v>144</v>
      </c>
      <c r="Z72" s="215">
        <v>400</v>
      </c>
      <c r="AA72" s="26">
        <f t="shared" ref="AA72" si="210">Z72</f>
        <v>400</v>
      </c>
    </row>
    <row r="73" spans="1:27" s="141" customFormat="1" ht="13.15" customHeight="1" thickBot="1" x14ac:dyDescent="0.25">
      <c r="A73" s="27" t="s">
        <v>401</v>
      </c>
      <c r="B73" s="25" t="s">
        <v>133</v>
      </c>
      <c r="C73" s="24" t="s">
        <v>132</v>
      </c>
      <c r="D73" s="24" t="s">
        <v>134</v>
      </c>
      <c r="E73" s="24" t="s">
        <v>817</v>
      </c>
      <c r="F73" s="24"/>
      <c r="G73" s="24"/>
      <c r="H73" s="200">
        <v>1760</v>
      </c>
      <c r="I73" s="26">
        <f>H73*0.9</f>
        <v>1584</v>
      </c>
      <c r="J73" s="206">
        <f t="shared" si="203"/>
        <v>880</v>
      </c>
      <c r="K73" s="111">
        <f>I73*0.5</f>
        <v>792</v>
      </c>
      <c r="L73" s="200">
        <v>640</v>
      </c>
      <c r="M73" s="26">
        <f>L73*0.9</f>
        <v>576</v>
      </c>
      <c r="N73" s="200">
        <v>160</v>
      </c>
      <c r="O73" s="26">
        <f>N73*0.9</f>
        <v>144</v>
      </c>
      <c r="P73" s="200">
        <v>1760</v>
      </c>
      <c r="Q73" s="26">
        <f>P73*0.9</f>
        <v>1584</v>
      </c>
      <c r="R73" s="200">
        <v>960</v>
      </c>
      <c r="S73" s="26">
        <f>R73*0.9</f>
        <v>864</v>
      </c>
      <c r="T73" s="200">
        <v>1200</v>
      </c>
      <c r="U73" s="26">
        <f>T73*0.9</f>
        <v>1080</v>
      </c>
      <c r="V73" s="200">
        <v>640</v>
      </c>
      <c r="W73" s="26">
        <f>V73*0.9</f>
        <v>576</v>
      </c>
      <c r="X73" s="206">
        <f t="shared" si="204"/>
        <v>160</v>
      </c>
      <c r="Y73" s="142">
        <f>W73/4</f>
        <v>144</v>
      </c>
      <c r="Z73" s="215">
        <v>640</v>
      </c>
      <c r="AA73" s="227">
        <f>Z73*0.9</f>
        <v>576</v>
      </c>
    </row>
    <row r="74" spans="1:27" s="141" customFormat="1" ht="13.15" customHeight="1" x14ac:dyDescent="0.2">
      <c r="A74" s="27" t="s">
        <v>1037</v>
      </c>
      <c r="B74" s="25" t="s">
        <v>136</v>
      </c>
      <c r="C74" s="24" t="s">
        <v>135</v>
      </c>
      <c r="D74" s="24" t="s">
        <v>433</v>
      </c>
      <c r="E74" s="24" t="s">
        <v>818</v>
      </c>
      <c r="F74" s="24"/>
      <c r="G74" s="82">
        <v>45736</v>
      </c>
      <c r="H74" s="200">
        <v>700</v>
      </c>
      <c r="I74" s="181">
        <f>H74</f>
        <v>700</v>
      </c>
      <c r="J74" s="206">
        <v>480</v>
      </c>
      <c r="K74" s="181">
        <f>J74</f>
        <v>480</v>
      </c>
      <c r="L74" s="200">
        <v>240</v>
      </c>
      <c r="M74" s="181">
        <f>L74</f>
        <v>240</v>
      </c>
      <c r="N74" s="200">
        <v>80</v>
      </c>
      <c r="O74" s="181">
        <f>N74</f>
        <v>80</v>
      </c>
      <c r="P74" s="200">
        <v>700</v>
      </c>
      <c r="Q74" s="181">
        <f>P74</f>
        <v>700</v>
      </c>
      <c r="R74" s="200">
        <v>700</v>
      </c>
      <c r="S74" s="181">
        <f>R74</f>
        <v>700</v>
      </c>
      <c r="T74" s="200">
        <v>240</v>
      </c>
      <c r="U74" s="26">
        <f>T74</f>
        <v>240</v>
      </c>
      <c r="V74" s="200">
        <v>160</v>
      </c>
      <c r="W74" s="26">
        <f t="shared" ref="W74" si="211">V74</f>
        <v>160</v>
      </c>
      <c r="X74" s="206">
        <f t="shared" si="204"/>
        <v>40</v>
      </c>
      <c r="Y74" s="142">
        <f t="shared" ref="Y74" si="212">X74</f>
        <v>40</v>
      </c>
      <c r="Z74" s="215">
        <v>80</v>
      </c>
      <c r="AA74" s="26">
        <f t="shared" ref="AA74" si="213">Z74</f>
        <v>80</v>
      </c>
    </row>
    <row r="75" spans="1:27" s="141" customFormat="1" ht="13.15" customHeight="1" x14ac:dyDescent="0.2">
      <c r="A75" s="27" t="s">
        <v>401</v>
      </c>
      <c r="B75" s="25">
        <v>55583</v>
      </c>
      <c r="C75" s="24" t="s">
        <v>529</v>
      </c>
      <c r="D75" s="24" t="s">
        <v>137</v>
      </c>
      <c r="E75" s="24" t="s">
        <v>715</v>
      </c>
      <c r="F75" s="24"/>
      <c r="G75" s="24"/>
      <c r="H75" s="200">
        <v>300</v>
      </c>
      <c r="I75" s="26">
        <f t="shared" ref="I75:I76" si="214">H75*0.9</f>
        <v>270</v>
      </c>
      <c r="J75" s="206">
        <f t="shared" si="203"/>
        <v>150</v>
      </c>
      <c r="K75" s="111">
        <f t="shared" ref="K75:K76" si="215">I75*0.5</f>
        <v>135</v>
      </c>
      <c r="L75" s="200">
        <v>250</v>
      </c>
      <c r="M75" s="26">
        <f t="shared" ref="M75:M76" si="216">L75*0.9</f>
        <v>225</v>
      </c>
      <c r="N75" s="200">
        <v>250</v>
      </c>
      <c r="O75" s="26">
        <f t="shared" ref="O75:O76" si="217">N75*0.9</f>
        <v>225</v>
      </c>
      <c r="P75" s="200">
        <v>300</v>
      </c>
      <c r="Q75" s="26">
        <f t="shared" ref="Q75:Q76" si="218">P75*0.9</f>
        <v>270</v>
      </c>
      <c r="R75" s="200">
        <v>300</v>
      </c>
      <c r="S75" s="26">
        <f t="shared" ref="S75:S76" si="219">R75*0.9</f>
        <v>270</v>
      </c>
      <c r="T75" s="200">
        <v>250</v>
      </c>
      <c r="U75" s="26">
        <f t="shared" ref="U75:U76" si="220">T75*0.9</f>
        <v>225</v>
      </c>
      <c r="V75" s="200">
        <v>250</v>
      </c>
      <c r="W75" s="26">
        <f t="shared" ref="W75:W76" si="221">V75*0.9</f>
        <v>225</v>
      </c>
      <c r="X75" s="206">
        <v>60</v>
      </c>
      <c r="Y75" s="142">
        <f t="shared" ref="Y75:Y76" si="222">W75/4</f>
        <v>56.25</v>
      </c>
      <c r="Z75" s="215">
        <v>150</v>
      </c>
      <c r="AA75" s="227">
        <f t="shared" ref="AA75:AA76" si="223">Z75*0.9</f>
        <v>135</v>
      </c>
    </row>
    <row r="76" spans="1:27" s="221" customFormat="1" ht="26.25" thickBot="1" x14ac:dyDescent="0.25">
      <c r="A76" s="189" t="s">
        <v>700</v>
      </c>
      <c r="B76" s="190" t="s">
        <v>139</v>
      </c>
      <c r="C76" s="191" t="s">
        <v>138</v>
      </c>
      <c r="D76" s="191" t="s">
        <v>1071</v>
      </c>
      <c r="E76" s="191" t="s">
        <v>1069</v>
      </c>
      <c r="F76" s="191" t="s">
        <v>1070</v>
      </c>
      <c r="G76" s="192">
        <v>46237</v>
      </c>
      <c r="H76" s="201">
        <v>1200</v>
      </c>
      <c r="I76" s="194">
        <f t="shared" si="214"/>
        <v>1080</v>
      </c>
      <c r="J76" s="207">
        <f t="shared" si="203"/>
        <v>600</v>
      </c>
      <c r="K76" s="229">
        <f t="shared" si="215"/>
        <v>540</v>
      </c>
      <c r="L76" s="201">
        <v>1000</v>
      </c>
      <c r="M76" s="194">
        <f t="shared" si="216"/>
        <v>900</v>
      </c>
      <c r="N76" s="201">
        <v>500</v>
      </c>
      <c r="O76" s="194">
        <f t="shared" si="217"/>
        <v>450</v>
      </c>
      <c r="P76" s="201">
        <v>1000</v>
      </c>
      <c r="Q76" s="194">
        <f t="shared" si="218"/>
        <v>900</v>
      </c>
      <c r="R76" s="201">
        <v>1000</v>
      </c>
      <c r="S76" s="194">
        <f t="shared" si="219"/>
        <v>900</v>
      </c>
      <c r="T76" s="201">
        <v>1200</v>
      </c>
      <c r="U76" s="194">
        <f t="shared" si="220"/>
        <v>1080</v>
      </c>
      <c r="V76" s="201">
        <v>800</v>
      </c>
      <c r="W76" s="194">
        <f t="shared" si="221"/>
        <v>720</v>
      </c>
      <c r="X76" s="207">
        <f t="shared" si="204"/>
        <v>200</v>
      </c>
      <c r="Y76" s="195">
        <f t="shared" si="222"/>
        <v>180</v>
      </c>
      <c r="Z76" s="216">
        <v>1000</v>
      </c>
      <c r="AA76" s="230">
        <f t="shared" si="223"/>
        <v>900</v>
      </c>
    </row>
    <row r="77" spans="1:27" s="221" customFormat="1" ht="64.5" thickBot="1" x14ac:dyDescent="0.25">
      <c r="A77" s="189" t="s">
        <v>700</v>
      </c>
      <c r="B77" s="190">
        <v>55590</v>
      </c>
      <c r="C77" s="191" t="s">
        <v>1063</v>
      </c>
      <c r="D77" s="191" t="s">
        <v>1073</v>
      </c>
      <c r="E77" s="244" t="s">
        <v>1069</v>
      </c>
      <c r="F77" s="191" t="s">
        <v>1072</v>
      </c>
      <c r="G77" s="192">
        <v>46237</v>
      </c>
      <c r="H77" s="201">
        <v>400</v>
      </c>
      <c r="I77" s="193">
        <f t="shared" ref="I77" si="224">H77</f>
        <v>400</v>
      </c>
      <c r="J77" s="207">
        <f t="shared" ref="J77" si="225">H77*0.5</f>
        <v>200</v>
      </c>
      <c r="K77" s="193">
        <f t="shared" ref="K77" si="226">J77</f>
        <v>200</v>
      </c>
      <c r="L77" s="201">
        <v>160</v>
      </c>
      <c r="M77" s="193">
        <f t="shared" ref="M77" si="227">L77</f>
        <v>160</v>
      </c>
      <c r="N77" s="201">
        <v>160</v>
      </c>
      <c r="O77" s="193">
        <f t="shared" ref="O77" si="228">N77</f>
        <v>160</v>
      </c>
      <c r="P77" s="201">
        <v>400</v>
      </c>
      <c r="Q77" s="193">
        <f t="shared" ref="Q77" si="229">P77</f>
        <v>400</v>
      </c>
      <c r="R77" s="201">
        <v>400</v>
      </c>
      <c r="S77" s="193">
        <f t="shared" ref="S77" si="230">R77</f>
        <v>400</v>
      </c>
      <c r="T77" s="201">
        <v>400</v>
      </c>
      <c r="U77" s="194">
        <v>400</v>
      </c>
      <c r="V77" s="201">
        <v>160</v>
      </c>
      <c r="W77" s="194">
        <f t="shared" ref="W77" si="231">V77</f>
        <v>160</v>
      </c>
      <c r="X77" s="207">
        <f t="shared" ref="X77" si="232">V77/4</f>
        <v>40</v>
      </c>
      <c r="Y77" s="195">
        <f t="shared" ref="Y77" si="233">X77</f>
        <v>40</v>
      </c>
      <c r="Z77" s="216">
        <v>160</v>
      </c>
      <c r="AA77" s="194">
        <f t="shared" ref="AA77" si="234">Z77</f>
        <v>160</v>
      </c>
    </row>
    <row r="78" spans="1:27" s="141" customFormat="1" ht="13.15" customHeight="1" x14ac:dyDescent="0.2">
      <c r="A78" s="27" t="s">
        <v>401</v>
      </c>
      <c r="B78" s="25" t="s">
        <v>141</v>
      </c>
      <c r="C78" s="24" t="s">
        <v>140</v>
      </c>
      <c r="D78" s="24" t="s">
        <v>142</v>
      </c>
      <c r="E78" s="24" t="s">
        <v>819</v>
      </c>
      <c r="F78" s="24" t="s">
        <v>672</v>
      </c>
      <c r="G78" s="82">
        <v>45789</v>
      </c>
      <c r="H78" s="200">
        <v>400</v>
      </c>
      <c r="I78" s="181">
        <f>H78</f>
        <v>400</v>
      </c>
      <c r="J78" s="206">
        <v>400</v>
      </c>
      <c r="K78" s="181">
        <f>J78</f>
        <v>400</v>
      </c>
      <c r="L78" s="200">
        <v>400</v>
      </c>
      <c r="M78" s="181">
        <f>L78</f>
        <v>400</v>
      </c>
      <c r="N78" s="200">
        <v>400</v>
      </c>
      <c r="O78" s="181">
        <f>N78</f>
        <v>400</v>
      </c>
      <c r="P78" s="200">
        <v>400</v>
      </c>
      <c r="Q78" s="181">
        <f>P78</f>
        <v>400</v>
      </c>
      <c r="R78" s="200">
        <v>400</v>
      </c>
      <c r="S78" s="181">
        <f>R78</f>
        <v>400</v>
      </c>
      <c r="T78" s="200">
        <v>200</v>
      </c>
      <c r="U78" s="26">
        <f>T78</f>
        <v>200</v>
      </c>
      <c r="V78" s="200">
        <v>400</v>
      </c>
      <c r="W78" s="26">
        <f t="shared" ref="W78" si="235">V78</f>
        <v>400</v>
      </c>
      <c r="X78" s="206">
        <f t="shared" si="204"/>
        <v>100</v>
      </c>
      <c r="Y78" s="142">
        <f t="shared" ref="Y78" si="236">X78</f>
        <v>100</v>
      </c>
      <c r="Z78" s="215">
        <v>200</v>
      </c>
      <c r="AA78" s="26">
        <f t="shared" ref="AA78" si="237">Z78</f>
        <v>200</v>
      </c>
    </row>
    <row r="79" spans="1:27" s="141" customFormat="1" ht="13.15" customHeight="1" thickBot="1" x14ac:dyDescent="0.25">
      <c r="A79" s="27" t="s">
        <v>401</v>
      </c>
      <c r="B79" s="25" t="s">
        <v>144</v>
      </c>
      <c r="C79" s="24" t="s">
        <v>143</v>
      </c>
      <c r="D79" s="24" t="s">
        <v>437</v>
      </c>
      <c r="E79" s="24" t="s">
        <v>820</v>
      </c>
      <c r="F79" s="24"/>
      <c r="G79" s="24"/>
      <c r="H79" s="200">
        <v>1300</v>
      </c>
      <c r="I79" s="26">
        <f>H79*0.9</f>
        <v>1170</v>
      </c>
      <c r="J79" s="206">
        <f t="shared" si="203"/>
        <v>650</v>
      </c>
      <c r="K79" s="111">
        <f>I79*0.5</f>
        <v>585</v>
      </c>
      <c r="L79" s="200">
        <v>900</v>
      </c>
      <c r="M79" s="26">
        <f>L79*0.9</f>
        <v>810</v>
      </c>
      <c r="N79" s="200">
        <v>660</v>
      </c>
      <c r="O79" s="26">
        <f>N79*0.9</f>
        <v>594</v>
      </c>
      <c r="P79" s="200">
        <v>1300</v>
      </c>
      <c r="Q79" s="26">
        <f>P79*0.9</f>
        <v>1170</v>
      </c>
      <c r="R79" s="200">
        <v>1300</v>
      </c>
      <c r="S79" s="26">
        <f>R79*0.9</f>
        <v>1170</v>
      </c>
      <c r="T79" s="200">
        <v>900</v>
      </c>
      <c r="U79" s="26">
        <f>T79*0.9</f>
        <v>810</v>
      </c>
      <c r="V79" s="200">
        <v>900</v>
      </c>
      <c r="W79" s="26">
        <f>V79*0.9</f>
        <v>810</v>
      </c>
      <c r="X79" s="206">
        <v>220</v>
      </c>
      <c r="Y79" s="142">
        <f>W79/4</f>
        <v>202.5</v>
      </c>
      <c r="Z79" s="215">
        <v>740</v>
      </c>
      <c r="AA79" s="227">
        <f>Z79*0.9</f>
        <v>666</v>
      </c>
    </row>
    <row r="80" spans="1:27" s="141" customFormat="1" ht="13.15" customHeight="1" x14ac:dyDescent="0.2">
      <c r="A80" s="27" t="s">
        <v>401</v>
      </c>
      <c r="B80" s="25" t="s">
        <v>146</v>
      </c>
      <c r="C80" s="24" t="s">
        <v>145</v>
      </c>
      <c r="D80" s="24" t="s">
        <v>147</v>
      </c>
      <c r="E80" s="24" t="s">
        <v>821</v>
      </c>
      <c r="F80" s="24"/>
      <c r="G80" s="82">
        <v>45736</v>
      </c>
      <c r="H80" s="200">
        <f>720*0.9</f>
        <v>648</v>
      </c>
      <c r="I80" s="181">
        <f>H80</f>
        <v>648</v>
      </c>
      <c r="J80" s="206">
        <f t="shared" si="203"/>
        <v>324</v>
      </c>
      <c r="K80" s="181">
        <f>J80</f>
        <v>324</v>
      </c>
      <c r="L80" s="200">
        <f>160*0.9</f>
        <v>144</v>
      </c>
      <c r="M80" s="181">
        <f>L80</f>
        <v>144</v>
      </c>
      <c r="N80" s="200">
        <f>320*0.9</f>
        <v>288</v>
      </c>
      <c r="O80" s="181">
        <f>N80</f>
        <v>288</v>
      </c>
      <c r="P80" s="200">
        <f>720*0.9</f>
        <v>648</v>
      </c>
      <c r="Q80" s="181">
        <f>P80</f>
        <v>648</v>
      </c>
      <c r="R80" s="200">
        <f>320*0.9</f>
        <v>288</v>
      </c>
      <c r="S80" s="181">
        <f>R80</f>
        <v>288</v>
      </c>
      <c r="T80" s="200">
        <f>160*0.9</f>
        <v>144</v>
      </c>
      <c r="U80" s="26">
        <f>T80</f>
        <v>144</v>
      </c>
      <c r="V80" s="200">
        <f>160*0.9</f>
        <v>144</v>
      </c>
      <c r="W80" s="26">
        <f t="shared" ref="W80" si="238">V80</f>
        <v>144</v>
      </c>
      <c r="X80" s="206">
        <f t="shared" si="204"/>
        <v>36</v>
      </c>
      <c r="Y80" s="142">
        <f t="shared" ref="Y80" si="239">X80</f>
        <v>36</v>
      </c>
      <c r="Z80" s="215">
        <f>160*0.9</f>
        <v>144</v>
      </c>
      <c r="AA80" s="26">
        <f t="shared" ref="AA80" si="240">Z80</f>
        <v>144</v>
      </c>
    </row>
    <row r="81" spans="1:27" s="141" customFormat="1" ht="25.5" x14ac:dyDescent="0.2">
      <c r="A81" s="27" t="s">
        <v>1038</v>
      </c>
      <c r="B81" s="25" t="s">
        <v>149</v>
      </c>
      <c r="C81" s="24" t="s">
        <v>148</v>
      </c>
      <c r="D81" s="24" t="s">
        <v>845</v>
      </c>
      <c r="E81" s="24" t="s">
        <v>822</v>
      </c>
      <c r="F81" s="24"/>
      <c r="G81" s="24"/>
      <c r="H81" s="200">
        <v>2600</v>
      </c>
      <c r="I81" s="26">
        <f>H81*0.9</f>
        <v>2340</v>
      </c>
      <c r="J81" s="206">
        <f t="shared" si="203"/>
        <v>1300</v>
      </c>
      <c r="K81" s="111">
        <f>I81*0.5</f>
        <v>1170</v>
      </c>
      <c r="L81" s="200">
        <v>1000</v>
      </c>
      <c r="M81" s="26">
        <f>L81*0.9</f>
        <v>900</v>
      </c>
      <c r="N81" s="200">
        <v>1800</v>
      </c>
      <c r="O81" s="26">
        <f>N81*0.9</f>
        <v>1620</v>
      </c>
      <c r="P81" s="200">
        <v>3600</v>
      </c>
      <c r="Q81" s="26">
        <f>P81*0.9</f>
        <v>3240</v>
      </c>
      <c r="R81" s="200">
        <v>1600</v>
      </c>
      <c r="S81" s="26">
        <f>R81*0.9</f>
        <v>1440</v>
      </c>
      <c r="T81" s="200">
        <v>1000</v>
      </c>
      <c r="U81" s="26">
        <f>T81*0.9</f>
        <v>900</v>
      </c>
      <c r="V81" s="200">
        <v>800</v>
      </c>
      <c r="W81" s="26">
        <f>V81*0.9</f>
        <v>720</v>
      </c>
      <c r="X81" s="206">
        <f t="shared" si="204"/>
        <v>200</v>
      </c>
      <c r="Y81" s="142">
        <f>W81/4</f>
        <v>180</v>
      </c>
      <c r="Z81" s="215">
        <v>800</v>
      </c>
      <c r="AA81" s="227">
        <f>Z81*0.9</f>
        <v>720</v>
      </c>
    </row>
    <row r="82" spans="1:27" s="247" customFormat="1" ht="51.75" thickBot="1" x14ac:dyDescent="0.25">
      <c r="A82" s="189" t="s">
        <v>1038</v>
      </c>
      <c r="B82" s="245">
        <v>57580</v>
      </c>
      <c r="C82" s="246" t="s">
        <v>1074</v>
      </c>
      <c r="D82" s="246" t="s">
        <v>13</v>
      </c>
      <c r="E82" s="191" t="s">
        <v>822</v>
      </c>
      <c r="F82" s="191" t="s">
        <v>1075</v>
      </c>
      <c r="G82" s="192">
        <v>46237</v>
      </c>
      <c r="H82" s="201">
        <v>960</v>
      </c>
      <c r="I82" s="194">
        <f>H82*0.9</f>
        <v>864</v>
      </c>
      <c r="J82" s="207">
        <f t="shared" ref="J82" si="241">H82*0.5</f>
        <v>480</v>
      </c>
      <c r="K82" s="229">
        <f>I82*0.5</f>
        <v>432</v>
      </c>
      <c r="L82" s="201">
        <v>480</v>
      </c>
      <c r="M82" s="194">
        <f>L82*0.9</f>
        <v>432</v>
      </c>
      <c r="N82" s="201">
        <v>160</v>
      </c>
      <c r="O82" s="194">
        <f>N82*0.9</f>
        <v>144</v>
      </c>
      <c r="P82" s="201">
        <v>960</v>
      </c>
      <c r="Q82" s="194">
        <f>P82*0.9</f>
        <v>864</v>
      </c>
      <c r="R82" s="201">
        <v>960</v>
      </c>
      <c r="S82" s="194">
        <f>R82*0.9</f>
        <v>864</v>
      </c>
      <c r="T82" s="201">
        <v>160</v>
      </c>
      <c r="U82" s="194">
        <f>T82*0.9</f>
        <v>144</v>
      </c>
      <c r="V82" s="201">
        <v>160</v>
      </c>
      <c r="W82" s="194">
        <f>V82*0.9</f>
        <v>144</v>
      </c>
      <c r="X82" s="207">
        <f t="shared" ref="X82" si="242">V82/4</f>
        <v>40</v>
      </c>
      <c r="Y82" s="195">
        <f>W82/4</f>
        <v>36</v>
      </c>
      <c r="Z82" s="216">
        <v>160</v>
      </c>
      <c r="AA82" s="230">
        <f>Z82*0.9</f>
        <v>144</v>
      </c>
    </row>
    <row r="83" spans="1:27" s="141" customFormat="1" ht="13.15" customHeight="1" x14ac:dyDescent="0.2">
      <c r="A83" s="27" t="s">
        <v>401</v>
      </c>
      <c r="B83" s="25" t="s">
        <v>151</v>
      </c>
      <c r="C83" s="24" t="s">
        <v>150</v>
      </c>
      <c r="D83" s="24" t="s">
        <v>152</v>
      </c>
      <c r="E83" s="24" t="s">
        <v>823</v>
      </c>
      <c r="F83" s="24" t="s">
        <v>672</v>
      </c>
      <c r="G83" s="82">
        <v>45789</v>
      </c>
      <c r="H83" s="200">
        <f>2000*0.7</f>
        <v>1400</v>
      </c>
      <c r="I83" s="181">
        <f>H83</f>
        <v>1400</v>
      </c>
      <c r="J83" s="206">
        <f t="shared" si="203"/>
        <v>700</v>
      </c>
      <c r="K83" s="181">
        <f>J83</f>
        <v>700</v>
      </c>
      <c r="L83" s="200">
        <f>1000*0.7</f>
        <v>700</v>
      </c>
      <c r="M83" s="181">
        <f>L83</f>
        <v>700</v>
      </c>
      <c r="N83" s="200">
        <f>1000*0.7</f>
        <v>700</v>
      </c>
      <c r="O83" s="181">
        <f>N83</f>
        <v>700</v>
      </c>
      <c r="P83" s="200">
        <f>2000*0.7</f>
        <v>1400</v>
      </c>
      <c r="Q83" s="181">
        <f>P83</f>
        <v>1400</v>
      </c>
      <c r="R83" s="200">
        <f>1500*0.7</f>
        <v>1050</v>
      </c>
      <c r="S83" s="181">
        <f>R83</f>
        <v>1050</v>
      </c>
      <c r="T83" s="200">
        <f>1000*0.7</f>
        <v>700</v>
      </c>
      <c r="U83" s="26">
        <f>T83</f>
        <v>700</v>
      </c>
      <c r="V83" s="200">
        <f>400*0.7</f>
        <v>280</v>
      </c>
      <c r="W83" s="26">
        <f t="shared" ref="W83" si="243">V83</f>
        <v>280</v>
      </c>
      <c r="X83" s="206">
        <f t="shared" si="204"/>
        <v>70</v>
      </c>
      <c r="Y83" s="142">
        <f t="shared" ref="Y83" si="244">X83</f>
        <v>70</v>
      </c>
      <c r="Z83" s="215">
        <f>240*0.7</f>
        <v>168</v>
      </c>
      <c r="AA83" s="26">
        <f t="shared" ref="AA83" si="245">Z83</f>
        <v>168</v>
      </c>
    </row>
    <row r="84" spans="1:27" s="141" customFormat="1" ht="13.15" customHeight="1" thickBot="1" x14ac:dyDescent="0.25">
      <c r="A84" s="27" t="s">
        <v>401</v>
      </c>
      <c r="B84" s="25" t="s">
        <v>47</v>
      </c>
      <c r="C84" s="24" t="s">
        <v>153</v>
      </c>
      <c r="D84" s="24" t="s">
        <v>154</v>
      </c>
      <c r="E84" s="24" t="s">
        <v>824</v>
      </c>
      <c r="F84" s="24"/>
      <c r="G84" s="24"/>
      <c r="H84" s="200">
        <v>720</v>
      </c>
      <c r="I84" s="26">
        <f>H84*0.9</f>
        <v>648</v>
      </c>
      <c r="J84" s="206">
        <f t="shared" si="203"/>
        <v>360</v>
      </c>
      <c r="K84" s="111">
        <f>I84*0.5</f>
        <v>324</v>
      </c>
      <c r="L84" s="200">
        <v>240</v>
      </c>
      <c r="M84" s="26">
        <f>L84*0.9</f>
        <v>216</v>
      </c>
      <c r="N84" s="200">
        <v>240</v>
      </c>
      <c r="O84" s="26">
        <f>N84*0.9</f>
        <v>216</v>
      </c>
      <c r="P84" s="200">
        <v>720</v>
      </c>
      <c r="Q84" s="26">
        <f>P84*0.9</f>
        <v>648</v>
      </c>
      <c r="R84" s="200">
        <v>720</v>
      </c>
      <c r="S84" s="26">
        <f>R84*0.9</f>
        <v>648</v>
      </c>
      <c r="T84" s="200">
        <v>240</v>
      </c>
      <c r="U84" s="26">
        <f>T84*0.9</f>
        <v>216</v>
      </c>
      <c r="V84" s="200">
        <v>240</v>
      </c>
      <c r="W84" s="26">
        <f>V84*0.9</f>
        <v>216</v>
      </c>
      <c r="X84" s="206">
        <f t="shared" si="204"/>
        <v>60</v>
      </c>
      <c r="Y84" s="142">
        <f>W84/4</f>
        <v>54</v>
      </c>
      <c r="Z84" s="215">
        <v>240</v>
      </c>
      <c r="AA84" s="227">
        <f>Z84*0.9</f>
        <v>216</v>
      </c>
    </row>
    <row r="85" spans="1:27" s="141" customFormat="1" ht="13.15" customHeight="1" x14ac:dyDescent="0.2">
      <c r="A85" s="27" t="s">
        <v>401</v>
      </c>
      <c r="B85" s="25" t="s">
        <v>156</v>
      </c>
      <c r="C85" s="24" t="s">
        <v>155</v>
      </c>
      <c r="D85" s="24" t="s">
        <v>157</v>
      </c>
      <c r="E85" s="24" t="s">
        <v>825</v>
      </c>
      <c r="F85" s="24" t="s">
        <v>958</v>
      </c>
      <c r="G85" s="82">
        <v>45805</v>
      </c>
      <c r="H85" s="200">
        <v>1000</v>
      </c>
      <c r="I85" s="181">
        <f>H85</f>
        <v>1000</v>
      </c>
      <c r="J85" s="206">
        <f t="shared" si="203"/>
        <v>500</v>
      </c>
      <c r="K85" s="181">
        <f>J85</f>
        <v>500</v>
      </c>
      <c r="L85" s="200">
        <v>650</v>
      </c>
      <c r="M85" s="181">
        <f>L85</f>
        <v>650</v>
      </c>
      <c r="N85" s="200">
        <v>400</v>
      </c>
      <c r="O85" s="181">
        <f>N85</f>
        <v>400</v>
      </c>
      <c r="P85" s="200">
        <v>900</v>
      </c>
      <c r="Q85" s="181">
        <f>P85</f>
        <v>900</v>
      </c>
      <c r="R85" s="200">
        <v>750</v>
      </c>
      <c r="S85" s="181">
        <f>R85</f>
        <v>750</v>
      </c>
      <c r="T85" s="200">
        <v>800</v>
      </c>
      <c r="U85" s="26">
        <f>T85</f>
        <v>800</v>
      </c>
      <c r="V85" s="200">
        <v>400</v>
      </c>
      <c r="W85" s="26">
        <f t="shared" ref="W85" si="246">V85</f>
        <v>400</v>
      </c>
      <c r="X85" s="206">
        <f t="shared" si="204"/>
        <v>100</v>
      </c>
      <c r="Y85" s="142">
        <f t="shared" ref="Y85" si="247">X85</f>
        <v>100</v>
      </c>
      <c r="Z85" s="215">
        <v>240</v>
      </c>
      <c r="AA85" s="26">
        <f t="shared" ref="AA85" si="248">Z85</f>
        <v>240</v>
      </c>
    </row>
    <row r="86" spans="1:27" s="141" customFormat="1" ht="13.15" customHeight="1" x14ac:dyDescent="0.2">
      <c r="A86" s="27" t="s">
        <v>401</v>
      </c>
      <c r="B86" s="25" t="s">
        <v>158</v>
      </c>
      <c r="C86" s="24" t="s">
        <v>424</v>
      </c>
      <c r="D86" s="24" t="s">
        <v>159</v>
      </c>
      <c r="E86" s="24" t="s">
        <v>723</v>
      </c>
      <c r="F86" s="24" t="s">
        <v>722</v>
      </c>
      <c r="G86" s="82">
        <v>44579</v>
      </c>
      <c r="H86" s="200">
        <v>1200</v>
      </c>
      <c r="I86" s="26">
        <f t="shared" ref="I86:I93" si="249">H86*0.9</f>
        <v>1080</v>
      </c>
      <c r="J86" s="206">
        <f t="shared" si="203"/>
        <v>600</v>
      </c>
      <c r="K86" s="111">
        <f t="shared" ref="K86:K93" si="250">I86*0.5</f>
        <v>540</v>
      </c>
      <c r="L86" s="200">
        <v>250</v>
      </c>
      <c r="M86" s="26">
        <f t="shared" ref="M86:M93" si="251">L86*0.9</f>
        <v>225</v>
      </c>
      <c r="N86" s="200">
        <v>480</v>
      </c>
      <c r="O86" s="26">
        <f t="shared" ref="O86:O93" si="252">N86*0.9</f>
        <v>432</v>
      </c>
      <c r="P86" s="200">
        <v>1200</v>
      </c>
      <c r="Q86" s="26">
        <f t="shared" ref="Q86:Q93" si="253">P86*0.9</f>
        <v>1080</v>
      </c>
      <c r="R86" s="200">
        <v>320</v>
      </c>
      <c r="S86" s="26">
        <f t="shared" ref="S86:S93" si="254">R86*0.9</f>
        <v>288</v>
      </c>
      <c r="T86" s="200">
        <v>650</v>
      </c>
      <c r="U86" s="26">
        <f t="shared" ref="U86:U93" si="255">T86*0.9</f>
        <v>585</v>
      </c>
      <c r="V86" s="200">
        <v>250</v>
      </c>
      <c r="W86" s="26">
        <f t="shared" ref="W86:W93" si="256">V86*0.9</f>
        <v>225</v>
      </c>
      <c r="X86" s="206">
        <v>60</v>
      </c>
      <c r="Y86" s="142">
        <f t="shared" ref="Y86:Y93" si="257">W86/4</f>
        <v>56.25</v>
      </c>
      <c r="Z86" s="215">
        <v>250</v>
      </c>
      <c r="AA86" s="227">
        <f t="shared" ref="AA86:AA93" si="258">Z86*0.9</f>
        <v>225</v>
      </c>
    </row>
    <row r="87" spans="1:27" s="141" customFormat="1" ht="13.15" customHeight="1" x14ac:dyDescent="0.2">
      <c r="A87" s="27" t="s">
        <v>401</v>
      </c>
      <c r="B87" s="25" t="s">
        <v>160</v>
      </c>
      <c r="C87" s="24" t="s">
        <v>543</v>
      </c>
      <c r="D87" s="24" t="s">
        <v>161</v>
      </c>
      <c r="E87" s="24" t="s">
        <v>826</v>
      </c>
      <c r="F87" s="24"/>
      <c r="G87" s="24"/>
      <c r="H87" s="200">
        <v>800</v>
      </c>
      <c r="I87" s="26">
        <f t="shared" si="249"/>
        <v>720</v>
      </c>
      <c r="J87" s="206">
        <f t="shared" si="203"/>
        <v>400</v>
      </c>
      <c r="K87" s="111">
        <f t="shared" si="250"/>
        <v>360</v>
      </c>
      <c r="L87" s="200">
        <v>240</v>
      </c>
      <c r="M87" s="26">
        <f t="shared" si="251"/>
        <v>216</v>
      </c>
      <c r="N87" s="200">
        <v>240</v>
      </c>
      <c r="O87" s="26">
        <f t="shared" si="252"/>
        <v>216</v>
      </c>
      <c r="P87" s="200">
        <v>800</v>
      </c>
      <c r="Q87" s="26">
        <f t="shared" si="253"/>
        <v>720</v>
      </c>
      <c r="R87" s="200">
        <v>800</v>
      </c>
      <c r="S87" s="26">
        <f t="shared" si="254"/>
        <v>720</v>
      </c>
      <c r="T87" s="200">
        <v>240</v>
      </c>
      <c r="U87" s="26">
        <f t="shared" si="255"/>
        <v>216</v>
      </c>
      <c r="V87" s="200">
        <v>240</v>
      </c>
      <c r="W87" s="26">
        <f t="shared" si="256"/>
        <v>216</v>
      </c>
      <c r="X87" s="206">
        <f t="shared" si="204"/>
        <v>60</v>
      </c>
      <c r="Y87" s="142">
        <f t="shared" si="257"/>
        <v>54</v>
      </c>
      <c r="Z87" s="215">
        <v>240</v>
      </c>
      <c r="AA87" s="227">
        <f t="shared" si="258"/>
        <v>216</v>
      </c>
    </row>
    <row r="88" spans="1:27" s="141" customFormat="1" ht="13.15" customHeight="1" x14ac:dyDescent="0.2">
      <c r="A88" s="27" t="s">
        <v>401</v>
      </c>
      <c r="B88" s="25" t="s">
        <v>163</v>
      </c>
      <c r="C88" s="24" t="s">
        <v>162</v>
      </c>
      <c r="D88" s="24" t="s">
        <v>164</v>
      </c>
      <c r="E88" s="24" t="s">
        <v>827</v>
      </c>
      <c r="F88" s="24"/>
      <c r="G88" s="24"/>
      <c r="H88" s="200">
        <v>480</v>
      </c>
      <c r="I88" s="26">
        <f t="shared" si="249"/>
        <v>432</v>
      </c>
      <c r="J88" s="206">
        <f t="shared" si="203"/>
        <v>240</v>
      </c>
      <c r="K88" s="111">
        <f t="shared" si="250"/>
        <v>216</v>
      </c>
      <c r="L88" s="200">
        <v>160</v>
      </c>
      <c r="M88" s="26">
        <f t="shared" si="251"/>
        <v>144</v>
      </c>
      <c r="N88" s="200">
        <v>160</v>
      </c>
      <c r="O88" s="26">
        <f t="shared" si="252"/>
        <v>144</v>
      </c>
      <c r="P88" s="200">
        <v>480</v>
      </c>
      <c r="Q88" s="26">
        <f t="shared" si="253"/>
        <v>432</v>
      </c>
      <c r="R88" s="200">
        <v>480</v>
      </c>
      <c r="S88" s="26">
        <f t="shared" si="254"/>
        <v>432</v>
      </c>
      <c r="T88" s="200">
        <v>160</v>
      </c>
      <c r="U88" s="26">
        <f t="shared" si="255"/>
        <v>144</v>
      </c>
      <c r="V88" s="200">
        <v>160</v>
      </c>
      <c r="W88" s="26">
        <f t="shared" si="256"/>
        <v>144</v>
      </c>
      <c r="X88" s="206">
        <f t="shared" si="204"/>
        <v>40</v>
      </c>
      <c r="Y88" s="142">
        <f t="shared" si="257"/>
        <v>36</v>
      </c>
      <c r="Z88" s="215">
        <v>160</v>
      </c>
      <c r="AA88" s="227">
        <f t="shared" si="258"/>
        <v>144</v>
      </c>
    </row>
    <row r="89" spans="1:27" s="221" customFormat="1" ht="38.25" x14ac:dyDescent="0.2">
      <c r="A89" s="189" t="s">
        <v>1040</v>
      </c>
      <c r="B89" s="190" t="s">
        <v>51</v>
      </c>
      <c r="C89" s="191" t="s">
        <v>50</v>
      </c>
      <c r="D89" s="191" t="s">
        <v>165</v>
      </c>
      <c r="E89" s="191" t="s">
        <v>828</v>
      </c>
      <c r="F89" s="191" t="s">
        <v>1064</v>
      </c>
      <c r="G89" s="192">
        <v>46237</v>
      </c>
      <c r="H89" s="201">
        <v>1150</v>
      </c>
      <c r="I89" s="194">
        <f t="shared" si="249"/>
        <v>1035</v>
      </c>
      <c r="J89" s="207">
        <f t="shared" si="203"/>
        <v>575</v>
      </c>
      <c r="K89" s="229">
        <f t="shared" si="250"/>
        <v>517.5</v>
      </c>
      <c r="L89" s="201">
        <v>600</v>
      </c>
      <c r="M89" s="194">
        <f t="shared" si="251"/>
        <v>540</v>
      </c>
      <c r="N89" s="201">
        <v>600</v>
      </c>
      <c r="O89" s="194">
        <f t="shared" si="252"/>
        <v>540</v>
      </c>
      <c r="P89" s="201">
        <v>800</v>
      </c>
      <c r="Q89" s="194">
        <f t="shared" si="253"/>
        <v>720</v>
      </c>
      <c r="R89" s="201">
        <v>600</v>
      </c>
      <c r="S89" s="194">
        <f t="shared" si="254"/>
        <v>540</v>
      </c>
      <c r="T89" s="201">
        <v>800</v>
      </c>
      <c r="U89" s="194">
        <f t="shared" si="255"/>
        <v>720</v>
      </c>
      <c r="V89" s="201">
        <v>800</v>
      </c>
      <c r="W89" s="194">
        <f t="shared" si="256"/>
        <v>720</v>
      </c>
      <c r="X89" s="207">
        <f t="shared" si="204"/>
        <v>200</v>
      </c>
      <c r="Y89" s="195">
        <f t="shared" si="257"/>
        <v>180</v>
      </c>
      <c r="Z89" s="216">
        <v>600</v>
      </c>
      <c r="AA89" s="230">
        <f t="shared" si="258"/>
        <v>540</v>
      </c>
    </row>
    <row r="90" spans="1:27" s="141" customFormat="1" ht="33" customHeight="1" x14ac:dyDescent="0.2">
      <c r="A90" s="27" t="s">
        <v>1040</v>
      </c>
      <c r="B90" s="25" t="s">
        <v>51</v>
      </c>
      <c r="C90" s="24" t="s">
        <v>527</v>
      </c>
      <c r="D90" s="24" t="s">
        <v>528</v>
      </c>
      <c r="E90" s="24"/>
      <c r="F90" s="24"/>
      <c r="G90" s="24"/>
      <c r="H90" s="200">
        <v>500</v>
      </c>
      <c r="I90" s="26">
        <f t="shared" si="249"/>
        <v>450</v>
      </c>
      <c r="J90" s="206">
        <f t="shared" si="203"/>
        <v>250</v>
      </c>
      <c r="K90" s="111">
        <f t="shared" si="250"/>
        <v>225</v>
      </c>
      <c r="L90" s="200">
        <v>250</v>
      </c>
      <c r="M90" s="26">
        <f t="shared" si="251"/>
        <v>225</v>
      </c>
      <c r="N90" s="200">
        <v>250</v>
      </c>
      <c r="O90" s="26">
        <f t="shared" si="252"/>
        <v>225</v>
      </c>
      <c r="P90" s="200">
        <v>250</v>
      </c>
      <c r="Q90" s="26">
        <f t="shared" si="253"/>
        <v>225</v>
      </c>
      <c r="R90" s="200">
        <v>250</v>
      </c>
      <c r="S90" s="26">
        <f t="shared" si="254"/>
        <v>225</v>
      </c>
      <c r="T90" s="200">
        <v>250</v>
      </c>
      <c r="U90" s="26">
        <f t="shared" si="255"/>
        <v>225</v>
      </c>
      <c r="V90" s="200">
        <v>250</v>
      </c>
      <c r="W90" s="26">
        <f t="shared" si="256"/>
        <v>225</v>
      </c>
      <c r="X90" s="206">
        <v>60</v>
      </c>
      <c r="Y90" s="142">
        <f t="shared" si="257"/>
        <v>56.25</v>
      </c>
      <c r="Z90" s="215">
        <v>250</v>
      </c>
      <c r="AA90" s="227">
        <f t="shared" si="258"/>
        <v>225</v>
      </c>
    </row>
    <row r="91" spans="1:27" s="141" customFormat="1" ht="13.15" customHeight="1" x14ac:dyDescent="0.2">
      <c r="A91" s="27" t="s">
        <v>401</v>
      </c>
      <c r="B91" s="25" t="s">
        <v>166</v>
      </c>
      <c r="C91" s="24" t="s">
        <v>535</v>
      </c>
      <c r="D91" s="24" t="s">
        <v>167</v>
      </c>
      <c r="E91" s="24" t="s">
        <v>829</v>
      </c>
      <c r="F91" s="24"/>
      <c r="G91" s="24"/>
      <c r="H91" s="200">
        <v>1200</v>
      </c>
      <c r="I91" s="26">
        <f t="shared" si="249"/>
        <v>1080</v>
      </c>
      <c r="J91" s="206">
        <f t="shared" si="203"/>
        <v>600</v>
      </c>
      <c r="K91" s="111">
        <f t="shared" si="250"/>
        <v>540</v>
      </c>
      <c r="L91" s="200">
        <v>160</v>
      </c>
      <c r="M91" s="26">
        <f t="shared" si="251"/>
        <v>144</v>
      </c>
      <c r="N91" s="200">
        <v>160</v>
      </c>
      <c r="O91" s="26">
        <f t="shared" si="252"/>
        <v>144</v>
      </c>
      <c r="P91" s="200">
        <v>960</v>
      </c>
      <c r="Q91" s="26">
        <f t="shared" si="253"/>
        <v>864</v>
      </c>
      <c r="R91" s="200">
        <v>960</v>
      </c>
      <c r="S91" s="26">
        <f t="shared" si="254"/>
        <v>864</v>
      </c>
      <c r="T91" s="200">
        <v>320</v>
      </c>
      <c r="U91" s="26">
        <f t="shared" si="255"/>
        <v>288</v>
      </c>
      <c r="V91" s="200">
        <v>320</v>
      </c>
      <c r="W91" s="26">
        <f t="shared" si="256"/>
        <v>288</v>
      </c>
      <c r="X91" s="206">
        <f t="shared" si="204"/>
        <v>80</v>
      </c>
      <c r="Y91" s="142">
        <f t="shared" si="257"/>
        <v>72</v>
      </c>
      <c r="Z91" s="215">
        <v>160</v>
      </c>
      <c r="AA91" s="227">
        <f t="shared" si="258"/>
        <v>144</v>
      </c>
    </row>
    <row r="92" spans="1:27" s="141" customFormat="1" ht="13.15" customHeight="1" x14ac:dyDescent="0.2">
      <c r="A92" s="27" t="s">
        <v>401</v>
      </c>
      <c r="B92" s="25">
        <v>57562</v>
      </c>
      <c r="C92" s="24" t="s">
        <v>536</v>
      </c>
      <c r="D92" s="24" t="s">
        <v>77</v>
      </c>
      <c r="E92" s="24"/>
      <c r="F92" s="24"/>
      <c r="G92" s="24"/>
      <c r="H92" s="200">
        <v>320</v>
      </c>
      <c r="I92" s="26">
        <f t="shared" si="249"/>
        <v>288</v>
      </c>
      <c r="J92" s="206">
        <f t="shared" si="203"/>
        <v>160</v>
      </c>
      <c r="K92" s="111">
        <f t="shared" si="250"/>
        <v>144</v>
      </c>
      <c r="L92" s="200">
        <v>80</v>
      </c>
      <c r="M92" s="26">
        <f t="shared" si="251"/>
        <v>72</v>
      </c>
      <c r="N92" s="200">
        <v>80</v>
      </c>
      <c r="O92" s="26">
        <f t="shared" si="252"/>
        <v>72</v>
      </c>
      <c r="P92" s="200">
        <v>450</v>
      </c>
      <c r="Q92" s="26">
        <f t="shared" si="253"/>
        <v>405</v>
      </c>
      <c r="R92" s="200">
        <v>450</v>
      </c>
      <c r="S92" s="26">
        <f t="shared" si="254"/>
        <v>405</v>
      </c>
      <c r="T92" s="200">
        <v>200</v>
      </c>
      <c r="U92" s="26">
        <f t="shared" si="255"/>
        <v>180</v>
      </c>
      <c r="V92" s="200">
        <v>200</v>
      </c>
      <c r="W92" s="26">
        <f t="shared" si="256"/>
        <v>180</v>
      </c>
      <c r="X92" s="206">
        <f t="shared" si="204"/>
        <v>50</v>
      </c>
      <c r="Y92" s="142">
        <f t="shared" si="257"/>
        <v>45</v>
      </c>
      <c r="Z92" s="215">
        <v>200</v>
      </c>
      <c r="AA92" s="227">
        <f t="shared" si="258"/>
        <v>180</v>
      </c>
    </row>
    <row r="93" spans="1:27" s="141" customFormat="1" ht="13.15" customHeight="1" thickBot="1" x14ac:dyDescent="0.25">
      <c r="A93" s="27" t="s">
        <v>401</v>
      </c>
      <c r="B93" s="25" t="s">
        <v>168</v>
      </c>
      <c r="C93" s="24" t="s">
        <v>544</v>
      </c>
      <c r="D93" s="24" t="s">
        <v>169</v>
      </c>
      <c r="E93" s="24" t="s">
        <v>830</v>
      </c>
      <c r="F93" s="24"/>
      <c r="G93" s="24"/>
      <c r="H93" s="200">
        <v>1200</v>
      </c>
      <c r="I93" s="26">
        <f t="shared" si="249"/>
        <v>1080</v>
      </c>
      <c r="J93" s="206">
        <f t="shared" si="203"/>
        <v>600</v>
      </c>
      <c r="K93" s="111">
        <f t="shared" si="250"/>
        <v>540</v>
      </c>
      <c r="L93" s="200">
        <v>320</v>
      </c>
      <c r="M93" s="26">
        <f t="shared" si="251"/>
        <v>288</v>
      </c>
      <c r="N93" s="200">
        <v>80</v>
      </c>
      <c r="O93" s="26">
        <f t="shared" si="252"/>
        <v>72</v>
      </c>
      <c r="P93" s="200">
        <v>1200</v>
      </c>
      <c r="Q93" s="26">
        <f t="shared" si="253"/>
        <v>1080</v>
      </c>
      <c r="R93" s="200">
        <v>1200</v>
      </c>
      <c r="S93" s="26">
        <f t="shared" si="254"/>
        <v>1080</v>
      </c>
      <c r="T93" s="200">
        <v>320</v>
      </c>
      <c r="U93" s="26">
        <f t="shared" si="255"/>
        <v>288</v>
      </c>
      <c r="V93" s="200">
        <v>160</v>
      </c>
      <c r="W93" s="26">
        <f t="shared" si="256"/>
        <v>144</v>
      </c>
      <c r="X93" s="206">
        <f t="shared" si="204"/>
        <v>40</v>
      </c>
      <c r="Y93" s="142">
        <f t="shared" si="257"/>
        <v>36</v>
      </c>
      <c r="Z93" s="215">
        <v>80</v>
      </c>
      <c r="AA93" s="227">
        <f t="shared" si="258"/>
        <v>72</v>
      </c>
    </row>
    <row r="94" spans="1:27" s="221" customFormat="1" ht="39" thickBot="1" x14ac:dyDescent="0.25">
      <c r="A94" s="189" t="s">
        <v>1014</v>
      </c>
      <c r="B94" s="190" t="s">
        <v>171</v>
      </c>
      <c r="C94" s="191" t="s">
        <v>170</v>
      </c>
      <c r="D94" s="191" t="s">
        <v>172</v>
      </c>
      <c r="E94" s="191" t="s">
        <v>831</v>
      </c>
      <c r="F94" s="191" t="s">
        <v>1015</v>
      </c>
      <c r="G94" s="192">
        <v>46219</v>
      </c>
      <c r="H94" s="201">
        <f>(560*1.5)*0.9</f>
        <v>756</v>
      </c>
      <c r="I94" s="193">
        <f t="shared" ref="I94:I96" si="259">H94</f>
        <v>756</v>
      </c>
      <c r="J94" s="207">
        <f>H94*0.5</f>
        <v>378</v>
      </c>
      <c r="K94" s="193">
        <f t="shared" ref="K94:K96" si="260">J94</f>
        <v>378</v>
      </c>
      <c r="L94" s="201">
        <v>500</v>
      </c>
      <c r="M94" s="193">
        <f t="shared" ref="M94:M96" si="261">L94</f>
        <v>500</v>
      </c>
      <c r="N94" s="201">
        <f>240*0.9</f>
        <v>216</v>
      </c>
      <c r="O94" s="193">
        <f t="shared" ref="O94:O96" si="262">N94</f>
        <v>216</v>
      </c>
      <c r="P94" s="201">
        <f>840*0.9</f>
        <v>756</v>
      </c>
      <c r="Q94" s="193">
        <f t="shared" ref="Q94:Q96" si="263">P94</f>
        <v>756</v>
      </c>
      <c r="R94" s="201">
        <f>840*0.9</f>
        <v>756</v>
      </c>
      <c r="S94" s="193">
        <f t="shared" ref="S94:S96" si="264">R94</f>
        <v>756</v>
      </c>
      <c r="T94" s="201">
        <v>500</v>
      </c>
      <c r="U94" s="194">
        <f t="shared" ref="U94:U96" si="265">T94</f>
        <v>500</v>
      </c>
      <c r="V94" s="201">
        <f>160*0.9</f>
        <v>144</v>
      </c>
      <c r="W94" s="194">
        <f t="shared" ref="W94:W96" si="266">V94</f>
        <v>144</v>
      </c>
      <c r="X94" s="207">
        <f t="shared" si="204"/>
        <v>36</v>
      </c>
      <c r="Y94" s="195">
        <f t="shared" ref="Y94:Y96" si="267">X94</f>
        <v>36</v>
      </c>
      <c r="Z94" s="216">
        <f>160*0.9</f>
        <v>144</v>
      </c>
      <c r="AA94" s="194">
        <f t="shared" ref="AA94:AA96" si="268">Z94</f>
        <v>144</v>
      </c>
    </row>
    <row r="95" spans="1:27" s="141" customFormat="1" ht="13.15" customHeight="1" thickBot="1" x14ac:dyDescent="0.25">
      <c r="A95" s="27" t="s">
        <v>401</v>
      </c>
      <c r="B95" s="25" t="s">
        <v>174</v>
      </c>
      <c r="C95" s="24" t="s">
        <v>173</v>
      </c>
      <c r="D95" s="24" t="s">
        <v>175</v>
      </c>
      <c r="E95" s="24" t="s">
        <v>832</v>
      </c>
      <c r="F95" s="24" t="s">
        <v>960</v>
      </c>
      <c r="G95" s="82">
        <v>45789</v>
      </c>
      <c r="H95" s="200">
        <f>100*0.9</f>
        <v>90</v>
      </c>
      <c r="I95" s="181">
        <f t="shared" si="259"/>
        <v>90</v>
      </c>
      <c r="J95" s="206">
        <f t="shared" si="203"/>
        <v>45</v>
      </c>
      <c r="K95" s="181">
        <f t="shared" si="260"/>
        <v>45</v>
      </c>
      <c r="L95" s="200">
        <f>100*0.9</f>
        <v>90</v>
      </c>
      <c r="M95" s="181">
        <f t="shared" si="261"/>
        <v>90</v>
      </c>
      <c r="N95" s="200">
        <f t="shared" ref="N95:V95" si="269">100*0.9</f>
        <v>90</v>
      </c>
      <c r="O95" s="181">
        <f t="shared" si="262"/>
        <v>90</v>
      </c>
      <c r="P95" s="200">
        <f t="shared" si="269"/>
        <v>90</v>
      </c>
      <c r="Q95" s="181">
        <f t="shared" si="263"/>
        <v>90</v>
      </c>
      <c r="R95" s="200">
        <f t="shared" si="269"/>
        <v>90</v>
      </c>
      <c r="S95" s="181">
        <f t="shared" si="264"/>
        <v>90</v>
      </c>
      <c r="T95" s="200">
        <f t="shared" si="269"/>
        <v>90</v>
      </c>
      <c r="U95" s="26">
        <f t="shared" si="265"/>
        <v>90</v>
      </c>
      <c r="V95" s="200">
        <f t="shared" si="269"/>
        <v>90</v>
      </c>
      <c r="W95" s="26">
        <f t="shared" si="266"/>
        <v>90</v>
      </c>
      <c r="X95" s="206">
        <f t="shared" si="204"/>
        <v>22.5</v>
      </c>
      <c r="Y95" s="142">
        <f t="shared" si="267"/>
        <v>22.5</v>
      </c>
      <c r="Z95" s="215">
        <f>100*0.9</f>
        <v>90</v>
      </c>
      <c r="AA95" s="26">
        <f t="shared" si="268"/>
        <v>90</v>
      </c>
    </row>
    <row r="96" spans="1:27" s="221" customFormat="1" ht="33.75" customHeight="1" x14ac:dyDescent="0.2">
      <c r="A96" s="189" t="s">
        <v>1003</v>
      </c>
      <c r="B96" s="190" t="s">
        <v>177</v>
      </c>
      <c r="C96" s="191" t="s">
        <v>176</v>
      </c>
      <c r="D96" s="191" t="s">
        <v>178</v>
      </c>
      <c r="E96" s="191" t="s">
        <v>833</v>
      </c>
      <c r="F96" s="191" t="s">
        <v>1002</v>
      </c>
      <c r="G96" s="192">
        <v>46219</v>
      </c>
      <c r="H96" s="201">
        <v>900</v>
      </c>
      <c r="I96" s="193">
        <f t="shared" si="259"/>
        <v>900</v>
      </c>
      <c r="J96" s="207">
        <f t="shared" si="203"/>
        <v>450</v>
      </c>
      <c r="K96" s="193">
        <f t="shared" si="260"/>
        <v>450</v>
      </c>
      <c r="L96" s="201">
        <v>300</v>
      </c>
      <c r="M96" s="193">
        <f t="shared" si="261"/>
        <v>300</v>
      </c>
      <c r="N96" s="201">
        <v>100</v>
      </c>
      <c r="O96" s="193">
        <f t="shared" si="262"/>
        <v>100</v>
      </c>
      <c r="P96" s="201">
        <v>900</v>
      </c>
      <c r="Q96" s="193">
        <f t="shared" si="263"/>
        <v>900</v>
      </c>
      <c r="R96" s="201">
        <v>400</v>
      </c>
      <c r="S96" s="193">
        <f t="shared" si="264"/>
        <v>400</v>
      </c>
      <c r="T96" s="201">
        <v>200</v>
      </c>
      <c r="U96" s="194">
        <f t="shared" si="265"/>
        <v>200</v>
      </c>
      <c r="V96" s="201">
        <v>200</v>
      </c>
      <c r="W96" s="194">
        <f t="shared" si="266"/>
        <v>200</v>
      </c>
      <c r="X96" s="207">
        <f t="shared" si="204"/>
        <v>50</v>
      </c>
      <c r="Y96" s="195">
        <f t="shared" si="267"/>
        <v>50</v>
      </c>
      <c r="Z96" s="216">
        <v>100</v>
      </c>
      <c r="AA96" s="194">
        <f t="shared" si="268"/>
        <v>100</v>
      </c>
    </row>
    <row r="97" spans="1:27" s="141" customFormat="1" ht="13.15" customHeight="1" x14ac:dyDescent="0.2">
      <c r="A97" s="27" t="s">
        <v>401</v>
      </c>
      <c r="B97" s="25" t="s">
        <v>180</v>
      </c>
      <c r="C97" s="24" t="s">
        <v>179</v>
      </c>
      <c r="D97" s="24" t="s">
        <v>181</v>
      </c>
      <c r="E97" s="24" t="s">
        <v>834</v>
      </c>
      <c r="F97" s="24"/>
      <c r="G97" s="24"/>
      <c r="H97" s="200">
        <v>1280</v>
      </c>
      <c r="I97" s="26">
        <f t="shared" ref="I97:I99" si="270">H97*0.9</f>
        <v>1152</v>
      </c>
      <c r="J97" s="206">
        <f t="shared" si="203"/>
        <v>640</v>
      </c>
      <c r="K97" s="111">
        <f t="shared" ref="K97:K99" si="271">I97*0.5</f>
        <v>576</v>
      </c>
      <c r="L97" s="200">
        <v>320</v>
      </c>
      <c r="M97" s="26">
        <f t="shared" ref="M97:M99" si="272">L97*0.9</f>
        <v>288</v>
      </c>
      <c r="N97" s="200">
        <v>640</v>
      </c>
      <c r="O97" s="26">
        <f t="shared" ref="O97:O99" si="273">N97*0.9</f>
        <v>576</v>
      </c>
      <c r="P97" s="200">
        <v>1440</v>
      </c>
      <c r="Q97" s="26">
        <f t="shared" ref="Q97:Q99" si="274">P97*0.9</f>
        <v>1296</v>
      </c>
      <c r="R97" s="200">
        <v>1040</v>
      </c>
      <c r="S97" s="26">
        <f t="shared" ref="S97:S99" si="275">R97*0.9</f>
        <v>936</v>
      </c>
      <c r="T97" s="200">
        <v>480</v>
      </c>
      <c r="U97" s="26">
        <f t="shared" ref="U97:U99" si="276">T97*0.9</f>
        <v>432</v>
      </c>
      <c r="V97" s="200">
        <v>320</v>
      </c>
      <c r="W97" s="26">
        <f t="shared" ref="W97:W99" si="277">V97*0.9</f>
        <v>288</v>
      </c>
      <c r="X97" s="206">
        <f t="shared" si="204"/>
        <v>80</v>
      </c>
      <c r="Y97" s="142">
        <f t="shared" ref="Y97:Y99" si="278">W97/4</f>
        <v>72</v>
      </c>
      <c r="Z97" s="215">
        <v>160</v>
      </c>
      <c r="AA97" s="227">
        <f t="shared" ref="AA97:AA99" si="279">Z97*0.9</f>
        <v>144</v>
      </c>
    </row>
    <row r="98" spans="1:27" s="141" customFormat="1" ht="13.15" customHeight="1" x14ac:dyDescent="0.2">
      <c r="A98" s="27" t="s">
        <v>401</v>
      </c>
      <c r="B98" s="25" t="s">
        <v>183</v>
      </c>
      <c r="C98" s="24" t="s">
        <v>182</v>
      </c>
      <c r="D98" s="24" t="s">
        <v>184</v>
      </c>
      <c r="E98" s="24" t="s">
        <v>835</v>
      </c>
      <c r="F98" s="24"/>
      <c r="G98" s="24"/>
      <c r="H98" s="200">
        <v>720</v>
      </c>
      <c r="I98" s="26">
        <f t="shared" si="270"/>
        <v>648</v>
      </c>
      <c r="J98" s="206">
        <f t="shared" si="203"/>
        <v>360</v>
      </c>
      <c r="K98" s="111">
        <f t="shared" si="271"/>
        <v>324</v>
      </c>
      <c r="L98" s="200">
        <v>240</v>
      </c>
      <c r="M98" s="26">
        <f t="shared" si="272"/>
        <v>216</v>
      </c>
      <c r="N98" s="200">
        <v>240</v>
      </c>
      <c r="O98" s="26">
        <f t="shared" si="273"/>
        <v>216</v>
      </c>
      <c r="P98" s="200">
        <v>720</v>
      </c>
      <c r="Q98" s="26">
        <f t="shared" si="274"/>
        <v>648</v>
      </c>
      <c r="R98" s="200">
        <v>720</v>
      </c>
      <c r="S98" s="26">
        <f t="shared" si="275"/>
        <v>648</v>
      </c>
      <c r="T98" s="200">
        <v>240</v>
      </c>
      <c r="U98" s="26">
        <f t="shared" si="276"/>
        <v>216</v>
      </c>
      <c r="V98" s="200">
        <v>320</v>
      </c>
      <c r="W98" s="26">
        <f t="shared" si="277"/>
        <v>288</v>
      </c>
      <c r="X98" s="206">
        <f t="shared" si="204"/>
        <v>80</v>
      </c>
      <c r="Y98" s="142">
        <f t="shared" si="278"/>
        <v>72</v>
      </c>
      <c r="Z98" s="215">
        <v>240</v>
      </c>
      <c r="AA98" s="227">
        <f t="shared" si="279"/>
        <v>216</v>
      </c>
    </row>
    <row r="99" spans="1:27" s="141" customFormat="1" ht="13.15" customHeight="1" thickBot="1" x14ac:dyDescent="0.25">
      <c r="A99" s="27" t="s">
        <v>401</v>
      </c>
      <c r="B99" s="25" t="s">
        <v>419</v>
      </c>
      <c r="C99" s="24" t="s">
        <v>420</v>
      </c>
      <c r="D99" s="24" t="s">
        <v>418</v>
      </c>
      <c r="E99" s="24" t="s">
        <v>836</v>
      </c>
      <c r="F99" s="24"/>
      <c r="G99" s="24"/>
      <c r="H99" s="200">
        <v>1200</v>
      </c>
      <c r="I99" s="26">
        <f t="shared" si="270"/>
        <v>1080</v>
      </c>
      <c r="J99" s="206">
        <f t="shared" si="203"/>
        <v>600</v>
      </c>
      <c r="K99" s="111">
        <f t="shared" si="271"/>
        <v>540</v>
      </c>
      <c r="L99" s="200">
        <v>320</v>
      </c>
      <c r="M99" s="26">
        <f t="shared" si="272"/>
        <v>288</v>
      </c>
      <c r="N99" s="200">
        <v>320</v>
      </c>
      <c r="O99" s="26">
        <f t="shared" si="273"/>
        <v>288</v>
      </c>
      <c r="P99" s="200">
        <v>1200</v>
      </c>
      <c r="Q99" s="26">
        <f t="shared" si="274"/>
        <v>1080</v>
      </c>
      <c r="R99" s="200">
        <v>1200</v>
      </c>
      <c r="S99" s="26">
        <f t="shared" si="275"/>
        <v>1080</v>
      </c>
      <c r="T99" s="200">
        <v>320</v>
      </c>
      <c r="U99" s="26">
        <f t="shared" si="276"/>
        <v>288</v>
      </c>
      <c r="V99" s="200">
        <v>320</v>
      </c>
      <c r="W99" s="26">
        <f t="shared" si="277"/>
        <v>288</v>
      </c>
      <c r="X99" s="206">
        <f t="shared" si="204"/>
        <v>80</v>
      </c>
      <c r="Y99" s="142">
        <f t="shared" si="278"/>
        <v>72</v>
      </c>
      <c r="Z99" s="215">
        <v>320</v>
      </c>
      <c r="AA99" s="227">
        <f t="shared" si="279"/>
        <v>288</v>
      </c>
    </row>
    <row r="100" spans="1:27" s="221" customFormat="1" ht="25.5" x14ac:dyDescent="0.2">
      <c r="A100" s="189" t="s">
        <v>1042</v>
      </c>
      <c r="B100" s="190" t="s">
        <v>186</v>
      </c>
      <c r="C100" s="191" t="s">
        <v>185</v>
      </c>
      <c r="D100" s="191" t="s">
        <v>187</v>
      </c>
      <c r="E100" s="191" t="s">
        <v>837</v>
      </c>
      <c r="F100" s="191" t="s">
        <v>1043</v>
      </c>
      <c r="G100" s="192">
        <v>46226</v>
      </c>
      <c r="H100" s="201">
        <v>800</v>
      </c>
      <c r="I100" s="193">
        <f>H100</f>
        <v>800</v>
      </c>
      <c r="J100" s="207">
        <f t="shared" si="203"/>
        <v>400</v>
      </c>
      <c r="K100" s="193">
        <f>J100</f>
        <v>400</v>
      </c>
      <c r="L100" s="201">
        <v>240</v>
      </c>
      <c r="M100" s="193">
        <f>L100</f>
        <v>240</v>
      </c>
      <c r="N100" s="201">
        <v>240</v>
      </c>
      <c r="O100" s="193">
        <f>N100</f>
        <v>240</v>
      </c>
      <c r="P100" s="201">
        <v>800</v>
      </c>
      <c r="Q100" s="193">
        <f>P100</f>
        <v>800</v>
      </c>
      <c r="R100" s="201">
        <v>800</v>
      </c>
      <c r="S100" s="193">
        <f>R100</f>
        <v>800</v>
      </c>
      <c r="T100" s="201">
        <v>600</v>
      </c>
      <c r="U100" s="194">
        <f>T100</f>
        <v>600</v>
      </c>
      <c r="V100" s="201">
        <v>240</v>
      </c>
      <c r="W100" s="194">
        <f t="shared" ref="W100" si="280">V100</f>
        <v>240</v>
      </c>
      <c r="X100" s="207">
        <f t="shared" si="204"/>
        <v>60</v>
      </c>
      <c r="Y100" s="195">
        <f t="shared" ref="Y100" si="281">X100</f>
        <v>60</v>
      </c>
      <c r="Z100" s="216">
        <v>240</v>
      </c>
      <c r="AA100" s="194">
        <f t="shared" ref="AA100" si="282">Z100</f>
        <v>240</v>
      </c>
    </row>
    <row r="101" spans="1:27" s="141" customFormat="1" ht="13.15" customHeight="1" thickBot="1" x14ac:dyDescent="0.25">
      <c r="A101" s="27" t="s">
        <v>401</v>
      </c>
      <c r="B101" s="25" t="s">
        <v>189</v>
      </c>
      <c r="C101" s="24" t="s">
        <v>188</v>
      </c>
      <c r="D101" s="24" t="s">
        <v>190</v>
      </c>
      <c r="E101" s="24" t="s">
        <v>838</v>
      </c>
      <c r="F101" s="24"/>
      <c r="G101" s="24"/>
      <c r="H101" s="200">
        <v>560</v>
      </c>
      <c r="I101" s="26">
        <f>H101*0.9</f>
        <v>504</v>
      </c>
      <c r="J101" s="206">
        <f t="shared" si="203"/>
        <v>280</v>
      </c>
      <c r="K101" s="111">
        <f>I101*0.5</f>
        <v>252</v>
      </c>
      <c r="L101" s="200">
        <v>160</v>
      </c>
      <c r="M101" s="26">
        <f>L101*0.9</f>
        <v>144</v>
      </c>
      <c r="N101" s="200">
        <v>160</v>
      </c>
      <c r="O101" s="26">
        <f>N101*0.9</f>
        <v>144</v>
      </c>
      <c r="P101" s="200">
        <v>560</v>
      </c>
      <c r="Q101" s="26">
        <f>P101*0.9</f>
        <v>504</v>
      </c>
      <c r="R101" s="200">
        <v>560</v>
      </c>
      <c r="S101" s="26">
        <f>R101*0.9</f>
        <v>504</v>
      </c>
      <c r="T101" s="200">
        <v>160</v>
      </c>
      <c r="U101" s="26">
        <f>T101*0.9</f>
        <v>144</v>
      </c>
      <c r="V101" s="200">
        <v>160</v>
      </c>
      <c r="W101" s="26">
        <f>V101*0.9</f>
        <v>144</v>
      </c>
      <c r="X101" s="206">
        <f t="shared" si="204"/>
        <v>40</v>
      </c>
      <c r="Y101" s="142">
        <f>W101/4</f>
        <v>36</v>
      </c>
      <c r="Z101" s="215">
        <v>160</v>
      </c>
      <c r="AA101" s="227">
        <f>Z101*0.9</f>
        <v>144</v>
      </c>
    </row>
    <row r="102" spans="1:27" s="221" customFormat="1" ht="27.75" customHeight="1" x14ac:dyDescent="0.2">
      <c r="A102" s="189" t="s">
        <v>1044</v>
      </c>
      <c r="B102" s="190" t="s">
        <v>192</v>
      </c>
      <c r="C102" s="191" t="s">
        <v>191</v>
      </c>
      <c r="D102" s="191" t="s">
        <v>193</v>
      </c>
      <c r="E102" s="191" t="s">
        <v>839</v>
      </c>
      <c r="F102" s="191" t="s">
        <v>1043</v>
      </c>
      <c r="G102" s="192">
        <v>46226</v>
      </c>
      <c r="H102" s="201">
        <f>400*0.9</f>
        <v>360</v>
      </c>
      <c r="I102" s="193">
        <f>H102</f>
        <v>360</v>
      </c>
      <c r="J102" s="207">
        <f t="shared" si="203"/>
        <v>180</v>
      </c>
      <c r="K102" s="193">
        <f>J102</f>
        <v>180</v>
      </c>
      <c r="L102" s="201">
        <f>160*0.9</f>
        <v>144</v>
      </c>
      <c r="M102" s="193">
        <f>L102</f>
        <v>144</v>
      </c>
      <c r="N102" s="201">
        <f>160*0.9</f>
        <v>144</v>
      </c>
      <c r="O102" s="193">
        <f>N102</f>
        <v>144</v>
      </c>
      <c r="P102" s="201">
        <f>400*0.9</f>
        <v>360</v>
      </c>
      <c r="Q102" s="193">
        <f>P102</f>
        <v>360</v>
      </c>
      <c r="R102" s="201">
        <f>300*0.9</f>
        <v>270</v>
      </c>
      <c r="S102" s="193">
        <f>R102</f>
        <v>270</v>
      </c>
      <c r="T102" s="201">
        <v>600</v>
      </c>
      <c r="U102" s="194">
        <f>T102</f>
        <v>600</v>
      </c>
      <c r="V102" s="201">
        <f>160*0.9</f>
        <v>144</v>
      </c>
      <c r="W102" s="194">
        <f t="shared" ref="W102" si="283">V102</f>
        <v>144</v>
      </c>
      <c r="X102" s="207">
        <f t="shared" si="204"/>
        <v>36</v>
      </c>
      <c r="Y102" s="195">
        <f t="shared" ref="Y102" si="284">X102</f>
        <v>36</v>
      </c>
      <c r="Z102" s="216">
        <f>160*0.9</f>
        <v>144</v>
      </c>
      <c r="AA102" s="194">
        <f t="shared" ref="AA102" si="285">Z102</f>
        <v>144</v>
      </c>
    </row>
    <row r="103" spans="1:27" s="141" customFormat="1" ht="25.5" x14ac:dyDescent="0.2">
      <c r="A103" s="27" t="s">
        <v>1010</v>
      </c>
      <c r="B103" s="25" t="s">
        <v>195</v>
      </c>
      <c r="C103" s="24" t="s">
        <v>194</v>
      </c>
      <c r="D103" s="24" t="s">
        <v>431</v>
      </c>
      <c r="E103" s="227" t="s">
        <v>840</v>
      </c>
      <c r="F103" s="24"/>
      <c r="G103" s="24"/>
      <c r="H103" s="200">
        <v>1200</v>
      </c>
      <c r="I103" s="26">
        <f t="shared" ref="I103:I105" si="286">H103*0.9</f>
        <v>1080</v>
      </c>
      <c r="J103" s="206">
        <f t="shared" si="203"/>
        <v>600</v>
      </c>
      <c r="K103" s="111">
        <f t="shared" ref="K103:K105" si="287">I103*0.5</f>
        <v>540</v>
      </c>
      <c r="L103" s="200">
        <v>320</v>
      </c>
      <c r="M103" s="26">
        <f t="shared" ref="M103:M105" si="288">L103*0.9</f>
        <v>288</v>
      </c>
      <c r="N103" s="200">
        <v>320</v>
      </c>
      <c r="O103" s="26">
        <f t="shared" ref="O103:O105" si="289">N103*0.9</f>
        <v>288</v>
      </c>
      <c r="P103" s="200">
        <v>1200</v>
      </c>
      <c r="Q103" s="26">
        <f t="shared" ref="Q103:Q105" si="290">P103*0.9</f>
        <v>1080</v>
      </c>
      <c r="R103" s="200">
        <v>800</v>
      </c>
      <c r="S103" s="26">
        <f t="shared" ref="S103:S105" si="291">R103*0.9</f>
        <v>720</v>
      </c>
      <c r="T103" s="200">
        <v>320</v>
      </c>
      <c r="U103" s="26">
        <f t="shared" ref="U103:U105" si="292">T103*0.9</f>
        <v>288</v>
      </c>
      <c r="V103" s="200">
        <v>160</v>
      </c>
      <c r="W103" s="26">
        <f t="shared" ref="W103:W105" si="293">V103*0.9</f>
        <v>144</v>
      </c>
      <c r="X103" s="206">
        <f t="shared" si="204"/>
        <v>40</v>
      </c>
      <c r="Y103" s="142">
        <f t="shared" ref="Y103:Y105" si="294">W103/4</f>
        <v>36</v>
      </c>
      <c r="Z103" s="215">
        <v>160</v>
      </c>
      <c r="AA103" s="227">
        <f t="shared" ref="AA103:AA105" si="295">Z103*0.9</f>
        <v>144</v>
      </c>
    </row>
    <row r="104" spans="1:27" s="221" customFormat="1" ht="76.5" x14ac:dyDescent="0.2">
      <c r="A104" s="189" t="s">
        <v>1010</v>
      </c>
      <c r="B104" s="190">
        <v>55430</v>
      </c>
      <c r="C104" s="191" t="s">
        <v>1077</v>
      </c>
      <c r="D104" s="191" t="s">
        <v>1078</v>
      </c>
      <c r="E104" s="230" t="s">
        <v>840</v>
      </c>
      <c r="F104" s="191" t="s">
        <v>1079</v>
      </c>
      <c r="G104" s="192">
        <v>46237</v>
      </c>
      <c r="H104" s="201">
        <v>800</v>
      </c>
      <c r="I104" s="194">
        <f t="shared" ref="I104" si="296">H104*0.9</f>
        <v>720</v>
      </c>
      <c r="J104" s="207">
        <f t="shared" ref="J104" si="297">H104*0.5</f>
        <v>400</v>
      </c>
      <c r="K104" s="229">
        <f t="shared" ref="K104" si="298">I104*0.5</f>
        <v>360</v>
      </c>
      <c r="L104" s="201">
        <v>320</v>
      </c>
      <c r="M104" s="194">
        <f t="shared" ref="M104" si="299">L104*0.9</f>
        <v>288</v>
      </c>
      <c r="N104" s="201">
        <v>320</v>
      </c>
      <c r="O104" s="194">
        <f t="shared" ref="O104" si="300">N104*0.9</f>
        <v>288</v>
      </c>
      <c r="P104" s="201">
        <v>800</v>
      </c>
      <c r="Q104" s="194">
        <f t="shared" ref="Q104" si="301">P104*0.9</f>
        <v>720</v>
      </c>
      <c r="R104" s="201">
        <v>500</v>
      </c>
      <c r="S104" s="194">
        <f t="shared" ref="S104" si="302">R104*0.9</f>
        <v>450</v>
      </c>
      <c r="T104" s="201">
        <v>320</v>
      </c>
      <c r="U104" s="194">
        <f t="shared" ref="U104" si="303">T104*0.9</f>
        <v>288</v>
      </c>
      <c r="V104" s="201">
        <v>160</v>
      </c>
      <c r="W104" s="194">
        <f t="shared" ref="W104" si="304">V104*0.9</f>
        <v>144</v>
      </c>
      <c r="X104" s="207">
        <f t="shared" ref="X104" si="305">V104/4</f>
        <v>40</v>
      </c>
      <c r="Y104" s="195">
        <f t="shared" ref="Y104" si="306">W104/4</f>
        <v>36</v>
      </c>
      <c r="Z104" s="216">
        <v>160</v>
      </c>
      <c r="AA104" s="230">
        <f t="shared" ref="AA104" si="307">Z104*0.9</f>
        <v>144</v>
      </c>
    </row>
    <row r="105" spans="1:27" s="141" customFormat="1" ht="13.15" customHeight="1" thickBot="1" x14ac:dyDescent="0.25">
      <c r="A105" s="27" t="s">
        <v>401</v>
      </c>
      <c r="B105" s="25" t="s">
        <v>197</v>
      </c>
      <c r="C105" s="24" t="s">
        <v>196</v>
      </c>
      <c r="D105" s="24" t="s">
        <v>198</v>
      </c>
      <c r="E105" s="24" t="s">
        <v>841</v>
      </c>
      <c r="F105" s="24" t="s">
        <v>672</v>
      </c>
      <c r="G105" s="82">
        <v>43809</v>
      </c>
      <c r="H105" s="200">
        <v>1000</v>
      </c>
      <c r="I105" s="26">
        <f t="shared" si="286"/>
        <v>900</v>
      </c>
      <c r="J105" s="206">
        <f t="shared" si="203"/>
        <v>500</v>
      </c>
      <c r="K105" s="111">
        <f t="shared" si="287"/>
        <v>450</v>
      </c>
      <c r="L105" s="200">
        <v>600</v>
      </c>
      <c r="M105" s="26">
        <f t="shared" si="288"/>
        <v>540</v>
      </c>
      <c r="N105" s="200">
        <v>600</v>
      </c>
      <c r="O105" s="26">
        <f t="shared" si="289"/>
        <v>540</v>
      </c>
      <c r="P105" s="200">
        <v>1000</v>
      </c>
      <c r="Q105" s="26">
        <f t="shared" si="290"/>
        <v>900</v>
      </c>
      <c r="R105" s="200">
        <v>1000</v>
      </c>
      <c r="S105" s="26">
        <f t="shared" si="291"/>
        <v>900</v>
      </c>
      <c r="T105" s="200">
        <v>800</v>
      </c>
      <c r="U105" s="26">
        <f t="shared" si="292"/>
        <v>720</v>
      </c>
      <c r="V105" s="200">
        <v>600</v>
      </c>
      <c r="W105" s="26">
        <f t="shared" si="293"/>
        <v>540</v>
      </c>
      <c r="X105" s="206">
        <f t="shared" si="204"/>
        <v>150</v>
      </c>
      <c r="Y105" s="142">
        <f t="shared" si="294"/>
        <v>135</v>
      </c>
      <c r="Z105" s="215">
        <v>800</v>
      </c>
      <c r="AA105" s="227">
        <f t="shared" si="295"/>
        <v>720</v>
      </c>
    </row>
    <row r="106" spans="1:27" s="221" customFormat="1" ht="27.75" customHeight="1" thickBot="1" x14ac:dyDescent="0.25">
      <c r="A106" s="189" t="s">
        <v>1022</v>
      </c>
      <c r="B106" s="239">
        <v>57610</v>
      </c>
      <c r="C106" s="239" t="s">
        <v>114</v>
      </c>
      <c r="D106" s="239" t="s">
        <v>842</v>
      </c>
      <c r="E106" s="191" t="s">
        <v>810</v>
      </c>
      <c r="F106" s="191" t="s">
        <v>1023</v>
      </c>
      <c r="G106" s="192">
        <v>46225</v>
      </c>
      <c r="H106" s="201">
        <v>200</v>
      </c>
      <c r="I106" s="193">
        <f t="shared" ref="I106:I108" si="308">H106</f>
        <v>200</v>
      </c>
      <c r="J106" s="207">
        <f t="shared" si="203"/>
        <v>100</v>
      </c>
      <c r="K106" s="193">
        <f t="shared" ref="K106:K108" si="309">J106</f>
        <v>100</v>
      </c>
      <c r="L106" s="201">
        <v>200</v>
      </c>
      <c r="M106" s="193">
        <f t="shared" ref="M106:M108" si="310">L106</f>
        <v>200</v>
      </c>
      <c r="N106" s="201">
        <v>200</v>
      </c>
      <c r="O106" s="193">
        <f t="shared" ref="O106:O108" si="311">N106</f>
        <v>200</v>
      </c>
      <c r="P106" s="201">
        <v>200</v>
      </c>
      <c r="Q106" s="193">
        <f t="shared" ref="Q106:Q108" si="312">P106</f>
        <v>200</v>
      </c>
      <c r="R106" s="201">
        <v>200</v>
      </c>
      <c r="S106" s="193">
        <f t="shared" ref="S106:S108" si="313">R106</f>
        <v>200</v>
      </c>
      <c r="T106" s="201">
        <f>400*0.5</f>
        <v>200</v>
      </c>
      <c r="U106" s="194">
        <f t="shared" ref="U106:U108" si="314">T106</f>
        <v>200</v>
      </c>
      <c r="V106" s="201">
        <v>200</v>
      </c>
      <c r="W106" s="194">
        <f t="shared" ref="W106:W108" si="315">V106</f>
        <v>200</v>
      </c>
      <c r="X106" s="207">
        <v>0</v>
      </c>
      <c r="Y106" s="195">
        <f t="shared" ref="Y106:Y108" si="316">X106</f>
        <v>0</v>
      </c>
      <c r="Z106" s="216">
        <v>50</v>
      </c>
      <c r="AA106" s="194">
        <f t="shared" ref="AA106:AA108" si="317">Z106</f>
        <v>50</v>
      </c>
    </row>
    <row r="107" spans="1:27" s="141" customFormat="1" ht="13.15" customHeight="1" thickBot="1" x14ac:dyDescent="0.25">
      <c r="A107" s="27" t="s">
        <v>401</v>
      </c>
      <c r="B107" s="25" t="s">
        <v>200</v>
      </c>
      <c r="C107" s="24" t="s">
        <v>199</v>
      </c>
      <c r="D107" s="24" t="s">
        <v>201</v>
      </c>
      <c r="E107" s="24" t="s">
        <v>843</v>
      </c>
      <c r="F107" s="24" t="s">
        <v>960</v>
      </c>
      <c r="G107" s="82">
        <v>45792</v>
      </c>
      <c r="H107" s="200">
        <f>1600*0.9</f>
        <v>1440</v>
      </c>
      <c r="I107" s="181">
        <f t="shared" si="308"/>
        <v>1440</v>
      </c>
      <c r="J107" s="206">
        <f t="shared" si="203"/>
        <v>720</v>
      </c>
      <c r="K107" s="181">
        <f t="shared" si="309"/>
        <v>720</v>
      </c>
      <c r="L107" s="200">
        <f>640*0.9</f>
        <v>576</v>
      </c>
      <c r="M107" s="181">
        <f t="shared" si="310"/>
        <v>576</v>
      </c>
      <c r="N107" s="200">
        <f>400*0.9</f>
        <v>360</v>
      </c>
      <c r="O107" s="181">
        <f t="shared" si="311"/>
        <v>360</v>
      </c>
      <c r="P107" s="200">
        <f>1200*0.9</f>
        <v>1080</v>
      </c>
      <c r="Q107" s="181">
        <f t="shared" si="312"/>
        <v>1080</v>
      </c>
      <c r="R107" s="200">
        <f>800*0.9</f>
        <v>720</v>
      </c>
      <c r="S107" s="181">
        <f t="shared" si="313"/>
        <v>720</v>
      </c>
      <c r="T107" s="200">
        <f>640*0.9</f>
        <v>576</v>
      </c>
      <c r="U107" s="26">
        <f t="shared" si="314"/>
        <v>576</v>
      </c>
      <c r="V107" s="200">
        <f>240*0.9</f>
        <v>216</v>
      </c>
      <c r="W107" s="26">
        <f t="shared" si="315"/>
        <v>216</v>
      </c>
      <c r="X107" s="206">
        <f t="shared" si="204"/>
        <v>54</v>
      </c>
      <c r="Y107" s="142">
        <f t="shared" si="316"/>
        <v>54</v>
      </c>
      <c r="Z107" s="215">
        <f>80*0.9</f>
        <v>72</v>
      </c>
      <c r="AA107" s="26">
        <f t="shared" si="317"/>
        <v>72</v>
      </c>
    </row>
    <row r="108" spans="1:27" s="221" customFormat="1" ht="30" customHeight="1" thickBot="1" x14ac:dyDescent="0.25">
      <c r="A108" s="189" t="s">
        <v>1045</v>
      </c>
      <c r="B108" s="190" t="s">
        <v>203</v>
      </c>
      <c r="C108" s="191" t="s">
        <v>202</v>
      </c>
      <c r="D108" s="191" t="s">
        <v>204</v>
      </c>
      <c r="E108" s="191" t="s">
        <v>844</v>
      </c>
      <c r="F108" s="191" t="s">
        <v>1046</v>
      </c>
      <c r="G108" s="192">
        <v>45130</v>
      </c>
      <c r="H108" s="201">
        <f>1120*0.9</f>
        <v>1008</v>
      </c>
      <c r="I108" s="193">
        <f t="shared" si="308"/>
        <v>1008</v>
      </c>
      <c r="J108" s="207">
        <f t="shared" si="203"/>
        <v>504</v>
      </c>
      <c r="K108" s="193">
        <f t="shared" si="309"/>
        <v>504</v>
      </c>
      <c r="L108" s="201">
        <v>400</v>
      </c>
      <c r="M108" s="193">
        <f t="shared" si="310"/>
        <v>400</v>
      </c>
      <c r="N108" s="201">
        <v>500</v>
      </c>
      <c r="O108" s="193">
        <f t="shared" si="311"/>
        <v>500</v>
      </c>
      <c r="P108" s="201">
        <f>1120*0.9</f>
        <v>1008</v>
      </c>
      <c r="Q108" s="193">
        <f t="shared" si="312"/>
        <v>1008</v>
      </c>
      <c r="R108" s="201">
        <f>960*0.5</f>
        <v>480</v>
      </c>
      <c r="S108" s="193">
        <f t="shared" si="313"/>
        <v>480</v>
      </c>
      <c r="T108" s="201">
        <v>700</v>
      </c>
      <c r="U108" s="194">
        <f t="shared" si="314"/>
        <v>700</v>
      </c>
      <c r="V108" s="201">
        <v>320</v>
      </c>
      <c r="W108" s="194">
        <f t="shared" si="315"/>
        <v>320</v>
      </c>
      <c r="X108" s="207">
        <f>V108/4</f>
        <v>80</v>
      </c>
      <c r="Y108" s="195">
        <f t="shared" si="316"/>
        <v>80</v>
      </c>
      <c r="Z108" s="216">
        <f>160*0.9</f>
        <v>144</v>
      </c>
      <c r="AA108" s="194">
        <f t="shared" si="317"/>
        <v>144</v>
      </c>
    </row>
    <row r="109" spans="1:27" s="221" customFormat="1" ht="38.25" x14ac:dyDescent="0.2">
      <c r="A109" s="189" t="s">
        <v>1085</v>
      </c>
      <c r="B109" s="190" t="s">
        <v>206</v>
      </c>
      <c r="C109" s="191" t="s">
        <v>205</v>
      </c>
      <c r="D109" s="191" t="s">
        <v>207</v>
      </c>
      <c r="E109" s="191" t="s">
        <v>699</v>
      </c>
      <c r="F109" s="191" t="s">
        <v>1086</v>
      </c>
      <c r="G109" s="192">
        <v>46237</v>
      </c>
      <c r="H109" s="201">
        <v>1200</v>
      </c>
      <c r="I109" s="193">
        <f>H109</f>
        <v>1200</v>
      </c>
      <c r="J109" s="207">
        <f t="shared" si="203"/>
        <v>600</v>
      </c>
      <c r="K109" s="193">
        <f>J109</f>
        <v>600</v>
      </c>
      <c r="L109" s="201">
        <v>800</v>
      </c>
      <c r="M109" s="193">
        <f>L109</f>
        <v>800</v>
      </c>
      <c r="N109" s="201">
        <v>1100</v>
      </c>
      <c r="O109" s="193">
        <f>N109</f>
        <v>1100</v>
      </c>
      <c r="P109" s="201">
        <v>1100</v>
      </c>
      <c r="Q109" s="193">
        <f>P109</f>
        <v>1100</v>
      </c>
      <c r="R109" s="201">
        <v>1100</v>
      </c>
      <c r="S109" s="193">
        <f>R109</f>
        <v>1100</v>
      </c>
      <c r="T109" s="201">
        <v>1000</v>
      </c>
      <c r="U109" s="194">
        <f>T109</f>
        <v>1000</v>
      </c>
      <c r="V109" s="201">
        <v>600</v>
      </c>
      <c r="W109" s="194">
        <f t="shared" ref="W109" si="318">V109</f>
        <v>600</v>
      </c>
      <c r="X109" s="207">
        <f t="shared" si="204"/>
        <v>150</v>
      </c>
      <c r="Y109" s="195">
        <f t="shared" ref="Y109" si="319">X109</f>
        <v>150</v>
      </c>
      <c r="Z109" s="216">
        <v>300</v>
      </c>
      <c r="AA109" s="194">
        <f t="shared" ref="AA109" si="320">Z109</f>
        <v>300</v>
      </c>
    </row>
    <row r="110" spans="1:27" s="141" customFormat="1" ht="13.15" customHeight="1" x14ac:dyDescent="0.2">
      <c r="A110" s="27" t="s">
        <v>401</v>
      </c>
      <c r="B110" s="188">
        <v>66901</v>
      </c>
      <c r="C110" s="188" t="s">
        <v>847</v>
      </c>
      <c r="D110" s="188" t="s">
        <v>846</v>
      </c>
      <c r="E110" s="24" t="s">
        <v>848</v>
      </c>
      <c r="F110" s="24" t="s">
        <v>671</v>
      </c>
      <c r="G110" s="82">
        <v>43474</v>
      </c>
      <c r="H110" s="200">
        <v>400</v>
      </c>
      <c r="I110" s="26">
        <f t="shared" ref="I110:I115" si="321">H110*0.9</f>
        <v>360</v>
      </c>
      <c r="J110" s="206">
        <f t="shared" si="203"/>
        <v>200</v>
      </c>
      <c r="K110" s="111">
        <f t="shared" ref="K110:K115" si="322">I110*0.5</f>
        <v>180</v>
      </c>
      <c r="L110" s="200">
        <v>160</v>
      </c>
      <c r="M110" s="26">
        <f t="shared" ref="M110:M115" si="323">L110*0.9</f>
        <v>144</v>
      </c>
      <c r="N110" s="200">
        <v>160</v>
      </c>
      <c r="O110" s="26">
        <f t="shared" ref="O110:O115" si="324">N110*0.9</f>
        <v>144</v>
      </c>
      <c r="P110" s="200">
        <v>400</v>
      </c>
      <c r="Q110" s="26">
        <f t="shared" ref="Q110:Q115" si="325">P110*0.9</f>
        <v>360</v>
      </c>
      <c r="R110" s="200">
        <v>400</v>
      </c>
      <c r="S110" s="26">
        <f t="shared" ref="S110:S115" si="326">R110*0.9</f>
        <v>360</v>
      </c>
      <c r="T110" s="200">
        <v>160</v>
      </c>
      <c r="U110" s="26">
        <f t="shared" ref="U110:U115" si="327">T110*0.9</f>
        <v>144</v>
      </c>
      <c r="V110" s="200">
        <v>160</v>
      </c>
      <c r="W110" s="26">
        <f t="shared" ref="W110:W115" si="328">V110*0.9</f>
        <v>144</v>
      </c>
      <c r="X110" s="206">
        <f t="shared" si="204"/>
        <v>40</v>
      </c>
      <c r="Y110" s="142">
        <f t="shared" ref="Y110:Y115" si="329">W110/4</f>
        <v>36</v>
      </c>
      <c r="Z110" s="215">
        <v>160</v>
      </c>
      <c r="AA110" s="227">
        <f t="shared" ref="AA110:AA115" si="330">Z110*0.9</f>
        <v>144</v>
      </c>
    </row>
    <row r="111" spans="1:27" s="141" customFormat="1" ht="13.15" customHeight="1" x14ac:dyDescent="0.2">
      <c r="A111" s="27" t="s">
        <v>401</v>
      </c>
      <c r="B111" s="25" t="s">
        <v>209</v>
      </c>
      <c r="C111" s="24" t="s">
        <v>208</v>
      </c>
      <c r="D111" s="24" t="s">
        <v>210</v>
      </c>
      <c r="E111" s="24" t="s">
        <v>849</v>
      </c>
      <c r="F111" s="24"/>
      <c r="G111" s="24"/>
      <c r="H111" s="200">
        <v>480</v>
      </c>
      <c r="I111" s="26">
        <f t="shared" si="321"/>
        <v>432</v>
      </c>
      <c r="J111" s="206">
        <f t="shared" si="203"/>
        <v>240</v>
      </c>
      <c r="K111" s="111">
        <f t="shared" si="322"/>
        <v>216</v>
      </c>
      <c r="L111" s="200">
        <v>160</v>
      </c>
      <c r="M111" s="26">
        <f t="shared" si="323"/>
        <v>144</v>
      </c>
      <c r="N111" s="200">
        <v>160</v>
      </c>
      <c r="O111" s="26">
        <f t="shared" si="324"/>
        <v>144</v>
      </c>
      <c r="P111" s="200">
        <v>480</v>
      </c>
      <c r="Q111" s="26">
        <f t="shared" si="325"/>
        <v>432</v>
      </c>
      <c r="R111" s="200">
        <v>480</v>
      </c>
      <c r="S111" s="26">
        <f t="shared" si="326"/>
        <v>432</v>
      </c>
      <c r="T111" s="200">
        <v>160</v>
      </c>
      <c r="U111" s="26">
        <f t="shared" si="327"/>
        <v>144</v>
      </c>
      <c r="V111" s="200">
        <v>160</v>
      </c>
      <c r="W111" s="26">
        <f t="shared" si="328"/>
        <v>144</v>
      </c>
      <c r="X111" s="206">
        <f t="shared" si="204"/>
        <v>40</v>
      </c>
      <c r="Y111" s="142">
        <f t="shared" si="329"/>
        <v>36</v>
      </c>
      <c r="Z111" s="215">
        <v>160</v>
      </c>
      <c r="AA111" s="227">
        <f t="shared" si="330"/>
        <v>144</v>
      </c>
    </row>
    <row r="112" spans="1:27" s="141" customFormat="1" ht="13.15" customHeight="1" x14ac:dyDescent="0.2">
      <c r="A112" s="27" t="s">
        <v>401</v>
      </c>
      <c r="B112" s="25" t="s">
        <v>60</v>
      </c>
      <c r="C112" s="24" t="s">
        <v>211</v>
      </c>
      <c r="D112" s="24" t="s">
        <v>212</v>
      </c>
      <c r="E112" s="24" t="s">
        <v>850</v>
      </c>
      <c r="F112" s="24"/>
      <c r="G112" s="24"/>
      <c r="H112" s="200">
        <v>1040</v>
      </c>
      <c r="I112" s="26">
        <f t="shared" si="321"/>
        <v>936</v>
      </c>
      <c r="J112" s="206">
        <f t="shared" si="203"/>
        <v>520</v>
      </c>
      <c r="K112" s="111">
        <f t="shared" si="322"/>
        <v>468</v>
      </c>
      <c r="L112" s="200">
        <v>480</v>
      </c>
      <c r="M112" s="26">
        <f t="shared" si="323"/>
        <v>432</v>
      </c>
      <c r="N112" s="200">
        <v>240</v>
      </c>
      <c r="O112" s="26">
        <f t="shared" si="324"/>
        <v>216</v>
      </c>
      <c r="P112" s="200">
        <v>1040</v>
      </c>
      <c r="Q112" s="26">
        <f t="shared" si="325"/>
        <v>936</v>
      </c>
      <c r="R112" s="200">
        <v>1040</v>
      </c>
      <c r="S112" s="26">
        <f t="shared" si="326"/>
        <v>936</v>
      </c>
      <c r="T112" s="200">
        <v>480</v>
      </c>
      <c r="U112" s="26">
        <f t="shared" si="327"/>
        <v>432</v>
      </c>
      <c r="V112" s="200">
        <v>400</v>
      </c>
      <c r="W112" s="26">
        <f t="shared" si="328"/>
        <v>360</v>
      </c>
      <c r="X112" s="206">
        <f t="shared" si="204"/>
        <v>100</v>
      </c>
      <c r="Y112" s="142">
        <f t="shared" si="329"/>
        <v>90</v>
      </c>
      <c r="Z112" s="215">
        <v>240</v>
      </c>
      <c r="AA112" s="227">
        <f t="shared" si="330"/>
        <v>216</v>
      </c>
    </row>
    <row r="113" spans="1:27" s="141" customFormat="1" ht="13.15" customHeight="1" x14ac:dyDescent="0.2">
      <c r="A113" s="27" t="s">
        <v>401</v>
      </c>
      <c r="B113" s="25" t="s">
        <v>213</v>
      </c>
      <c r="C113" s="24" t="s">
        <v>522</v>
      </c>
      <c r="D113" s="24" t="s">
        <v>214</v>
      </c>
      <c r="E113" s="24" t="s">
        <v>851</v>
      </c>
      <c r="F113" s="24"/>
      <c r="G113" s="24"/>
      <c r="H113" s="200">
        <v>960</v>
      </c>
      <c r="I113" s="26">
        <f t="shared" si="321"/>
        <v>864</v>
      </c>
      <c r="J113" s="206">
        <f t="shared" si="203"/>
        <v>480</v>
      </c>
      <c r="K113" s="111">
        <f t="shared" si="322"/>
        <v>432</v>
      </c>
      <c r="L113" s="200">
        <v>160</v>
      </c>
      <c r="M113" s="26">
        <f t="shared" si="323"/>
        <v>144</v>
      </c>
      <c r="N113" s="200">
        <v>160</v>
      </c>
      <c r="O113" s="26">
        <f t="shared" si="324"/>
        <v>144</v>
      </c>
      <c r="P113" s="200">
        <v>960</v>
      </c>
      <c r="Q113" s="26">
        <f t="shared" si="325"/>
        <v>864</v>
      </c>
      <c r="R113" s="200">
        <v>480</v>
      </c>
      <c r="S113" s="26">
        <f t="shared" si="326"/>
        <v>432</v>
      </c>
      <c r="T113" s="200">
        <v>160</v>
      </c>
      <c r="U113" s="26">
        <f t="shared" si="327"/>
        <v>144</v>
      </c>
      <c r="V113" s="200">
        <v>160</v>
      </c>
      <c r="W113" s="26">
        <f t="shared" si="328"/>
        <v>144</v>
      </c>
      <c r="X113" s="206">
        <f t="shared" si="204"/>
        <v>40</v>
      </c>
      <c r="Y113" s="142">
        <f t="shared" si="329"/>
        <v>36</v>
      </c>
      <c r="Z113" s="215">
        <v>160</v>
      </c>
      <c r="AA113" s="227">
        <f t="shared" si="330"/>
        <v>144</v>
      </c>
    </row>
    <row r="114" spans="1:27" s="141" customFormat="1" ht="13.15" customHeight="1" x14ac:dyDescent="0.2">
      <c r="A114" s="27" t="s">
        <v>401</v>
      </c>
      <c r="B114" s="25" t="s">
        <v>216</v>
      </c>
      <c r="C114" s="24" t="s">
        <v>215</v>
      </c>
      <c r="D114" s="24" t="s">
        <v>217</v>
      </c>
      <c r="E114" s="24" t="s">
        <v>852</v>
      </c>
      <c r="F114" s="24"/>
      <c r="G114" s="24"/>
      <c r="H114" s="200">
        <v>1600</v>
      </c>
      <c r="I114" s="26">
        <f t="shared" si="321"/>
        <v>1440</v>
      </c>
      <c r="J114" s="206">
        <f t="shared" si="203"/>
        <v>800</v>
      </c>
      <c r="K114" s="111">
        <f t="shared" si="322"/>
        <v>720</v>
      </c>
      <c r="L114" s="200">
        <v>500</v>
      </c>
      <c r="M114" s="26">
        <f t="shared" si="323"/>
        <v>450</v>
      </c>
      <c r="N114" s="200">
        <v>640</v>
      </c>
      <c r="O114" s="26">
        <f t="shared" si="324"/>
        <v>576</v>
      </c>
      <c r="P114" s="200">
        <v>1600</v>
      </c>
      <c r="Q114" s="26">
        <f t="shared" si="325"/>
        <v>1440</v>
      </c>
      <c r="R114" s="200">
        <v>800</v>
      </c>
      <c r="S114" s="26">
        <f t="shared" si="326"/>
        <v>720</v>
      </c>
      <c r="T114" s="200">
        <v>640</v>
      </c>
      <c r="U114" s="26">
        <f t="shared" si="327"/>
        <v>576</v>
      </c>
      <c r="V114" s="200">
        <v>640</v>
      </c>
      <c r="W114" s="26">
        <f t="shared" si="328"/>
        <v>576</v>
      </c>
      <c r="X114" s="206">
        <f t="shared" si="204"/>
        <v>160</v>
      </c>
      <c r="Y114" s="142">
        <f t="shared" si="329"/>
        <v>144</v>
      </c>
      <c r="Z114" s="215">
        <v>400</v>
      </c>
      <c r="AA114" s="227">
        <f t="shared" si="330"/>
        <v>360</v>
      </c>
    </row>
    <row r="115" spans="1:27" s="141" customFormat="1" ht="13.15" customHeight="1" thickBot="1" x14ac:dyDescent="0.25">
      <c r="A115" s="27" t="s">
        <v>401</v>
      </c>
      <c r="B115" s="188">
        <v>56368</v>
      </c>
      <c r="C115" s="188" t="s">
        <v>248</v>
      </c>
      <c r="D115" s="188" t="s">
        <v>854</v>
      </c>
      <c r="E115" s="24" t="s">
        <v>853</v>
      </c>
      <c r="F115" s="24"/>
      <c r="G115" s="24"/>
      <c r="H115" s="200">
        <v>1120</v>
      </c>
      <c r="I115" s="26">
        <f t="shared" si="321"/>
        <v>1008</v>
      </c>
      <c r="J115" s="206">
        <f t="shared" si="203"/>
        <v>560</v>
      </c>
      <c r="K115" s="111">
        <f t="shared" si="322"/>
        <v>504</v>
      </c>
      <c r="L115" s="200">
        <v>500</v>
      </c>
      <c r="M115" s="26">
        <f t="shared" si="323"/>
        <v>450</v>
      </c>
      <c r="N115" s="200">
        <v>160</v>
      </c>
      <c r="O115" s="26">
        <f t="shared" si="324"/>
        <v>144</v>
      </c>
      <c r="P115" s="200">
        <v>1120</v>
      </c>
      <c r="Q115" s="26">
        <f t="shared" si="325"/>
        <v>1008</v>
      </c>
      <c r="R115" s="200">
        <v>1120</v>
      </c>
      <c r="S115" s="26">
        <f t="shared" si="326"/>
        <v>1008</v>
      </c>
      <c r="T115" s="200">
        <v>240</v>
      </c>
      <c r="U115" s="26">
        <f t="shared" si="327"/>
        <v>216</v>
      </c>
      <c r="V115" s="200">
        <v>160</v>
      </c>
      <c r="W115" s="26">
        <f t="shared" si="328"/>
        <v>144</v>
      </c>
      <c r="X115" s="206">
        <f t="shared" si="204"/>
        <v>40</v>
      </c>
      <c r="Y115" s="142">
        <f t="shared" si="329"/>
        <v>36</v>
      </c>
      <c r="Z115" s="215">
        <v>160</v>
      </c>
      <c r="AA115" s="227">
        <f t="shared" si="330"/>
        <v>144</v>
      </c>
    </row>
    <row r="116" spans="1:27" s="141" customFormat="1" ht="13.15" customHeight="1" x14ac:dyDescent="0.2">
      <c r="A116" s="27" t="s">
        <v>401</v>
      </c>
      <c r="B116" s="25" t="s">
        <v>219</v>
      </c>
      <c r="C116" s="24" t="s">
        <v>218</v>
      </c>
      <c r="D116" s="24" t="s">
        <v>220</v>
      </c>
      <c r="E116" s="24" t="s">
        <v>855</v>
      </c>
      <c r="F116" s="24" t="s">
        <v>672</v>
      </c>
      <c r="G116" s="82">
        <v>45789</v>
      </c>
      <c r="H116" s="200">
        <f>300*0.9</f>
        <v>270</v>
      </c>
      <c r="I116" s="181">
        <f>H116</f>
        <v>270</v>
      </c>
      <c r="J116" s="206">
        <f t="shared" si="203"/>
        <v>135</v>
      </c>
      <c r="K116" s="181">
        <f>J116</f>
        <v>135</v>
      </c>
      <c r="L116" s="200">
        <f>80*0.9</f>
        <v>72</v>
      </c>
      <c r="M116" s="181">
        <f>L116</f>
        <v>72</v>
      </c>
      <c r="N116" s="200">
        <f>150*0.9</f>
        <v>135</v>
      </c>
      <c r="O116" s="181">
        <f>N116</f>
        <v>135</v>
      </c>
      <c r="P116" s="200">
        <f>300*0.9</f>
        <v>270</v>
      </c>
      <c r="Q116" s="181">
        <f>P116</f>
        <v>270</v>
      </c>
      <c r="R116" s="200">
        <f>300*0.9</f>
        <v>270</v>
      </c>
      <c r="S116" s="181">
        <f>R116</f>
        <v>270</v>
      </c>
      <c r="T116" s="200">
        <f>150*0.9</f>
        <v>135</v>
      </c>
      <c r="U116" s="26">
        <f>T116</f>
        <v>135</v>
      </c>
      <c r="V116" s="200">
        <f>300*0.9</f>
        <v>270</v>
      </c>
      <c r="W116" s="26">
        <f t="shared" ref="W116" si="331">V116</f>
        <v>270</v>
      </c>
      <c r="X116" s="206">
        <f t="shared" si="204"/>
        <v>67.5</v>
      </c>
      <c r="Y116" s="142">
        <f t="shared" ref="Y116" si="332">X116</f>
        <v>67.5</v>
      </c>
      <c r="Z116" s="215">
        <f>100*0.9</f>
        <v>90</v>
      </c>
      <c r="AA116" s="26">
        <f t="shared" ref="AA116" si="333">Z116</f>
        <v>90</v>
      </c>
    </row>
    <row r="117" spans="1:27" s="141" customFormat="1" ht="13.15" customHeight="1" x14ac:dyDescent="0.2">
      <c r="A117" s="27" t="s">
        <v>401</v>
      </c>
      <c r="B117" s="25" t="s">
        <v>222</v>
      </c>
      <c r="C117" s="24" t="s">
        <v>221</v>
      </c>
      <c r="D117" s="24" t="s">
        <v>223</v>
      </c>
      <c r="E117" s="24" t="s">
        <v>856</v>
      </c>
      <c r="F117" s="24"/>
      <c r="G117" s="24"/>
      <c r="H117" s="200">
        <v>400</v>
      </c>
      <c r="I117" s="26">
        <f t="shared" ref="I117:I119" si="334">H117*0.9</f>
        <v>360</v>
      </c>
      <c r="J117" s="206">
        <f t="shared" si="203"/>
        <v>200</v>
      </c>
      <c r="K117" s="111">
        <f t="shared" ref="K117:K119" si="335">I117*0.5</f>
        <v>180</v>
      </c>
      <c r="L117" s="200">
        <v>160</v>
      </c>
      <c r="M117" s="26">
        <f t="shared" ref="M117:M119" si="336">L117*0.9</f>
        <v>144</v>
      </c>
      <c r="N117" s="200">
        <v>160</v>
      </c>
      <c r="O117" s="26">
        <f t="shared" ref="O117:O119" si="337">N117*0.9</f>
        <v>144</v>
      </c>
      <c r="P117" s="200">
        <v>400</v>
      </c>
      <c r="Q117" s="26">
        <f t="shared" ref="Q117:Q119" si="338">P117*0.9</f>
        <v>360</v>
      </c>
      <c r="R117" s="200">
        <v>400</v>
      </c>
      <c r="S117" s="26">
        <f t="shared" ref="S117:S119" si="339">R117*0.9</f>
        <v>360</v>
      </c>
      <c r="T117" s="200">
        <v>160</v>
      </c>
      <c r="U117" s="26">
        <f t="shared" ref="U117:U119" si="340">T117*0.9</f>
        <v>144</v>
      </c>
      <c r="V117" s="200">
        <v>160</v>
      </c>
      <c r="W117" s="26">
        <f t="shared" ref="W117:W119" si="341">V117*0.9</f>
        <v>144</v>
      </c>
      <c r="X117" s="206">
        <f t="shared" si="204"/>
        <v>40</v>
      </c>
      <c r="Y117" s="142">
        <f t="shared" ref="Y117:Y119" si="342">W117/4</f>
        <v>36</v>
      </c>
      <c r="Z117" s="215">
        <v>160</v>
      </c>
      <c r="AA117" s="227">
        <f t="shared" ref="AA117:AA119" si="343">Z117*0.9</f>
        <v>144</v>
      </c>
    </row>
    <row r="118" spans="1:27" s="141" customFormat="1" ht="13.15" customHeight="1" x14ac:dyDescent="0.2">
      <c r="A118" s="27" t="s">
        <v>401</v>
      </c>
      <c r="B118" s="25" t="s">
        <v>225</v>
      </c>
      <c r="C118" s="24" t="s">
        <v>224</v>
      </c>
      <c r="D118" s="24" t="s">
        <v>226</v>
      </c>
      <c r="E118" s="24" t="s">
        <v>857</v>
      </c>
      <c r="F118" s="24"/>
      <c r="G118" s="24"/>
      <c r="H118" s="200">
        <v>2000</v>
      </c>
      <c r="I118" s="26">
        <f t="shared" si="334"/>
        <v>1800</v>
      </c>
      <c r="J118" s="200">
        <f t="shared" si="203"/>
        <v>1000</v>
      </c>
      <c r="K118" s="111">
        <f t="shared" si="335"/>
        <v>900</v>
      </c>
      <c r="L118" s="200">
        <v>320</v>
      </c>
      <c r="M118" s="26">
        <f t="shared" si="336"/>
        <v>288</v>
      </c>
      <c r="N118" s="200">
        <v>160</v>
      </c>
      <c r="O118" s="26">
        <f t="shared" si="337"/>
        <v>144</v>
      </c>
      <c r="P118" s="200">
        <v>1600</v>
      </c>
      <c r="Q118" s="26">
        <f t="shared" si="338"/>
        <v>1440</v>
      </c>
      <c r="R118" s="200">
        <v>960</v>
      </c>
      <c r="S118" s="26">
        <f t="shared" si="339"/>
        <v>864</v>
      </c>
      <c r="T118" s="200">
        <v>400</v>
      </c>
      <c r="U118" s="26">
        <f t="shared" si="340"/>
        <v>360</v>
      </c>
      <c r="V118" s="200">
        <v>240</v>
      </c>
      <c r="W118" s="26">
        <f t="shared" si="341"/>
        <v>216</v>
      </c>
      <c r="X118" s="206">
        <f t="shared" si="204"/>
        <v>60</v>
      </c>
      <c r="Y118" s="142">
        <f t="shared" si="342"/>
        <v>54</v>
      </c>
      <c r="Z118" s="215">
        <v>160</v>
      </c>
      <c r="AA118" s="227">
        <f t="shared" si="343"/>
        <v>144</v>
      </c>
    </row>
    <row r="119" spans="1:27" s="141" customFormat="1" ht="13.15" customHeight="1" thickBot="1" x14ac:dyDescent="0.25">
      <c r="A119" s="27" t="s">
        <v>401</v>
      </c>
      <c r="B119" s="25" t="s">
        <v>228</v>
      </c>
      <c r="C119" s="24" t="s">
        <v>227</v>
      </c>
      <c r="D119" s="24" t="s">
        <v>229</v>
      </c>
      <c r="E119" s="24" t="s">
        <v>858</v>
      </c>
      <c r="F119" s="24"/>
      <c r="G119" s="24"/>
      <c r="H119" s="200">
        <v>480</v>
      </c>
      <c r="I119" s="26">
        <f t="shared" si="334"/>
        <v>432</v>
      </c>
      <c r="J119" s="206">
        <f t="shared" si="203"/>
        <v>240</v>
      </c>
      <c r="K119" s="111">
        <f t="shared" si="335"/>
        <v>216</v>
      </c>
      <c r="L119" s="200">
        <v>240</v>
      </c>
      <c r="M119" s="26">
        <f t="shared" si="336"/>
        <v>216</v>
      </c>
      <c r="N119" s="200">
        <v>160</v>
      </c>
      <c r="O119" s="26">
        <f t="shared" si="337"/>
        <v>144</v>
      </c>
      <c r="P119" s="200">
        <v>480</v>
      </c>
      <c r="Q119" s="26">
        <f t="shared" si="338"/>
        <v>432</v>
      </c>
      <c r="R119" s="200">
        <v>480</v>
      </c>
      <c r="S119" s="26">
        <f t="shared" si="339"/>
        <v>432</v>
      </c>
      <c r="T119" s="200">
        <v>240</v>
      </c>
      <c r="U119" s="26">
        <f t="shared" si="340"/>
        <v>216</v>
      </c>
      <c r="V119" s="200">
        <v>240</v>
      </c>
      <c r="W119" s="26">
        <f t="shared" si="341"/>
        <v>216</v>
      </c>
      <c r="X119" s="206">
        <f t="shared" si="204"/>
        <v>60</v>
      </c>
      <c r="Y119" s="142">
        <f t="shared" si="342"/>
        <v>54</v>
      </c>
      <c r="Z119" s="215">
        <v>80</v>
      </c>
      <c r="AA119" s="227">
        <f t="shared" si="343"/>
        <v>72</v>
      </c>
    </row>
    <row r="120" spans="1:27" s="141" customFormat="1" ht="13.15" customHeight="1" thickBot="1" x14ac:dyDescent="0.25">
      <c r="A120" s="27" t="s">
        <v>401</v>
      </c>
      <c r="B120" s="25" t="s">
        <v>231</v>
      </c>
      <c r="C120" s="24" t="s">
        <v>230</v>
      </c>
      <c r="D120" s="24" t="s">
        <v>232</v>
      </c>
      <c r="E120" s="24" t="s">
        <v>859</v>
      </c>
      <c r="F120" s="24" t="s">
        <v>672</v>
      </c>
      <c r="G120" s="82">
        <v>45789</v>
      </c>
      <c r="H120" s="200">
        <f>2000*0.75</f>
        <v>1500</v>
      </c>
      <c r="I120" s="181">
        <f>H120</f>
        <v>1500</v>
      </c>
      <c r="J120" s="206">
        <f t="shared" si="203"/>
        <v>750</v>
      </c>
      <c r="K120" s="181">
        <f>J120</f>
        <v>750</v>
      </c>
      <c r="L120" s="200">
        <f>1200*0.75</f>
        <v>900</v>
      </c>
      <c r="M120" s="181">
        <f>L120</f>
        <v>900</v>
      </c>
      <c r="N120" s="200">
        <f>800*0.75</f>
        <v>600</v>
      </c>
      <c r="O120" s="181">
        <f>N120</f>
        <v>600</v>
      </c>
      <c r="P120" s="200">
        <f>2000*0.75</f>
        <v>1500</v>
      </c>
      <c r="Q120" s="181">
        <f>P120</f>
        <v>1500</v>
      </c>
      <c r="R120" s="200">
        <f>1600*0.75</f>
        <v>1200</v>
      </c>
      <c r="S120" s="181">
        <f>R120</f>
        <v>1200</v>
      </c>
      <c r="T120" s="200">
        <f>1200*0.75</f>
        <v>900</v>
      </c>
      <c r="U120" s="26">
        <f>T120</f>
        <v>900</v>
      </c>
      <c r="V120" s="200">
        <f>1200*0.75</f>
        <v>900</v>
      </c>
      <c r="W120" s="26">
        <f t="shared" ref="W120" si="344">V120</f>
        <v>900</v>
      </c>
      <c r="X120" s="206">
        <f t="shared" si="204"/>
        <v>225</v>
      </c>
      <c r="Y120" s="142">
        <f t="shared" ref="Y120" si="345">X120</f>
        <v>225</v>
      </c>
      <c r="Z120" s="215">
        <f>800*0.75</f>
        <v>600</v>
      </c>
      <c r="AA120" s="26">
        <f t="shared" ref="AA120" si="346">Z120</f>
        <v>600</v>
      </c>
    </row>
    <row r="121" spans="1:27" s="141" customFormat="1" ht="13.15" hidden="1" customHeight="1" x14ac:dyDescent="0.2">
      <c r="A121" s="27" t="s">
        <v>401</v>
      </c>
      <c r="B121" s="25"/>
      <c r="C121" s="24"/>
      <c r="D121" s="24"/>
      <c r="E121" s="24"/>
      <c r="F121" s="83" t="s">
        <v>860</v>
      </c>
      <c r="G121" s="139">
        <v>45722</v>
      </c>
      <c r="H121" s="200">
        <v>0</v>
      </c>
      <c r="I121" s="26">
        <f t="shared" ref="I121:I123" si="347">H121*0.9</f>
        <v>0</v>
      </c>
      <c r="J121" s="200">
        <v>0</v>
      </c>
      <c r="K121" s="111">
        <f t="shared" ref="K121:K123" si="348">I121*0.5</f>
        <v>0</v>
      </c>
      <c r="L121" s="200">
        <v>0</v>
      </c>
      <c r="M121" s="26"/>
      <c r="N121" s="200">
        <v>0</v>
      </c>
      <c r="O121" s="26"/>
      <c r="P121" s="200">
        <v>0</v>
      </c>
      <c r="Q121" s="26"/>
      <c r="R121" s="200">
        <v>0</v>
      </c>
      <c r="S121" s="26"/>
      <c r="T121" s="200">
        <v>0</v>
      </c>
      <c r="U121" s="26"/>
      <c r="V121" s="200">
        <v>0</v>
      </c>
      <c r="W121" s="26"/>
      <c r="X121" s="200">
        <v>0</v>
      </c>
      <c r="Y121" s="26"/>
      <c r="Z121" s="215">
        <v>0</v>
      </c>
      <c r="AA121" s="227"/>
    </row>
    <row r="122" spans="1:27" s="141" customFormat="1" ht="13.15" hidden="1" customHeight="1" x14ac:dyDescent="0.2">
      <c r="A122" s="27" t="s">
        <v>401</v>
      </c>
      <c r="B122" s="25"/>
      <c r="C122" s="24"/>
      <c r="D122" s="24"/>
      <c r="E122" s="24"/>
      <c r="F122" s="83" t="s">
        <v>860</v>
      </c>
      <c r="G122" s="139">
        <v>45722</v>
      </c>
      <c r="H122" s="200">
        <v>0</v>
      </c>
      <c r="I122" s="26">
        <f t="shared" si="347"/>
        <v>0</v>
      </c>
      <c r="J122" s="200">
        <v>0</v>
      </c>
      <c r="K122" s="111">
        <f t="shared" si="348"/>
        <v>0</v>
      </c>
      <c r="L122" s="200">
        <v>0</v>
      </c>
      <c r="M122" s="26"/>
      <c r="N122" s="200">
        <v>0</v>
      </c>
      <c r="O122" s="26"/>
      <c r="P122" s="200">
        <v>0</v>
      </c>
      <c r="Q122" s="26"/>
      <c r="R122" s="200">
        <v>0</v>
      </c>
      <c r="S122" s="26"/>
      <c r="T122" s="200">
        <v>0</v>
      </c>
      <c r="U122" s="26"/>
      <c r="V122" s="200">
        <v>0</v>
      </c>
      <c r="W122" s="26"/>
      <c r="X122" s="200">
        <v>0</v>
      </c>
      <c r="Y122" s="26"/>
      <c r="Z122" s="215">
        <v>0</v>
      </c>
      <c r="AA122" s="227"/>
    </row>
    <row r="123" spans="1:27" s="141" customFormat="1" ht="13.15" hidden="1" customHeight="1" thickBot="1" x14ac:dyDescent="0.25">
      <c r="A123" s="27" t="s">
        <v>401</v>
      </c>
      <c r="B123" s="25"/>
      <c r="C123" s="24"/>
      <c r="D123" s="24"/>
      <c r="E123" s="24"/>
      <c r="F123" s="83" t="s">
        <v>860</v>
      </c>
      <c r="G123" s="139">
        <v>45722</v>
      </c>
      <c r="H123" s="200">
        <v>0</v>
      </c>
      <c r="I123" s="26">
        <f t="shared" si="347"/>
        <v>0</v>
      </c>
      <c r="J123" s="200">
        <v>0</v>
      </c>
      <c r="K123" s="111">
        <f t="shared" si="348"/>
        <v>0</v>
      </c>
      <c r="L123" s="200">
        <v>0</v>
      </c>
      <c r="M123" s="26"/>
      <c r="N123" s="200">
        <v>0</v>
      </c>
      <c r="O123" s="26"/>
      <c r="P123" s="200">
        <v>0</v>
      </c>
      <c r="Q123" s="26"/>
      <c r="R123" s="200">
        <v>0</v>
      </c>
      <c r="S123" s="26"/>
      <c r="T123" s="200">
        <v>0</v>
      </c>
      <c r="U123" s="26"/>
      <c r="V123" s="200">
        <v>0</v>
      </c>
      <c r="W123" s="26"/>
      <c r="X123" s="200">
        <v>0</v>
      </c>
      <c r="Y123" s="26"/>
      <c r="Z123" s="215">
        <v>0</v>
      </c>
      <c r="AA123" s="227"/>
    </row>
    <row r="124" spans="1:27" s="221" customFormat="1" ht="26.25" thickBot="1" x14ac:dyDescent="0.25">
      <c r="A124" s="189" t="s">
        <v>1047</v>
      </c>
      <c r="B124" s="190" t="s">
        <v>234</v>
      </c>
      <c r="C124" s="191" t="s">
        <v>233</v>
      </c>
      <c r="D124" s="191" t="s">
        <v>235</v>
      </c>
      <c r="E124" s="191" t="s">
        <v>861</v>
      </c>
      <c r="F124" s="191" t="s">
        <v>1048</v>
      </c>
      <c r="G124" s="192">
        <v>46226</v>
      </c>
      <c r="H124" s="201">
        <v>1200</v>
      </c>
      <c r="I124" s="193">
        <f>H124</f>
        <v>1200</v>
      </c>
      <c r="J124" s="207">
        <f t="shared" si="203"/>
        <v>600</v>
      </c>
      <c r="K124" s="193">
        <f>J124</f>
        <v>600</v>
      </c>
      <c r="L124" s="201">
        <v>800</v>
      </c>
      <c r="M124" s="193">
        <f>L124</f>
        <v>800</v>
      </c>
      <c r="N124" s="201">
        <v>600</v>
      </c>
      <c r="O124" s="193">
        <f>N124</f>
        <v>600</v>
      </c>
      <c r="P124" s="201">
        <v>1600</v>
      </c>
      <c r="Q124" s="193">
        <f>P124</f>
        <v>1600</v>
      </c>
      <c r="R124" s="201">
        <v>1600</v>
      </c>
      <c r="S124" s="193">
        <f>R124</f>
        <v>1600</v>
      </c>
      <c r="T124" s="201">
        <v>1000</v>
      </c>
      <c r="U124" s="194">
        <f>T124</f>
        <v>1000</v>
      </c>
      <c r="V124" s="201">
        <v>600</v>
      </c>
      <c r="W124" s="194">
        <f t="shared" ref="W124" si="349">V124</f>
        <v>600</v>
      </c>
      <c r="X124" s="207">
        <v>70</v>
      </c>
      <c r="Y124" s="195">
        <f t="shared" ref="Y124" si="350">X124</f>
        <v>70</v>
      </c>
      <c r="Z124" s="216">
        <v>200</v>
      </c>
      <c r="AA124" s="194">
        <f t="shared" ref="AA124" si="351">Z124</f>
        <v>200</v>
      </c>
    </row>
    <row r="125" spans="1:27" s="141" customFormat="1" ht="13.5" hidden="1" customHeight="1" thickBot="1" x14ac:dyDescent="0.25">
      <c r="A125" s="27" t="s">
        <v>401</v>
      </c>
      <c r="B125" s="25"/>
      <c r="C125" s="24"/>
      <c r="D125" s="24"/>
      <c r="E125" s="24"/>
      <c r="F125" s="83" t="s">
        <v>860</v>
      </c>
      <c r="G125" s="139">
        <v>45722</v>
      </c>
      <c r="H125" s="200">
        <v>0</v>
      </c>
      <c r="I125" s="26">
        <f>H125*0.9</f>
        <v>0</v>
      </c>
      <c r="J125" s="206">
        <v>0</v>
      </c>
      <c r="K125" s="111">
        <f>I125*0.5</f>
        <v>0</v>
      </c>
      <c r="L125" s="200">
        <v>0</v>
      </c>
      <c r="M125" s="26"/>
      <c r="N125" s="206">
        <v>0</v>
      </c>
      <c r="O125" s="111"/>
      <c r="P125" s="200">
        <v>0</v>
      </c>
      <c r="Q125" s="26"/>
      <c r="R125" s="206">
        <v>0</v>
      </c>
      <c r="S125" s="111"/>
      <c r="T125" s="200">
        <v>0</v>
      </c>
      <c r="U125" s="26"/>
      <c r="V125" s="206">
        <v>0</v>
      </c>
      <c r="W125" s="111"/>
      <c r="X125" s="200">
        <v>0</v>
      </c>
      <c r="Y125" s="26"/>
      <c r="Z125" s="218">
        <v>0</v>
      </c>
      <c r="AA125" s="227"/>
    </row>
    <row r="126" spans="1:27" s="141" customFormat="1" ht="13.15" customHeight="1" thickBot="1" x14ac:dyDescent="0.25">
      <c r="A126" s="27" t="s">
        <v>401</v>
      </c>
      <c r="B126" s="25" t="s">
        <v>237</v>
      </c>
      <c r="C126" s="24" t="s">
        <v>236</v>
      </c>
      <c r="D126" s="24" t="s">
        <v>238</v>
      </c>
      <c r="E126" s="24" t="s">
        <v>862</v>
      </c>
      <c r="F126" s="24"/>
      <c r="G126" s="82">
        <v>45736</v>
      </c>
      <c r="H126" s="200">
        <f>1200*0.9</f>
        <v>1080</v>
      </c>
      <c r="I126" s="181">
        <f t="shared" ref="I126:I127" si="352">H126</f>
        <v>1080</v>
      </c>
      <c r="J126" s="206">
        <f t="shared" si="203"/>
        <v>540</v>
      </c>
      <c r="K126" s="181">
        <f t="shared" ref="K126:K127" si="353">J126</f>
        <v>540</v>
      </c>
      <c r="L126" s="200">
        <f>320+500</f>
        <v>820</v>
      </c>
      <c r="M126" s="181">
        <f t="shared" ref="M126:M127" si="354">L126</f>
        <v>820</v>
      </c>
      <c r="N126" s="200">
        <f>160+500</f>
        <v>660</v>
      </c>
      <c r="O126" s="181">
        <f t="shared" ref="O126:O127" si="355">N126</f>
        <v>660</v>
      </c>
      <c r="P126" s="200">
        <f>1200*0.9</f>
        <v>1080</v>
      </c>
      <c r="Q126" s="181">
        <f t="shared" ref="Q126:Q127" si="356">P126</f>
        <v>1080</v>
      </c>
      <c r="R126" s="200">
        <f>960-500</f>
        <v>460</v>
      </c>
      <c r="S126" s="181">
        <f t="shared" ref="S126:S127" si="357">R126</f>
        <v>460</v>
      </c>
      <c r="T126" s="200">
        <f>640+500</f>
        <v>1140</v>
      </c>
      <c r="U126" s="26">
        <f t="shared" ref="U126:U127" si="358">T126</f>
        <v>1140</v>
      </c>
      <c r="V126" s="200">
        <f>320+400</f>
        <v>720</v>
      </c>
      <c r="W126" s="26">
        <f t="shared" ref="W126:W127" si="359">V126</f>
        <v>720</v>
      </c>
      <c r="X126" s="206">
        <f t="shared" si="204"/>
        <v>180</v>
      </c>
      <c r="Y126" s="142">
        <f t="shared" ref="Y126:Y127" si="360">X126</f>
        <v>180</v>
      </c>
      <c r="Z126" s="215">
        <f>160+500</f>
        <v>660</v>
      </c>
      <c r="AA126" s="26">
        <f t="shared" ref="AA126:AA127" si="361">Z126</f>
        <v>660</v>
      </c>
    </row>
    <row r="127" spans="1:27" s="141" customFormat="1" ht="13.15" customHeight="1" x14ac:dyDescent="0.2">
      <c r="A127" s="27" t="s">
        <v>401</v>
      </c>
      <c r="B127" s="188">
        <v>66849</v>
      </c>
      <c r="C127" s="188" t="s">
        <v>864</v>
      </c>
      <c r="D127" s="188" t="s">
        <v>863</v>
      </c>
      <c r="E127" s="24" t="s">
        <v>865</v>
      </c>
      <c r="F127" s="24" t="s">
        <v>959</v>
      </c>
      <c r="G127" s="82">
        <v>45789</v>
      </c>
      <c r="H127" s="200">
        <v>480</v>
      </c>
      <c r="I127" s="181">
        <f t="shared" si="352"/>
        <v>480</v>
      </c>
      <c r="J127" s="206">
        <f t="shared" si="203"/>
        <v>240</v>
      </c>
      <c r="K127" s="181">
        <f t="shared" si="353"/>
        <v>240</v>
      </c>
      <c r="L127" s="200">
        <v>160</v>
      </c>
      <c r="M127" s="181">
        <f t="shared" si="354"/>
        <v>160</v>
      </c>
      <c r="N127" s="200">
        <v>160</v>
      </c>
      <c r="O127" s="181">
        <f t="shared" si="355"/>
        <v>160</v>
      </c>
      <c r="P127" s="200">
        <v>480</v>
      </c>
      <c r="Q127" s="181">
        <f t="shared" si="356"/>
        <v>480</v>
      </c>
      <c r="R127" s="200">
        <v>480</v>
      </c>
      <c r="S127" s="181">
        <f t="shared" si="357"/>
        <v>480</v>
      </c>
      <c r="T127" s="200">
        <v>160</v>
      </c>
      <c r="U127" s="26">
        <f t="shared" si="358"/>
        <v>160</v>
      </c>
      <c r="V127" s="200">
        <v>160</v>
      </c>
      <c r="W127" s="26">
        <f t="shared" si="359"/>
        <v>160</v>
      </c>
      <c r="X127" s="206">
        <f t="shared" si="204"/>
        <v>40</v>
      </c>
      <c r="Y127" s="142">
        <f t="shared" si="360"/>
        <v>40</v>
      </c>
      <c r="Z127" s="215">
        <v>160</v>
      </c>
      <c r="AA127" s="26">
        <f t="shared" si="361"/>
        <v>160</v>
      </c>
    </row>
    <row r="128" spans="1:27" s="141" customFormat="1" ht="13.15" customHeight="1" x14ac:dyDescent="0.2">
      <c r="A128" s="27" t="s">
        <v>401</v>
      </c>
      <c r="B128" s="25" t="s">
        <v>240</v>
      </c>
      <c r="C128" s="24" t="s">
        <v>239</v>
      </c>
      <c r="D128" s="24" t="s">
        <v>241</v>
      </c>
      <c r="E128" s="24" t="s">
        <v>866</v>
      </c>
      <c r="F128" s="24"/>
      <c r="G128" s="24"/>
      <c r="H128" s="200">
        <v>2500</v>
      </c>
      <c r="I128" s="26">
        <f t="shared" ref="I128:I129" si="362">H128*0.9</f>
        <v>2250</v>
      </c>
      <c r="J128" s="206">
        <f t="shared" si="203"/>
        <v>1250</v>
      </c>
      <c r="K128" s="111">
        <f t="shared" ref="K128:K129" si="363">I128*0.5</f>
        <v>1125</v>
      </c>
      <c r="L128" s="200">
        <v>1500</v>
      </c>
      <c r="M128" s="26">
        <f t="shared" ref="M128:M129" si="364">L128*0.9</f>
        <v>1350</v>
      </c>
      <c r="N128" s="200">
        <v>1300</v>
      </c>
      <c r="O128" s="26">
        <f t="shared" ref="O128:O129" si="365">N128*0.9</f>
        <v>1170</v>
      </c>
      <c r="P128" s="200">
        <v>2500</v>
      </c>
      <c r="Q128" s="26">
        <f t="shared" ref="Q128:Q129" si="366">P128*0.9</f>
        <v>2250</v>
      </c>
      <c r="R128" s="200">
        <v>1300</v>
      </c>
      <c r="S128" s="26">
        <f t="shared" ref="S128:S129" si="367">R128*0.9</f>
        <v>1170</v>
      </c>
      <c r="T128" s="200">
        <v>1300</v>
      </c>
      <c r="U128" s="26">
        <f t="shared" ref="U128:U129" si="368">T128*0.9</f>
        <v>1170</v>
      </c>
      <c r="V128" s="200">
        <v>1200</v>
      </c>
      <c r="W128" s="26">
        <f t="shared" ref="W128:W129" si="369">V128*0.9</f>
        <v>1080</v>
      </c>
      <c r="X128" s="206">
        <f t="shared" si="204"/>
        <v>300</v>
      </c>
      <c r="Y128" s="142">
        <f t="shared" ref="Y128:Y129" si="370">W128/4</f>
        <v>270</v>
      </c>
      <c r="Z128" s="215">
        <v>400</v>
      </c>
      <c r="AA128" s="227">
        <f t="shared" ref="AA128:AA129" si="371">Z128*0.9</f>
        <v>360</v>
      </c>
    </row>
    <row r="129" spans="1:27" s="141" customFormat="1" ht="13.15" customHeight="1" thickBot="1" x14ac:dyDescent="0.25">
      <c r="A129" s="27" t="s">
        <v>401</v>
      </c>
      <c r="B129" s="25" t="s">
        <v>243</v>
      </c>
      <c r="C129" s="24" t="s">
        <v>242</v>
      </c>
      <c r="D129" s="24" t="s">
        <v>244</v>
      </c>
      <c r="E129" s="24" t="s">
        <v>710</v>
      </c>
      <c r="F129" s="24"/>
      <c r="G129" s="24"/>
      <c r="H129" s="200">
        <v>5000</v>
      </c>
      <c r="I129" s="26">
        <f t="shared" si="362"/>
        <v>4500</v>
      </c>
      <c r="J129" s="206">
        <f t="shared" si="203"/>
        <v>2500</v>
      </c>
      <c r="K129" s="111">
        <f t="shared" si="363"/>
        <v>2250</v>
      </c>
      <c r="L129" s="200">
        <v>1500</v>
      </c>
      <c r="M129" s="26">
        <f t="shared" si="364"/>
        <v>1350</v>
      </c>
      <c r="N129" s="200">
        <v>160</v>
      </c>
      <c r="O129" s="26">
        <f t="shared" si="365"/>
        <v>144</v>
      </c>
      <c r="P129" s="200">
        <v>5200</v>
      </c>
      <c r="Q129" s="26">
        <f t="shared" si="366"/>
        <v>4680</v>
      </c>
      <c r="R129" s="200">
        <v>4000</v>
      </c>
      <c r="S129" s="26">
        <f t="shared" si="367"/>
        <v>3600</v>
      </c>
      <c r="T129" s="200">
        <v>1500</v>
      </c>
      <c r="U129" s="26">
        <f t="shared" si="368"/>
        <v>1350</v>
      </c>
      <c r="V129" s="200">
        <v>1000</v>
      </c>
      <c r="W129" s="26">
        <f t="shared" si="369"/>
        <v>900</v>
      </c>
      <c r="X129" s="206">
        <f t="shared" si="204"/>
        <v>250</v>
      </c>
      <c r="Y129" s="142">
        <f t="shared" si="370"/>
        <v>225</v>
      </c>
      <c r="Z129" s="215">
        <v>200</v>
      </c>
      <c r="AA129" s="227">
        <f t="shared" si="371"/>
        <v>180</v>
      </c>
    </row>
    <row r="130" spans="1:27" s="221" customFormat="1" ht="25.5" x14ac:dyDescent="0.2">
      <c r="A130" s="189" t="s">
        <v>1049</v>
      </c>
      <c r="B130" s="190" t="s">
        <v>246</v>
      </c>
      <c r="C130" s="191" t="s">
        <v>245</v>
      </c>
      <c r="D130" s="191" t="s">
        <v>247</v>
      </c>
      <c r="E130" s="191" t="s">
        <v>867</v>
      </c>
      <c r="F130" s="191" t="s">
        <v>1059</v>
      </c>
      <c r="G130" s="192">
        <v>46226</v>
      </c>
      <c r="H130" s="201">
        <f>640*0.9</f>
        <v>576</v>
      </c>
      <c r="I130" s="193">
        <f>H130</f>
        <v>576</v>
      </c>
      <c r="J130" s="207">
        <f t="shared" si="203"/>
        <v>288</v>
      </c>
      <c r="K130" s="193">
        <f>J130</f>
        <v>288</v>
      </c>
      <c r="L130" s="201">
        <v>250</v>
      </c>
      <c r="M130" s="193">
        <f>L130</f>
        <v>250</v>
      </c>
      <c r="N130" s="201">
        <v>250</v>
      </c>
      <c r="O130" s="193">
        <f>N130</f>
        <v>250</v>
      </c>
      <c r="P130" s="201">
        <f>640*0.9</f>
        <v>576</v>
      </c>
      <c r="Q130" s="193">
        <f>P130</f>
        <v>576</v>
      </c>
      <c r="R130" s="201">
        <f>640*0.9</f>
        <v>576</v>
      </c>
      <c r="S130" s="193">
        <f>R130</f>
        <v>576</v>
      </c>
      <c r="T130" s="201">
        <v>500</v>
      </c>
      <c r="U130" s="194">
        <f>T130</f>
        <v>500</v>
      </c>
      <c r="V130" s="201">
        <f>160*0.9</f>
        <v>144</v>
      </c>
      <c r="W130" s="194">
        <f t="shared" ref="W130" si="372">V130</f>
        <v>144</v>
      </c>
      <c r="X130" s="207">
        <v>150</v>
      </c>
      <c r="Y130" s="195">
        <f t="shared" ref="Y130" si="373">X130</f>
        <v>150</v>
      </c>
      <c r="Z130" s="216">
        <f>160*0.9</f>
        <v>144</v>
      </c>
      <c r="AA130" s="194">
        <f t="shared" ref="AA130" si="374">Z130</f>
        <v>144</v>
      </c>
    </row>
    <row r="131" spans="1:27" s="141" customFormat="1" ht="13.15" hidden="1" customHeight="1" x14ac:dyDescent="0.2">
      <c r="A131" s="27" t="s">
        <v>401</v>
      </c>
      <c r="B131" s="140" t="s">
        <v>249</v>
      </c>
      <c r="C131" s="83" t="s">
        <v>248</v>
      </c>
      <c r="D131" s="83" t="s">
        <v>250</v>
      </c>
      <c r="E131" s="223"/>
      <c r="F131" s="83" t="s">
        <v>868</v>
      </c>
      <c r="G131" s="139">
        <v>45722</v>
      </c>
      <c r="H131" s="200">
        <v>0</v>
      </c>
      <c r="I131" s="26">
        <f t="shared" ref="I131:I134" si="375">H131*0.9</f>
        <v>0</v>
      </c>
      <c r="J131" s="206">
        <f t="shared" si="203"/>
        <v>0</v>
      </c>
      <c r="K131" s="111">
        <f t="shared" ref="K131:K134" si="376">I131*0.5</f>
        <v>0</v>
      </c>
      <c r="L131" s="200">
        <v>0</v>
      </c>
      <c r="M131" s="26"/>
      <c r="N131" s="206">
        <f t="shared" ref="N131" si="377">L131*0.5</f>
        <v>0</v>
      </c>
      <c r="O131" s="111"/>
      <c r="P131" s="200">
        <v>0</v>
      </c>
      <c r="Q131" s="26"/>
      <c r="R131" s="206">
        <v>0</v>
      </c>
      <c r="S131" s="111"/>
      <c r="T131" s="200">
        <v>0</v>
      </c>
      <c r="U131" s="26"/>
      <c r="V131" s="206">
        <f t="shared" ref="V131" si="378">T131*0.5</f>
        <v>0</v>
      </c>
      <c r="W131" s="111"/>
      <c r="X131" s="200">
        <v>0</v>
      </c>
      <c r="Y131" s="26"/>
      <c r="Z131" s="218">
        <v>0</v>
      </c>
      <c r="AA131" s="227"/>
    </row>
    <row r="132" spans="1:27" s="141" customFormat="1" ht="13.15" customHeight="1" x14ac:dyDescent="0.2">
      <c r="A132" s="27" t="s">
        <v>401</v>
      </c>
      <c r="B132" s="25" t="s">
        <v>252</v>
      </c>
      <c r="C132" s="24" t="s">
        <v>251</v>
      </c>
      <c r="D132" s="24" t="s">
        <v>253</v>
      </c>
      <c r="E132" s="24" t="s">
        <v>869</v>
      </c>
      <c r="F132" s="24"/>
      <c r="G132" s="24"/>
      <c r="H132" s="200">
        <v>640</v>
      </c>
      <c r="I132" s="26">
        <f t="shared" si="375"/>
        <v>576</v>
      </c>
      <c r="J132" s="206">
        <f t="shared" si="203"/>
        <v>320</v>
      </c>
      <c r="K132" s="111">
        <f t="shared" si="376"/>
        <v>288</v>
      </c>
      <c r="L132" s="200">
        <v>320</v>
      </c>
      <c r="M132" s="26">
        <f>L132*0.9</f>
        <v>288</v>
      </c>
      <c r="N132" s="200">
        <v>80</v>
      </c>
      <c r="O132" s="26">
        <f>N132*0.9</f>
        <v>72</v>
      </c>
      <c r="P132" s="200">
        <v>640</v>
      </c>
      <c r="Q132" s="26">
        <f>P132*0.9</f>
        <v>576</v>
      </c>
      <c r="R132" s="200">
        <v>640</v>
      </c>
      <c r="S132" s="26">
        <f>R132*0.9</f>
        <v>576</v>
      </c>
      <c r="T132" s="200">
        <v>320</v>
      </c>
      <c r="U132" s="26">
        <f>T132*0.9</f>
        <v>288</v>
      </c>
      <c r="V132" s="200">
        <v>80</v>
      </c>
      <c r="W132" s="26">
        <f>V132*0.9</f>
        <v>72</v>
      </c>
      <c r="X132" s="206">
        <f t="shared" si="204"/>
        <v>20</v>
      </c>
      <c r="Y132" s="142">
        <f>W132/4</f>
        <v>18</v>
      </c>
      <c r="Z132" s="215">
        <v>80</v>
      </c>
      <c r="AA132" s="227">
        <f>Z132*0.9</f>
        <v>72</v>
      </c>
    </row>
    <row r="133" spans="1:27" s="141" customFormat="1" ht="13.15" hidden="1" customHeight="1" x14ac:dyDescent="0.2">
      <c r="A133" s="27" t="s">
        <v>401</v>
      </c>
      <c r="B133" s="140" t="s">
        <v>255</v>
      </c>
      <c r="C133" s="83" t="s">
        <v>254</v>
      </c>
      <c r="D133" s="83" t="s">
        <v>431</v>
      </c>
      <c r="E133" s="24"/>
      <c r="F133" s="83" t="s">
        <v>868</v>
      </c>
      <c r="G133" s="139">
        <v>45722</v>
      </c>
      <c r="H133" s="200">
        <v>0</v>
      </c>
      <c r="I133" s="26">
        <f t="shared" si="375"/>
        <v>0</v>
      </c>
      <c r="J133" s="206">
        <v>0</v>
      </c>
      <c r="K133" s="111">
        <f t="shared" si="376"/>
        <v>0</v>
      </c>
      <c r="L133" s="200">
        <v>0</v>
      </c>
      <c r="M133" s="26"/>
      <c r="N133" s="200">
        <v>0</v>
      </c>
      <c r="O133" s="26"/>
      <c r="P133" s="200">
        <v>0</v>
      </c>
      <c r="Q133" s="26"/>
      <c r="R133" s="206">
        <v>0</v>
      </c>
      <c r="S133" s="111"/>
      <c r="T133" s="200">
        <v>0</v>
      </c>
      <c r="U133" s="26"/>
      <c r="V133" s="200">
        <v>0</v>
      </c>
      <c r="W133" s="26"/>
      <c r="X133" s="200">
        <v>0</v>
      </c>
      <c r="Y133" s="26"/>
      <c r="Z133" s="218">
        <v>0</v>
      </c>
      <c r="AA133" s="227"/>
    </row>
    <row r="134" spans="1:27" s="141" customFormat="1" ht="13.15" customHeight="1" thickBot="1" x14ac:dyDescent="0.25">
      <c r="A134" s="27" t="s">
        <v>401</v>
      </c>
      <c r="B134" s="25" t="s">
        <v>257</v>
      </c>
      <c r="C134" s="24" t="s">
        <v>256</v>
      </c>
      <c r="D134" s="24" t="s">
        <v>258</v>
      </c>
      <c r="E134" s="24" t="s">
        <v>870</v>
      </c>
      <c r="F134" s="24" t="s">
        <v>736</v>
      </c>
      <c r="G134" s="82">
        <v>44756</v>
      </c>
      <c r="H134" s="200">
        <v>550</v>
      </c>
      <c r="I134" s="26">
        <f t="shared" si="375"/>
        <v>495</v>
      </c>
      <c r="J134" s="206">
        <f t="shared" si="203"/>
        <v>275</v>
      </c>
      <c r="K134" s="111">
        <f t="shared" si="376"/>
        <v>247.5</v>
      </c>
      <c r="L134" s="200">
        <v>200</v>
      </c>
      <c r="M134" s="26">
        <f>L134*0.9</f>
        <v>180</v>
      </c>
      <c r="N134" s="200">
        <v>200</v>
      </c>
      <c r="O134" s="26">
        <f>N134*0.9</f>
        <v>180</v>
      </c>
      <c r="P134" s="200">
        <v>550</v>
      </c>
      <c r="Q134" s="26">
        <f>P134*0.9</f>
        <v>495</v>
      </c>
      <c r="R134" s="200">
        <v>550</v>
      </c>
      <c r="S134" s="26">
        <f>R134*0.9</f>
        <v>495</v>
      </c>
      <c r="T134" s="200">
        <v>200</v>
      </c>
      <c r="U134" s="26">
        <f>T134*0.9</f>
        <v>180</v>
      </c>
      <c r="V134" s="200">
        <v>200</v>
      </c>
      <c r="W134" s="26">
        <f>V134*0.9</f>
        <v>180</v>
      </c>
      <c r="X134" s="206">
        <f t="shared" si="204"/>
        <v>50</v>
      </c>
      <c r="Y134" s="142">
        <f>W134/4</f>
        <v>45</v>
      </c>
      <c r="Z134" s="215">
        <v>200</v>
      </c>
      <c r="AA134" s="227">
        <f>Z134*0.9</f>
        <v>180</v>
      </c>
    </row>
    <row r="135" spans="1:27" s="221" customFormat="1" ht="39" thickBot="1" x14ac:dyDescent="0.25">
      <c r="A135" s="189" t="s">
        <v>1006</v>
      </c>
      <c r="B135" s="190" t="s">
        <v>260</v>
      </c>
      <c r="C135" s="191" t="s">
        <v>259</v>
      </c>
      <c r="D135" s="191" t="s">
        <v>261</v>
      </c>
      <c r="E135" s="191" t="s">
        <v>871</v>
      </c>
      <c r="F135" s="191" t="s">
        <v>1007</v>
      </c>
      <c r="G135" s="192">
        <v>46219</v>
      </c>
      <c r="H135" s="201">
        <v>5000</v>
      </c>
      <c r="I135" s="193">
        <f t="shared" ref="I135:I136" si="379">H135</f>
        <v>5000</v>
      </c>
      <c r="J135" s="207">
        <f t="shared" ref="J135:J198" si="380">H135*0.5</f>
        <v>2500</v>
      </c>
      <c r="K135" s="193">
        <f t="shared" ref="K135:K136" si="381">J135</f>
        <v>2500</v>
      </c>
      <c r="L135" s="201">
        <v>1200</v>
      </c>
      <c r="M135" s="193">
        <f t="shared" ref="M135:M136" si="382">L135</f>
        <v>1200</v>
      </c>
      <c r="N135" s="201">
        <v>2000</v>
      </c>
      <c r="O135" s="193">
        <f t="shared" ref="O135:O136" si="383">N135</f>
        <v>2000</v>
      </c>
      <c r="P135" s="201">
        <v>4000</v>
      </c>
      <c r="Q135" s="193">
        <f t="shared" ref="Q135:Q136" si="384">P135</f>
        <v>4000</v>
      </c>
      <c r="R135" s="201">
        <v>2200</v>
      </c>
      <c r="S135" s="193">
        <f t="shared" ref="S135:S136" si="385">R135</f>
        <v>2200</v>
      </c>
      <c r="T135" s="201">
        <v>2500</v>
      </c>
      <c r="U135" s="194">
        <f t="shared" ref="U135:U136" si="386">T135</f>
        <v>2500</v>
      </c>
      <c r="V135" s="201">
        <v>750</v>
      </c>
      <c r="W135" s="194">
        <f t="shared" ref="W135:W136" si="387">V135</f>
        <v>750</v>
      </c>
      <c r="X135" s="207">
        <v>500</v>
      </c>
      <c r="Y135" s="195">
        <f t="shared" ref="Y135:Y136" si="388">X135</f>
        <v>500</v>
      </c>
      <c r="Z135" s="216">
        <v>1500</v>
      </c>
      <c r="AA135" s="194">
        <f t="shared" ref="AA135:AA136" si="389">Z135</f>
        <v>1500</v>
      </c>
    </row>
    <row r="136" spans="1:27" s="141" customFormat="1" ht="13.15" customHeight="1" x14ac:dyDescent="0.2">
      <c r="A136" s="27" t="s">
        <v>401</v>
      </c>
      <c r="B136" s="25" t="s">
        <v>263</v>
      </c>
      <c r="C136" s="24" t="s">
        <v>262</v>
      </c>
      <c r="D136" s="24" t="s">
        <v>264</v>
      </c>
      <c r="E136" s="24" t="s">
        <v>872</v>
      </c>
      <c r="F136" s="24"/>
      <c r="G136" s="82">
        <v>45730</v>
      </c>
      <c r="H136" s="200">
        <v>200</v>
      </c>
      <c r="I136" s="181">
        <f t="shared" si="379"/>
        <v>200</v>
      </c>
      <c r="J136" s="206">
        <f t="shared" si="380"/>
        <v>100</v>
      </c>
      <c r="K136" s="181">
        <f t="shared" si="381"/>
        <v>100</v>
      </c>
      <c r="L136" s="200">
        <v>200</v>
      </c>
      <c r="M136" s="181">
        <f t="shared" si="382"/>
        <v>200</v>
      </c>
      <c r="N136" s="200">
        <v>200</v>
      </c>
      <c r="O136" s="181">
        <f t="shared" si="383"/>
        <v>200</v>
      </c>
      <c r="P136" s="200">
        <v>200</v>
      </c>
      <c r="Q136" s="181">
        <f t="shared" si="384"/>
        <v>200</v>
      </c>
      <c r="R136" s="200">
        <v>200</v>
      </c>
      <c r="S136" s="181">
        <f t="shared" si="385"/>
        <v>200</v>
      </c>
      <c r="T136" s="200">
        <v>200</v>
      </c>
      <c r="U136" s="26">
        <f t="shared" si="386"/>
        <v>200</v>
      </c>
      <c r="V136" s="200">
        <v>200</v>
      </c>
      <c r="W136" s="26">
        <f t="shared" si="387"/>
        <v>200</v>
      </c>
      <c r="X136" s="206">
        <f t="shared" ref="X136:X198" si="390">V136/4</f>
        <v>50</v>
      </c>
      <c r="Y136" s="142">
        <f t="shared" si="388"/>
        <v>50</v>
      </c>
      <c r="Z136" s="215">
        <v>100</v>
      </c>
      <c r="AA136" s="26">
        <f t="shared" si="389"/>
        <v>100</v>
      </c>
    </row>
    <row r="137" spans="1:27" s="141" customFormat="1" ht="13.15" customHeight="1" x14ac:dyDescent="0.2">
      <c r="A137" s="27" t="s">
        <v>401</v>
      </c>
      <c r="B137" s="25" t="s">
        <v>70</v>
      </c>
      <c r="C137" s="24" t="s">
        <v>265</v>
      </c>
      <c r="D137" s="24" t="s">
        <v>266</v>
      </c>
      <c r="E137" s="24" t="s">
        <v>873</v>
      </c>
      <c r="F137" s="24" t="s">
        <v>673</v>
      </c>
      <c r="G137" s="82">
        <v>43810</v>
      </c>
      <c r="H137" s="200">
        <v>2500</v>
      </c>
      <c r="I137" s="26">
        <f t="shared" ref="I137:I141" si="391">H137*0.9</f>
        <v>2250</v>
      </c>
      <c r="J137" s="206">
        <f t="shared" si="380"/>
        <v>1250</v>
      </c>
      <c r="K137" s="111">
        <f t="shared" ref="K137:K141" si="392">I137*0.5</f>
        <v>1125</v>
      </c>
      <c r="L137" s="200">
        <v>720</v>
      </c>
      <c r="M137" s="26">
        <f t="shared" ref="M137:M138" si="393">L137*0.9</f>
        <v>648</v>
      </c>
      <c r="N137" s="200">
        <v>1000</v>
      </c>
      <c r="O137" s="26">
        <f t="shared" ref="O137:O138" si="394">N137*0.9</f>
        <v>900</v>
      </c>
      <c r="P137" s="200">
        <v>2000</v>
      </c>
      <c r="Q137" s="26">
        <f t="shared" ref="Q137:Q138" si="395">P137*0.9</f>
        <v>1800</v>
      </c>
      <c r="R137" s="200">
        <v>2000</v>
      </c>
      <c r="S137" s="26">
        <f t="shared" ref="S137:S138" si="396">R137*0.9</f>
        <v>1800</v>
      </c>
      <c r="T137" s="200">
        <v>1000</v>
      </c>
      <c r="U137" s="26">
        <f t="shared" ref="U137:U138" si="397">T137*0.9</f>
        <v>900</v>
      </c>
      <c r="V137" s="200">
        <v>400</v>
      </c>
      <c r="W137" s="26">
        <f t="shared" ref="W137:W138" si="398">V137*0.9</f>
        <v>360</v>
      </c>
      <c r="X137" s="206">
        <f t="shared" si="390"/>
        <v>100</v>
      </c>
      <c r="Y137" s="142">
        <f t="shared" ref="Y137:Y138" si="399">W137/4</f>
        <v>90</v>
      </c>
      <c r="Z137" s="215">
        <v>300</v>
      </c>
      <c r="AA137" s="227">
        <f t="shared" ref="AA137:AA138" si="400">Z137*0.9</f>
        <v>270</v>
      </c>
    </row>
    <row r="138" spans="1:27" s="141" customFormat="1" ht="13.15" customHeight="1" x14ac:dyDescent="0.2">
      <c r="A138" s="27" t="s">
        <v>401</v>
      </c>
      <c r="B138" s="25" t="s">
        <v>268</v>
      </c>
      <c r="C138" s="24" t="s">
        <v>267</v>
      </c>
      <c r="D138" s="24" t="s">
        <v>269</v>
      </c>
      <c r="E138" s="24" t="s">
        <v>874</v>
      </c>
      <c r="F138" s="24"/>
      <c r="G138" s="24"/>
      <c r="H138" s="200">
        <v>3280</v>
      </c>
      <c r="I138" s="26">
        <f t="shared" si="391"/>
        <v>2952</v>
      </c>
      <c r="J138" s="206">
        <f t="shared" si="380"/>
        <v>1640</v>
      </c>
      <c r="K138" s="111">
        <f t="shared" si="392"/>
        <v>1476</v>
      </c>
      <c r="L138" s="200">
        <v>2880</v>
      </c>
      <c r="M138" s="26">
        <f t="shared" si="393"/>
        <v>2592</v>
      </c>
      <c r="N138" s="200">
        <v>1280</v>
      </c>
      <c r="O138" s="26">
        <f t="shared" si="394"/>
        <v>1152</v>
      </c>
      <c r="P138" s="200">
        <v>3600</v>
      </c>
      <c r="Q138" s="26">
        <f t="shared" si="395"/>
        <v>3240</v>
      </c>
      <c r="R138" s="200">
        <v>2560</v>
      </c>
      <c r="S138" s="26">
        <f t="shared" si="396"/>
        <v>2304</v>
      </c>
      <c r="T138" s="200">
        <v>2080</v>
      </c>
      <c r="U138" s="26">
        <f t="shared" si="397"/>
        <v>1872</v>
      </c>
      <c r="V138" s="200">
        <v>1680</v>
      </c>
      <c r="W138" s="26">
        <f t="shared" si="398"/>
        <v>1512</v>
      </c>
      <c r="X138" s="206">
        <f t="shared" si="390"/>
        <v>420</v>
      </c>
      <c r="Y138" s="142">
        <f t="shared" si="399"/>
        <v>378</v>
      </c>
      <c r="Z138" s="215">
        <v>800</v>
      </c>
      <c r="AA138" s="227">
        <f t="shared" si="400"/>
        <v>720</v>
      </c>
    </row>
    <row r="139" spans="1:27" s="141" customFormat="1" ht="13.15" customHeight="1" x14ac:dyDescent="0.2">
      <c r="A139" s="27" t="s">
        <v>401</v>
      </c>
      <c r="B139" s="140" t="s">
        <v>270</v>
      </c>
      <c r="C139" s="83" t="s">
        <v>636</v>
      </c>
      <c r="D139" s="83" t="s">
        <v>271</v>
      </c>
      <c r="E139" s="24"/>
      <c r="F139" s="83" t="s">
        <v>860</v>
      </c>
      <c r="G139" s="139">
        <v>45722</v>
      </c>
      <c r="H139" s="200">
        <v>0</v>
      </c>
      <c r="I139" s="26">
        <f t="shared" si="391"/>
        <v>0</v>
      </c>
      <c r="J139" s="206">
        <v>0</v>
      </c>
      <c r="K139" s="111">
        <f t="shared" si="392"/>
        <v>0</v>
      </c>
      <c r="L139" s="200">
        <v>0</v>
      </c>
      <c r="M139" s="26"/>
      <c r="N139" s="200">
        <v>0</v>
      </c>
      <c r="O139" s="26"/>
      <c r="P139" s="200">
        <v>0</v>
      </c>
      <c r="Q139" s="26"/>
      <c r="R139" s="206">
        <v>0</v>
      </c>
      <c r="S139" s="111"/>
      <c r="T139" s="200">
        <v>0</v>
      </c>
      <c r="U139" s="26"/>
      <c r="V139" s="200">
        <v>0</v>
      </c>
      <c r="W139" s="26"/>
      <c r="X139" s="200">
        <v>0</v>
      </c>
      <c r="Y139" s="26"/>
      <c r="Z139" s="218">
        <v>0</v>
      </c>
      <c r="AA139" s="227"/>
    </row>
    <row r="140" spans="1:27" s="141" customFormat="1" ht="13.15" customHeight="1" x14ac:dyDescent="0.2">
      <c r="A140" s="27" t="s">
        <v>401</v>
      </c>
      <c r="B140" s="140" t="s">
        <v>275</v>
      </c>
      <c r="C140" s="83" t="s">
        <v>274</v>
      </c>
      <c r="D140" s="83" t="s">
        <v>276</v>
      </c>
      <c r="E140" s="24"/>
      <c r="F140" s="83" t="s">
        <v>860</v>
      </c>
      <c r="G140" s="139">
        <v>45722</v>
      </c>
      <c r="H140" s="200">
        <v>0</v>
      </c>
      <c r="I140" s="26">
        <f t="shared" si="391"/>
        <v>0</v>
      </c>
      <c r="J140" s="206">
        <v>0</v>
      </c>
      <c r="K140" s="111">
        <f t="shared" si="392"/>
        <v>0</v>
      </c>
      <c r="L140" s="200">
        <v>0</v>
      </c>
      <c r="M140" s="26"/>
      <c r="N140" s="200">
        <v>0</v>
      </c>
      <c r="O140" s="26"/>
      <c r="P140" s="200">
        <v>0</v>
      </c>
      <c r="Q140" s="26"/>
      <c r="R140" s="206">
        <v>0</v>
      </c>
      <c r="S140" s="111"/>
      <c r="T140" s="200">
        <v>0</v>
      </c>
      <c r="U140" s="26"/>
      <c r="V140" s="200">
        <v>0</v>
      </c>
      <c r="W140" s="26"/>
      <c r="X140" s="200">
        <v>0</v>
      </c>
      <c r="Y140" s="26"/>
      <c r="Z140" s="218">
        <v>0</v>
      </c>
      <c r="AA140" s="227"/>
    </row>
    <row r="141" spans="1:27" s="141" customFormat="1" ht="13.15" customHeight="1" thickBot="1" x14ac:dyDescent="0.25">
      <c r="A141" s="27" t="s">
        <v>401</v>
      </c>
      <c r="B141" s="25" t="s">
        <v>278</v>
      </c>
      <c r="C141" s="24" t="s">
        <v>277</v>
      </c>
      <c r="D141" s="24" t="s">
        <v>436</v>
      </c>
      <c r="E141" s="24" t="s">
        <v>877</v>
      </c>
      <c r="F141" s="24"/>
      <c r="G141" s="24"/>
      <c r="H141" s="200">
        <v>800</v>
      </c>
      <c r="I141" s="26">
        <f t="shared" si="391"/>
        <v>720</v>
      </c>
      <c r="J141" s="206">
        <f t="shared" si="380"/>
        <v>400</v>
      </c>
      <c r="K141" s="111">
        <f t="shared" si="392"/>
        <v>360</v>
      </c>
      <c r="L141" s="200">
        <v>480</v>
      </c>
      <c r="M141" s="26">
        <f>L141*0.9</f>
        <v>432</v>
      </c>
      <c r="N141" s="200">
        <v>400</v>
      </c>
      <c r="O141" s="26">
        <f>N141*0.9</f>
        <v>360</v>
      </c>
      <c r="P141" s="200">
        <v>800</v>
      </c>
      <c r="Q141" s="26">
        <f>P141*0.9</f>
        <v>720</v>
      </c>
      <c r="R141" s="200">
        <v>800</v>
      </c>
      <c r="S141" s="26">
        <f>R141*0.9</f>
        <v>720</v>
      </c>
      <c r="T141" s="200">
        <v>480</v>
      </c>
      <c r="U141" s="26">
        <f>T141*0.9</f>
        <v>432</v>
      </c>
      <c r="V141" s="200">
        <v>480</v>
      </c>
      <c r="W141" s="26">
        <f>V141*0.9</f>
        <v>432</v>
      </c>
      <c r="X141" s="206">
        <f t="shared" si="390"/>
        <v>120</v>
      </c>
      <c r="Y141" s="142">
        <f>W141/4</f>
        <v>108</v>
      </c>
      <c r="Z141" s="215">
        <v>480</v>
      </c>
      <c r="AA141" s="227">
        <f>Z141*0.9</f>
        <v>432</v>
      </c>
    </row>
    <row r="142" spans="1:27" s="141" customFormat="1" ht="13.15" customHeight="1" x14ac:dyDescent="0.2">
      <c r="A142" s="27" t="s">
        <v>401</v>
      </c>
      <c r="B142" s="25">
        <v>67245</v>
      </c>
      <c r="C142" s="24" t="s">
        <v>439</v>
      </c>
      <c r="D142" s="24" t="s">
        <v>423</v>
      </c>
      <c r="E142" s="24" t="s">
        <v>764</v>
      </c>
      <c r="F142" s="24"/>
      <c r="G142" s="82">
        <v>45730</v>
      </c>
      <c r="H142" s="200">
        <v>300</v>
      </c>
      <c r="I142" s="181">
        <f>H142</f>
        <v>300</v>
      </c>
      <c r="J142" s="206">
        <f t="shared" si="380"/>
        <v>150</v>
      </c>
      <c r="K142" s="181">
        <f>J142</f>
        <v>150</v>
      </c>
      <c r="L142" s="200">
        <v>300</v>
      </c>
      <c r="M142" s="181">
        <f>L142</f>
        <v>300</v>
      </c>
      <c r="N142" s="200">
        <v>300</v>
      </c>
      <c r="O142" s="181">
        <f>N142</f>
        <v>300</v>
      </c>
      <c r="P142" s="200">
        <v>300</v>
      </c>
      <c r="Q142" s="181">
        <f>P142</f>
        <v>300</v>
      </c>
      <c r="R142" s="200">
        <v>300</v>
      </c>
      <c r="S142" s="181">
        <f>R142</f>
        <v>300</v>
      </c>
      <c r="T142" s="200">
        <v>300</v>
      </c>
      <c r="U142" s="26">
        <f>T142</f>
        <v>300</v>
      </c>
      <c r="V142" s="200">
        <v>200</v>
      </c>
      <c r="W142" s="26">
        <f t="shared" ref="W142" si="401">V142</f>
        <v>200</v>
      </c>
      <c r="X142" s="206">
        <f t="shared" si="390"/>
        <v>50</v>
      </c>
      <c r="Y142" s="142">
        <f t="shared" ref="Y142" si="402">X142</f>
        <v>50</v>
      </c>
      <c r="Z142" s="215">
        <v>200</v>
      </c>
      <c r="AA142" s="26">
        <f t="shared" ref="AA142" si="403">Z142</f>
        <v>200</v>
      </c>
    </row>
    <row r="143" spans="1:27" s="221" customFormat="1" ht="51" x14ac:dyDescent="0.2">
      <c r="A143" s="189" t="s">
        <v>1008</v>
      </c>
      <c r="B143" s="190" t="s">
        <v>74</v>
      </c>
      <c r="C143" s="191" t="s">
        <v>279</v>
      </c>
      <c r="D143" s="191" t="s">
        <v>280</v>
      </c>
      <c r="E143" s="191" t="s">
        <v>878</v>
      </c>
      <c r="F143" s="191" t="s">
        <v>1013</v>
      </c>
      <c r="G143" s="192">
        <v>46219</v>
      </c>
      <c r="H143" s="201">
        <v>0</v>
      </c>
      <c r="I143" s="194">
        <f t="shared" ref="I143:I145" si="404">H143*0.9</f>
        <v>0</v>
      </c>
      <c r="J143" s="207">
        <f t="shared" si="380"/>
        <v>0</v>
      </c>
      <c r="K143" s="229">
        <f t="shared" ref="K143:K145" si="405">I143*0.5</f>
        <v>0</v>
      </c>
      <c r="L143" s="201">
        <v>0</v>
      </c>
      <c r="M143" s="194">
        <f t="shared" ref="M143:M145" si="406">L143*0.9</f>
        <v>0</v>
      </c>
      <c r="N143" s="201">
        <v>0</v>
      </c>
      <c r="O143" s="194">
        <f t="shared" ref="O143:O145" si="407">N143*0.9</f>
        <v>0</v>
      </c>
      <c r="P143" s="201">
        <v>0</v>
      </c>
      <c r="Q143" s="194">
        <f t="shared" ref="Q143:Q145" si="408">P143*0.9</f>
        <v>0</v>
      </c>
      <c r="R143" s="201">
        <v>0</v>
      </c>
      <c r="S143" s="194">
        <f t="shared" ref="S143:S145" si="409">R143*0.9</f>
        <v>0</v>
      </c>
      <c r="T143" s="201">
        <v>0</v>
      </c>
      <c r="U143" s="194">
        <f t="shared" ref="U143:U145" si="410">T143*0.9</f>
        <v>0</v>
      </c>
      <c r="V143" s="201">
        <v>0</v>
      </c>
      <c r="W143" s="194">
        <f t="shared" ref="W143:W145" si="411">V143*0.9</f>
        <v>0</v>
      </c>
      <c r="X143" s="207">
        <v>0</v>
      </c>
      <c r="Y143" s="195">
        <f t="shared" ref="Y143:Y145" si="412">W143/4</f>
        <v>0</v>
      </c>
      <c r="Z143" s="216">
        <v>0</v>
      </c>
      <c r="AA143" s="230">
        <f t="shared" ref="AA143:AA145" si="413">Z143*0.9</f>
        <v>0</v>
      </c>
    </row>
    <row r="144" spans="1:27" s="141" customFormat="1" ht="13.15" customHeight="1" x14ac:dyDescent="0.2">
      <c r="A144" s="27" t="s">
        <v>401</v>
      </c>
      <c r="B144" s="25" t="s">
        <v>282</v>
      </c>
      <c r="C144" s="24" t="s">
        <v>281</v>
      </c>
      <c r="D144" s="24" t="s">
        <v>283</v>
      </c>
      <c r="E144" s="24" t="s">
        <v>879</v>
      </c>
      <c r="F144" s="24"/>
      <c r="G144" s="24"/>
      <c r="H144" s="200">
        <v>1200</v>
      </c>
      <c r="I144" s="26">
        <f t="shared" si="404"/>
        <v>1080</v>
      </c>
      <c r="J144" s="206">
        <f t="shared" si="380"/>
        <v>600</v>
      </c>
      <c r="K144" s="111">
        <f t="shared" si="405"/>
        <v>540</v>
      </c>
      <c r="L144" s="200">
        <v>800</v>
      </c>
      <c r="M144" s="26">
        <f t="shared" si="406"/>
        <v>720</v>
      </c>
      <c r="N144" s="200">
        <v>400</v>
      </c>
      <c r="O144" s="26">
        <f t="shared" si="407"/>
        <v>360</v>
      </c>
      <c r="P144" s="200">
        <v>1200</v>
      </c>
      <c r="Q144" s="26">
        <f t="shared" si="408"/>
        <v>1080</v>
      </c>
      <c r="R144" s="200">
        <v>560</v>
      </c>
      <c r="S144" s="26">
        <f t="shared" si="409"/>
        <v>504</v>
      </c>
      <c r="T144" s="200">
        <v>800</v>
      </c>
      <c r="U144" s="26">
        <f t="shared" si="410"/>
        <v>720</v>
      </c>
      <c r="V144" s="200">
        <v>800</v>
      </c>
      <c r="W144" s="26">
        <f t="shared" si="411"/>
        <v>720</v>
      </c>
      <c r="X144" s="206">
        <f t="shared" si="390"/>
        <v>200</v>
      </c>
      <c r="Y144" s="142">
        <f t="shared" si="412"/>
        <v>180</v>
      </c>
      <c r="Z144" s="215">
        <v>400</v>
      </c>
      <c r="AA144" s="227">
        <f t="shared" si="413"/>
        <v>360</v>
      </c>
    </row>
    <row r="145" spans="1:27" s="141" customFormat="1" ht="13.15" customHeight="1" thickBot="1" x14ac:dyDescent="0.25">
      <c r="A145" s="27" t="s">
        <v>401</v>
      </c>
      <c r="B145" s="25" t="s">
        <v>284</v>
      </c>
      <c r="C145" s="24" t="s">
        <v>438</v>
      </c>
      <c r="D145" s="24" t="s">
        <v>285</v>
      </c>
      <c r="E145" s="24" t="s">
        <v>880</v>
      </c>
      <c r="F145" s="24"/>
      <c r="G145" s="24"/>
      <c r="H145" s="200">
        <v>1280</v>
      </c>
      <c r="I145" s="26">
        <f t="shared" si="404"/>
        <v>1152</v>
      </c>
      <c r="J145" s="206">
        <f t="shared" si="380"/>
        <v>640</v>
      </c>
      <c r="K145" s="111">
        <f t="shared" si="405"/>
        <v>576</v>
      </c>
      <c r="L145" s="200">
        <v>560</v>
      </c>
      <c r="M145" s="26">
        <f t="shared" si="406"/>
        <v>504</v>
      </c>
      <c r="N145" s="200">
        <v>160</v>
      </c>
      <c r="O145" s="26">
        <f t="shared" si="407"/>
        <v>144</v>
      </c>
      <c r="P145" s="200">
        <v>2080</v>
      </c>
      <c r="Q145" s="26">
        <f t="shared" si="408"/>
        <v>1872</v>
      </c>
      <c r="R145" s="200">
        <v>880</v>
      </c>
      <c r="S145" s="26">
        <f t="shared" si="409"/>
        <v>792</v>
      </c>
      <c r="T145" s="200">
        <v>560</v>
      </c>
      <c r="U145" s="26">
        <f t="shared" si="410"/>
        <v>504</v>
      </c>
      <c r="V145" s="200">
        <v>320</v>
      </c>
      <c r="W145" s="26">
        <f t="shared" si="411"/>
        <v>288</v>
      </c>
      <c r="X145" s="206">
        <f t="shared" si="390"/>
        <v>80</v>
      </c>
      <c r="Y145" s="142">
        <f t="shared" si="412"/>
        <v>72</v>
      </c>
      <c r="Z145" s="215">
        <v>320</v>
      </c>
      <c r="AA145" s="227">
        <f t="shared" si="413"/>
        <v>288</v>
      </c>
    </row>
    <row r="146" spans="1:27" s="141" customFormat="1" ht="13.15" customHeight="1" thickBot="1" x14ac:dyDescent="0.25">
      <c r="A146" s="27" t="s">
        <v>401</v>
      </c>
      <c r="B146" s="25" t="s">
        <v>287</v>
      </c>
      <c r="C146" s="24" t="s">
        <v>286</v>
      </c>
      <c r="D146" s="24" t="s">
        <v>288</v>
      </c>
      <c r="E146" s="24" t="s">
        <v>721</v>
      </c>
      <c r="F146" s="24" t="s">
        <v>962</v>
      </c>
      <c r="G146" s="82">
        <v>45789</v>
      </c>
      <c r="H146" s="200">
        <v>600</v>
      </c>
      <c r="I146" s="181">
        <f t="shared" ref="I146:I147" si="414">H146</f>
        <v>600</v>
      </c>
      <c r="J146" s="206">
        <v>200</v>
      </c>
      <c r="K146" s="181">
        <f t="shared" ref="K146:K147" si="415">J146</f>
        <v>200</v>
      </c>
      <c r="L146" s="200">
        <v>250</v>
      </c>
      <c r="M146" s="181">
        <f t="shared" ref="M146:M147" si="416">L146</f>
        <v>250</v>
      </c>
      <c r="N146" s="200">
        <v>300</v>
      </c>
      <c r="O146" s="181">
        <f t="shared" ref="O146:O147" si="417">N146</f>
        <v>300</v>
      </c>
      <c r="P146" s="200">
        <v>400</v>
      </c>
      <c r="Q146" s="181">
        <f t="shared" ref="Q146:Q147" si="418">P146</f>
        <v>400</v>
      </c>
      <c r="R146" s="200">
        <v>300</v>
      </c>
      <c r="S146" s="181">
        <f t="shared" ref="S146:S147" si="419">R146</f>
        <v>300</v>
      </c>
      <c r="T146" s="200">
        <v>350</v>
      </c>
      <c r="U146" s="26">
        <f t="shared" ref="U146:U147" si="420">T146</f>
        <v>350</v>
      </c>
      <c r="V146" s="200">
        <v>200</v>
      </c>
      <c r="W146" s="26">
        <f t="shared" ref="W146:W147" si="421">V146</f>
        <v>200</v>
      </c>
      <c r="X146" s="206">
        <f t="shared" si="390"/>
        <v>50</v>
      </c>
      <c r="Y146" s="142">
        <f t="shared" ref="Y146:Y147" si="422">X146</f>
        <v>50</v>
      </c>
      <c r="Z146" s="215">
        <v>180</v>
      </c>
      <c r="AA146" s="26">
        <f t="shared" ref="AA146:AA147" si="423">Z146</f>
        <v>180</v>
      </c>
    </row>
    <row r="147" spans="1:27" s="141" customFormat="1" ht="13.15" customHeight="1" x14ac:dyDescent="0.2">
      <c r="A147" s="27" t="s">
        <v>401</v>
      </c>
      <c r="B147" s="25" t="s">
        <v>290</v>
      </c>
      <c r="C147" s="24" t="s">
        <v>289</v>
      </c>
      <c r="D147" s="24" t="s">
        <v>291</v>
      </c>
      <c r="E147" s="24" t="s">
        <v>881</v>
      </c>
      <c r="F147" s="24" t="s">
        <v>958</v>
      </c>
      <c r="G147" s="82">
        <v>45805</v>
      </c>
      <c r="H147" s="200">
        <v>2000</v>
      </c>
      <c r="I147" s="181">
        <f t="shared" si="414"/>
        <v>2000</v>
      </c>
      <c r="J147" s="206">
        <f t="shared" si="380"/>
        <v>1000</v>
      </c>
      <c r="K147" s="181">
        <f t="shared" si="415"/>
        <v>1000</v>
      </c>
      <c r="L147" s="200">
        <v>1250</v>
      </c>
      <c r="M147" s="181">
        <f t="shared" si="416"/>
        <v>1250</v>
      </c>
      <c r="N147" s="200">
        <v>1000</v>
      </c>
      <c r="O147" s="181">
        <f t="shared" si="417"/>
        <v>1000</v>
      </c>
      <c r="P147" s="200">
        <v>1200</v>
      </c>
      <c r="Q147" s="181">
        <f t="shared" si="418"/>
        <v>1200</v>
      </c>
      <c r="R147" s="200">
        <v>1250</v>
      </c>
      <c r="S147" s="181">
        <f t="shared" si="419"/>
        <v>1250</v>
      </c>
      <c r="T147" s="200">
        <v>1000</v>
      </c>
      <c r="U147" s="26">
        <f t="shared" si="420"/>
        <v>1000</v>
      </c>
      <c r="V147" s="200">
        <v>600</v>
      </c>
      <c r="W147" s="26">
        <f t="shared" si="421"/>
        <v>600</v>
      </c>
      <c r="X147" s="206">
        <v>100</v>
      </c>
      <c r="Y147" s="142">
        <f t="shared" si="422"/>
        <v>100</v>
      </c>
      <c r="Z147" s="215">
        <v>500</v>
      </c>
      <c r="AA147" s="26">
        <f t="shared" si="423"/>
        <v>500</v>
      </c>
    </row>
    <row r="148" spans="1:27" s="141" customFormat="1" ht="13.15" customHeight="1" thickBot="1" x14ac:dyDescent="0.25">
      <c r="A148" s="27" t="s">
        <v>401</v>
      </c>
      <c r="B148" s="25" t="s">
        <v>292</v>
      </c>
      <c r="C148" s="24" t="s">
        <v>425</v>
      </c>
      <c r="D148" s="24" t="s">
        <v>294</v>
      </c>
      <c r="E148" s="24" t="s">
        <v>882</v>
      </c>
      <c r="F148" s="24"/>
      <c r="G148" s="24"/>
      <c r="H148" s="200">
        <v>240</v>
      </c>
      <c r="I148" s="26">
        <f>H148*0.9</f>
        <v>216</v>
      </c>
      <c r="J148" s="206">
        <f t="shared" si="380"/>
        <v>120</v>
      </c>
      <c r="K148" s="111">
        <f>I148*0.5</f>
        <v>108</v>
      </c>
      <c r="L148" s="200">
        <v>80</v>
      </c>
      <c r="M148" s="26">
        <f>L148*0.9</f>
        <v>72</v>
      </c>
      <c r="N148" s="200">
        <v>80</v>
      </c>
      <c r="O148" s="26">
        <f>N148*0.9</f>
        <v>72</v>
      </c>
      <c r="P148" s="200">
        <v>240</v>
      </c>
      <c r="Q148" s="26">
        <f>P148*0.9</f>
        <v>216</v>
      </c>
      <c r="R148" s="200">
        <v>240</v>
      </c>
      <c r="S148" s="26">
        <f>R148*0.9</f>
        <v>216</v>
      </c>
      <c r="T148" s="200">
        <v>80</v>
      </c>
      <c r="U148" s="26">
        <f>T148*0.9</f>
        <v>72</v>
      </c>
      <c r="V148" s="200">
        <v>80</v>
      </c>
      <c r="W148" s="26">
        <f>V148*0.9</f>
        <v>72</v>
      </c>
      <c r="X148" s="206">
        <f t="shared" si="390"/>
        <v>20</v>
      </c>
      <c r="Y148" s="142">
        <f>W148/4</f>
        <v>18</v>
      </c>
      <c r="Z148" s="215">
        <v>80</v>
      </c>
      <c r="AA148" s="227">
        <f>Z148*0.9</f>
        <v>72</v>
      </c>
    </row>
    <row r="149" spans="1:27" s="141" customFormat="1" ht="13.15" customHeight="1" thickBot="1" x14ac:dyDescent="0.25">
      <c r="A149" s="27" t="s">
        <v>401</v>
      </c>
      <c r="B149" s="25" t="s">
        <v>296</v>
      </c>
      <c r="C149" s="24" t="s">
        <v>295</v>
      </c>
      <c r="D149" s="24" t="s">
        <v>297</v>
      </c>
      <c r="E149" s="24" t="s">
        <v>883</v>
      </c>
      <c r="F149" s="24" t="s">
        <v>960</v>
      </c>
      <c r="G149" s="82">
        <v>45789</v>
      </c>
      <c r="H149" s="200">
        <f>500*0.9</f>
        <v>450</v>
      </c>
      <c r="I149" s="181">
        <f t="shared" ref="I149:I151" si="424">H149</f>
        <v>450</v>
      </c>
      <c r="J149" s="206">
        <f t="shared" si="380"/>
        <v>225</v>
      </c>
      <c r="K149" s="181">
        <f t="shared" ref="K149:K150" si="425">J149</f>
        <v>225</v>
      </c>
      <c r="L149" s="200">
        <f>500*0.9</f>
        <v>450</v>
      </c>
      <c r="M149" s="181">
        <f t="shared" ref="M149:M150" si="426">L149</f>
        <v>450</v>
      </c>
      <c r="N149" s="200">
        <f>250*0.9</f>
        <v>225</v>
      </c>
      <c r="O149" s="181">
        <f t="shared" ref="O149:O150" si="427">N149</f>
        <v>225</v>
      </c>
      <c r="P149" s="200">
        <f>500*0.9</f>
        <v>450</v>
      </c>
      <c r="Q149" s="181">
        <f t="shared" ref="Q149:Q150" si="428">P149</f>
        <v>450</v>
      </c>
      <c r="R149" s="200">
        <f>250*0.9</f>
        <v>225</v>
      </c>
      <c r="S149" s="181">
        <f t="shared" ref="S149:S150" si="429">R149</f>
        <v>225</v>
      </c>
      <c r="T149" s="200">
        <f>250*0.9</f>
        <v>225</v>
      </c>
      <c r="U149" s="26">
        <f t="shared" ref="U149:U150" si="430">T149</f>
        <v>225</v>
      </c>
      <c r="V149" s="200">
        <f>250*0.9</f>
        <v>225</v>
      </c>
      <c r="W149" s="26">
        <f t="shared" ref="W149:W150" si="431">V149</f>
        <v>225</v>
      </c>
      <c r="X149" s="206">
        <f>V149/4</f>
        <v>56.25</v>
      </c>
      <c r="Y149" s="142">
        <f t="shared" ref="Y149:Y150" si="432">X149</f>
        <v>56.25</v>
      </c>
      <c r="Z149" s="215">
        <f>250*0.9</f>
        <v>225</v>
      </c>
      <c r="AA149" s="26">
        <f t="shared" ref="AA149:AA150" si="433">Z149</f>
        <v>225</v>
      </c>
    </row>
    <row r="150" spans="1:27" s="141" customFormat="1" ht="13.15" customHeight="1" thickBot="1" x14ac:dyDescent="0.25">
      <c r="A150" s="27" t="s">
        <v>401</v>
      </c>
      <c r="B150" s="25" t="s">
        <v>299</v>
      </c>
      <c r="C150" s="24" t="s">
        <v>298</v>
      </c>
      <c r="D150" s="24" t="s">
        <v>984</v>
      </c>
      <c r="E150" s="24" t="s">
        <v>884</v>
      </c>
      <c r="F150" s="24" t="s">
        <v>958</v>
      </c>
      <c r="G150" s="82">
        <v>45789</v>
      </c>
      <c r="H150" s="200">
        <f>320*0.9</f>
        <v>288</v>
      </c>
      <c r="I150" s="181">
        <f t="shared" si="424"/>
        <v>288</v>
      </c>
      <c r="J150" s="206">
        <f t="shared" si="380"/>
        <v>144</v>
      </c>
      <c r="K150" s="181">
        <f t="shared" si="425"/>
        <v>144</v>
      </c>
      <c r="L150" s="200">
        <f>80*0.9</f>
        <v>72</v>
      </c>
      <c r="M150" s="181">
        <f t="shared" si="426"/>
        <v>72</v>
      </c>
      <c r="N150" s="200">
        <f>80*0.9</f>
        <v>72</v>
      </c>
      <c r="O150" s="181">
        <f t="shared" si="427"/>
        <v>72</v>
      </c>
      <c r="P150" s="200">
        <f>320*0.9</f>
        <v>288</v>
      </c>
      <c r="Q150" s="181">
        <f t="shared" si="428"/>
        <v>288</v>
      </c>
      <c r="R150" s="200">
        <f>320*0.9</f>
        <v>288</v>
      </c>
      <c r="S150" s="181">
        <f t="shared" si="429"/>
        <v>288</v>
      </c>
      <c r="T150" s="200">
        <v>150</v>
      </c>
      <c r="U150" s="26">
        <f t="shared" si="430"/>
        <v>150</v>
      </c>
      <c r="V150" s="200">
        <f>80*0.9</f>
        <v>72</v>
      </c>
      <c r="W150" s="26">
        <f t="shared" si="431"/>
        <v>72</v>
      </c>
      <c r="X150" s="206">
        <f t="shared" si="390"/>
        <v>18</v>
      </c>
      <c r="Y150" s="142">
        <f t="shared" si="432"/>
        <v>18</v>
      </c>
      <c r="Z150" s="215">
        <f>80*0.9</f>
        <v>72</v>
      </c>
      <c r="AA150" s="26">
        <f t="shared" si="433"/>
        <v>72</v>
      </c>
    </row>
    <row r="151" spans="1:27" s="141" customFormat="1" ht="13.15" customHeight="1" x14ac:dyDescent="0.2">
      <c r="A151" s="27" t="s">
        <v>401</v>
      </c>
      <c r="B151" s="25" t="s">
        <v>300</v>
      </c>
      <c r="C151" s="24" t="s">
        <v>538</v>
      </c>
      <c r="D151" s="24" t="s">
        <v>537</v>
      </c>
      <c r="E151" s="24" t="s">
        <v>885</v>
      </c>
      <c r="F151" s="24" t="s">
        <v>964</v>
      </c>
      <c r="G151" s="82">
        <v>45789</v>
      </c>
      <c r="H151" s="200"/>
      <c r="I151" s="181">
        <f t="shared" si="424"/>
        <v>0</v>
      </c>
      <c r="J151" s="206"/>
      <c r="K151" s="111"/>
      <c r="L151" s="200"/>
      <c r="M151" s="26"/>
      <c r="N151" s="200"/>
      <c r="O151" s="26"/>
      <c r="P151" s="200"/>
      <c r="Q151" s="26"/>
      <c r="R151" s="200"/>
      <c r="S151" s="26"/>
      <c r="T151" s="200"/>
      <c r="U151" s="26"/>
      <c r="V151" s="200"/>
      <c r="W151" s="26"/>
      <c r="X151" s="206"/>
      <c r="Y151" s="142"/>
      <c r="Z151" s="215"/>
      <c r="AA151" s="227"/>
    </row>
    <row r="152" spans="1:27" s="221" customFormat="1" ht="25.5" x14ac:dyDescent="0.2">
      <c r="A152" s="189" t="s">
        <v>1017</v>
      </c>
      <c r="B152" s="190" t="s">
        <v>302</v>
      </c>
      <c r="C152" s="191" t="s">
        <v>301</v>
      </c>
      <c r="D152" s="191" t="s">
        <v>303</v>
      </c>
      <c r="E152" s="191" t="s">
        <v>886</v>
      </c>
      <c r="F152" s="191" t="s">
        <v>1018</v>
      </c>
      <c r="G152" s="192">
        <v>46225</v>
      </c>
      <c r="H152" s="201">
        <v>400</v>
      </c>
      <c r="I152" s="194">
        <f t="shared" ref="I152:I153" si="434">H152*0.9</f>
        <v>360</v>
      </c>
      <c r="J152" s="207">
        <f t="shared" si="380"/>
        <v>200</v>
      </c>
      <c r="K152" s="229">
        <f t="shared" ref="K152:K153" si="435">I152*0.5</f>
        <v>180</v>
      </c>
      <c r="L152" s="201">
        <v>240</v>
      </c>
      <c r="M152" s="194">
        <f t="shared" ref="M152:M153" si="436">L152*0.9</f>
        <v>216</v>
      </c>
      <c r="N152" s="201">
        <v>160</v>
      </c>
      <c r="O152" s="194">
        <f t="shared" ref="O152:O153" si="437">N152*0.9</f>
        <v>144</v>
      </c>
      <c r="P152" s="201">
        <v>720</v>
      </c>
      <c r="Q152" s="194">
        <f t="shared" ref="Q152:Q153" si="438">P152*0.9</f>
        <v>648</v>
      </c>
      <c r="R152" s="201">
        <v>220</v>
      </c>
      <c r="S152" s="194">
        <f t="shared" ref="S152:S153" si="439">R152*0.9</f>
        <v>198</v>
      </c>
      <c r="T152" s="201">
        <v>320</v>
      </c>
      <c r="U152" s="194">
        <f t="shared" ref="U152:U153" si="440">T152*0.9</f>
        <v>288</v>
      </c>
      <c r="V152" s="201">
        <v>240</v>
      </c>
      <c r="W152" s="194">
        <f t="shared" ref="W152:W153" si="441">V152*0.9</f>
        <v>216</v>
      </c>
      <c r="X152" s="207">
        <f t="shared" si="390"/>
        <v>60</v>
      </c>
      <c r="Y152" s="195">
        <f t="shared" ref="Y152:Y153" si="442">W152/4</f>
        <v>54</v>
      </c>
      <c r="Z152" s="216">
        <v>240</v>
      </c>
      <c r="AA152" s="230">
        <f t="shared" ref="AA152:AA153" si="443">Z152*0.9</f>
        <v>216</v>
      </c>
    </row>
    <row r="153" spans="1:27" s="141" customFormat="1" ht="13.15" customHeight="1" thickBot="1" x14ac:dyDescent="0.25">
      <c r="A153" s="27" t="s">
        <v>401</v>
      </c>
      <c r="B153" s="25" t="s">
        <v>79</v>
      </c>
      <c r="C153" s="24" t="s">
        <v>304</v>
      </c>
      <c r="D153" s="24" t="s">
        <v>305</v>
      </c>
      <c r="E153" s="24" t="s">
        <v>887</v>
      </c>
      <c r="F153" s="24"/>
      <c r="G153" s="24"/>
      <c r="H153" s="200">
        <v>720</v>
      </c>
      <c r="I153" s="26">
        <f t="shared" si="434"/>
        <v>648</v>
      </c>
      <c r="J153" s="206">
        <f t="shared" si="380"/>
        <v>360</v>
      </c>
      <c r="K153" s="111">
        <f t="shared" si="435"/>
        <v>324</v>
      </c>
      <c r="L153" s="200">
        <v>240</v>
      </c>
      <c r="M153" s="26">
        <f t="shared" si="436"/>
        <v>216</v>
      </c>
      <c r="N153" s="200">
        <v>240</v>
      </c>
      <c r="O153" s="26">
        <f t="shared" si="437"/>
        <v>216</v>
      </c>
      <c r="P153" s="200">
        <v>720</v>
      </c>
      <c r="Q153" s="26">
        <f t="shared" si="438"/>
        <v>648</v>
      </c>
      <c r="R153" s="200">
        <v>720</v>
      </c>
      <c r="S153" s="26">
        <f t="shared" si="439"/>
        <v>648</v>
      </c>
      <c r="T153" s="200">
        <v>240</v>
      </c>
      <c r="U153" s="26">
        <f t="shared" si="440"/>
        <v>216</v>
      </c>
      <c r="V153" s="200">
        <v>240</v>
      </c>
      <c r="W153" s="26">
        <f t="shared" si="441"/>
        <v>216</v>
      </c>
      <c r="X153" s="206">
        <f t="shared" si="390"/>
        <v>60</v>
      </c>
      <c r="Y153" s="142">
        <f t="shared" si="442"/>
        <v>54</v>
      </c>
      <c r="Z153" s="215">
        <v>240</v>
      </c>
      <c r="AA153" s="227">
        <f t="shared" si="443"/>
        <v>216</v>
      </c>
    </row>
    <row r="154" spans="1:27" s="221" customFormat="1" ht="25.5" x14ac:dyDescent="0.2">
      <c r="A154" s="189" t="s">
        <v>1050</v>
      </c>
      <c r="B154" s="190" t="s">
        <v>307</v>
      </c>
      <c r="C154" s="191" t="s">
        <v>306</v>
      </c>
      <c r="D154" s="191" t="s">
        <v>308</v>
      </c>
      <c r="E154" s="191" t="s">
        <v>888</v>
      </c>
      <c r="F154" s="191" t="s">
        <v>1052</v>
      </c>
      <c r="G154" s="192">
        <v>46226</v>
      </c>
      <c r="H154" s="201">
        <f>1440*0.9</f>
        <v>1296</v>
      </c>
      <c r="I154" s="193">
        <f t="shared" ref="I154" si="444">H154</f>
        <v>1296</v>
      </c>
      <c r="J154" s="207">
        <f t="shared" si="380"/>
        <v>648</v>
      </c>
      <c r="K154" s="193">
        <f t="shared" ref="K154" si="445">J154</f>
        <v>648</v>
      </c>
      <c r="L154" s="201">
        <f>240*0.9</f>
        <v>216</v>
      </c>
      <c r="M154" s="193">
        <f t="shared" ref="M154" si="446">L154</f>
        <v>216</v>
      </c>
      <c r="N154" s="201">
        <v>250</v>
      </c>
      <c r="O154" s="193">
        <f t="shared" ref="O154" si="447">N154</f>
        <v>250</v>
      </c>
      <c r="P154" s="201">
        <f>1440*0.9</f>
        <v>1296</v>
      </c>
      <c r="Q154" s="193">
        <f t="shared" ref="Q154" si="448">P154</f>
        <v>1296</v>
      </c>
      <c r="R154" s="201">
        <f>1040*0.9</f>
        <v>936</v>
      </c>
      <c r="S154" s="193">
        <f t="shared" ref="S154" si="449">R154</f>
        <v>936</v>
      </c>
      <c r="T154" s="201">
        <v>500</v>
      </c>
      <c r="U154" s="194">
        <f t="shared" ref="U154" si="450">T154</f>
        <v>500</v>
      </c>
      <c r="V154" s="201">
        <f>240*0.9</f>
        <v>216</v>
      </c>
      <c r="W154" s="194">
        <f t="shared" ref="W154" si="451">V154</f>
        <v>216</v>
      </c>
      <c r="X154" s="207">
        <f t="shared" si="390"/>
        <v>54</v>
      </c>
      <c r="Y154" s="195">
        <f t="shared" ref="Y154" si="452">X154</f>
        <v>54</v>
      </c>
      <c r="Z154" s="216">
        <f>240*0.9</f>
        <v>216</v>
      </c>
      <c r="AA154" s="194">
        <f t="shared" ref="AA154" si="453">Z154</f>
        <v>216</v>
      </c>
    </row>
    <row r="155" spans="1:27" s="141" customFormat="1" ht="13.15" customHeight="1" x14ac:dyDescent="0.2">
      <c r="A155" s="27" t="s">
        <v>401</v>
      </c>
      <c r="B155" s="25" t="s">
        <v>310</v>
      </c>
      <c r="C155" s="24" t="s">
        <v>309</v>
      </c>
      <c r="D155" s="24" t="s">
        <v>311</v>
      </c>
      <c r="E155" s="24" t="s">
        <v>889</v>
      </c>
      <c r="F155" s="24"/>
      <c r="G155" s="24"/>
      <c r="H155" s="200">
        <v>1600</v>
      </c>
      <c r="I155" s="26">
        <f t="shared" ref="I155:I158" si="454">H155*0.9</f>
        <v>1440</v>
      </c>
      <c r="J155" s="206">
        <f t="shared" si="380"/>
        <v>800</v>
      </c>
      <c r="K155" s="111">
        <f t="shared" ref="K155:K158" si="455">I155*0.5</f>
        <v>720</v>
      </c>
      <c r="L155" s="200">
        <v>400</v>
      </c>
      <c r="M155" s="26">
        <f t="shared" ref="M155:M158" si="456">L155*0.9</f>
        <v>360</v>
      </c>
      <c r="N155" s="200">
        <v>400</v>
      </c>
      <c r="O155" s="26">
        <f t="shared" ref="O155:O158" si="457">N155*0.9</f>
        <v>360</v>
      </c>
      <c r="P155" s="200">
        <v>1600</v>
      </c>
      <c r="Q155" s="26">
        <f t="shared" ref="Q155:Q158" si="458">P155*0.9</f>
        <v>1440</v>
      </c>
      <c r="R155" s="200">
        <v>1600</v>
      </c>
      <c r="S155" s="26">
        <f t="shared" ref="S155:S158" si="459">R155*0.9</f>
        <v>1440</v>
      </c>
      <c r="T155" s="200">
        <v>800</v>
      </c>
      <c r="U155" s="26">
        <f t="shared" ref="U155:U158" si="460">T155*0.9</f>
        <v>720</v>
      </c>
      <c r="V155" s="200">
        <v>400</v>
      </c>
      <c r="W155" s="26">
        <f t="shared" ref="W155:W158" si="461">V155*0.9</f>
        <v>360</v>
      </c>
      <c r="X155" s="206">
        <f t="shared" si="390"/>
        <v>100</v>
      </c>
      <c r="Y155" s="142">
        <f t="shared" ref="Y155:Y158" si="462">W155/4</f>
        <v>90</v>
      </c>
      <c r="Z155" s="215">
        <v>400</v>
      </c>
      <c r="AA155" s="227">
        <f t="shared" ref="AA155:AA158" si="463">Z155*0.9</f>
        <v>360</v>
      </c>
    </row>
    <row r="156" spans="1:27" s="141" customFormat="1" ht="13.15" customHeight="1" x14ac:dyDescent="0.2">
      <c r="A156" s="27" t="s">
        <v>401</v>
      </c>
      <c r="B156" s="188">
        <v>56130</v>
      </c>
      <c r="C156" s="188" t="s">
        <v>129</v>
      </c>
      <c r="D156" s="188" t="s">
        <v>890</v>
      </c>
      <c r="E156" s="24" t="s">
        <v>816</v>
      </c>
      <c r="F156" s="24" t="s">
        <v>671</v>
      </c>
      <c r="G156" s="82">
        <v>45722</v>
      </c>
      <c r="H156" s="200">
        <v>1200</v>
      </c>
      <c r="I156" s="26">
        <f t="shared" si="454"/>
        <v>1080</v>
      </c>
      <c r="J156" s="206">
        <f t="shared" si="380"/>
        <v>600</v>
      </c>
      <c r="K156" s="111">
        <f t="shared" si="455"/>
        <v>540</v>
      </c>
      <c r="L156" s="200">
        <v>320</v>
      </c>
      <c r="M156" s="26">
        <f t="shared" si="456"/>
        <v>288</v>
      </c>
      <c r="N156" s="200">
        <v>40</v>
      </c>
      <c r="O156" s="26">
        <f t="shared" si="457"/>
        <v>36</v>
      </c>
      <c r="P156" s="200">
        <v>1200</v>
      </c>
      <c r="Q156" s="26">
        <f t="shared" si="458"/>
        <v>1080</v>
      </c>
      <c r="R156" s="200">
        <v>800</v>
      </c>
      <c r="S156" s="26">
        <f t="shared" si="459"/>
        <v>720</v>
      </c>
      <c r="T156" s="200">
        <v>400</v>
      </c>
      <c r="U156" s="26">
        <f t="shared" si="460"/>
        <v>360</v>
      </c>
      <c r="V156" s="200">
        <v>160</v>
      </c>
      <c r="W156" s="26">
        <f t="shared" si="461"/>
        <v>144</v>
      </c>
      <c r="X156" s="206">
        <f t="shared" si="390"/>
        <v>40</v>
      </c>
      <c r="Y156" s="142">
        <f t="shared" si="462"/>
        <v>36</v>
      </c>
      <c r="Z156" s="215">
        <v>40</v>
      </c>
      <c r="AA156" s="227">
        <f t="shared" si="463"/>
        <v>36</v>
      </c>
    </row>
    <row r="157" spans="1:27" s="141" customFormat="1" ht="13.15" customHeight="1" x14ac:dyDescent="0.2">
      <c r="A157" s="27" t="s">
        <v>401</v>
      </c>
      <c r="B157" s="25" t="s">
        <v>313</v>
      </c>
      <c r="C157" s="24" t="s">
        <v>312</v>
      </c>
      <c r="D157" s="24" t="s">
        <v>314</v>
      </c>
      <c r="E157" s="24" t="s">
        <v>891</v>
      </c>
      <c r="F157" s="24"/>
      <c r="G157" s="24"/>
      <c r="H157" s="200">
        <v>2680</v>
      </c>
      <c r="I157" s="26">
        <f t="shared" si="454"/>
        <v>2412</v>
      </c>
      <c r="J157" s="206">
        <f t="shared" si="380"/>
        <v>1340</v>
      </c>
      <c r="K157" s="111">
        <f t="shared" si="455"/>
        <v>1206</v>
      </c>
      <c r="L157" s="200">
        <v>800</v>
      </c>
      <c r="M157" s="26">
        <f t="shared" si="456"/>
        <v>720</v>
      </c>
      <c r="N157" s="200">
        <v>560</v>
      </c>
      <c r="O157" s="26">
        <f t="shared" si="457"/>
        <v>504</v>
      </c>
      <c r="P157" s="200">
        <v>2680</v>
      </c>
      <c r="Q157" s="26">
        <f t="shared" si="458"/>
        <v>2412</v>
      </c>
      <c r="R157" s="200">
        <v>2680</v>
      </c>
      <c r="S157" s="26">
        <f t="shared" si="459"/>
        <v>2412</v>
      </c>
      <c r="T157" s="200">
        <v>480</v>
      </c>
      <c r="U157" s="26">
        <f t="shared" si="460"/>
        <v>432</v>
      </c>
      <c r="V157" s="200">
        <v>480</v>
      </c>
      <c r="W157" s="26">
        <f t="shared" si="461"/>
        <v>432</v>
      </c>
      <c r="X157" s="206">
        <f t="shared" si="390"/>
        <v>120</v>
      </c>
      <c r="Y157" s="142">
        <f t="shared" si="462"/>
        <v>108</v>
      </c>
      <c r="Z157" s="215">
        <v>240</v>
      </c>
      <c r="AA157" s="227">
        <f t="shared" si="463"/>
        <v>216</v>
      </c>
    </row>
    <row r="158" spans="1:27" s="141" customFormat="1" ht="13.15" customHeight="1" thickBot="1" x14ac:dyDescent="0.25">
      <c r="A158" s="27" t="s">
        <v>401</v>
      </c>
      <c r="B158" s="25" t="s">
        <v>315</v>
      </c>
      <c r="C158" s="24" t="s">
        <v>435</v>
      </c>
      <c r="D158" s="24" t="s">
        <v>316</v>
      </c>
      <c r="E158" s="24" t="s">
        <v>892</v>
      </c>
      <c r="F158" s="24"/>
      <c r="G158" s="24"/>
      <c r="H158" s="200">
        <v>200</v>
      </c>
      <c r="I158" s="26">
        <f t="shared" si="454"/>
        <v>180</v>
      </c>
      <c r="J158" s="206">
        <f t="shared" si="380"/>
        <v>100</v>
      </c>
      <c r="K158" s="111">
        <f t="shared" si="455"/>
        <v>90</v>
      </c>
      <c r="L158" s="200">
        <v>80</v>
      </c>
      <c r="M158" s="26">
        <f t="shared" si="456"/>
        <v>72</v>
      </c>
      <c r="N158" s="200">
        <v>80</v>
      </c>
      <c r="O158" s="26">
        <f t="shared" si="457"/>
        <v>72</v>
      </c>
      <c r="P158" s="200">
        <v>200</v>
      </c>
      <c r="Q158" s="26">
        <f t="shared" si="458"/>
        <v>180</v>
      </c>
      <c r="R158" s="200">
        <v>200</v>
      </c>
      <c r="S158" s="26">
        <f t="shared" si="459"/>
        <v>180</v>
      </c>
      <c r="T158" s="200">
        <v>80</v>
      </c>
      <c r="U158" s="26">
        <f t="shared" si="460"/>
        <v>72</v>
      </c>
      <c r="V158" s="200">
        <v>80</v>
      </c>
      <c r="W158" s="26">
        <f t="shared" si="461"/>
        <v>72</v>
      </c>
      <c r="X158" s="206">
        <f t="shared" si="390"/>
        <v>20</v>
      </c>
      <c r="Y158" s="142">
        <f t="shared" si="462"/>
        <v>18</v>
      </c>
      <c r="Z158" s="215">
        <v>80</v>
      </c>
      <c r="AA158" s="227">
        <f t="shared" si="463"/>
        <v>72</v>
      </c>
    </row>
    <row r="159" spans="1:27" s="221" customFormat="1" x14ac:dyDescent="0.2">
      <c r="A159" s="189" t="s">
        <v>1051</v>
      </c>
      <c r="B159" s="190" t="s">
        <v>318</v>
      </c>
      <c r="C159" s="191" t="s">
        <v>317</v>
      </c>
      <c r="D159" s="191" t="s">
        <v>319</v>
      </c>
      <c r="E159" s="191" t="s">
        <v>893</v>
      </c>
      <c r="F159" s="191" t="s">
        <v>1053</v>
      </c>
      <c r="G159" s="192">
        <v>46226</v>
      </c>
      <c r="H159" s="201">
        <v>2400</v>
      </c>
      <c r="I159" s="193">
        <f>H159</f>
        <v>2400</v>
      </c>
      <c r="J159" s="207">
        <f t="shared" si="380"/>
        <v>1200</v>
      </c>
      <c r="K159" s="193">
        <f>J159</f>
        <v>1200</v>
      </c>
      <c r="L159" s="201">
        <v>1000</v>
      </c>
      <c r="M159" s="193">
        <f>L159</f>
        <v>1000</v>
      </c>
      <c r="N159" s="201">
        <v>1000</v>
      </c>
      <c r="O159" s="193">
        <f>N159</f>
        <v>1000</v>
      </c>
      <c r="P159" s="201">
        <v>2200</v>
      </c>
      <c r="Q159" s="193">
        <f>P159</f>
        <v>2200</v>
      </c>
      <c r="R159" s="201">
        <v>1600</v>
      </c>
      <c r="S159" s="193">
        <f>R159</f>
        <v>1600</v>
      </c>
      <c r="T159" s="201">
        <v>600</v>
      </c>
      <c r="U159" s="194">
        <f>T159</f>
        <v>600</v>
      </c>
      <c r="V159" s="201">
        <v>700</v>
      </c>
      <c r="W159" s="194">
        <f t="shared" ref="W159" si="464">V159</f>
        <v>700</v>
      </c>
      <c r="X159" s="207">
        <v>170</v>
      </c>
      <c r="Y159" s="195">
        <f t="shared" ref="Y159" si="465">X159</f>
        <v>170</v>
      </c>
      <c r="Z159" s="216">
        <v>100</v>
      </c>
      <c r="AA159" s="194">
        <f t="shared" ref="AA159" si="466">Z159</f>
        <v>100</v>
      </c>
    </row>
    <row r="160" spans="1:27" s="141" customFormat="1" ht="13.15" customHeight="1" thickBot="1" x14ac:dyDescent="0.25">
      <c r="A160" s="27" t="s">
        <v>401</v>
      </c>
      <c r="B160" s="25" t="s">
        <v>320</v>
      </c>
      <c r="C160" s="24" t="s">
        <v>441</v>
      </c>
      <c r="D160" s="24" t="s">
        <v>321</v>
      </c>
      <c r="E160" s="24" t="s">
        <v>851</v>
      </c>
      <c r="F160" s="24" t="s">
        <v>676</v>
      </c>
      <c r="G160" s="82">
        <v>43859</v>
      </c>
      <c r="H160" s="200">
        <v>1200</v>
      </c>
      <c r="I160" s="26">
        <f t="shared" ref="I160:I161" si="467">H160*0.9</f>
        <v>1080</v>
      </c>
      <c r="J160" s="206">
        <f t="shared" si="380"/>
        <v>600</v>
      </c>
      <c r="K160" s="111">
        <f t="shared" ref="K160:K161" si="468">I160*0.5</f>
        <v>540</v>
      </c>
      <c r="L160" s="200">
        <v>600</v>
      </c>
      <c r="M160" s="26">
        <f>L160*0.9</f>
        <v>540</v>
      </c>
      <c r="N160" s="200">
        <v>600</v>
      </c>
      <c r="O160" s="26">
        <f>N160*0.9</f>
        <v>540</v>
      </c>
      <c r="P160" s="200">
        <v>1200</v>
      </c>
      <c r="Q160" s="26">
        <f>P160*0.9</f>
        <v>1080</v>
      </c>
      <c r="R160" s="200">
        <v>1200</v>
      </c>
      <c r="S160" s="26">
        <f>R160*0.9</f>
        <v>1080</v>
      </c>
      <c r="T160" s="200">
        <v>600</v>
      </c>
      <c r="U160" s="26">
        <f>T160*0.9</f>
        <v>540</v>
      </c>
      <c r="V160" s="200">
        <v>600</v>
      </c>
      <c r="W160" s="26">
        <f>V160*0.9</f>
        <v>540</v>
      </c>
      <c r="X160" s="206">
        <f t="shared" si="390"/>
        <v>150</v>
      </c>
      <c r="Y160" s="142">
        <f>W160/4</f>
        <v>135</v>
      </c>
      <c r="Z160" s="215">
        <v>320</v>
      </c>
      <c r="AA160" s="227">
        <f>Z160*0.9</f>
        <v>288</v>
      </c>
    </row>
    <row r="161" spans="1:27" s="141" customFormat="1" ht="13.15" hidden="1" customHeight="1" thickBot="1" x14ac:dyDescent="0.25">
      <c r="A161" s="27" t="s">
        <v>401</v>
      </c>
      <c r="B161" s="25" t="s">
        <v>322</v>
      </c>
      <c r="C161" s="83" t="s">
        <v>894</v>
      </c>
      <c r="D161" s="83" t="s">
        <v>13</v>
      </c>
      <c r="E161" s="24"/>
      <c r="F161" s="83" t="s">
        <v>860</v>
      </c>
      <c r="G161" s="139">
        <v>45722</v>
      </c>
      <c r="H161" s="200">
        <v>0</v>
      </c>
      <c r="I161" s="26">
        <f t="shared" si="467"/>
        <v>0</v>
      </c>
      <c r="J161" s="206">
        <v>0</v>
      </c>
      <c r="K161" s="111">
        <f t="shared" si="468"/>
        <v>0</v>
      </c>
      <c r="L161" s="200">
        <v>0</v>
      </c>
      <c r="M161" s="26"/>
      <c r="N161" s="200">
        <v>0</v>
      </c>
      <c r="O161" s="26"/>
      <c r="P161" s="200">
        <v>0</v>
      </c>
      <c r="Q161" s="26"/>
      <c r="R161" s="206">
        <v>0</v>
      </c>
      <c r="S161" s="111"/>
      <c r="T161" s="200">
        <v>0</v>
      </c>
      <c r="U161" s="26"/>
      <c r="V161" s="200">
        <v>0</v>
      </c>
      <c r="W161" s="26"/>
      <c r="X161" s="200">
        <v>0</v>
      </c>
      <c r="Y161" s="26"/>
      <c r="Z161" s="218">
        <v>0</v>
      </c>
      <c r="AA161" s="227"/>
    </row>
    <row r="162" spans="1:27" s="141" customFormat="1" ht="13.15" customHeight="1" x14ac:dyDescent="0.2">
      <c r="A162" s="27" t="s">
        <v>401</v>
      </c>
      <c r="B162" s="25" t="s">
        <v>324</v>
      </c>
      <c r="C162" s="24" t="s">
        <v>323</v>
      </c>
      <c r="D162" s="24" t="s">
        <v>325</v>
      </c>
      <c r="E162" s="24" t="s">
        <v>895</v>
      </c>
      <c r="F162" s="24" t="s">
        <v>960</v>
      </c>
      <c r="G162" s="82">
        <v>45789</v>
      </c>
      <c r="H162" s="200">
        <f>480*0.9</f>
        <v>432</v>
      </c>
      <c r="I162" s="181">
        <f>H162</f>
        <v>432</v>
      </c>
      <c r="J162" s="206">
        <f t="shared" si="380"/>
        <v>216</v>
      </c>
      <c r="K162" s="181">
        <f>J162</f>
        <v>216</v>
      </c>
      <c r="L162" s="200">
        <f>160*0.9</f>
        <v>144</v>
      </c>
      <c r="M162" s="181">
        <f>L162</f>
        <v>144</v>
      </c>
      <c r="N162" s="200">
        <f>160*0.9</f>
        <v>144</v>
      </c>
      <c r="O162" s="181">
        <f>N162</f>
        <v>144</v>
      </c>
      <c r="P162" s="200">
        <f>480*0.9</f>
        <v>432</v>
      </c>
      <c r="Q162" s="181">
        <f>P162</f>
        <v>432</v>
      </c>
      <c r="R162" s="200">
        <f>480*0.9</f>
        <v>432</v>
      </c>
      <c r="S162" s="181">
        <f>R162</f>
        <v>432</v>
      </c>
      <c r="T162" s="200">
        <f>160*0.9</f>
        <v>144</v>
      </c>
      <c r="U162" s="26">
        <f>T162</f>
        <v>144</v>
      </c>
      <c r="V162" s="200">
        <f>160*0.9</f>
        <v>144</v>
      </c>
      <c r="W162" s="26">
        <f t="shared" ref="W162" si="469">V162</f>
        <v>144</v>
      </c>
      <c r="X162" s="206">
        <f t="shared" si="390"/>
        <v>36</v>
      </c>
      <c r="Y162" s="142">
        <f t="shared" ref="Y162" si="470">X162</f>
        <v>36</v>
      </c>
      <c r="Z162" s="215">
        <f>160*0.9</f>
        <v>144</v>
      </c>
      <c r="AA162" s="26">
        <f t="shared" ref="AA162" si="471">Z162</f>
        <v>144</v>
      </c>
    </row>
    <row r="163" spans="1:27" s="141" customFormat="1" ht="13.15" customHeight="1" thickBot="1" x14ac:dyDescent="0.25">
      <c r="A163" s="27" t="s">
        <v>401</v>
      </c>
      <c r="B163" s="25">
        <v>67697</v>
      </c>
      <c r="C163" s="24" t="s">
        <v>446</v>
      </c>
      <c r="D163" s="24" t="s">
        <v>326</v>
      </c>
      <c r="E163" s="24" t="s">
        <v>896</v>
      </c>
      <c r="F163" s="24"/>
      <c r="G163" s="24"/>
      <c r="H163" s="200">
        <v>800</v>
      </c>
      <c r="I163" s="26">
        <f>H163*0.9</f>
        <v>720</v>
      </c>
      <c r="J163" s="206">
        <f t="shared" si="380"/>
        <v>400</v>
      </c>
      <c r="K163" s="111">
        <f>I163*0.5</f>
        <v>360</v>
      </c>
      <c r="L163" s="200">
        <v>320</v>
      </c>
      <c r="M163" s="26">
        <f>L163*0.9</f>
        <v>288</v>
      </c>
      <c r="N163" s="200">
        <v>320</v>
      </c>
      <c r="O163" s="26">
        <f>N163*0.9</f>
        <v>288</v>
      </c>
      <c r="P163" s="200">
        <v>800</v>
      </c>
      <c r="Q163" s="26">
        <f>P163*0.9</f>
        <v>720</v>
      </c>
      <c r="R163" s="200">
        <v>800</v>
      </c>
      <c r="S163" s="26">
        <f>R163*0.9</f>
        <v>720</v>
      </c>
      <c r="T163" s="200">
        <v>320</v>
      </c>
      <c r="U163" s="26">
        <f>T163*0.9</f>
        <v>288</v>
      </c>
      <c r="V163" s="200">
        <v>320</v>
      </c>
      <c r="W163" s="26">
        <f>V163*0.9</f>
        <v>288</v>
      </c>
      <c r="X163" s="206">
        <f t="shared" si="390"/>
        <v>80</v>
      </c>
      <c r="Y163" s="142">
        <f>W163/4</f>
        <v>72</v>
      </c>
      <c r="Z163" s="215">
        <v>320</v>
      </c>
      <c r="AA163" s="227">
        <f>Z163*0.9</f>
        <v>288</v>
      </c>
    </row>
    <row r="164" spans="1:27" s="221" customFormat="1" ht="39" thickBot="1" x14ac:dyDescent="0.25">
      <c r="A164" s="232" t="s">
        <v>1004</v>
      </c>
      <c r="B164" s="233">
        <v>56637</v>
      </c>
      <c r="C164" s="234" t="s">
        <v>566</v>
      </c>
      <c r="D164" s="234" t="s">
        <v>1005</v>
      </c>
      <c r="E164" s="191" t="s">
        <v>725</v>
      </c>
      <c r="F164" s="234" t="s">
        <v>1009</v>
      </c>
      <c r="G164" s="235">
        <v>46219</v>
      </c>
      <c r="H164" s="201">
        <v>100</v>
      </c>
      <c r="I164" s="193">
        <f t="shared" ref="I164:I165" si="472">H164</f>
        <v>100</v>
      </c>
      <c r="J164" s="207">
        <f t="shared" si="380"/>
        <v>50</v>
      </c>
      <c r="K164" s="193">
        <f t="shared" ref="K164:K165" si="473">J164</f>
        <v>50</v>
      </c>
      <c r="L164" s="236">
        <v>100</v>
      </c>
      <c r="M164" s="193">
        <f t="shared" ref="M164:M165" si="474">L164</f>
        <v>100</v>
      </c>
      <c r="N164" s="237">
        <v>100</v>
      </c>
      <c r="O164" s="193">
        <f t="shared" ref="O164:O165" si="475">N164</f>
        <v>100</v>
      </c>
      <c r="P164" s="207">
        <v>100</v>
      </c>
      <c r="Q164" s="193">
        <f t="shared" ref="Q164:Q165" si="476">P164</f>
        <v>100</v>
      </c>
      <c r="R164" s="207">
        <v>100</v>
      </c>
      <c r="S164" s="193">
        <f t="shared" ref="S164:S165" si="477">R164</f>
        <v>100</v>
      </c>
      <c r="T164" s="236">
        <v>100</v>
      </c>
      <c r="U164" s="194">
        <f t="shared" ref="U164:U165" si="478">T164</f>
        <v>100</v>
      </c>
      <c r="V164" s="236">
        <v>50</v>
      </c>
      <c r="W164" s="194">
        <f t="shared" ref="W164:W165" si="479">V164</f>
        <v>50</v>
      </c>
      <c r="X164" s="207">
        <v>10</v>
      </c>
      <c r="Y164" s="195">
        <f t="shared" ref="Y164:Y165" si="480">X164</f>
        <v>10</v>
      </c>
      <c r="Z164" s="238">
        <v>50</v>
      </c>
      <c r="AA164" s="194">
        <f t="shared" ref="AA164:AA165" si="481">Z164</f>
        <v>50</v>
      </c>
    </row>
    <row r="165" spans="1:27" s="141" customFormat="1" ht="13.15" customHeight="1" x14ac:dyDescent="0.2">
      <c r="A165" s="114" t="s">
        <v>407</v>
      </c>
      <c r="B165" s="112">
        <v>56642</v>
      </c>
      <c r="C165" s="92" t="s">
        <v>567</v>
      </c>
      <c r="D165" s="92" t="s">
        <v>702</v>
      </c>
      <c r="E165" s="24" t="s">
        <v>701</v>
      </c>
      <c r="F165" s="92" t="s">
        <v>961</v>
      </c>
      <c r="G165" s="113">
        <v>45789</v>
      </c>
      <c r="H165" s="202">
        <f>200*0.9</f>
        <v>180</v>
      </c>
      <c r="I165" s="181">
        <f t="shared" si="472"/>
        <v>180</v>
      </c>
      <c r="J165" s="206">
        <f t="shared" si="380"/>
        <v>90</v>
      </c>
      <c r="K165" s="181">
        <f t="shared" si="473"/>
        <v>90</v>
      </c>
      <c r="L165" s="202">
        <f>200*0.9</f>
        <v>180</v>
      </c>
      <c r="M165" s="181">
        <f t="shared" si="474"/>
        <v>180</v>
      </c>
      <c r="N165" s="202">
        <f t="shared" ref="N165:V165" si="482">200*0.9</f>
        <v>180</v>
      </c>
      <c r="O165" s="181">
        <f t="shared" si="475"/>
        <v>180</v>
      </c>
      <c r="P165" s="202">
        <f t="shared" si="482"/>
        <v>180</v>
      </c>
      <c r="Q165" s="181">
        <f t="shared" si="476"/>
        <v>180</v>
      </c>
      <c r="R165" s="202">
        <f t="shared" si="482"/>
        <v>180</v>
      </c>
      <c r="S165" s="181">
        <f t="shared" si="477"/>
        <v>180</v>
      </c>
      <c r="T165" s="202">
        <f t="shared" si="482"/>
        <v>180</v>
      </c>
      <c r="U165" s="26">
        <f t="shared" si="478"/>
        <v>180</v>
      </c>
      <c r="V165" s="202">
        <f t="shared" si="482"/>
        <v>180</v>
      </c>
      <c r="W165" s="26">
        <f t="shared" si="479"/>
        <v>180</v>
      </c>
      <c r="X165" s="206">
        <f t="shared" si="390"/>
        <v>45</v>
      </c>
      <c r="Y165" s="142">
        <f t="shared" si="480"/>
        <v>45</v>
      </c>
      <c r="Z165" s="219">
        <v>0</v>
      </c>
      <c r="AA165" s="26">
        <f t="shared" si="481"/>
        <v>0</v>
      </c>
    </row>
    <row r="166" spans="1:27" s="141" customFormat="1" ht="13.15" customHeight="1" x14ac:dyDescent="0.2">
      <c r="A166" s="114" t="s">
        <v>407</v>
      </c>
      <c r="B166" s="112">
        <v>56648</v>
      </c>
      <c r="C166" s="92" t="s">
        <v>568</v>
      </c>
      <c r="D166" s="92" t="s">
        <v>569</v>
      </c>
      <c r="E166" s="24" t="s">
        <v>897</v>
      </c>
      <c r="F166" s="92"/>
      <c r="G166" s="92"/>
      <c r="H166" s="202">
        <v>50</v>
      </c>
      <c r="I166" s="26">
        <f t="shared" ref="I166:I167" si="483">H166*0.9</f>
        <v>45</v>
      </c>
      <c r="J166" s="206">
        <f t="shared" si="380"/>
        <v>25</v>
      </c>
      <c r="K166" s="111">
        <f t="shared" ref="K166:K167" si="484">I166*0.5</f>
        <v>22.5</v>
      </c>
      <c r="L166" s="202">
        <v>50</v>
      </c>
      <c r="M166" s="26">
        <f t="shared" ref="M166:M167" si="485">L166*0.9</f>
        <v>45</v>
      </c>
      <c r="N166" s="202">
        <v>50</v>
      </c>
      <c r="O166" s="26">
        <f t="shared" ref="O166:O167" si="486">N166*0.9</f>
        <v>45</v>
      </c>
      <c r="P166" s="202">
        <v>50</v>
      </c>
      <c r="Q166" s="26">
        <f t="shared" ref="Q166:Q167" si="487">P166*0.9</f>
        <v>45</v>
      </c>
      <c r="R166" s="202">
        <v>50</v>
      </c>
      <c r="S166" s="26">
        <f t="shared" ref="S166:S167" si="488">R166*0.9</f>
        <v>45</v>
      </c>
      <c r="T166" s="202">
        <v>50</v>
      </c>
      <c r="U166" s="26">
        <f t="shared" ref="U166:U167" si="489">T166*0.9</f>
        <v>45</v>
      </c>
      <c r="V166" s="202">
        <v>50</v>
      </c>
      <c r="W166" s="26">
        <f t="shared" ref="W166:W167" si="490">V166*0.9</f>
        <v>45</v>
      </c>
      <c r="X166" s="206">
        <v>10</v>
      </c>
      <c r="Y166" s="142">
        <f t="shared" ref="Y166:Y167" si="491">W166/4</f>
        <v>11.25</v>
      </c>
      <c r="Z166" s="217">
        <v>50</v>
      </c>
      <c r="AA166" s="227">
        <f t="shared" ref="AA166:AA167" si="492">Z166*0.9</f>
        <v>45</v>
      </c>
    </row>
    <row r="167" spans="1:27" s="141" customFormat="1" ht="13.15" customHeight="1" thickBot="1" x14ac:dyDescent="0.25">
      <c r="A167" s="114" t="s">
        <v>407</v>
      </c>
      <c r="B167" s="112">
        <v>56637</v>
      </c>
      <c r="C167" s="92" t="s">
        <v>566</v>
      </c>
      <c r="D167" s="92" t="s">
        <v>570</v>
      </c>
      <c r="E167" s="24" t="s">
        <v>899</v>
      </c>
      <c r="F167" s="92"/>
      <c r="G167" s="92"/>
      <c r="H167" s="202">
        <v>100</v>
      </c>
      <c r="I167" s="26">
        <f t="shared" si="483"/>
        <v>90</v>
      </c>
      <c r="J167" s="206">
        <f t="shared" si="380"/>
        <v>50</v>
      </c>
      <c r="K167" s="111">
        <f t="shared" si="484"/>
        <v>45</v>
      </c>
      <c r="L167" s="202">
        <v>100</v>
      </c>
      <c r="M167" s="26">
        <f t="shared" si="485"/>
        <v>90</v>
      </c>
      <c r="N167" s="210">
        <v>100</v>
      </c>
      <c r="O167" s="26">
        <f t="shared" si="486"/>
        <v>90</v>
      </c>
      <c r="P167" s="202">
        <v>100</v>
      </c>
      <c r="Q167" s="26">
        <f t="shared" si="487"/>
        <v>90</v>
      </c>
      <c r="R167" s="202">
        <v>100</v>
      </c>
      <c r="S167" s="26">
        <f t="shared" si="488"/>
        <v>90</v>
      </c>
      <c r="T167" s="202">
        <v>100</v>
      </c>
      <c r="U167" s="26">
        <f t="shared" si="489"/>
        <v>90</v>
      </c>
      <c r="V167" s="202">
        <v>100</v>
      </c>
      <c r="W167" s="26">
        <f t="shared" si="490"/>
        <v>90</v>
      </c>
      <c r="X167" s="206">
        <v>20</v>
      </c>
      <c r="Y167" s="142">
        <f t="shared" si="491"/>
        <v>22.5</v>
      </c>
      <c r="Z167" s="217">
        <v>100</v>
      </c>
      <c r="AA167" s="227">
        <f t="shared" si="492"/>
        <v>90</v>
      </c>
    </row>
    <row r="168" spans="1:27" s="141" customFormat="1" ht="13.15" customHeight="1" x14ac:dyDescent="0.2">
      <c r="A168" s="114" t="s">
        <v>407</v>
      </c>
      <c r="B168" s="112">
        <v>56645</v>
      </c>
      <c r="C168" s="92" t="s">
        <v>571</v>
      </c>
      <c r="D168" s="92" t="s">
        <v>572</v>
      </c>
      <c r="E168" s="24" t="s">
        <v>900</v>
      </c>
      <c r="F168" s="92" t="s">
        <v>959</v>
      </c>
      <c r="G168" s="113">
        <v>45789</v>
      </c>
      <c r="H168" s="202">
        <v>200</v>
      </c>
      <c r="I168" s="181">
        <f>H168</f>
        <v>200</v>
      </c>
      <c r="J168" s="206">
        <f t="shared" si="380"/>
        <v>100</v>
      </c>
      <c r="K168" s="181">
        <f>J168</f>
        <v>100</v>
      </c>
      <c r="L168" s="202">
        <v>100</v>
      </c>
      <c r="M168" s="181">
        <f>L168</f>
        <v>100</v>
      </c>
      <c r="N168" s="210">
        <v>100</v>
      </c>
      <c r="O168" s="181">
        <f>N168</f>
        <v>100</v>
      </c>
      <c r="P168" s="210">
        <v>200</v>
      </c>
      <c r="Q168" s="181">
        <f>P168</f>
        <v>200</v>
      </c>
      <c r="R168" s="210">
        <v>300</v>
      </c>
      <c r="S168" s="181">
        <f>R168</f>
        <v>300</v>
      </c>
      <c r="T168" s="210">
        <v>100</v>
      </c>
      <c r="U168" s="26">
        <f>T168</f>
        <v>100</v>
      </c>
      <c r="V168" s="210">
        <v>100</v>
      </c>
      <c r="W168" s="26">
        <f t="shared" ref="W168" si="493">V168</f>
        <v>100</v>
      </c>
      <c r="X168" s="206">
        <v>20</v>
      </c>
      <c r="Y168" s="142">
        <f t="shared" ref="Y168" si="494">X168</f>
        <v>20</v>
      </c>
      <c r="Z168" s="219">
        <v>100</v>
      </c>
      <c r="AA168" s="26">
        <f t="shared" ref="AA168" si="495">Z168</f>
        <v>100</v>
      </c>
    </row>
    <row r="169" spans="1:27" s="141" customFormat="1" ht="13.15" customHeight="1" x14ac:dyDescent="0.2">
      <c r="A169" s="114" t="s">
        <v>407</v>
      </c>
      <c r="B169" s="112">
        <v>56630</v>
      </c>
      <c r="C169" s="92" t="s">
        <v>573</v>
      </c>
      <c r="D169" s="92" t="s">
        <v>574</v>
      </c>
      <c r="E169" s="24" t="s">
        <v>901</v>
      </c>
      <c r="F169" s="92"/>
      <c r="G169" s="92"/>
      <c r="H169" s="202">
        <v>100</v>
      </c>
      <c r="I169" s="26">
        <f t="shared" ref="I169:I170" si="496">H169*0.9</f>
        <v>90</v>
      </c>
      <c r="J169" s="206">
        <f t="shared" si="380"/>
        <v>50</v>
      </c>
      <c r="K169" s="111">
        <f t="shared" ref="K169:K170" si="497">I169*0.5</f>
        <v>45</v>
      </c>
      <c r="L169" s="202">
        <v>100</v>
      </c>
      <c r="M169" s="26">
        <f t="shared" ref="M169:M170" si="498">L169*0.9</f>
        <v>90</v>
      </c>
      <c r="N169" s="202">
        <v>100</v>
      </c>
      <c r="O169" s="26">
        <f t="shared" ref="O169:O170" si="499">N169*0.9</f>
        <v>90</v>
      </c>
      <c r="P169" s="202">
        <v>100</v>
      </c>
      <c r="Q169" s="26">
        <f t="shared" ref="Q169:Q170" si="500">P169*0.9</f>
        <v>90</v>
      </c>
      <c r="R169" s="202">
        <v>100</v>
      </c>
      <c r="S169" s="26">
        <f t="shared" ref="S169:S170" si="501">R169*0.9</f>
        <v>90</v>
      </c>
      <c r="T169" s="202">
        <v>100</v>
      </c>
      <c r="U169" s="26">
        <f t="shared" ref="U169:U170" si="502">T169*0.9</f>
        <v>90</v>
      </c>
      <c r="V169" s="202">
        <v>100</v>
      </c>
      <c r="W169" s="26">
        <f t="shared" ref="W169:W170" si="503">V169*0.9</f>
        <v>90</v>
      </c>
      <c r="X169" s="206">
        <v>20</v>
      </c>
      <c r="Y169" s="142">
        <f t="shared" ref="Y169:Y170" si="504">W169/4</f>
        <v>22.5</v>
      </c>
      <c r="Z169" s="217">
        <v>100</v>
      </c>
      <c r="AA169" s="227">
        <f t="shared" ref="AA169:AA170" si="505">Z169*0.9</f>
        <v>90</v>
      </c>
    </row>
    <row r="170" spans="1:27" s="141" customFormat="1" ht="13.15" customHeight="1" thickBot="1" x14ac:dyDescent="0.25">
      <c r="A170" s="27" t="s">
        <v>401</v>
      </c>
      <c r="B170" s="25">
        <v>66953</v>
      </c>
      <c r="C170" s="24" t="s">
        <v>327</v>
      </c>
      <c r="D170" s="24" t="s">
        <v>328</v>
      </c>
      <c r="E170" s="24" t="s">
        <v>898</v>
      </c>
      <c r="F170" s="24"/>
      <c r="G170" s="24"/>
      <c r="H170" s="200">
        <v>480</v>
      </c>
      <c r="I170" s="26">
        <f t="shared" si="496"/>
        <v>432</v>
      </c>
      <c r="J170" s="206">
        <f t="shared" si="380"/>
        <v>240</v>
      </c>
      <c r="K170" s="111">
        <f t="shared" si="497"/>
        <v>216</v>
      </c>
      <c r="L170" s="200">
        <v>120</v>
      </c>
      <c r="M170" s="26">
        <f t="shared" si="498"/>
        <v>108</v>
      </c>
      <c r="N170" s="200">
        <v>120</v>
      </c>
      <c r="O170" s="26">
        <f t="shared" si="499"/>
        <v>108</v>
      </c>
      <c r="P170" s="200">
        <v>480</v>
      </c>
      <c r="Q170" s="26">
        <f t="shared" si="500"/>
        <v>432</v>
      </c>
      <c r="R170" s="200">
        <v>480</v>
      </c>
      <c r="S170" s="26">
        <f t="shared" si="501"/>
        <v>432</v>
      </c>
      <c r="T170" s="200">
        <v>120</v>
      </c>
      <c r="U170" s="26">
        <f t="shared" si="502"/>
        <v>108</v>
      </c>
      <c r="V170" s="200">
        <v>120</v>
      </c>
      <c r="W170" s="26">
        <f t="shared" si="503"/>
        <v>108</v>
      </c>
      <c r="X170" s="206">
        <f t="shared" si="390"/>
        <v>30</v>
      </c>
      <c r="Y170" s="142">
        <f t="shared" si="504"/>
        <v>27</v>
      </c>
      <c r="Z170" s="215">
        <v>120</v>
      </c>
      <c r="AA170" s="227">
        <f t="shared" si="505"/>
        <v>108</v>
      </c>
    </row>
    <row r="171" spans="1:27" s="141" customFormat="1" ht="13.15" customHeight="1" x14ac:dyDescent="0.2">
      <c r="A171" s="27" t="s">
        <v>401</v>
      </c>
      <c r="B171" s="25">
        <v>54595</v>
      </c>
      <c r="C171" s="24" t="s">
        <v>329</v>
      </c>
      <c r="D171" s="24" t="s">
        <v>330</v>
      </c>
      <c r="E171" s="24" t="s">
        <v>902</v>
      </c>
      <c r="F171" s="24" t="s">
        <v>672</v>
      </c>
      <c r="G171" s="82">
        <v>45789</v>
      </c>
      <c r="H171" s="200">
        <f>640*0.9</f>
        <v>576</v>
      </c>
      <c r="I171" s="181">
        <f>H171</f>
        <v>576</v>
      </c>
      <c r="J171" s="206">
        <f t="shared" si="380"/>
        <v>288</v>
      </c>
      <c r="K171" s="181">
        <f>J171</f>
        <v>288</v>
      </c>
      <c r="L171" s="200">
        <v>80</v>
      </c>
      <c r="M171" s="181">
        <f>L171</f>
        <v>80</v>
      </c>
      <c r="N171" s="200">
        <v>160</v>
      </c>
      <c r="O171" s="181">
        <f>N171</f>
        <v>160</v>
      </c>
      <c r="P171" s="200">
        <v>640</v>
      </c>
      <c r="Q171" s="181">
        <f>P171</f>
        <v>640</v>
      </c>
      <c r="R171" s="200">
        <v>640</v>
      </c>
      <c r="S171" s="181">
        <f>R171</f>
        <v>640</v>
      </c>
      <c r="T171" s="200">
        <v>80</v>
      </c>
      <c r="U171" s="26">
        <f>T171</f>
        <v>80</v>
      </c>
      <c r="V171" s="200">
        <v>80</v>
      </c>
      <c r="W171" s="26">
        <f t="shared" ref="W171" si="506">V171</f>
        <v>80</v>
      </c>
      <c r="X171" s="206">
        <f t="shared" si="390"/>
        <v>20</v>
      </c>
      <c r="Y171" s="142">
        <f t="shared" ref="Y171" si="507">X171</f>
        <v>20</v>
      </c>
      <c r="Z171" s="215">
        <v>80</v>
      </c>
      <c r="AA171" s="26">
        <f t="shared" ref="AA171" si="508">Z171</f>
        <v>80</v>
      </c>
    </row>
    <row r="172" spans="1:27" s="221" customFormat="1" ht="64.5" thickBot="1" x14ac:dyDescent="0.25">
      <c r="A172" s="189" t="s">
        <v>1016</v>
      </c>
      <c r="B172" s="190">
        <v>56305</v>
      </c>
      <c r="C172" s="191" t="s">
        <v>331</v>
      </c>
      <c r="D172" s="191" t="s">
        <v>332</v>
      </c>
      <c r="E172" s="191" t="s">
        <v>903</v>
      </c>
      <c r="F172" s="191" t="s">
        <v>1084</v>
      </c>
      <c r="G172" s="192">
        <v>46237</v>
      </c>
      <c r="H172" s="201">
        <v>1000</v>
      </c>
      <c r="I172" s="194">
        <f>H172*0.9</f>
        <v>900</v>
      </c>
      <c r="J172" s="207">
        <f t="shared" si="380"/>
        <v>500</v>
      </c>
      <c r="K172" s="229">
        <f>I172*0.5</f>
        <v>450</v>
      </c>
      <c r="L172" s="201">
        <v>560</v>
      </c>
      <c r="M172" s="194">
        <f>L172*0.9</f>
        <v>504</v>
      </c>
      <c r="N172" s="201">
        <v>160</v>
      </c>
      <c r="O172" s="194">
        <f>N172*0.9</f>
        <v>144</v>
      </c>
      <c r="P172" s="201">
        <v>900</v>
      </c>
      <c r="Q172" s="194">
        <f>P172*0.9</f>
        <v>810</v>
      </c>
      <c r="R172" s="201">
        <v>640</v>
      </c>
      <c r="S172" s="194">
        <f>R172*0.9</f>
        <v>576</v>
      </c>
      <c r="T172" s="201">
        <v>320</v>
      </c>
      <c r="U172" s="194">
        <f>T172*0.9</f>
        <v>288</v>
      </c>
      <c r="V172" s="201">
        <v>400</v>
      </c>
      <c r="W172" s="194">
        <f>V172*0.9</f>
        <v>360</v>
      </c>
      <c r="X172" s="207">
        <f t="shared" si="390"/>
        <v>100</v>
      </c>
      <c r="Y172" s="195">
        <f>W172/4</f>
        <v>90</v>
      </c>
      <c r="Z172" s="216">
        <v>320</v>
      </c>
      <c r="AA172" s="230">
        <f>Z172*0.9</f>
        <v>288</v>
      </c>
    </row>
    <row r="173" spans="1:27" s="141" customFormat="1" ht="13.15" customHeight="1" x14ac:dyDescent="0.2">
      <c r="A173" s="27" t="s">
        <v>401</v>
      </c>
      <c r="B173" s="25">
        <v>66877</v>
      </c>
      <c r="C173" s="24" t="s">
        <v>333</v>
      </c>
      <c r="D173" s="24" t="s">
        <v>334</v>
      </c>
      <c r="E173" s="24" t="s">
        <v>904</v>
      </c>
      <c r="F173" s="24" t="s">
        <v>960</v>
      </c>
      <c r="G173" s="82">
        <v>45789</v>
      </c>
      <c r="H173" s="200">
        <f>720*0.9</f>
        <v>648</v>
      </c>
      <c r="I173" s="181">
        <f>H173</f>
        <v>648</v>
      </c>
      <c r="J173" s="206">
        <f t="shared" si="380"/>
        <v>324</v>
      </c>
      <c r="K173" s="181">
        <f>J173</f>
        <v>324</v>
      </c>
      <c r="L173" s="200">
        <f>240*0.9</f>
        <v>216</v>
      </c>
      <c r="M173" s="181">
        <f>L173</f>
        <v>216</v>
      </c>
      <c r="N173" s="200">
        <f>240*0.9</f>
        <v>216</v>
      </c>
      <c r="O173" s="181">
        <f>N173</f>
        <v>216</v>
      </c>
      <c r="P173" s="200">
        <f>720*0.9</f>
        <v>648</v>
      </c>
      <c r="Q173" s="181">
        <f>P173</f>
        <v>648</v>
      </c>
      <c r="R173" s="200">
        <f>720*0.9</f>
        <v>648</v>
      </c>
      <c r="S173" s="181">
        <f>R173</f>
        <v>648</v>
      </c>
      <c r="T173" s="200">
        <f>240*0.9</f>
        <v>216</v>
      </c>
      <c r="U173" s="26">
        <f>T173</f>
        <v>216</v>
      </c>
      <c r="V173" s="200">
        <f>240*0.9</f>
        <v>216</v>
      </c>
      <c r="W173" s="26">
        <f t="shared" ref="W173" si="509">V173</f>
        <v>216</v>
      </c>
      <c r="X173" s="206">
        <f t="shared" si="390"/>
        <v>54</v>
      </c>
      <c r="Y173" s="142">
        <f t="shared" ref="Y173" si="510">X173</f>
        <v>54</v>
      </c>
      <c r="Z173" s="215">
        <f>240*0.9</f>
        <v>216</v>
      </c>
      <c r="AA173" s="26">
        <f t="shared" ref="AA173" si="511">Z173</f>
        <v>216</v>
      </c>
    </row>
    <row r="174" spans="1:27" s="141" customFormat="1" ht="13.15" customHeight="1" x14ac:dyDescent="0.2">
      <c r="A174" s="27" t="s">
        <v>401</v>
      </c>
      <c r="B174" s="25">
        <v>56235</v>
      </c>
      <c r="C174" s="24" t="s">
        <v>335</v>
      </c>
      <c r="D174" s="24" t="s">
        <v>434</v>
      </c>
      <c r="E174" s="24" t="s">
        <v>905</v>
      </c>
      <c r="F174" s="24"/>
      <c r="G174" s="24"/>
      <c r="H174" s="200">
        <v>2800</v>
      </c>
      <c r="I174" s="26">
        <f t="shared" ref="I174:I177" si="512">H174*0.9</f>
        <v>2520</v>
      </c>
      <c r="J174" s="206">
        <f t="shared" si="380"/>
        <v>1400</v>
      </c>
      <c r="K174" s="111">
        <f t="shared" ref="K174:K177" si="513">I174*0.5</f>
        <v>1260</v>
      </c>
      <c r="L174" s="200">
        <v>640</v>
      </c>
      <c r="M174" s="26">
        <f t="shared" ref="M174:M177" si="514">L174*0.9</f>
        <v>576</v>
      </c>
      <c r="N174" s="200">
        <v>250</v>
      </c>
      <c r="O174" s="26">
        <f t="shared" ref="O174:O177" si="515">N174*0.9</f>
        <v>225</v>
      </c>
      <c r="P174" s="200">
        <v>2800</v>
      </c>
      <c r="Q174" s="26">
        <f t="shared" ref="Q174:Q177" si="516">P174*0.9</f>
        <v>2520</v>
      </c>
      <c r="R174" s="200">
        <v>1760</v>
      </c>
      <c r="S174" s="26">
        <f t="shared" ref="S174:S177" si="517">R174*0.9</f>
        <v>1584</v>
      </c>
      <c r="T174" s="200">
        <v>800</v>
      </c>
      <c r="U174" s="26">
        <f t="shared" ref="U174:U177" si="518">T174*0.9</f>
        <v>720</v>
      </c>
      <c r="V174" s="200">
        <v>480</v>
      </c>
      <c r="W174" s="26">
        <f t="shared" ref="W174:W177" si="519">V174*0.9</f>
        <v>432</v>
      </c>
      <c r="X174" s="206">
        <f t="shared" si="390"/>
        <v>120</v>
      </c>
      <c r="Y174" s="142">
        <f t="shared" ref="Y174:Y177" si="520">W174/4</f>
        <v>108</v>
      </c>
      <c r="Z174" s="215">
        <v>80</v>
      </c>
      <c r="AA174" s="227">
        <f t="shared" ref="AA174:AA177" si="521">Z174*0.9</f>
        <v>72</v>
      </c>
    </row>
    <row r="175" spans="1:27" s="141" customFormat="1" ht="13.15" customHeight="1" x14ac:dyDescent="0.2">
      <c r="A175" s="27" t="s">
        <v>401</v>
      </c>
      <c r="B175" s="25">
        <v>56579</v>
      </c>
      <c r="C175" s="24" t="s">
        <v>336</v>
      </c>
      <c r="D175" s="24" t="s">
        <v>429</v>
      </c>
      <c r="E175" s="24" t="s">
        <v>906</v>
      </c>
      <c r="F175" s="24"/>
      <c r="G175" s="24"/>
      <c r="H175" s="200">
        <v>720</v>
      </c>
      <c r="I175" s="26">
        <f t="shared" si="512"/>
        <v>648</v>
      </c>
      <c r="J175" s="206">
        <f t="shared" si="380"/>
        <v>360</v>
      </c>
      <c r="K175" s="111">
        <f t="shared" si="513"/>
        <v>324</v>
      </c>
      <c r="L175" s="200">
        <v>240</v>
      </c>
      <c r="M175" s="26">
        <f t="shared" si="514"/>
        <v>216</v>
      </c>
      <c r="N175" s="200">
        <v>240</v>
      </c>
      <c r="O175" s="26">
        <f t="shared" si="515"/>
        <v>216</v>
      </c>
      <c r="P175" s="200">
        <v>720</v>
      </c>
      <c r="Q175" s="26">
        <f t="shared" si="516"/>
        <v>648</v>
      </c>
      <c r="R175" s="200">
        <v>720</v>
      </c>
      <c r="S175" s="26">
        <f t="shared" si="517"/>
        <v>648</v>
      </c>
      <c r="T175" s="200">
        <v>240</v>
      </c>
      <c r="U175" s="26">
        <f t="shared" si="518"/>
        <v>216</v>
      </c>
      <c r="V175" s="200">
        <v>240</v>
      </c>
      <c r="W175" s="26">
        <f t="shared" si="519"/>
        <v>216</v>
      </c>
      <c r="X175" s="206">
        <f t="shared" si="390"/>
        <v>60</v>
      </c>
      <c r="Y175" s="142">
        <f t="shared" si="520"/>
        <v>54</v>
      </c>
      <c r="Z175" s="215">
        <v>240</v>
      </c>
      <c r="AA175" s="227">
        <f t="shared" si="521"/>
        <v>216</v>
      </c>
    </row>
    <row r="176" spans="1:27" s="141" customFormat="1" ht="13.15" customHeight="1" x14ac:dyDescent="0.2">
      <c r="A176" s="27" t="s">
        <v>401</v>
      </c>
      <c r="B176" s="25">
        <v>56477</v>
      </c>
      <c r="C176" s="24" t="s">
        <v>337</v>
      </c>
      <c r="D176" s="24" t="s">
        <v>338</v>
      </c>
      <c r="E176" s="24" t="s">
        <v>907</v>
      </c>
      <c r="F176" s="24"/>
      <c r="G176" s="24"/>
      <c r="H176" s="200">
        <v>1200</v>
      </c>
      <c r="I176" s="26">
        <f t="shared" si="512"/>
        <v>1080</v>
      </c>
      <c r="J176" s="206">
        <f t="shared" si="380"/>
        <v>600</v>
      </c>
      <c r="K176" s="111">
        <f t="shared" si="513"/>
        <v>540</v>
      </c>
      <c r="L176" s="200">
        <v>240</v>
      </c>
      <c r="M176" s="26">
        <f t="shared" si="514"/>
        <v>216</v>
      </c>
      <c r="N176" s="200">
        <v>240</v>
      </c>
      <c r="O176" s="26">
        <f t="shared" si="515"/>
        <v>216</v>
      </c>
      <c r="P176" s="200">
        <v>1200</v>
      </c>
      <c r="Q176" s="26">
        <f t="shared" si="516"/>
        <v>1080</v>
      </c>
      <c r="R176" s="200">
        <v>1200</v>
      </c>
      <c r="S176" s="26">
        <f t="shared" si="517"/>
        <v>1080</v>
      </c>
      <c r="T176" s="200">
        <v>400</v>
      </c>
      <c r="U176" s="26">
        <f t="shared" si="518"/>
        <v>360</v>
      </c>
      <c r="V176" s="200">
        <v>400</v>
      </c>
      <c r="W176" s="26">
        <f t="shared" si="519"/>
        <v>360</v>
      </c>
      <c r="X176" s="206">
        <f t="shared" si="390"/>
        <v>100</v>
      </c>
      <c r="Y176" s="142">
        <f t="shared" si="520"/>
        <v>90</v>
      </c>
      <c r="Z176" s="215">
        <v>240</v>
      </c>
      <c r="AA176" s="227">
        <f t="shared" si="521"/>
        <v>216</v>
      </c>
    </row>
    <row r="177" spans="1:27" s="141" customFormat="1" ht="13.15" customHeight="1" thickBot="1" x14ac:dyDescent="0.25">
      <c r="A177" s="27" t="s">
        <v>401</v>
      </c>
      <c r="B177" s="25">
        <v>55756</v>
      </c>
      <c r="C177" s="24" t="s">
        <v>227</v>
      </c>
      <c r="D177" s="24" t="s">
        <v>908</v>
      </c>
      <c r="E177" s="24" t="s">
        <v>858</v>
      </c>
      <c r="F177" s="24" t="s">
        <v>671</v>
      </c>
      <c r="G177" s="82">
        <v>45728</v>
      </c>
      <c r="H177" s="200">
        <v>640</v>
      </c>
      <c r="I177" s="26">
        <f t="shared" si="512"/>
        <v>576</v>
      </c>
      <c r="J177" s="206">
        <f t="shared" si="380"/>
        <v>320</v>
      </c>
      <c r="K177" s="111">
        <f t="shared" si="513"/>
        <v>288</v>
      </c>
      <c r="L177" s="200">
        <v>200</v>
      </c>
      <c r="M177" s="26">
        <f t="shared" si="514"/>
        <v>180</v>
      </c>
      <c r="N177" s="200">
        <v>80</v>
      </c>
      <c r="O177" s="26">
        <f t="shared" si="515"/>
        <v>72</v>
      </c>
      <c r="P177" s="200">
        <v>620</v>
      </c>
      <c r="Q177" s="26">
        <f t="shared" si="516"/>
        <v>558</v>
      </c>
      <c r="R177" s="200">
        <v>640</v>
      </c>
      <c r="S177" s="26">
        <f t="shared" si="517"/>
        <v>576</v>
      </c>
      <c r="T177" s="200">
        <v>200</v>
      </c>
      <c r="U177" s="26">
        <f t="shared" si="518"/>
        <v>180</v>
      </c>
      <c r="V177" s="200">
        <v>200</v>
      </c>
      <c r="W177" s="26">
        <f t="shared" si="519"/>
        <v>180</v>
      </c>
      <c r="X177" s="206">
        <f t="shared" si="390"/>
        <v>50</v>
      </c>
      <c r="Y177" s="142">
        <f t="shared" si="520"/>
        <v>45</v>
      </c>
      <c r="Z177" s="215">
        <v>80</v>
      </c>
      <c r="AA177" s="227">
        <f t="shared" si="521"/>
        <v>72</v>
      </c>
    </row>
    <row r="178" spans="1:27" s="141" customFormat="1" ht="13.15" hidden="1" customHeight="1" thickBot="1" x14ac:dyDescent="0.25">
      <c r="A178" s="27" t="s">
        <v>401</v>
      </c>
      <c r="B178" s="25">
        <v>55469</v>
      </c>
      <c r="C178" s="24" t="s">
        <v>910</v>
      </c>
      <c r="D178" s="24" t="s">
        <v>909</v>
      </c>
      <c r="E178" s="24" t="s">
        <v>911</v>
      </c>
      <c r="F178" s="24" t="s">
        <v>955</v>
      </c>
      <c r="G178" s="82">
        <v>45730</v>
      </c>
      <c r="H178" s="200"/>
      <c r="I178" s="181">
        <f t="shared" ref="I178:I181" si="522">H178</f>
        <v>0</v>
      </c>
      <c r="J178" s="206"/>
      <c r="K178" s="111"/>
      <c r="L178" s="200"/>
      <c r="M178" s="26"/>
      <c r="N178" s="200"/>
      <c r="O178" s="26"/>
      <c r="P178" s="200"/>
      <c r="Q178" s="26"/>
      <c r="R178" s="200"/>
      <c r="S178" s="26"/>
      <c r="T178" s="200"/>
      <c r="U178" s="26"/>
      <c r="V178" s="200"/>
      <c r="W178" s="26"/>
      <c r="X178" s="206"/>
      <c r="Y178" s="142"/>
      <c r="Z178" s="215"/>
      <c r="AA178" s="227"/>
    </row>
    <row r="179" spans="1:27" s="141" customFormat="1" ht="13.15" customHeight="1" thickBot="1" x14ac:dyDescent="0.25">
      <c r="A179" s="27" t="s">
        <v>401</v>
      </c>
      <c r="B179" s="25">
        <v>55411</v>
      </c>
      <c r="C179" s="24" t="s">
        <v>440</v>
      </c>
      <c r="D179" s="24" t="s">
        <v>339</v>
      </c>
      <c r="E179" s="24" t="s">
        <v>912</v>
      </c>
      <c r="F179" s="24"/>
      <c r="G179" s="82">
        <v>45730</v>
      </c>
      <c r="H179" s="200">
        <f>1200*0.75</f>
        <v>900</v>
      </c>
      <c r="I179" s="181">
        <f t="shared" si="522"/>
        <v>900</v>
      </c>
      <c r="J179" s="206">
        <f t="shared" si="380"/>
        <v>450</v>
      </c>
      <c r="K179" s="181">
        <f t="shared" ref="K179:K181" si="523">J179</f>
        <v>450</v>
      </c>
      <c r="L179" s="200">
        <f>500*0.75</f>
        <v>375</v>
      </c>
      <c r="M179" s="181">
        <f t="shared" ref="M179:M181" si="524">L179</f>
        <v>375</v>
      </c>
      <c r="N179" s="200">
        <f>600*0.75</f>
        <v>450</v>
      </c>
      <c r="O179" s="181">
        <f t="shared" ref="O179:O181" si="525">N179</f>
        <v>450</v>
      </c>
      <c r="P179" s="200">
        <f>1200*0.75</f>
        <v>900</v>
      </c>
      <c r="Q179" s="181">
        <f t="shared" ref="Q179:Q181" si="526">P179</f>
        <v>900</v>
      </c>
      <c r="R179" s="200">
        <f>600*0.75</f>
        <v>450</v>
      </c>
      <c r="S179" s="181">
        <f t="shared" ref="S179:S181" si="527">R179</f>
        <v>450</v>
      </c>
      <c r="T179" s="200">
        <f>600*0.75</f>
        <v>450</v>
      </c>
      <c r="U179" s="26">
        <f t="shared" ref="U179:U181" si="528">T179</f>
        <v>450</v>
      </c>
      <c r="V179" s="200">
        <f>500*0.75</f>
        <v>375</v>
      </c>
      <c r="W179" s="26">
        <f t="shared" ref="W179:W181" si="529">V179</f>
        <v>375</v>
      </c>
      <c r="X179" s="206">
        <f>120*0.75</f>
        <v>90</v>
      </c>
      <c r="Y179" s="142">
        <f t="shared" ref="Y179:Y181" si="530">X179</f>
        <v>90</v>
      </c>
      <c r="Z179" s="215">
        <f>300*0.75</f>
        <v>225</v>
      </c>
      <c r="AA179" s="26">
        <f t="shared" ref="AA179:AA181" si="531">Z179</f>
        <v>225</v>
      </c>
    </row>
    <row r="180" spans="1:27" s="249" customFormat="1" ht="13.5" thickBot="1" x14ac:dyDescent="0.25">
      <c r="A180" s="24" t="s">
        <v>1011</v>
      </c>
      <c r="B180" s="248">
        <v>56330</v>
      </c>
      <c r="C180" s="248" t="s">
        <v>914</v>
      </c>
      <c r="D180" s="248" t="s">
        <v>915</v>
      </c>
      <c r="E180" s="24" t="s">
        <v>913</v>
      </c>
      <c r="F180" s="24"/>
      <c r="G180" s="82"/>
      <c r="H180" s="200">
        <v>250</v>
      </c>
      <c r="I180" s="181">
        <f t="shared" ref="I180" si="532">H180</f>
        <v>250</v>
      </c>
      <c r="J180" s="206">
        <f t="shared" ref="J180" si="533">H180*0.5</f>
        <v>125</v>
      </c>
      <c r="K180" s="181">
        <f t="shared" ref="K180" si="534">J180</f>
        <v>125</v>
      </c>
      <c r="L180" s="200">
        <v>100</v>
      </c>
      <c r="M180" s="181">
        <f t="shared" ref="M180" si="535">L180</f>
        <v>100</v>
      </c>
      <c r="N180" s="200">
        <v>100</v>
      </c>
      <c r="O180" s="181">
        <f t="shared" ref="O180" si="536">N180</f>
        <v>100</v>
      </c>
      <c r="P180" s="200">
        <v>250</v>
      </c>
      <c r="Q180" s="181">
        <f t="shared" ref="Q180" si="537">P180</f>
        <v>250</v>
      </c>
      <c r="R180" s="200">
        <v>200</v>
      </c>
      <c r="S180" s="181">
        <f t="shared" ref="S180" si="538">R180</f>
        <v>200</v>
      </c>
      <c r="T180" s="200">
        <v>150</v>
      </c>
      <c r="U180" s="26">
        <f t="shared" ref="U180" si="539">T180</f>
        <v>150</v>
      </c>
      <c r="V180" s="200">
        <v>60</v>
      </c>
      <c r="W180" s="26">
        <f t="shared" ref="W180" si="540">V180</f>
        <v>60</v>
      </c>
      <c r="X180" s="206">
        <v>30</v>
      </c>
      <c r="Y180" s="142">
        <f t="shared" ref="Y180" si="541">X180</f>
        <v>30</v>
      </c>
      <c r="Z180" s="215">
        <v>60</v>
      </c>
      <c r="AA180" s="26">
        <f t="shared" ref="AA180" si="542">Z180</f>
        <v>60</v>
      </c>
    </row>
    <row r="181" spans="1:27" s="247" customFormat="1" ht="25.5" x14ac:dyDescent="0.2">
      <c r="A181" s="191" t="s">
        <v>1011</v>
      </c>
      <c r="B181" s="245">
        <v>56321</v>
      </c>
      <c r="C181" s="245" t="s">
        <v>1080</v>
      </c>
      <c r="D181" s="245" t="s">
        <v>1081</v>
      </c>
      <c r="E181" s="191" t="s">
        <v>913</v>
      </c>
      <c r="F181" s="191" t="s">
        <v>1082</v>
      </c>
      <c r="G181" s="192">
        <v>46237</v>
      </c>
      <c r="H181" s="201">
        <v>250</v>
      </c>
      <c r="I181" s="193">
        <f t="shared" si="522"/>
        <v>250</v>
      </c>
      <c r="J181" s="207">
        <f t="shared" si="380"/>
        <v>125</v>
      </c>
      <c r="K181" s="193">
        <f t="shared" si="523"/>
        <v>125</v>
      </c>
      <c r="L181" s="201">
        <v>100</v>
      </c>
      <c r="M181" s="193">
        <f t="shared" si="524"/>
        <v>100</v>
      </c>
      <c r="N181" s="201">
        <v>100</v>
      </c>
      <c r="O181" s="193">
        <f t="shared" si="525"/>
        <v>100</v>
      </c>
      <c r="P181" s="201">
        <v>250</v>
      </c>
      <c r="Q181" s="193">
        <f t="shared" si="526"/>
        <v>250</v>
      </c>
      <c r="R181" s="201">
        <v>200</v>
      </c>
      <c r="S181" s="193">
        <f t="shared" si="527"/>
        <v>200</v>
      </c>
      <c r="T181" s="201">
        <v>150</v>
      </c>
      <c r="U181" s="194">
        <f t="shared" si="528"/>
        <v>150</v>
      </c>
      <c r="V181" s="201">
        <v>60</v>
      </c>
      <c r="W181" s="194">
        <f t="shared" si="529"/>
        <v>60</v>
      </c>
      <c r="X181" s="207">
        <v>30</v>
      </c>
      <c r="Y181" s="195">
        <f t="shared" si="530"/>
        <v>30</v>
      </c>
      <c r="Z181" s="216">
        <v>60</v>
      </c>
      <c r="AA181" s="194">
        <f t="shared" si="531"/>
        <v>60</v>
      </c>
    </row>
    <row r="182" spans="1:27" s="141" customFormat="1" ht="13.15" customHeight="1" thickBot="1" x14ac:dyDescent="0.25">
      <c r="A182" s="27" t="s">
        <v>401</v>
      </c>
      <c r="B182" s="25">
        <v>67806</v>
      </c>
      <c r="C182" s="24" t="s">
        <v>340</v>
      </c>
      <c r="D182" s="24" t="s">
        <v>341</v>
      </c>
      <c r="E182" s="24" t="s">
        <v>808</v>
      </c>
      <c r="F182" s="24"/>
      <c r="G182" s="24"/>
      <c r="H182" s="200">
        <v>1300</v>
      </c>
      <c r="I182" s="26">
        <f>H182*0.9</f>
        <v>1170</v>
      </c>
      <c r="J182" s="206">
        <f t="shared" si="380"/>
        <v>650</v>
      </c>
      <c r="K182" s="111">
        <f>I182*0.5</f>
        <v>585</v>
      </c>
      <c r="L182" s="200">
        <v>1000</v>
      </c>
      <c r="M182" s="26">
        <f>L182*0.9</f>
        <v>900</v>
      </c>
      <c r="N182" s="200">
        <v>200</v>
      </c>
      <c r="O182" s="26">
        <f>N182*0.9</f>
        <v>180</v>
      </c>
      <c r="P182" s="200">
        <v>1300</v>
      </c>
      <c r="Q182" s="26">
        <f>P182*0.9</f>
        <v>1170</v>
      </c>
      <c r="R182" s="200">
        <v>1000</v>
      </c>
      <c r="S182" s="26">
        <f>R182*0.9</f>
        <v>900</v>
      </c>
      <c r="T182" s="200">
        <v>500</v>
      </c>
      <c r="U182" s="26">
        <f>T182*0.9</f>
        <v>450</v>
      </c>
      <c r="V182" s="200">
        <v>200</v>
      </c>
      <c r="W182" s="26">
        <f>V182*0.9</f>
        <v>180</v>
      </c>
      <c r="X182" s="206">
        <f t="shared" si="390"/>
        <v>50</v>
      </c>
      <c r="Y182" s="142">
        <f>W182/4</f>
        <v>45</v>
      </c>
      <c r="Z182" s="215">
        <v>500</v>
      </c>
      <c r="AA182" s="227">
        <f>Z182*0.9</f>
        <v>450</v>
      </c>
    </row>
    <row r="183" spans="1:27" s="141" customFormat="1" ht="13.15" customHeight="1" x14ac:dyDescent="0.2">
      <c r="A183" s="27" t="s">
        <v>401</v>
      </c>
      <c r="B183" s="25">
        <v>66976</v>
      </c>
      <c r="C183" s="24" t="s">
        <v>342</v>
      </c>
      <c r="D183" s="24" t="s">
        <v>343</v>
      </c>
      <c r="E183" s="24" t="s">
        <v>916</v>
      </c>
      <c r="F183" s="24" t="s">
        <v>960</v>
      </c>
      <c r="G183" s="82">
        <v>45792</v>
      </c>
      <c r="H183" s="200">
        <f>640*0.9</f>
        <v>576</v>
      </c>
      <c r="I183" s="181">
        <f>H183</f>
        <v>576</v>
      </c>
      <c r="J183" s="206">
        <f t="shared" si="380"/>
        <v>288</v>
      </c>
      <c r="K183" s="181">
        <f>J183</f>
        <v>288</v>
      </c>
      <c r="L183" s="200">
        <f>160*0.9</f>
        <v>144</v>
      </c>
      <c r="M183" s="181">
        <f>L183</f>
        <v>144</v>
      </c>
      <c r="N183" s="200">
        <f>160*0.9</f>
        <v>144</v>
      </c>
      <c r="O183" s="181">
        <f>N183</f>
        <v>144</v>
      </c>
      <c r="P183" s="200">
        <f>640*0.9</f>
        <v>576</v>
      </c>
      <c r="Q183" s="181">
        <f>P183</f>
        <v>576</v>
      </c>
      <c r="R183" s="200">
        <f>640*0.9</f>
        <v>576</v>
      </c>
      <c r="S183" s="181">
        <f>R183</f>
        <v>576</v>
      </c>
      <c r="T183" s="200">
        <f>160*0.9</f>
        <v>144</v>
      </c>
      <c r="U183" s="26">
        <f>T183</f>
        <v>144</v>
      </c>
      <c r="V183" s="200">
        <f>160*0.9</f>
        <v>144</v>
      </c>
      <c r="W183" s="26">
        <f t="shared" ref="W183" si="543">V183</f>
        <v>144</v>
      </c>
      <c r="X183" s="206">
        <f t="shared" si="390"/>
        <v>36</v>
      </c>
      <c r="Y183" s="142">
        <f t="shared" ref="Y183" si="544">X183</f>
        <v>36</v>
      </c>
      <c r="Z183" s="215">
        <f>160*0.9</f>
        <v>144</v>
      </c>
      <c r="AA183" s="26">
        <f t="shared" ref="AA183" si="545">Z183</f>
        <v>144</v>
      </c>
    </row>
    <row r="184" spans="1:27" s="141" customFormat="1" ht="13.15" customHeight="1" x14ac:dyDescent="0.2">
      <c r="A184" s="27" t="s">
        <v>401</v>
      </c>
      <c r="B184" s="25">
        <v>55593</v>
      </c>
      <c r="C184" s="24" t="s">
        <v>344</v>
      </c>
      <c r="D184" s="24" t="s">
        <v>345</v>
      </c>
      <c r="E184" s="24" t="s">
        <v>917</v>
      </c>
      <c r="F184" s="24"/>
      <c r="G184" s="24"/>
      <c r="H184" s="200">
        <v>2000</v>
      </c>
      <c r="I184" s="26">
        <f t="shared" ref="I184:I189" si="546">H184*0.9</f>
        <v>1800</v>
      </c>
      <c r="J184" s="206">
        <f t="shared" si="380"/>
        <v>1000</v>
      </c>
      <c r="K184" s="111">
        <f t="shared" ref="K184:K189" si="547">I184*0.5</f>
        <v>900</v>
      </c>
      <c r="L184" s="200">
        <v>1500</v>
      </c>
      <c r="M184" s="26">
        <f t="shared" ref="M184:M189" si="548">L184*0.9</f>
        <v>1350</v>
      </c>
      <c r="N184" s="200">
        <v>1500</v>
      </c>
      <c r="O184" s="26">
        <f t="shared" ref="O184:O189" si="549">N184*0.9</f>
        <v>1350</v>
      </c>
      <c r="P184" s="200">
        <v>2000</v>
      </c>
      <c r="Q184" s="26">
        <f t="shared" ref="Q184:Q189" si="550">P184*0.9</f>
        <v>1800</v>
      </c>
      <c r="R184" s="200">
        <v>1500</v>
      </c>
      <c r="S184" s="26">
        <f t="shared" ref="S184:S189" si="551">R184*0.9</f>
        <v>1350</v>
      </c>
      <c r="T184" s="200">
        <v>1500</v>
      </c>
      <c r="U184" s="26">
        <f t="shared" ref="U184:U189" si="552">T184*0.9</f>
        <v>1350</v>
      </c>
      <c r="V184" s="200">
        <v>850</v>
      </c>
      <c r="W184" s="26">
        <f t="shared" ref="W184:W189" si="553">V184*0.9</f>
        <v>765</v>
      </c>
      <c r="X184" s="206">
        <v>210</v>
      </c>
      <c r="Y184" s="142">
        <f t="shared" ref="Y184:Y189" si="554">W184/4</f>
        <v>191.25</v>
      </c>
      <c r="Z184" s="215">
        <v>650</v>
      </c>
      <c r="AA184" s="227">
        <f t="shared" ref="AA184:AA189" si="555">Z184*0.9</f>
        <v>585</v>
      </c>
    </row>
    <row r="185" spans="1:27" s="221" customFormat="1" ht="13.15" customHeight="1" x14ac:dyDescent="0.2">
      <c r="A185" s="189" t="s">
        <v>1054</v>
      </c>
      <c r="B185" s="190">
        <v>76761</v>
      </c>
      <c r="C185" s="191" t="s">
        <v>346</v>
      </c>
      <c r="D185" s="191" t="s">
        <v>347</v>
      </c>
      <c r="E185" s="191" t="s">
        <v>918</v>
      </c>
      <c r="F185" s="191" t="s">
        <v>1055</v>
      </c>
      <c r="G185" s="192">
        <v>46226</v>
      </c>
      <c r="H185" s="201">
        <v>1440</v>
      </c>
      <c r="I185" s="194">
        <f t="shared" si="546"/>
        <v>1296</v>
      </c>
      <c r="J185" s="207">
        <f t="shared" si="380"/>
        <v>720</v>
      </c>
      <c r="K185" s="229">
        <f t="shared" si="547"/>
        <v>648</v>
      </c>
      <c r="L185" s="201">
        <v>640</v>
      </c>
      <c r="M185" s="194">
        <f t="shared" si="548"/>
        <v>576</v>
      </c>
      <c r="N185" s="201">
        <v>400</v>
      </c>
      <c r="O185" s="194">
        <f t="shared" si="549"/>
        <v>360</v>
      </c>
      <c r="P185" s="201">
        <v>800</v>
      </c>
      <c r="Q185" s="194">
        <f t="shared" si="550"/>
        <v>720</v>
      </c>
      <c r="R185" s="201">
        <v>960</v>
      </c>
      <c r="S185" s="194">
        <f t="shared" si="551"/>
        <v>864</v>
      </c>
      <c r="T185" s="201">
        <v>400</v>
      </c>
      <c r="U185" s="194">
        <f t="shared" si="552"/>
        <v>360</v>
      </c>
      <c r="V185" s="201">
        <v>320</v>
      </c>
      <c r="W185" s="194">
        <f t="shared" si="553"/>
        <v>288</v>
      </c>
      <c r="X185" s="207">
        <f t="shared" si="390"/>
        <v>80</v>
      </c>
      <c r="Y185" s="195">
        <f t="shared" si="554"/>
        <v>72</v>
      </c>
      <c r="Z185" s="216">
        <v>160</v>
      </c>
      <c r="AA185" s="230">
        <f t="shared" si="555"/>
        <v>144</v>
      </c>
    </row>
    <row r="186" spans="1:27" s="141" customFormat="1" ht="13.15" customHeight="1" x14ac:dyDescent="0.2">
      <c r="A186" s="27" t="s">
        <v>401</v>
      </c>
      <c r="B186" s="25">
        <v>54320</v>
      </c>
      <c r="C186" s="24" t="s">
        <v>530</v>
      </c>
      <c r="D186" s="24" t="s">
        <v>421</v>
      </c>
      <c r="E186" s="24" t="s">
        <v>919</v>
      </c>
      <c r="F186" s="24"/>
      <c r="G186" s="24"/>
      <c r="H186" s="200">
        <v>720</v>
      </c>
      <c r="I186" s="26">
        <f t="shared" si="546"/>
        <v>648</v>
      </c>
      <c r="J186" s="206">
        <f t="shared" si="380"/>
        <v>360</v>
      </c>
      <c r="K186" s="111">
        <f t="shared" si="547"/>
        <v>324</v>
      </c>
      <c r="L186" s="200">
        <v>240</v>
      </c>
      <c r="M186" s="26">
        <f t="shared" si="548"/>
        <v>216</v>
      </c>
      <c r="N186" s="200">
        <v>240</v>
      </c>
      <c r="O186" s="26">
        <f t="shared" si="549"/>
        <v>216</v>
      </c>
      <c r="P186" s="200">
        <v>720</v>
      </c>
      <c r="Q186" s="26">
        <f t="shared" si="550"/>
        <v>648</v>
      </c>
      <c r="R186" s="200">
        <v>720</v>
      </c>
      <c r="S186" s="26">
        <f t="shared" si="551"/>
        <v>648</v>
      </c>
      <c r="T186" s="200">
        <v>240</v>
      </c>
      <c r="U186" s="26">
        <f t="shared" si="552"/>
        <v>216</v>
      </c>
      <c r="V186" s="200">
        <v>240</v>
      </c>
      <c r="W186" s="26">
        <f t="shared" si="553"/>
        <v>216</v>
      </c>
      <c r="X186" s="206">
        <f t="shared" si="390"/>
        <v>60</v>
      </c>
      <c r="Y186" s="142">
        <f t="shared" si="554"/>
        <v>54</v>
      </c>
      <c r="Z186" s="215">
        <v>240</v>
      </c>
      <c r="AA186" s="227">
        <f t="shared" si="555"/>
        <v>216</v>
      </c>
    </row>
    <row r="187" spans="1:27" s="221" customFormat="1" ht="63.75" x14ac:dyDescent="0.2">
      <c r="A187" s="189" t="s">
        <v>1012</v>
      </c>
      <c r="B187" s="190">
        <v>54439</v>
      </c>
      <c r="C187" s="191" t="s">
        <v>348</v>
      </c>
      <c r="D187" s="234" t="s">
        <v>1089</v>
      </c>
      <c r="E187" s="191" t="s">
        <v>716</v>
      </c>
      <c r="F187" s="191" t="s">
        <v>1090</v>
      </c>
      <c r="G187" s="192" t="s">
        <v>1091</v>
      </c>
      <c r="H187" s="201">
        <v>1040</v>
      </c>
      <c r="I187" s="194">
        <f t="shared" ref="I187" si="556">H187*0.9</f>
        <v>936</v>
      </c>
      <c r="J187" s="207">
        <f t="shared" ref="J187" si="557">H187*0.5</f>
        <v>520</v>
      </c>
      <c r="K187" s="229">
        <f t="shared" ref="K187" si="558">I187*0.5</f>
        <v>468</v>
      </c>
      <c r="L187" s="201">
        <v>320</v>
      </c>
      <c r="M187" s="194">
        <f t="shared" ref="M187" si="559">L187*0.9</f>
        <v>288</v>
      </c>
      <c r="N187" s="201">
        <v>160</v>
      </c>
      <c r="O187" s="194">
        <f t="shared" ref="O187" si="560">N187*0.9</f>
        <v>144</v>
      </c>
      <c r="P187" s="201">
        <v>880</v>
      </c>
      <c r="Q187" s="194">
        <f t="shared" ref="Q187" si="561">P187*0.9</f>
        <v>792</v>
      </c>
      <c r="R187" s="201">
        <v>880</v>
      </c>
      <c r="S187" s="194">
        <f t="shared" ref="S187" si="562">R187*0.9</f>
        <v>792</v>
      </c>
      <c r="T187" s="201">
        <v>500</v>
      </c>
      <c r="U187" s="194">
        <f t="shared" ref="U187" si="563">T187*0.9</f>
        <v>450</v>
      </c>
      <c r="V187" s="201">
        <v>240</v>
      </c>
      <c r="W187" s="194">
        <f t="shared" ref="W187" si="564">V187*0.9</f>
        <v>216</v>
      </c>
      <c r="X187" s="207">
        <f t="shared" ref="X187" si="565">V187/4</f>
        <v>60</v>
      </c>
      <c r="Y187" s="195">
        <f t="shared" ref="Y187" si="566">W187/4</f>
        <v>54</v>
      </c>
      <c r="Z187" s="216">
        <v>160</v>
      </c>
      <c r="AA187" s="230">
        <f t="shared" ref="AA187" si="567">Z187*0.9</f>
        <v>144</v>
      </c>
    </row>
    <row r="188" spans="1:27" s="221" customFormat="1" ht="38.25" x14ac:dyDescent="0.2">
      <c r="A188" s="189" t="s">
        <v>1012</v>
      </c>
      <c r="B188" s="190">
        <v>54427</v>
      </c>
      <c r="C188" s="191" t="s">
        <v>254</v>
      </c>
      <c r="D188" s="191" t="s">
        <v>1088</v>
      </c>
      <c r="E188" s="191" t="s">
        <v>716</v>
      </c>
      <c r="F188" s="191" t="s">
        <v>1083</v>
      </c>
      <c r="G188" s="192">
        <v>46237</v>
      </c>
      <c r="H188" s="201">
        <v>1040</v>
      </c>
      <c r="I188" s="194">
        <v>836</v>
      </c>
      <c r="J188" s="207">
        <f t="shared" si="380"/>
        <v>520</v>
      </c>
      <c r="K188" s="229">
        <f t="shared" si="547"/>
        <v>418</v>
      </c>
      <c r="L188" s="201">
        <v>320</v>
      </c>
      <c r="M188" s="194">
        <f t="shared" si="548"/>
        <v>288</v>
      </c>
      <c r="N188" s="201">
        <v>160</v>
      </c>
      <c r="O188" s="194">
        <f t="shared" si="549"/>
        <v>144</v>
      </c>
      <c r="P188" s="201">
        <v>880</v>
      </c>
      <c r="Q188" s="194">
        <f t="shared" si="550"/>
        <v>792</v>
      </c>
      <c r="R188" s="201">
        <v>880</v>
      </c>
      <c r="S188" s="194">
        <f t="shared" si="551"/>
        <v>792</v>
      </c>
      <c r="T188" s="201">
        <v>240</v>
      </c>
      <c r="U188" s="194">
        <f t="shared" si="552"/>
        <v>216</v>
      </c>
      <c r="V188" s="201">
        <v>240</v>
      </c>
      <c r="W188" s="194">
        <f t="shared" si="553"/>
        <v>216</v>
      </c>
      <c r="X188" s="207">
        <f t="shared" si="390"/>
        <v>60</v>
      </c>
      <c r="Y188" s="195">
        <f t="shared" si="554"/>
        <v>54</v>
      </c>
      <c r="Z188" s="216">
        <v>160</v>
      </c>
      <c r="AA188" s="230">
        <f t="shared" si="555"/>
        <v>144</v>
      </c>
    </row>
    <row r="189" spans="1:27" s="141" customFormat="1" ht="13.15" customHeight="1" thickBot="1" x14ac:dyDescent="0.25">
      <c r="A189" s="27" t="s">
        <v>401</v>
      </c>
      <c r="B189" s="188">
        <v>56346</v>
      </c>
      <c r="C189" s="24" t="s">
        <v>921</v>
      </c>
      <c r="D189" s="24" t="s">
        <v>922</v>
      </c>
      <c r="E189" s="24" t="s">
        <v>882</v>
      </c>
      <c r="F189" s="24" t="s">
        <v>671</v>
      </c>
      <c r="G189" s="82">
        <v>44960</v>
      </c>
      <c r="H189" s="200">
        <v>400</v>
      </c>
      <c r="I189" s="26">
        <f t="shared" si="546"/>
        <v>360</v>
      </c>
      <c r="J189" s="206">
        <f t="shared" si="380"/>
        <v>200</v>
      </c>
      <c r="K189" s="111">
        <f t="shared" si="547"/>
        <v>180</v>
      </c>
      <c r="L189" s="200">
        <v>160</v>
      </c>
      <c r="M189" s="26">
        <f t="shared" si="548"/>
        <v>144</v>
      </c>
      <c r="N189" s="200">
        <v>160</v>
      </c>
      <c r="O189" s="26">
        <f t="shared" si="549"/>
        <v>144</v>
      </c>
      <c r="P189" s="200">
        <v>400</v>
      </c>
      <c r="Q189" s="26">
        <f t="shared" si="550"/>
        <v>360</v>
      </c>
      <c r="R189" s="200">
        <v>400</v>
      </c>
      <c r="S189" s="26">
        <f t="shared" si="551"/>
        <v>360</v>
      </c>
      <c r="T189" s="200">
        <v>160</v>
      </c>
      <c r="U189" s="26">
        <f t="shared" si="552"/>
        <v>144</v>
      </c>
      <c r="V189" s="200">
        <v>160</v>
      </c>
      <c r="W189" s="26">
        <f t="shared" si="553"/>
        <v>144</v>
      </c>
      <c r="X189" s="206">
        <f t="shared" si="390"/>
        <v>40</v>
      </c>
      <c r="Y189" s="142">
        <f t="shared" si="554"/>
        <v>36</v>
      </c>
      <c r="Z189" s="215">
        <v>160</v>
      </c>
      <c r="AA189" s="227">
        <f t="shared" si="555"/>
        <v>144</v>
      </c>
    </row>
    <row r="190" spans="1:27" s="141" customFormat="1" ht="13.15" customHeight="1" thickBot="1" x14ac:dyDescent="0.25">
      <c r="A190" s="27" t="s">
        <v>401</v>
      </c>
      <c r="B190" s="25">
        <v>66901</v>
      </c>
      <c r="C190" s="24" t="s">
        <v>534</v>
      </c>
      <c r="D190" s="24" t="s">
        <v>349</v>
      </c>
      <c r="E190" s="24" t="s">
        <v>848</v>
      </c>
      <c r="F190" s="24" t="s">
        <v>672</v>
      </c>
      <c r="G190" s="82">
        <v>45805</v>
      </c>
      <c r="H190" s="200">
        <v>1600</v>
      </c>
      <c r="I190" s="181">
        <f t="shared" ref="I190:I192" si="568">H190</f>
        <v>1600</v>
      </c>
      <c r="J190" s="206">
        <f t="shared" si="380"/>
        <v>800</v>
      </c>
      <c r="K190" s="181">
        <f t="shared" ref="K190:K192" si="569">J190</f>
        <v>800</v>
      </c>
      <c r="L190" s="200">
        <v>160</v>
      </c>
      <c r="M190" s="181">
        <f t="shared" ref="M190:M192" si="570">L190</f>
        <v>160</v>
      </c>
      <c r="N190" s="200">
        <v>160</v>
      </c>
      <c r="O190" s="181">
        <f t="shared" ref="O190:O192" si="571">N190</f>
        <v>160</v>
      </c>
      <c r="P190" s="200">
        <v>1400</v>
      </c>
      <c r="Q190" s="181">
        <f t="shared" ref="Q190:Q192" si="572">P190</f>
        <v>1400</v>
      </c>
      <c r="R190" s="200">
        <v>800</v>
      </c>
      <c r="S190" s="181">
        <f t="shared" ref="S190:S192" si="573">R190</f>
        <v>800</v>
      </c>
      <c r="T190" s="200">
        <v>160</v>
      </c>
      <c r="U190" s="26">
        <f t="shared" ref="U190:U192" si="574">T190</f>
        <v>160</v>
      </c>
      <c r="V190" s="200">
        <v>160</v>
      </c>
      <c r="W190" s="26">
        <f t="shared" ref="W190:W192" si="575">V190</f>
        <v>160</v>
      </c>
      <c r="X190" s="206">
        <f t="shared" si="390"/>
        <v>40</v>
      </c>
      <c r="Y190" s="142">
        <f t="shared" ref="Y190:Y192" si="576">X190</f>
        <v>40</v>
      </c>
      <c r="Z190" s="215">
        <v>160</v>
      </c>
      <c r="AA190" s="26">
        <f t="shared" ref="AA190:AA192" si="577">Z190</f>
        <v>160</v>
      </c>
    </row>
    <row r="191" spans="1:27" s="221" customFormat="1" ht="26.25" thickBot="1" x14ac:dyDescent="0.25">
      <c r="A191" s="189" t="s">
        <v>1019</v>
      </c>
      <c r="B191" s="190">
        <v>54338</v>
      </c>
      <c r="C191" s="191" t="s">
        <v>1020</v>
      </c>
      <c r="D191" s="191" t="s">
        <v>350</v>
      </c>
      <c r="E191" s="191" t="s">
        <v>923</v>
      </c>
      <c r="F191" s="191" t="s">
        <v>1021</v>
      </c>
      <c r="G191" s="192">
        <v>46225</v>
      </c>
      <c r="H191" s="201">
        <v>1300</v>
      </c>
      <c r="I191" s="193">
        <f t="shared" si="568"/>
        <v>1300</v>
      </c>
      <c r="J191" s="207">
        <v>300</v>
      </c>
      <c r="K191" s="193">
        <f t="shared" si="569"/>
        <v>300</v>
      </c>
      <c r="L191" s="201">
        <v>600</v>
      </c>
      <c r="M191" s="193">
        <f t="shared" si="570"/>
        <v>600</v>
      </c>
      <c r="N191" s="201">
        <v>500</v>
      </c>
      <c r="O191" s="193">
        <f t="shared" si="571"/>
        <v>500</v>
      </c>
      <c r="P191" s="201">
        <v>1000</v>
      </c>
      <c r="Q191" s="193">
        <f t="shared" si="572"/>
        <v>1000</v>
      </c>
      <c r="R191" s="201">
        <v>400</v>
      </c>
      <c r="S191" s="193">
        <f t="shared" si="573"/>
        <v>400</v>
      </c>
      <c r="T191" s="201">
        <v>1000</v>
      </c>
      <c r="U191" s="194">
        <f t="shared" si="574"/>
        <v>1000</v>
      </c>
      <c r="V191" s="201">
        <v>500</v>
      </c>
      <c r="W191" s="194">
        <f t="shared" si="575"/>
        <v>500</v>
      </c>
      <c r="X191" s="207">
        <v>100</v>
      </c>
      <c r="Y191" s="195">
        <f t="shared" si="576"/>
        <v>100</v>
      </c>
      <c r="Z191" s="216">
        <v>300</v>
      </c>
      <c r="AA191" s="194">
        <f t="shared" si="577"/>
        <v>300</v>
      </c>
    </row>
    <row r="192" spans="1:27" s="141" customFormat="1" ht="13.15" customHeight="1" x14ac:dyDescent="0.2">
      <c r="A192" s="27" t="s">
        <v>401</v>
      </c>
      <c r="B192" s="25">
        <v>56242</v>
      </c>
      <c r="C192" s="24" t="s">
        <v>351</v>
      </c>
      <c r="D192" s="24" t="s">
        <v>352</v>
      </c>
      <c r="E192" s="24" t="s">
        <v>924</v>
      </c>
      <c r="F192" s="24" t="s">
        <v>960</v>
      </c>
      <c r="G192" s="82">
        <v>45789</v>
      </c>
      <c r="H192" s="200">
        <f>720*0.9</f>
        <v>648</v>
      </c>
      <c r="I192" s="181">
        <f t="shared" si="568"/>
        <v>648</v>
      </c>
      <c r="J192" s="206">
        <f t="shared" si="380"/>
        <v>324</v>
      </c>
      <c r="K192" s="181">
        <f t="shared" si="569"/>
        <v>324</v>
      </c>
      <c r="L192" s="200">
        <f>240*0.9</f>
        <v>216</v>
      </c>
      <c r="M192" s="181">
        <f t="shared" si="570"/>
        <v>216</v>
      </c>
      <c r="N192" s="200">
        <f>240*0.9</f>
        <v>216</v>
      </c>
      <c r="O192" s="181">
        <f t="shared" si="571"/>
        <v>216</v>
      </c>
      <c r="P192" s="200">
        <f>720*0.9</f>
        <v>648</v>
      </c>
      <c r="Q192" s="181">
        <f t="shared" si="572"/>
        <v>648</v>
      </c>
      <c r="R192" s="200">
        <f>720*0.9</f>
        <v>648</v>
      </c>
      <c r="S192" s="181">
        <f t="shared" si="573"/>
        <v>648</v>
      </c>
      <c r="T192" s="200">
        <f>240*0.9</f>
        <v>216</v>
      </c>
      <c r="U192" s="26">
        <f t="shared" si="574"/>
        <v>216</v>
      </c>
      <c r="V192" s="200">
        <f>240*0.9</f>
        <v>216</v>
      </c>
      <c r="W192" s="26">
        <f t="shared" si="575"/>
        <v>216</v>
      </c>
      <c r="X192" s="206">
        <f t="shared" si="390"/>
        <v>54</v>
      </c>
      <c r="Y192" s="142">
        <f t="shared" si="576"/>
        <v>54</v>
      </c>
      <c r="Z192" s="215">
        <f>240*0.9</f>
        <v>216</v>
      </c>
      <c r="AA192" s="26">
        <f t="shared" si="577"/>
        <v>216</v>
      </c>
    </row>
    <row r="193" spans="1:27" s="141" customFormat="1" ht="13.15" customHeight="1" thickBot="1" x14ac:dyDescent="0.25">
      <c r="A193" s="27" t="s">
        <v>401</v>
      </c>
      <c r="B193" s="25">
        <v>55469</v>
      </c>
      <c r="C193" s="24" t="s">
        <v>353</v>
      </c>
      <c r="D193" s="24" t="s">
        <v>432</v>
      </c>
      <c r="E193" s="24" t="s">
        <v>911</v>
      </c>
      <c r="F193" s="24"/>
      <c r="G193" s="24"/>
      <c r="H193" s="200">
        <v>800</v>
      </c>
      <c r="I193" s="26">
        <f>H193*0.9</f>
        <v>720</v>
      </c>
      <c r="J193" s="206">
        <f t="shared" si="380"/>
        <v>400</v>
      </c>
      <c r="K193" s="111">
        <f>I193*0.5</f>
        <v>360</v>
      </c>
      <c r="L193" s="200">
        <v>240</v>
      </c>
      <c r="M193" s="26">
        <f>L193*0.9</f>
        <v>216</v>
      </c>
      <c r="N193" s="200">
        <v>240</v>
      </c>
      <c r="O193" s="26">
        <f>N193*0.9</f>
        <v>216</v>
      </c>
      <c r="P193" s="200">
        <v>800</v>
      </c>
      <c r="Q193" s="26">
        <f>P193*0.9</f>
        <v>720</v>
      </c>
      <c r="R193" s="200">
        <v>800</v>
      </c>
      <c r="S193" s="26">
        <f>R193*0.9</f>
        <v>720</v>
      </c>
      <c r="T193" s="200">
        <v>240</v>
      </c>
      <c r="U193" s="26">
        <f>T193*0.9</f>
        <v>216</v>
      </c>
      <c r="V193" s="200">
        <v>240</v>
      </c>
      <c r="W193" s="26">
        <f>V193*0.9</f>
        <v>216</v>
      </c>
      <c r="X193" s="206">
        <f t="shared" si="390"/>
        <v>60</v>
      </c>
      <c r="Y193" s="142">
        <f>W193/4</f>
        <v>54</v>
      </c>
      <c r="Z193" s="215">
        <v>240</v>
      </c>
      <c r="AA193" s="227">
        <f>Z193*0.9</f>
        <v>216</v>
      </c>
    </row>
    <row r="194" spans="1:27" s="141" customFormat="1" ht="13.15" customHeight="1" thickBot="1" x14ac:dyDescent="0.25">
      <c r="A194" s="27" t="s">
        <v>401</v>
      </c>
      <c r="B194" s="25">
        <v>54662</v>
      </c>
      <c r="C194" s="24" t="s">
        <v>354</v>
      </c>
      <c r="D194" s="24" t="s">
        <v>355</v>
      </c>
      <c r="E194" s="24" t="s">
        <v>925</v>
      </c>
      <c r="F194" s="24" t="s">
        <v>962</v>
      </c>
      <c r="G194" s="82">
        <v>45789</v>
      </c>
      <c r="H194" s="200">
        <v>240</v>
      </c>
      <c r="I194" s="181">
        <f t="shared" ref="I194:I195" si="578">H194</f>
        <v>240</v>
      </c>
      <c r="J194" s="206">
        <f t="shared" si="380"/>
        <v>120</v>
      </c>
      <c r="K194" s="181">
        <f t="shared" ref="K194:K195" si="579">J194</f>
        <v>120</v>
      </c>
      <c r="L194" s="200">
        <v>80</v>
      </c>
      <c r="M194" s="181">
        <f t="shared" ref="M194:M195" si="580">L194</f>
        <v>80</v>
      </c>
      <c r="N194" s="200">
        <v>80</v>
      </c>
      <c r="O194" s="181">
        <f t="shared" ref="O194:O195" si="581">N194</f>
        <v>80</v>
      </c>
      <c r="P194" s="200">
        <v>240</v>
      </c>
      <c r="Q194" s="181">
        <f t="shared" ref="Q194:Q195" si="582">P194</f>
        <v>240</v>
      </c>
      <c r="R194" s="200">
        <v>240</v>
      </c>
      <c r="S194" s="181">
        <f t="shared" ref="S194:S195" si="583">R194</f>
        <v>240</v>
      </c>
      <c r="T194" s="200">
        <v>80</v>
      </c>
      <c r="U194" s="26">
        <f t="shared" ref="U194:U195" si="584">T194</f>
        <v>80</v>
      </c>
      <c r="V194" s="200">
        <v>80</v>
      </c>
      <c r="W194" s="26">
        <f t="shared" ref="W194:W195" si="585">V194</f>
        <v>80</v>
      </c>
      <c r="X194" s="206">
        <f t="shared" si="390"/>
        <v>20</v>
      </c>
      <c r="Y194" s="142">
        <f t="shared" ref="Y194:Y195" si="586">X194</f>
        <v>20</v>
      </c>
      <c r="Z194" s="215">
        <v>80</v>
      </c>
      <c r="AA194" s="26">
        <f t="shared" ref="AA194:AA195" si="587">Z194</f>
        <v>80</v>
      </c>
    </row>
    <row r="195" spans="1:27" s="141" customFormat="1" ht="13.15" customHeight="1" x14ac:dyDescent="0.2">
      <c r="A195" s="27" t="s">
        <v>401</v>
      </c>
      <c r="B195" s="25">
        <v>55576</v>
      </c>
      <c r="C195" s="24" t="s">
        <v>356</v>
      </c>
      <c r="D195" s="24" t="s">
        <v>357</v>
      </c>
      <c r="E195" s="24" t="s">
        <v>926</v>
      </c>
      <c r="F195" s="24" t="s">
        <v>959</v>
      </c>
      <c r="G195" s="82">
        <v>45789</v>
      </c>
      <c r="H195" s="200">
        <v>960</v>
      </c>
      <c r="I195" s="181">
        <f t="shared" si="578"/>
        <v>960</v>
      </c>
      <c r="J195" s="206">
        <f t="shared" si="380"/>
        <v>480</v>
      </c>
      <c r="K195" s="181">
        <f t="shared" si="579"/>
        <v>480</v>
      </c>
      <c r="L195" s="200">
        <v>480</v>
      </c>
      <c r="M195" s="181">
        <f t="shared" si="580"/>
        <v>480</v>
      </c>
      <c r="N195" s="200">
        <v>160</v>
      </c>
      <c r="O195" s="181">
        <f t="shared" si="581"/>
        <v>160</v>
      </c>
      <c r="P195" s="200">
        <v>560</v>
      </c>
      <c r="Q195" s="181">
        <f t="shared" si="582"/>
        <v>560</v>
      </c>
      <c r="R195" s="200">
        <v>560</v>
      </c>
      <c r="S195" s="181">
        <f t="shared" si="583"/>
        <v>560</v>
      </c>
      <c r="T195" s="200">
        <v>160</v>
      </c>
      <c r="U195" s="26">
        <f t="shared" si="584"/>
        <v>160</v>
      </c>
      <c r="V195" s="200">
        <v>160</v>
      </c>
      <c r="W195" s="26">
        <f t="shared" si="585"/>
        <v>160</v>
      </c>
      <c r="X195" s="206">
        <f t="shared" si="390"/>
        <v>40</v>
      </c>
      <c r="Y195" s="142">
        <f t="shared" si="586"/>
        <v>40</v>
      </c>
      <c r="Z195" s="215">
        <v>160</v>
      </c>
      <c r="AA195" s="26">
        <f t="shared" si="587"/>
        <v>160</v>
      </c>
    </row>
    <row r="196" spans="1:27" s="141" customFormat="1" ht="13.15" customHeight="1" x14ac:dyDescent="0.2">
      <c r="A196" s="27" t="s">
        <v>401</v>
      </c>
      <c r="B196" s="25">
        <v>55450</v>
      </c>
      <c r="C196" s="24" t="s">
        <v>281</v>
      </c>
      <c r="D196" s="24" t="s">
        <v>927</v>
      </c>
      <c r="E196" s="24" t="s">
        <v>879</v>
      </c>
      <c r="F196" s="24" t="s">
        <v>671</v>
      </c>
      <c r="G196" s="82">
        <v>44960</v>
      </c>
      <c r="H196" s="200">
        <v>800</v>
      </c>
      <c r="I196" s="26">
        <f t="shared" ref="I196:I197" si="588">H196*0.9</f>
        <v>720</v>
      </c>
      <c r="J196" s="206">
        <f t="shared" si="380"/>
        <v>400</v>
      </c>
      <c r="K196" s="111">
        <f t="shared" ref="K196:K197" si="589">I196*0.5</f>
        <v>360</v>
      </c>
      <c r="L196" s="200">
        <v>400</v>
      </c>
      <c r="M196" s="26">
        <f t="shared" ref="M196:M197" si="590">L196*0.9</f>
        <v>360</v>
      </c>
      <c r="N196" s="200">
        <v>160</v>
      </c>
      <c r="O196" s="26">
        <f t="shared" ref="O196:O197" si="591">N196*0.9</f>
        <v>144</v>
      </c>
      <c r="P196" s="200">
        <v>800</v>
      </c>
      <c r="Q196" s="26">
        <f t="shared" ref="Q196:Q197" si="592">P196*0.9</f>
        <v>720</v>
      </c>
      <c r="R196" s="200">
        <v>800</v>
      </c>
      <c r="S196" s="26">
        <f t="shared" ref="S196:S197" si="593">R196*0.9</f>
        <v>720</v>
      </c>
      <c r="T196" s="200">
        <v>320</v>
      </c>
      <c r="U196" s="26">
        <f t="shared" ref="U196:U197" si="594">T196*0.9</f>
        <v>288</v>
      </c>
      <c r="V196" s="200">
        <v>240</v>
      </c>
      <c r="W196" s="26">
        <f t="shared" ref="W196:W197" si="595">V196*0.9</f>
        <v>216</v>
      </c>
      <c r="X196" s="206">
        <f t="shared" si="390"/>
        <v>60</v>
      </c>
      <c r="Y196" s="142">
        <f t="shared" ref="Y196:Y197" si="596">W196/4</f>
        <v>54</v>
      </c>
      <c r="Z196" s="215">
        <v>160</v>
      </c>
      <c r="AA196" s="227">
        <f t="shared" ref="AA196:AA197" si="597">Z196*0.9</f>
        <v>144</v>
      </c>
    </row>
    <row r="197" spans="1:27" s="141" customFormat="1" ht="13.15" customHeight="1" thickBot="1" x14ac:dyDescent="0.25">
      <c r="A197" s="27" t="s">
        <v>401</v>
      </c>
      <c r="B197" s="25">
        <v>66987</v>
      </c>
      <c r="C197" s="24" t="s">
        <v>442</v>
      </c>
      <c r="D197" s="24" t="s">
        <v>358</v>
      </c>
      <c r="E197" s="24" t="s">
        <v>928</v>
      </c>
      <c r="F197" s="24"/>
      <c r="G197" s="24"/>
      <c r="H197" s="200">
        <v>1280</v>
      </c>
      <c r="I197" s="26">
        <f t="shared" si="588"/>
        <v>1152</v>
      </c>
      <c r="J197" s="206">
        <f t="shared" si="380"/>
        <v>640</v>
      </c>
      <c r="K197" s="111">
        <f t="shared" si="589"/>
        <v>576</v>
      </c>
      <c r="L197" s="200">
        <v>480</v>
      </c>
      <c r="M197" s="26">
        <f t="shared" si="590"/>
        <v>432</v>
      </c>
      <c r="N197" s="200">
        <v>160</v>
      </c>
      <c r="O197" s="26">
        <f t="shared" si="591"/>
        <v>144</v>
      </c>
      <c r="P197" s="200">
        <v>1280</v>
      </c>
      <c r="Q197" s="26">
        <f t="shared" si="592"/>
        <v>1152</v>
      </c>
      <c r="R197" s="200">
        <v>480</v>
      </c>
      <c r="S197" s="26">
        <f t="shared" si="593"/>
        <v>432</v>
      </c>
      <c r="T197" s="200">
        <v>480</v>
      </c>
      <c r="U197" s="26">
        <f t="shared" si="594"/>
        <v>432</v>
      </c>
      <c r="V197" s="200">
        <v>160</v>
      </c>
      <c r="W197" s="26">
        <f t="shared" si="595"/>
        <v>144</v>
      </c>
      <c r="X197" s="206">
        <f t="shared" si="390"/>
        <v>40</v>
      </c>
      <c r="Y197" s="142">
        <f t="shared" si="596"/>
        <v>36</v>
      </c>
      <c r="Z197" s="215">
        <v>160</v>
      </c>
      <c r="AA197" s="227">
        <f t="shared" si="597"/>
        <v>144</v>
      </c>
    </row>
    <row r="198" spans="1:27" s="141" customFormat="1" ht="13.15" customHeight="1" x14ac:dyDescent="0.2">
      <c r="A198" s="27" t="s">
        <v>401</v>
      </c>
      <c r="B198" s="25">
        <v>54424</v>
      </c>
      <c r="C198" s="24" t="s">
        <v>359</v>
      </c>
      <c r="D198" s="24" t="s">
        <v>360</v>
      </c>
      <c r="E198" s="24" t="s">
        <v>929</v>
      </c>
      <c r="F198" s="24" t="s">
        <v>960</v>
      </c>
      <c r="G198" s="82">
        <v>45789</v>
      </c>
      <c r="H198" s="200">
        <f>1000*0.9</f>
        <v>900</v>
      </c>
      <c r="I198" s="181">
        <f>H198</f>
        <v>900</v>
      </c>
      <c r="J198" s="206">
        <f t="shared" si="380"/>
        <v>450</v>
      </c>
      <c r="K198" s="181">
        <f>J198</f>
        <v>450</v>
      </c>
      <c r="L198" s="200">
        <f>400*0.9</f>
        <v>360</v>
      </c>
      <c r="M198" s="181">
        <f>L198</f>
        <v>360</v>
      </c>
      <c r="N198" s="200">
        <f>400*0.9</f>
        <v>360</v>
      </c>
      <c r="O198" s="181">
        <f>N198</f>
        <v>360</v>
      </c>
      <c r="P198" s="200">
        <f>1000*0.9</f>
        <v>900</v>
      </c>
      <c r="Q198" s="181">
        <f>P198</f>
        <v>900</v>
      </c>
      <c r="R198" s="200">
        <f>1000*0.9</f>
        <v>900</v>
      </c>
      <c r="S198" s="181">
        <f>R198</f>
        <v>900</v>
      </c>
      <c r="T198" s="200">
        <f>400*0.9</f>
        <v>360</v>
      </c>
      <c r="U198" s="26">
        <f>T198</f>
        <v>360</v>
      </c>
      <c r="V198" s="200">
        <f>400*0.9</f>
        <v>360</v>
      </c>
      <c r="W198" s="26">
        <f t="shared" ref="W198" si="598">V198</f>
        <v>360</v>
      </c>
      <c r="X198" s="206">
        <f t="shared" si="390"/>
        <v>90</v>
      </c>
      <c r="Y198" s="142">
        <f t="shared" ref="Y198" si="599">X198</f>
        <v>90</v>
      </c>
      <c r="Z198" s="215">
        <f>200*0.9</f>
        <v>180</v>
      </c>
      <c r="AA198" s="26">
        <f t="shared" ref="AA198" si="600">Z198</f>
        <v>180</v>
      </c>
    </row>
    <row r="199" spans="1:27" s="141" customFormat="1" ht="13.15" customHeight="1" thickBot="1" x14ac:dyDescent="0.25">
      <c r="A199" s="27" t="s">
        <v>401</v>
      </c>
      <c r="B199" s="25">
        <v>56841</v>
      </c>
      <c r="C199" s="24" t="s">
        <v>361</v>
      </c>
      <c r="D199" s="24" t="s">
        <v>875</v>
      </c>
      <c r="E199" s="24" t="s">
        <v>876</v>
      </c>
      <c r="F199" s="24" t="s">
        <v>720</v>
      </c>
      <c r="G199" s="82">
        <v>44572</v>
      </c>
      <c r="H199" s="200">
        <v>400</v>
      </c>
      <c r="I199" s="26">
        <f>H199*0.9</f>
        <v>360</v>
      </c>
      <c r="J199" s="206">
        <f t="shared" ref="J199:J226" si="601">H199*0.5</f>
        <v>200</v>
      </c>
      <c r="K199" s="111">
        <f>I199*0.5</f>
        <v>180</v>
      </c>
      <c r="L199" s="200">
        <v>240</v>
      </c>
      <c r="M199" s="26">
        <f>L199*0.9</f>
        <v>216</v>
      </c>
      <c r="N199" s="200">
        <v>160</v>
      </c>
      <c r="O199" s="26">
        <f>N199*0.9</f>
        <v>144</v>
      </c>
      <c r="P199" s="200">
        <v>500</v>
      </c>
      <c r="Q199" s="26">
        <f>P199*0.9</f>
        <v>450</v>
      </c>
      <c r="R199" s="200">
        <v>500</v>
      </c>
      <c r="S199" s="26">
        <f>R199*0.9</f>
        <v>450</v>
      </c>
      <c r="T199" s="200">
        <v>400</v>
      </c>
      <c r="U199" s="26">
        <f>T199*0.9</f>
        <v>360</v>
      </c>
      <c r="V199" s="200">
        <v>200</v>
      </c>
      <c r="W199" s="26">
        <f>V199*0.9</f>
        <v>180</v>
      </c>
      <c r="X199" s="206">
        <f t="shared" ref="X199:X226" si="602">V199/4</f>
        <v>50</v>
      </c>
      <c r="Y199" s="142">
        <f>W199/4</f>
        <v>45</v>
      </c>
      <c r="Z199" s="215">
        <v>160</v>
      </c>
      <c r="AA199" s="227">
        <f>Z199*0.9</f>
        <v>144</v>
      </c>
    </row>
    <row r="200" spans="1:27" s="141" customFormat="1" ht="13.15" customHeight="1" x14ac:dyDescent="0.2">
      <c r="A200" s="27" t="s">
        <v>401</v>
      </c>
      <c r="B200" s="25">
        <v>54295</v>
      </c>
      <c r="C200" s="24" t="s">
        <v>362</v>
      </c>
      <c r="D200" s="24" t="s">
        <v>363</v>
      </c>
      <c r="E200" s="24" t="s">
        <v>930</v>
      </c>
      <c r="F200" s="24" t="s">
        <v>960</v>
      </c>
      <c r="G200" s="82">
        <v>45789</v>
      </c>
      <c r="H200" s="200">
        <f>400*0.9</f>
        <v>360</v>
      </c>
      <c r="I200" s="181">
        <f>H200</f>
        <v>360</v>
      </c>
      <c r="J200" s="206">
        <f t="shared" si="601"/>
        <v>180</v>
      </c>
      <c r="K200" s="181">
        <f>J200</f>
        <v>180</v>
      </c>
      <c r="L200" s="200">
        <f>160*0.9</f>
        <v>144</v>
      </c>
      <c r="M200" s="181">
        <f>L200</f>
        <v>144</v>
      </c>
      <c r="N200" s="200">
        <f>160*0.9</f>
        <v>144</v>
      </c>
      <c r="O200" s="181">
        <f>N200</f>
        <v>144</v>
      </c>
      <c r="P200" s="200">
        <f>400*0.9</f>
        <v>360</v>
      </c>
      <c r="Q200" s="181">
        <f>P200</f>
        <v>360</v>
      </c>
      <c r="R200" s="200">
        <f>400*0.9</f>
        <v>360</v>
      </c>
      <c r="S200" s="181">
        <f>R200</f>
        <v>360</v>
      </c>
      <c r="T200" s="200">
        <f>160*0.9</f>
        <v>144</v>
      </c>
      <c r="U200" s="26">
        <f>T200</f>
        <v>144</v>
      </c>
      <c r="V200" s="200">
        <f>160*0.9</f>
        <v>144</v>
      </c>
      <c r="W200" s="26">
        <f t="shared" ref="W200" si="603">V200</f>
        <v>144</v>
      </c>
      <c r="X200" s="206">
        <f t="shared" si="602"/>
        <v>36</v>
      </c>
      <c r="Y200" s="142">
        <f t="shared" ref="Y200" si="604">X200</f>
        <v>36</v>
      </c>
      <c r="Z200" s="215">
        <f>160*0.9</f>
        <v>144</v>
      </c>
      <c r="AA200" s="26">
        <f t="shared" ref="AA200" si="605">Z200</f>
        <v>144</v>
      </c>
    </row>
    <row r="201" spans="1:27" s="141" customFormat="1" ht="13.15" customHeight="1" thickBot="1" x14ac:dyDescent="0.25">
      <c r="A201" s="27" t="s">
        <v>401</v>
      </c>
      <c r="B201" s="25">
        <v>56766</v>
      </c>
      <c r="C201" s="24" t="s">
        <v>364</v>
      </c>
      <c r="D201" s="24" t="s">
        <v>273</v>
      </c>
      <c r="E201" s="24" t="s">
        <v>931</v>
      </c>
      <c r="F201" s="24"/>
      <c r="G201" s="24"/>
      <c r="H201" s="200">
        <v>1760</v>
      </c>
      <c r="I201" s="26">
        <f>H201*0.9</f>
        <v>1584</v>
      </c>
      <c r="J201" s="206">
        <f t="shared" si="601"/>
        <v>880</v>
      </c>
      <c r="K201" s="111">
        <f>I201*0.5</f>
        <v>792</v>
      </c>
      <c r="L201" s="200">
        <v>160</v>
      </c>
      <c r="M201" s="26">
        <f>L201*0.9</f>
        <v>144</v>
      </c>
      <c r="N201" s="200">
        <v>160</v>
      </c>
      <c r="O201" s="26">
        <f>N201*0.9</f>
        <v>144</v>
      </c>
      <c r="P201" s="200">
        <v>1760</v>
      </c>
      <c r="Q201" s="26">
        <f>P201*0.9</f>
        <v>1584</v>
      </c>
      <c r="R201" s="200">
        <v>1760</v>
      </c>
      <c r="S201" s="26">
        <f>R201*0.9</f>
        <v>1584</v>
      </c>
      <c r="T201" s="200">
        <v>160</v>
      </c>
      <c r="U201" s="26">
        <f>T201*0.9</f>
        <v>144</v>
      </c>
      <c r="V201" s="200">
        <v>160</v>
      </c>
      <c r="W201" s="26">
        <f>V201*0.9</f>
        <v>144</v>
      </c>
      <c r="X201" s="206">
        <f t="shared" si="602"/>
        <v>40</v>
      </c>
      <c r="Y201" s="142">
        <f>W201/4</f>
        <v>36</v>
      </c>
      <c r="Z201" s="215">
        <v>80</v>
      </c>
      <c r="AA201" s="227">
        <f>Z201*0.9</f>
        <v>72</v>
      </c>
    </row>
    <row r="202" spans="1:27" s="141" customFormat="1" ht="13.15" customHeight="1" x14ac:dyDescent="0.2">
      <c r="A202" s="27" t="s">
        <v>401</v>
      </c>
      <c r="B202" s="25">
        <v>53572</v>
      </c>
      <c r="C202" s="24" t="s">
        <v>365</v>
      </c>
      <c r="D202" s="24" t="s">
        <v>430</v>
      </c>
      <c r="E202" s="24" t="s">
        <v>932</v>
      </c>
      <c r="F202" s="24"/>
      <c r="G202" s="82">
        <v>45737</v>
      </c>
      <c r="H202" s="200">
        <v>3000</v>
      </c>
      <c r="I202" s="181">
        <f>H202</f>
        <v>3000</v>
      </c>
      <c r="J202" s="206">
        <v>1600</v>
      </c>
      <c r="K202" s="181">
        <f>J202</f>
        <v>1600</v>
      </c>
      <c r="L202" s="200">
        <v>1000</v>
      </c>
      <c r="M202" s="181">
        <f>L202</f>
        <v>1000</v>
      </c>
      <c r="N202" s="200">
        <v>1000</v>
      </c>
      <c r="O202" s="181">
        <f>N202</f>
        <v>1000</v>
      </c>
      <c r="P202" s="200">
        <v>2000</v>
      </c>
      <c r="Q202" s="181">
        <f>P202</f>
        <v>2000</v>
      </c>
      <c r="R202" s="200">
        <v>1200</v>
      </c>
      <c r="S202" s="181">
        <f>R202</f>
        <v>1200</v>
      </c>
      <c r="T202" s="200">
        <v>600</v>
      </c>
      <c r="U202" s="26">
        <f>T202</f>
        <v>600</v>
      </c>
      <c r="V202" s="200">
        <v>800</v>
      </c>
      <c r="W202" s="26">
        <f t="shared" ref="W202" si="606">V202</f>
        <v>800</v>
      </c>
      <c r="X202" s="206">
        <f t="shared" si="602"/>
        <v>200</v>
      </c>
      <c r="Y202" s="142">
        <f t="shared" ref="Y202" si="607">X202</f>
        <v>200</v>
      </c>
      <c r="Z202" s="215">
        <v>800</v>
      </c>
      <c r="AA202" s="26">
        <f t="shared" ref="AA202" si="608">Z202</f>
        <v>800</v>
      </c>
    </row>
    <row r="203" spans="1:27" s="141" customFormat="1" ht="7.5" customHeight="1" thickBot="1" x14ac:dyDescent="0.25">
      <c r="A203" s="27" t="s">
        <v>401</v>
      </c>
      <c r="B203" s="25">
        <v>56179</v>
      </c>
      <c r="C203" s="83" t="s">
        <v>920</v>
      </c>
      <c r="D203" s="83" t="s">
        <v>366</v>
      </c>
      <c r="E203" s="24"/>
      <c r="F203" s="83" t="s">
        <v>860</v>
      </c>
      <c r="G203" s="139">
        <v>45722</v>
      </c>
      <c r="H203" s="200">
        <v>0</v>
      </c>
      <c r="I203" s="26">
        <f>H203*0.9</f>
        <v>0</v>
      </c>
      <c r="J203" s="206">
        <v>0</v>
      </c>
      <c r="K203" s="111">
        <f>I203*0.5</f>
        <v>0</v>
      </c>
      <c r="L203" s="200">
        <v>0</v>
      </c>
      <c r="M203" s="26"/>
      <c r="N203" s="200">
        <v>0</v>
      </c>
      <c r="O203" s="26"/>
      <c r="P203" s="200">
        <v>0</v>
      </c>
      <c r="Q203" s="26"/>
      <c r="R203" s="206">
        <v>0</v>
      </c>
      <c r="S203" s="111"/>
      <c r="T203" s="200">
        <v>0</v>
      </c>
      <c r="U203" s="26"/>
      <c r="V203" s="200">
        <v>0</v>
      </c>
      <c r="W203" s="26"/>
      <c r="X203" s="200">
        <v>0</v>
      </c>
      <c r="Y203" s="26"/>
      <c r="Z203" s="218">
        <v>0</v>
      </c>
      <c r="AA203" s="227"/>
    </row>
    <row r="204" spans="1:27" s="141" customFormat="1" ht="13.15" customHeight="1" x14ac:dyDescent="0.2">
      <c r="A204" s="27" t="s">
        <v>401</v>
      </c>
      <c r="B204" s="25">
        <v>56179</v>
      </c>
      <c r="C204" s="24" t="s">
        <v>367</v>
      </c>
      <c r="D204" s="24" t="s">
        <v>368</v>
      </c>
      <c r="E204" s="24" t="s">
        <v>933</v>
      </c>
      <c r="F204" s="24" t="s">
        <v>956</v>
      </c>
      <c r="G204" s="82">
        <v>45789</v>
      </c>
      <c r="H204" s="200">
        <f>1200*0.9</f>
        <v>1080</v>
      </c>
      <c r="I204" s="181">
        <f>H204</f>
        <v>1080</v>
      </c>
      <c r="J204" s="206">
        <f t="shared" si="601"/>
        <v>540</v>
      </c>
      <c r="K204" s="181">
        <f>J204</f>
        <v>540</v>
      </c>
      <c r="L204" s="200">
        <f>800*0.9</f>
        <v>720</v>
      </c>
      <c r="M204" s="181">
        <f>L204</f>
        <v>720</v>
      </c>
      <c r="N204" s="200">
        <f>500*0.9</f>
        <v>450</v>
      </c>
      <c r="O204" s="181">
        <f>N204</f>
        <v>450</v>
      </c>
      <c r="P204" s="200">
        <f>800*0.9</f>
        <v>720</v>
      </c>
      <c r="Q204" s="181">
        <f>P204</f>
        <v>720</v>
      </c>
      <c r="R204" s="200">
        <f>500*0.9</f>
        <v>450</v>
      </c>
      <c r="S204" s="181">
        <f>R204</f>
        <v>450</v>
      </c>
      <c r="T204" s="200">
        <f>480*0.9</f>
        <v>432</v>
      </c>
      <c r="U204" s="26">
        <f>T204</f>
        <v>432</v>
      </c>
      <c r="V204" s="200">
        <f>640*0.9</f>
        <v>576</v>
      </c>
      <c r="W204" s="26">
        <f t="shared" ref="W204" si="609">V204</f>
        <v>576</v>
      </c>
      <c r="X204" s="206">
        <f t="shared" si="602"/>
        <v>144</v>
      </c>
      <c r="Y204" s="142">
        <f t="shared" ref="Y204" si="610">X204</f>
        <v>144</v>
      </c>
      <c r="Z204" s="215">
        <f>500*0.9</f>
        <v>450</v>
      </c>
      <c r="AA204" s="26">
        <f t="shared" ref="AA204" si="611">Z204</f>
        <v>450</v>
      </c>
    </row>
    <row r="205" spans="1:27" s="221" customFormat="1" ht="26.25" thickBot="1" x14ac:dyDescent="0.25">
      <c r="A205" s="189" t="s">
        <v>1056</v>
      </c>
      <c r="B205" s="190">
        <v>67157</v>
      </c>
      <c r="C205" s="191" t="s">
        <v>1057</v>
      </c>
      <c r="D205" s="191" t="s">
        <v>369</v>
      </c>
      <c r="E205" s="191" t="s">
        <v>934</v>
      </c>
      <c r="F205" s="191" t="s">
        <v>1058</v>
      </c>
      <c r="G205" s="192">
        <v>46226</v>
      </c>
      <c r="H205" s="201">
        <v>240</v>
      </c>
      <c r="I205" s="194">
        <f t="shared" ref="I205:I206" si="612">H205*0.9</f>
        <v>216</v>
      </c>
      <c r="J205" s="207">
        <f t="shared" si="601"/>
        <v>120</v>
      </c>
      <c r="K205" s="229">
        <f t="shared" ref="K205:K206" si="613">I205*0.5</f>
        <v>108</v>
      </c>
      <c r="L205" s="201">
        <v>320</v>
      </c>
      <c r="M205" s="194">
        <f>L205*0.9</f>
        <v>288</v>
      </c>
      <c r="N205" s="201">
        <v>400</v>
      </c>
      <c r="O205" s="194">
        <f>N205*0.9</f>
        <v>360</v>
      </c>
      <c r="P205" s="201">
        <v>240</v>
      </c>
      <c r="Q205" s="194">
        <f>P205*0.9</f>
        <v>216</v>
      </c>
      <c r="R205" s="201">
        <v>240</v>
      </c>
      <c r="S205" s="194">
        <f>R205*0.9</f>
        <v>216</v>
      </c>
      <c r="T205" s="201">
        <v>320</v>
      </c>
      <c r="U205" s="194">
        <f>T205*0.9</f>
        <v>288</v>
      </c>
      <c r="V205" s="201">
        <v>160</v>
      </c>
      <c r="W205" s="194">
        <f>V205*0.9</f>
        <v>144</v>
      </c>
      <c r="X205" s="207">
        <v>200</v>
      </c>
      <c r="Y205" s="195">
        <v>200</v>
      </c>
      <c r="Z205" s="216">
        <v>240</v>
      </c>
      <c r="AA205" s="230">
        <f>Z205*0.9</f>
        <v>216</v>
      </c>
    </row>
    <row r="206" spans="1:27" s="141" customFormat="1" ht="13.15" hidden="1" customHeight="1" thickBot="1" x14ac:dyDescent="0.25">
      <c r="A206" s="27" t="s">
        <v>401</v>
      </c>
      <c r="B206" s="25">
        <v>56588</v>
      </c>
      <c r="C206" s="83" t="s">
        <v>370</v>
      </c>
      <c r="D206" s="24" t="s">
        <v>371</v>
      </c>
      <c r="E206" s="24"/>
      <c r="F206" s="83" t="s">
        <v>860</v>
      </c>
      <c r="G206" s="139">
        <v>45722</v>
      </c>
      <c r="H206" s="200">
        <v>0</v>
      </c>
      <c r="I206" s="26">
        <f t="shared" si="612"/>
        <v>0</v>
      </c>
      <c r="J206" s="206">
        <v>0</v>
      </c>
      <c r="K206" s="111">
        <f t="shared" si="613"/>
        <v>0</v>
      </c>
      <c r="L206" s="200">
        <v>0</v>
      </c>
      <c r="M206" s="26"/>
      <c r="N206" s="200">
        <v>0</v>
      </c>
      <c r="O206" s="26"/>
      <c r="P206" s="200">
        <v>0</v>
      </c>
      <c r="Q206" s="26"/>
      <c r="R206" s="206">
        <v>0</v>
      </c>
      <c r="S206" s="111"/>
      <c r="T206" s="200">
        <v>0</v>
      </c>
      <c r="U206" s="26"/>
      <c r="V206" s="200">
        <v>0</v>
      </c>
      <c r="W206" s="26"/>
      <c r="X206" s="200">
        <v>0</v>
      </c>
      <c r="Y206" s="26"/>
      <c r="Z206" s="218">
        <v>0</v>
      </c>
      <c r="AA206" s="227"/>
    </row>
    <row r="207" spans="1:27" s="141" customFormat="1" ht="13.15" customHeight="1" x14ac:dyDescent="0.2">
      <c r="A207" s="27" t="s">
        <v>401</v>
      </c>
      <c r="B207" s="25">
        <v>67714</v>
      </c>
      <c r="C207" s="24" t="s">
        <v>372</v>
      </c>
      <c r="D207" s="24" t="s">
        <v>373</v>
      </c>
      <c r="E207" s="24" t="s">
        <v>935</v>
      </c>
      <c r="F207" s="24" t="s">
        <v>961</v>
      </c>
      <c r="G207" s="82">
        <v>45789</v>
      </c>
      <c r="H207" s="200">
        <f>450*0.9</f>
        <v>405</v>
      </c>
      <c r="I207" s="181">
        <f>H207</f>
        <v>405</v>
      </c>
      <c r="J207" s="206">
        <f t="shared" si="601"/>
        <v>202.5</v>
      </c>
      <c r="K207" s="181">
        <f>J207</f>
        <v>202.5</v>
      </c>
      <c r="L207" s="200">
        <f>225*0.9</f>
        <v>202.5</v>
      </c>
      <c r="M207" s="181">
        <f>L207</f>
        <v>202.5</v>
      </c>
      <c r="N207" s="200">
        <f>80*0.9</f>
        <v>72</v>
      </c>
      <c r="O207" s="181">
        <f>N207</f>
        <v>72</v>
      </c>
      <c r="P207" s="200">
        <f>450*0.9</f>
        <v>405</v>
      </c>
      <c r="Q207" s="181">
        <f>P207</f>
        <v>405</v>
      </c>
      <c r="R207" s="200">
        <f>225*0.9</f>
        <v>202.5</v>
      </c>
      <c r="S207" s="181">
        <f>R207</f>
        <v>202.5</v>
      </c>
      <c r="T207" s="200">
        <f>225*0.9</f>
        <v>202.5</v>
      </c>
      <c r="U207" s="26">
        <f>T207</f>
        <v>202.5</v>
      </c>
      <c r="V207" s="200">
        <f>160*0.9</f>
        <v>144</v>
      </c>
      <c r="W207" s="26">
        <f t="shared" ref="W207" si="614">V207</f>
        <v>144</v>
      </c>
      <c r="X207" s="206">
        <f t="shared" si="602"/>
        <v>36</v>
      </c>
      <c r="Y207" s="142">
        <f t="shared" ref="Y207" si="615">X207</f>
        <v>36</v>
      </c>
      <c r="Z207" s="215">
        <f>80*0.9</f>
        <v>72</v>
      </c>
      <c r="AA207" s="26">
        <f t="shared" ref="AA207" si="616">Z207</f>
        <v>72</v>
      </c>
    </row>
    <row r="208" spans="1:27" s="141" customFormat="1" ht="13.15" customHeight="1" x14ac:dyDescent="0.2">
      <c r="A208" s="27" t="s">
        <v>401</v>
      </c>
      <c r="B208" s="25">
        <v>66914</v>
      </c>
      <c r="C208" s="24" t="s">
        <v>374</v>
      </c>
      <c r="D208" s="24" t="s">
        <v>756</v>
      </c>
      <c r="E208" s="24" t="s">
        <v>848</v>
      </c>
      <c r="F208" s="24" t="s">
        <v>757</v>
      </c>
      <c r="G208" s="82">
        <v>45476</v>
      </c>
      <c r="H208" s="200">
        <v>400</v>
      </c>
      <c r="I208" s="26">
        <f t="shared" ref="I208:I215" si="617">H208*0.9</f>
        <v>360</v>
      </c>
      <c r="J208" s="206">
        <f t="shared" si="601"/>
        <v>200</v>
      </c>
      <c r="K208" s="111">
        <f t="shared" ref="K208:K215" si="618">I208*0.5</f>
        <v>180</v>
      </c>
      <c r="L208" s="200">
        <v>160</v>
      </c>
      <c r="M208" s="26">
        <f t="shared" ref="M208:M211" si="619">L208*0.9</f>
        <v>144</v>
      </c>
      <c r="N208" s="200">
        <v>160</v>
      </c>
      <c r="O208" s="26">
        <f t="shared" ref="O208:O211" si="620">N208*0.9</f>
        <v>144</v>
      </c>
      <c r="P208" s="200">
        <v>400</v>
      </c>
      <c r="Q208" s="26">
        <f t="shared" ref="Q208:Q211" si="621">P208*0.9</f>
        <v>360</v>
      </c>
      <c r="R208" s="200">
        <v>300</v>
      </c>
      <c r="S208" s="26">
        <f t="shared" ref="S208:S211" si="622">R208*0.9</f>
        <v>270</v>
      </c>
      <c r="T208" s="200">
        <v>400</v>
      </c>
      <c r="U208" s="26">
        <f t="shared" ref="U208:U211" si="623">T208*0.9</f>
        <v>360</v>
      </c>
      <c r="V208" s="200">
        <v>160</v>
      </c>
      <c r="W208" s="26">
        <f t="shared" ref="W208:W211" si="624">V208*0.9</f>
        <v>144</v>
      </c>
      <c r="X208" s="206">
        <f t="shared" si="602"/>
        <v>40</v>
      </c>
      <c r="Y208" s="142">
        <f t="shared" ref="Y208:Y211" si="625">W208/4</f>
        <v>36</v>
      </c>
      <c r="Z208" s="215">
        <v>160</v>
      </c>
      <c r="AA208" s="227">
        <f t="shared" ref="AA208:AA211" si="626">Z208*0.9</f>
        <v>144</v>
      </c>
    </row>
    <row r="209" spans="1:27" s="141" customFormat="1" ht="13.15" customHeight="1" x14ac:dyDescent="0.2">
      <c r="A209" s="114" t="s">
        <v>575</v>
      </c>
      <c r="B209" s="112">
        <v>67165</v>
      </c>
      <c r="C209" s="92" t="s">
        <v>375</v>
      </c>
      <c r="D209" s="92" t="s">
        <v>576</v>
      </c>
      <c r="E209" s="24" t="s">
        <v>719</v>
      </c>
      <c r="F209" s="92"/>
      <c r="G209" s="113">
        <v>44568</v>
      </c>
      <c r="H209" s="200">
        <v>800</v>
      </c>
      <c r="I209" s="26">
        <f t="shared" si="617"/>
        <v>720</v>
      </c>
      <c r="J209" s="206">
        <f t="shared" si="601"/>
        <v>400</v>
      </c>
      <c r="K209" s="111">
        <f t="shared" si="618"/>
        <v>360</v>
      </c>
      <c r="L209" s="200">
        <v>240</v>
      </c>
      <c r="M209" s="26">
        <f t="shared" si="619"/>
        <v>216</v>
      </c>
      <c r="N209" s="200">
        <v>80</v>
      </c>
      <c r="O209" s="26">
        <f t="shared" si="620"/>
        <v>72</v>
      </c>
      <c r="P209" s="200">
        <v>800</v>
      </c>
      <c r="Q209" s="26">
        <f t="shared" si="621"/>
        <v>720</v>
      </c>
      <c r="R209" s="200">
        <v>800</v>
      </c>
      <c r="S209" s="26">
        <f t="shared" si="622"/>
        <v>720</v>
      </c>
      <c r="T209" s="200">
        <v>80</v>
      </c>
      <c r="U209" s="26">
        <f t="shared" si="623"/>
        <v>72</v>
      </c>
      <c r="V209" s="200">
        <v>240</v>
      </c>
      <c r="W209" s="26">
        <f t="shared" si="624"/>
        <v>216</v>
      </c>
      <c r="X209" s="206">
        <f t="shared" si="602"/>
        <v>60</v>
      </c>
      <c r="Y209" s="142">
        <f t="shared" si="625"/>
        <v>54</v>
      </c>
      <c r="Z209" s="215">
        <v>80</v>
      </c>
      <c r="AA209" s="227">
        <f t="shared" si="626"/>
        <v>72</v>
      </c>
    </row>
    <row r="210" spans="1:27" s="141" customFormat="1" ht="13.15" customHeight="1" x14ac:dyDescent="0.2">
      <c r="A210" s="114" t="s">
        <v>407</v>
      </c>
      <c r="B210" s="112">
        <v>67122</v>
      </c>
      <c r="C210" s="92" t="s">
        <v>1</v>
      </c>
      <c r="D210" s="92" t="s">
        <v>577</v>
      </c>
      <c r="E210" s="24" t="s">
        <v>719</v>
      </c>
      <c r="F210" s="92"/>
      <c r="G210" s="113">
        <v>44568</v>
      </c>
      <c r="H210" s="200">
        <v>250</v>
      </c>
      <c r="I210" s="26">
        <f t="shared" si="617"/>
        <v>225</v>
      </c>
      <c r="J210" s="206">
        <f t="shared" si="601"/>
        <v>125</v>
      </c>
      <c r="K210" s="111">
        <f t="shared" si="618"/>
        <v>112.5</v>
      </c>
      <c r="L210" s="200">
        <v>150</v>
      </c>
      <c r="M210" s="26">
        <f t="shared" si="619"/>
        <v>135</v>
      </c>
      <c r="N210" s="202">
        <v>250</v>
      </c>
      <c r="O210" s="26">
        <f t="shared" si="620"/>
        <v>225</v>
      </c>
      <c r="P210" s="200">
        <v>250</v>
      </c>
      <c r="Q210" s="26">
        <f t="shared" si="621"/>
        <v>225</v>
      </c>
      <c r="R210" s="202">
        <v>250</v>
      </c>
      <c r="S210" s="26">
        <f t="shared" si="622"/>
        <v>225</v>
      </c>
      <c r="T210" s="202">
        <v>250</v>
      </c>
      <c r="U210" s="26">
        <f t="shared" si="623"/>
        <v>225</v>
      </c>
      <c r="V210" s="202">
        <v>250</v>
      </c>
      <c r="W210" s="26">
        <f t="shared" si="624"/>
        <v>225</v>
      </c>
      <c r="X210" s="206">
        <v>60</v>
      </c>
      <c r="Y210" s="142">
        <f t="shared" si="625"/>
        <v>56.25</v>
      </c>
      <c r="Z210" s="217">
        <v>80</v>
      </c>
      <c r="AA210" s="227">
        <f t="shared" si="626"/>
        <v>72</v>
      </c>
    </row>
    <row r="211" spans="1:27" s="141" customFormat="1" ht="13.15" customHeight="1" x14ac:dyDescent="0.2">
      <c r="A211" s="114" t="s">
        <v>407</v>
      </c>
      <c r="B211" s="112">
        <v>67141</v>
      </c>
      <c r="C211" s="92" t="s">
        <v>26</v>
      </c>
      <c r="D211" s="92" t="s">
        <v>578</v>
      </c>
      <c r="E211" s="24" t="s">
        <v>719</v>
      </c>
      <c r="F211" s="92" t="s">
        <v>709</v>
      </c>
      <c r="G211" s="113">
        <v>44568</v>
      </c>
      <c r="H211" s="200">
        <v>160</v>
      </c>
      <c r="I211" s="26">
        <f t="shared" si="617"/>
        <v>144</v>
      </c>
      <c r="J211" s="206">
        <f t="shared" si="601"/>
        <v>80</v>
      </c>
      <c r="K211" s="111">
        <f t="shared" si="618"/>
        <v>72</v>
      </c>
      <c r="L211" s="200">
        <v>80</v>
      </c>
      <c r="M211" s="26">
        <f t="shared" si="619"/>
        <v>72</v>
      </c>
      <c r="N211" s="202">
        <v>80</v>
      </c>
      <c r="O211" s="26">
        <f t="shared" si="620"/>
        <v>72</v>
      </c>
      <c r="P211" s="200">
        <v>160</v>
      </c>
      <c r="Q211" s="26">
        <f t="shared" si="621"/>
        <v>144</v>
      </c>
      <c r="R211" s="202">
        <v>160</v>
      </c>
      <c r="S211" s="26">
        <f t="shared" si="622"/>
        <v>144</v>
      </c>
      <c r="T211" s="202">
        <v>100</v>
      </c>
      <c r="U211" s="26">
        <f t="shared" si="623"/>
        <v>90</v>
      </c>
      <c r="V211" s="202">
        <v>80</v>
      </c>
      <c r="W211" s="26">
        <f t="shared" si="624"/>
        <v>72</v>
      </c>
      <c r="X211" s="206">
        <f t="shared" si="602"/>
        <v>20</v>
      </c>
      <c r="Y211" s="142">
        <f t="shared" si="625"/>
        <v>18</v>
      </c>
      <c r="Z211" s="217">
        <v>80</v>
      </c>
      <c r="AA211" s="227">
        <f t="shared" si="626"/>
        <v>72</v>
      </c>
    </row>
    <row r="212" spans="1:27" s="141" customFormat="1" ht="13.15" hidden="1" customHeight="1" x14ac:dyDescent="0.2">
      <c r="A212" s="27" t="s">
        <v>401</v>
      </c>
      <c r="B212" s="25">
        <v>66987</v>
      </c>
      <c r="C212" s="83" t="s">
        <v>937</v>
      </c>
      <c r="D212" s="83" t="s">
        <v>190</v>
      </c>
      <c r="E212" s="24"/>
      <c r="F212" s="83" t="s">
        <v>936</v>
      </c>
      <c r="G212" s="139">
        <v>45722</v>
      </c>
      <c r="H212" s="200">
        <v>0</v>
      </c>
      <c r="I212" s="26">
        <f t="shared" si="617"/>
        <v>0</v>
      </c>
      <c r="J212" s="206">
        <v>0</v>
      </c>
      <c r="K212" s="111">
        <f t="shared" si="618"/>
        <v>0</v>
      </c>
      <c r="L212" s="200">
        <v>0</v>
      </c>
      <c r="M212" s="26"/>
      <c r="N212" s="200">
        <v>0</v>
      </c>
      <c r="O212" s="26"/>
      <c r="P212" s="200">
        <v>0</v>
      </c>
      <c r="Q212" s="26"/>
      <c r="R212" s="206">
        <v>0</v>
      </c>
      <c r="S212" s="111"/>
      <c r="T212" s="200">
        <v>0</v>
      </c>
      <c r="U212" s="26"/>
      <c r="V212" s="200">
        <v>0</v>
      </c>
      <c r="W212" s="26"/>
      <c r="X212" s="200">
        <v>0</v>
      </c>
      <c r="Y212" s="26"/>
      <c r="Z212" s="218">
        <v>0</v>
      </c>
      <c r="AA212" s="227"/>
    </row>
    <row r="213" spans="1:27" s="141" customFormat="1" ht="13.15" customHeight="1" x14ac:dyDescent="0.2">
      <c r="A213" s="27" t="s">
        <v>401</v>
      </c>
      <c r="B213" s="25">
        <v>56414</v>
      </c>
      <c r="C213" s="24" t="s">
        <v>376</v>
      </c>
      <c r="D213" s="24" t="s">
        <v>377</v>
      </c>
      <c r="E213" s="24" t="s">
        <v>938</v>
      </c>
      <c r="F213" s="24"/>
      <c r="G213" s="24"/>
      <c r="H213" s="200">
        <v>720</v>
      </c>
      <c r="I213" s="26">
        <f t="shared" si="617"/>
        <v>648</v>
      </c>
      <c r="J213" s="206">
        <f t="shared" si="601"/>
        <v>360</v>
      </c>
      <c r="K213" s="111">
        <f t="shared" si="618"/>
        <v>324</v>
      </c>
      <c r="L213" s="200">
        <v>400</v>
      </c>
      <c r="M213" s="26">
        <f t="shared" ref="M213:M215" si="627">L213*0.9</f>
        <v>360</v>
      </c>
      <c r="N213" s="200">
        <v>160</v>
      </c>
      <c r="O213" s="26">
        <f t="shared" ref="O213:O215" si="628">N213*0.9</f>
        <v>144</v>
      </c>
      <c r="P213" s="200">
        <v>720</v>
      </c>
      <c r="Q213" s="26">
        <f t="shared" ref="Q213:Q215" si="629">P213*0.9</f>
        <v>648</v>
      </c>
      <c r="R213" s="200">
        <v>720</v>
      </c>
      <c r="S213" s="26">
        <f t="shared" ref="S213:S215" si="630">R213*0.9</f>
        <v>648</v>
      </c>
      <c r="T213" s="200">
        <v>480</v>
      </c>
      <c r="U213" s="26">
        <f t="shared" ref="U213:U215" si="631">T213*0.9</f>
        <v>432</v>
      </c>
      <c r="V213" s="200">
        <v>160</v>
      </c>
      <c r="W213" s="26">
        <f t="shared" ref="W213:W215" si="632">V213*0.9</f>
        <v>144</v>
      </c>
      <c r="X213" s="206">
        <f t="shared" si="602"/>
        <v>40</v>
      </c>
      <c r="Y213" s="142">
        <f t="shared" ref="Y213:Y215" si="633">W213/4</f>
        <v>36</v>
      </c>
      <c r="Z213" s="215">
        <v>160</v>
      </c>
      <c r="AA213" s="227">
        <f t="shared" ref="AA213:AA215" si="634">Z213*0.9</f>
        <v>144</v>
      </c>
    </row>
    <row r="214" spans="1:27" s="141" customFormat="1" ht="13.15" customHeight="1" x14ac:dyDescent="0.2">
      <c r="A214" s="27" t="s">
        <v>401</v>
      </c>
      <c r="B214" s="25">
        <v>67685</v>
      </c>
      <c r="C214" s="24" t="s">
        <v>378</v>
      </c>
      <c r="D214" s="24" t="s">
        <v>379</v>
      </c>
      <c r="E214" s="24" t="s">
        <v>939</v>
      </c>
      <c r="F214" s="24"/>
      <c r="G214" s="24"/>
      <c r="H214" s="200">
        <v>560</v>
      </c>
      <c r="I214" s="26">
        <f t="shared" si="617"/>
        <v>504</v>
      </c>
      <c r="J214" s="206">
        <f t="shared" si="601"/>
        <v>280</v>
      </c>
      <c r="K214" s="111">
        <f t="shared" si="618"/>
        <v>252</v>
      </c>
      <c r="L214" s="200">
        <v>160</v>
      </c>
      <c r="M214" s="26">
        <f t="shared" si="627"/>
        <v>144</v>
      </c>
      <c r="N214" s="200">
        <v>160</v>
      </c>
      <c r="O214" s="26">
        <f t="shared" si="628"/>
        <v>144</v>
      </c>
      <c r="P214" s="200">
        <v>560</v>
      </c>
      <c r="Q214" s="26">
        <f t="shared" si="629"/>
        <v>504</v>
      </c>
      <c r="R214" s="200">
        <v>560</v>
      </c>
      <c r="S214" s="26">
        <f t="shared" si="630"/>
        <v>504</v>
      </c>
      <c r="T214" s="200">
        <v>160</v>
      </c>
      <c r="U214" s="26">
        <f t="shared" si="631"/>
        <v>144</v>
      </c>
      <c r="V214" s="200">
        <v>160</v>
      </c>
      <c r="W214" s="26">
        <f t="shared" si="632"/>
        <v>144</v>
      </c>
      <c r="X214" s="206">
        <f t="shared" si="602"/>
        <v>40</v>
      </c>
      <c r="Y214" s="142">
        <f t="shared" si="633"/>
        <v>36</v>
      </c>
      <c r="Z214" s="215">
        <v>160</v>
      </c>
      <c r="AA214" s="227">
        <f t="shared" si="634"/>
        <v>144</v>
      </c>
    </row>
    <row r="215" spans="1:27" s="141" customFormat="1" ht="13.15" customHeight="1" thickBot="1" x14ac:dyDescent="0.25">
      <c r="A215" s="27" t="s">
        <v>401</v>
      </c>
      <c r="B215" s="25">
        <v>56575</v>
      </c>
      <c r="C215" s="24" t="s">
        <v>380</v>
      </c>
      <c r="D215" s="24" t="s">
        <v>381</v>
      </c>
      <c r="E215" s="24" t="s">
        <v>940</v>
      </c>
      <c r="F215" s="24"/>
      <c r="G215" s="24"/>
      <c r="H215" s="200">
        <v>2800</v>
      </c>
      <c r="I215" s="26">
        <f t="shared" si="617"/>
        <v>2520</v>
      </c>
      <c r="J215" s="206">
        <f t="shared" si="601"/>
        <v>1400</v>
      </c>
      <c r="K215" s="111">
        <f t="shared" si="618"/>
        <v>1260</v>
      </c>
      <c r="L215" s="200">
        <v>1600</v>
      </c>
      <c r="M215" s="26">
        <f t="shared" si="627"/>
        <v>1440</v>
      </c>
      <c r="N215" s="200">
        <v>400</v>
      </c>
      <c r="O215" s="26">
        <f t="shared" si="628"/>
        <v>360</v>
      </c>
      <c r="P215" s="200">
        <v>2800</v>
      </c>
      <c r="Q215" s="26">
        <f t="shared" si="629"/>
        <v>2520</v>
      </c>
      <c r="R215" s="200">
        <v>2000</v>
      </c>
      <c r="S215" s="26">
        <f t="shared" si="630"/>
        <v>1800</v>
      </c>
      <c r="T215" s="200">
        <v>1200</v>
      </c>
      <c r="U215" s="26">
        <f t="shared" si="631"/>
        <v>1080</v>
      </c>
      <c r="V215" s="200">
        <v>1600</v>
      </c>
      <c r="W215" s="26">
        <f t="shared" si="632"/>
        <v>1440</v>
      </c>
      <c r="X215" s="206">
        <f t="shared" si="602"/>
        <v>400</v>
      </c>
      <c r="Y215" s="142">
        <f t="shared" si="633"/>
        <v>360</v>
      </c>
      <c r="Z215" s="215">
        <v>800</v>
      </c>
      <c r="AA215" s="227">
        <f t="shared" si="634"/>
        <v>720</v>
      </c>
    </row>
    <row r="216" spans="1:27" s="141" customFormat="1" ht="13.15" customHeight="1" x14ac:dyDescent="0.2">
      <c r="A216" s="27" t="s">
        <v>401</v>
      </c>
      <c r="B216" s="25">
        <v>56457</v>
      </c>
      <c r="C216" s="24" t="s">
        <v>382</v>
      </c>
      <c r="D216" s="24" t="s">
        <v>383</v>
      </c>
      <c r="E216" s="24" t="s">
        <v>718</v>
      </c>
      <c r="F216" s="24" t="s">
        <v>960</v>
      </c>
      <c r="G216" s="82">
        <v>45789</v>
      </c>
      <c r="H216" s="200">
        <f>2400*0.9</f>
        <v>2160</v>
      </c>
      <c r="I216" s="181">
        <f>H216</f>
        <v>2160</v>
      </c>
      <c r="J216" s="206">
        <f t="shared" si="601"/>
        <v>1080</v>
      </c>
      <c r="K216" s="181">
        <f>J216</f>
        <v>1080</v>
      </c>
      <c r="L216" s="200">
        <f>640*0.9</f>
        <v>576</v>
      </c>
      <c r="M216" s="181">
        <f>L216</f>
        <v>576</v>
      </c>
      <c r="N216" s="200">
        <f>640*0.9</f>
        <v>576</v>
      </c>
      <c r="O216" s="181">
        <f>N216</f>
        <v>576</v>
      </c>
      <c r="P216" s="200">
        <f>2400*0.9</f>
        <v>2160</v>
      </c>
      <c r="Q216" s="181">
        <f>P216</f>
        <v>2160</v>
      </c>
      <c r="R216" s="200">
        <f>1200*0.9</f>
        <v>1080</v>
      </c>
      <c r="S216" s="181">
        <f>R216</f>
        <v>1080</v>
      </c>
      <c r="T216" s="200">
        <f>640*0.9</f>
        <v>576</v>
      </c>
      <c r="U216" s="26">
        <f>T216</f>
        <v>576</v>
      </c>
      <c r="V216" s="200">
        <f>480*0.9</f>
        <v>432</v>
      </c>
      <c r="W216" s="26">
        <f t="shared" ref="W216" si="635">V216</f>
        <v>432</v>
      </c>
      <c r="X216" s="206">
        <f t="shared" si="602"/>
        <v>108</v>
      </c>
      <c r="Y216" s="142">
        <f t="shared" ref="Y216" si="636">X216</f>
        <v>108</v>
      </c>
      <c r="Z216" s="215">
        <f>160*0.9</f>
        <v>144</v>
      </c>
      <c r="AA216" s="26">
        <f t="shared" ref="AA216" si="637">Z216</f>
        <v>144</v>
      </c>
    </row>
    <row r="217" spans="1:27" s="141" customFormat="1" ht="13.15" customHeight="1" x14ac:dyDescent="0.2">
      <c r="A217" s="27" t="s">
        <v>401</v>
      </c>
      <c r="B217" s="25">
        <v>67722</v>
      </c>
      <c r="C217" s="24" t="s">
        <v>385</v>
      </c>
      <c r="D217" s="24" t="s">
        <v>386</v>
      </c>
      <c r="E217" s="24" t="s">
        <v>941</v>
      </c>
      <c r="F217" s="24"/>
      <c r="G217" s="24"/>
      <c r="H217" s="200">
        <v>560</v>
      </c>
      <c r="I217" s="26">
        <f t="shared" ref="I217:I219" si="638">H217*0.9</f>
        <v>504</v>
      </c>
      <c r="J217" s="206">
        <f t="shared" si="601"/>
        <v>280</v>
      </c>
      <c r="K217" s="111">
        <f t="shared" ref="K217:K219" si="639">I217*0.5</f>
        <v>252</v>
      </c>
      <c r="L217" s="200">
        <v>160</v>
      </c>
      <c r="M217" s="26">
        <f t="shared" ref="M217:M219" si="640">L217*0.9</f>
        <v>144</v>
      </c>
      <c r="N217" s="200">
        <v>160</v>
      </c>
      <c r="O217" s="26">
        <f t="shared" ref="O217:O219" si="641">N217*0.9</f>
        <v>144</v>
      </c>
      <c r="P217" s="200">
        <v>560</v>
      </c>
      <c r="Q217" s="26">
        <f t="shared" ref="Q217:Q219" si="642">P217*0.9</f>
        <v>504</v>
      </c>
      <c r="R217" s="200">
        <v>560</v>
      </c>
      <c r="S217" s="26">
        <f t="shared" ref="S217:S219" si="643">R217*0.9</f>
        <v>504</v>
      </c>
      <c r="T217" s="200">
        <v>160</v>
      </c>
      <c r="U217" s="26">
        <f t="shared" ref="U217:U219" si="644">T217*0.9</f>
        <v>144</v>
      </c>
      <c r="V217" s="200">
        <v>160</v>
      </c>
      <c r="W217" s="26">
        <f t="shared" ref="W217:W219" si="645">V217*0.9</f>
        <v>144</v>
      </c>
      <c r="X217" s="206">
        <f t="shared" si="602"/>
        <v>40</v>
      </c>
      <c r="Y217" s="142">
        <f t="shared" ref="Y217:Y219" si="646">W217/4</f>
        <v>36</v>
      </c>
      <c r="Z217" s="215">
        <v>160</v>
      </c>
      <c r="AA217" s="227">
        <f t="shared" ref="AA217:AA219" si="647">Z217*0.9</f>
        <v>144</v>
      </c>
    </row>
    <row r="218" spans="1:27" s="141" customFormat="1" ht="13.15" customHeight="1" x14ac:dyDescent="0.2">
      <c r="A218" s="27" t="s">
        <v>401</v>
      </c>
      <c r="B218" s="25">
        <v>56422</v>
      </c>
      <c r="C218" s="24" t="s">
        <v>387</v>
      </c>
      <c r="D218" s="24" t="s">
        <v>388</v>
      </c>
      <c r="E218" s="24" t="s">
        <v>942</v>
      </c>
      <c r="F218" s="24"/>
      <c r="G218" s="24"/>
      <c r="H218" s="200">
        <v>1600</v>
      </c>
      <c r="I218" s="26">
        <f t="shared" si="638"/>
        <v>1440</v>
      </c>
      <c r="J218" s="206">
        <f t="shared" si="601"/>
        <v>800</v>
      </c>
      <c r="K218" s="111">
        <f t="shared" si="639"/>
        <v>720</v>
      </c>
      <c r="L218" s="200">
        <v>1100</v>
      </c>
      <c r="M218" s="26">
        <f t="shared" si="640"/>
        <v>990</v>
      </c>
      <c r="N218" s="200">
        <v>1500</v>
      </c>
      <c r="O218" s="26">
        <f t="shared" si="641"/>
        <v>1350</v>
      </c>
      <c r="P218" s="200">
        <v>2000</v>
      </c>
      <c r="Q218" s="26">
        <f t="shared" si="642"/>
        <v>1800</v>
      </c>
      <c r="R218" s="200">
        <v>800</v>
      </c>
      <c r="S218" s="26">
        <f t="shared" si="643"/>
        <v>720</v>
      </c>
      <c r="T218" s="200">
        <v>1500</v>
      </c>
      <c r="U218" s="26">
        <f t="shared" si="644"/>
        <v>1350</v>
      </c>
      <c r="V218" s="200">
        <v>800</v>
      </c>
      <c r="W218" s="26">
        <f t="shared" si="645"/>
        <v>720</v>
      </c>
      <c r="X218" s="206">
        <f t="shared" si="602"/>
        <v>200</v>
      </c>
      <c r="Y218" s="142">
        <f t="shared" si="646"/>
        <v>180</v>
      </c>
      <c r="Z218" s="215">
        <v>800</v>
      </c>
      <c r="AA218" s="227">
        <f t="shared" si="647"/>
        <v>720</v>
      </c>
    </row>
    <row r="219" spans="1:27" s="141" customFormat="1" ht="13.15" customHeight="1" thickBot="1" x14ac:dyDescent="0.25">
      <c r="A219" s="27" t="s">
        <v>401</v>
      </c>
      <c r="B219" s="25">
        <v>57537</v>
      </c>
      <c r="C219" s="24" t="s">
        <v>389</v>
      </c>
      <c r="D219" s="24" t="s">
        <v>390</v>
      </c>
      <c r="E219" s="24" t="s">
        <v>943</v>
      </c>
      <c r="F219" s="24"/>
      <c r="G219" s="24"/>
      <c r="H219" s="200">
        <v>1500</v>
      </c>
      <c r="I219" s="26">
        <f t="shared" si="638"/>
        <v>1350</v>
      </c>
      <c r="J219" s="206">
        <f t="shared" si="601"/>
        <v>750</v>
      </c>
      <c r="K219" s="111">
        <f t="shared" si="639"/>
        <v>675</v>
      </c>
      <c r="L219" s="200">
        <v>500</v>
      </c>
      <c r="M219" s="26">
        <f t="shared" si="640"/>
        <v>450</v>
      </c>
      <c r="N219" s="200">
        <v>400</v>
      </c>
      <c r="O219" s="26">
        <f t="shared" si="641"/>
        <v>360</v>
      </c>
      <c r="P219" s="200">
        <v>1500</v>
      </c>
      <c r="Q219" s="26">
        <f t="shared" si="642"/>
        <v>1350</v>
      </c>
      <c r="R219" s="200">
        <v>800</v>
      </c>
      <c r="S219" s="26">
        <f t="shared" si="643"/>
        <v>720</v>
      </c>
      <c r="T219" s="200">
        <v>800</v>
      </c>
      <c r="U219" s="26">
        <f t="shared" si="644"/>
        <v>720</v>
      </c>
      <c r="V219" s="200">
        <v>500</v>
      </c>
      <c r="W219" s="26">
        <f t="shared" si="645"/>
        <v>450</v>
      </c>
      <c r="X219" s="206">
        <v>120</v>
      </c>
      <c r="Y219" s="142">
        <f t="shared" si="646"/>
        <v>112.5</v>
      </c>
      <c r="Z219" s="215">
        <v>160</v>
      </c>
      <c r="AA219" s="227">
        <f t="shared" si="647"/>
        <v>144</v>
      </c>
    </row>
    <row r="220" spans="1:27" s="141" customFormat="1" ht="13.15" hidden="1" customHeight="1" thickBot="1" x14ac:dyDescent="0.25">
      <c r="A220" s="27" t="s">
        <v>401</v>
      </c>
      <c r="B220" s="112">
        <v>54516</v>
      </c>
      <c r="C220" s="24" t="s">
        <v>391</v>
      </c>
      <c r="D220" s="24" t="s">
        <v>392</v>
      </c>
      <c r="E220" s="224" t="s">
        <v>885</v>
      </c>
      <c r="F220" s="24" t="s">
        <v>868</v>
      </c>
      <c r="G220" s="82">
        <v>45789</v>
      </c>
      <c r="H220" s="200"/>
      <c r="I220" s="181">
        <f t="shared" ref="I220:I222" si="648">H220</f>
        <v>0</v>
      </c>
      <c r="J220" s="206"/>
      <c r="K220" s="111"/>
      <c r="L220" s="200"/>
      <c r="M220" s="26"/>
      <c r="N220" s="200"/>
      <c r="O220" s="26"/>
      <c r="P220" s="200"/>
      <c r="Q220" s="26"/>
      <c r="R220" s="200"/>
      <c r="S220" s="26"/>
      <c r="T220" s="200"/>
      <c r="U220" s="26"/>
      <c r="V220" s="200"/>
      <c r="W220" s="26"/>
      <c r="X220" s="206"/>
      <c r="Y220" s="142"/>
      <c r="Z220" s="215"/>
      <c r="AA220" s="227"/>
    </row>
    <row r="221" spans="1:27" s="141" customFormat="1" ht="13.15" customHeight="1" thickBot="1" x14ac:dyDescent="0.25">
      <c r="A221" s="27" t="s">
        <v>675</v>
      </c>
      <c r="B221" s="112">
        <v>55597</v>
      </c>
      <c r="C221" s="24" t="s">
        <v>944</v>
      </c>
      <c r="D221" s="24" t="s">
        <v>945</v>
      </c>
      <c r="E221" s="24" t="s">
        <v>946</v>
      </c>
      <c r="F221" s="92" t="s">
        <v>960</v>
      </c>
      <c r="G221" s="113">
        <v>45789</v>
      </c>
      <c r="H221" s="200">
        <f>480*0.9</f>
        <v>432</v>
      </c>
      <c r="I221" s="181">
        <f t="shared" si="648"/>
        <v>432</v>
      </c>
      <c r="J221" s="206">
        <f t="shared" si="601"/>
        <v>216</v>
      </c>
      <c r="K221" s="181">
        <f t="shared" ref="K221:K222" si="649">J221</f>
        <v>216</v>
      </c>
      <c r="L221" s="200">
        <f>320*0.9</f>
        <v>288</v>
      </c>
      <c r="M221" s="181">
        <f t="shared" ref="M221:M222" si="650">L221</f>
        <v>288</v>
      </c>
      <c r="N221" s="200">
        <f>160*0.9</f>
        <v>144</v>
      </c>
      <c r="O221" s="181">
        <f t="shared" ref="O221:O222" si="651">N221</f>
        <v>144</v>
      </c>
      <c r="P221" s="200">
        <f>800*0.9</f>
        <v>720</v>
      </c>
      <c r="Q221" s="181">
        <f t="shared" ref="Q221:Q222" si="652">P221</f>
        <v>720</v>
      </c>
      <c r="R221" s="200">
        <f>480*0.9</f>
        <v>432</v>
      </c>
      <c r="S221" s="181">
        <f t="shared" ref="S221:S222" si="653">R221</f>
        <v>432</v>
      </c>
      <c r="T221" s="200">
        <f>320*0.9</f>
        <v>288</v>
      </c>
      <c r="U221" s="26">
        <f t="shared" ref="U221:U222" si="654">T221</f>
        <v>288</v>
      </c>
      <c r="V221" s="200">
        <f>160*0.9</f>
        <v>144</v>
      </c>
      <c r="W221" s="26">
        <f t="shared" ref="W221:W222" si="655">V221</f>
        <v>144</v>
      </c>
      <c r="X221" s="206">
        <f>V221/4</f>
        <v>36</v>
      </c>
      <c r="Y221" s="142">
        <f t="shared" ref="Y221:Y222" si="656">X221</f>
        <v>36</v>
      </c>
      <c r="Z221" s="215">
        <f>160*0.9</f>
        <v>144</v>
      </c>
      <c r="AA221" s="26">
        <f t="shared" ref="AA221:AA222" si="657">Z221</f>
        <v>144</v>
      </c>
    </row>
    <row r="222" spans="1:27" s="141" customFormat="1" ht="13.15" customHeight="1" x14ac:dyDescent="0.2">
      <c r="A222" s="27" t="s">
        <v>401</v>
      </c>
      <c r="B222" s="112">
        <v>55286</v>
      </c>
      <c r="C222" s="24" t="s">
        <v>393</v>
      </c>
      <c r="D222" s="24" t="s">
        <v>394</v>
      </c>
      <c r="E222" s="24" t="s">
        <v>948</v>
      </c>
      <c r="F222" s="92" t="s">
        <v>960</v>
      </c>
      <c r="G222" s="82">
        <v>45792</v>
      </c>
      <c r="H222" s="200">
        <f>2000*0.9</f>
        <v>1800</v>
      </c>
      <c r="I222" s="181">
        <f t="shared" si="648"/>
        <v>1800</v>
      </c>
      <c r="J222" s="206">
        <f t="shared" si="601"/>
        <v>900</v>
      </c>
      <c r="K222" s="181">
        <f t="shared" si="649"/>
        <v>900</v>
      </c>
      <c r="L222" s="200">
        <f>1500*0.9</f>
        <v>1350</v>
      </c>
      <c r="M222" s="181">
        <f t="shared" si="650"/>
        <v>1350</v>
      </c>
      <c r="N222" s="200">
        <f>2000*0.9</f>
        <v>1800</v>
      </c>
      <c r="O222" s="181">
        <f t="shared" si="651"/>
        <v>1800</v>
      </c>
      <c r="P222" s="200">
        <f>2000*0.9</f>
        <v>1800</v>
      </c>
      <c r="Q222" s="181">
        <f t="shared" si="652"/>
        <v>1800</v>
      </c>
      <c r="R222" s="200">
        <f>1500*0.9</f>
        <v>1350</v>
      </c>
      <c r="S222" s="181">
        <f t="shared" si="653"/>
        <v>1350</v>
      </c>
      <c r="T222" s="200">
        <f>1500*0.9</f>
        <v>1350</v>
      </c>
      <c r="U222" s="26">
        <f t="shared" si="654"/>
        <v>1350</v>
      </c>
      <c r="V222" s="200">
        <f>1500*0.9</f>
        <v>1350</v>
      </c>
      <c r="W222" s="26">
        <f t="shared" si="655"/>
        <v>1350</v>
      </c>
      <c r="X222" s="206">
        <f>370*0.9</f>
        <v>333</v>
      </c>
      <c r="Y222" s="142">
        <f t="shared" si="656"/>
        <v>333</v>
      </c>
      <c r="Z222" s="215">
        <f>1200*0.9</f>
        <v>1080</v>
      </c>
      <c r="AA222" s="26">
        <f t="shared" si="657"/>
        <v>1080</v>
      </c>
    </row>
    <row r="223" spans="1:27" s="141" customFormat="1" ht="13.15" customHeight="1" x14ac:dyDescent="0.2">
      <c r="A223" s="27" t="s">
        <v>401</v>
      </c>
      <c r="B223" s="112">
        <v>67742</v>
      </c>
      <c r="C223" s="24" t="s">
        <v>949</v>
      </c>
      <c r="D223" s="24" t="s">
        <v>950</v>
      </c>
      <c r="E223" s="24" t="s">
        <v>880</v>
      </c>
      <c r="F223" s="83" t="s">
        <v>947</v>
      </c>
      <c r="G223" s="139">
        <v>45728</v>
      </c>
      <c r="H223" s="200">
        <v>560</v>
      </c>
      <c r="I223" s="26">
        <f t="shared" ref="I223:I226" si="658">H223*0.9</f>
        <v>504</v>
      </c>
      <c r="J223" s="206">
        <f t="shared" si="601"/>
        <v>280</v>
      </c>
      <c r="K223" s="111">
        <f t="shared" ref="K223:K226" si="659">I223*0.5</f>
        <v>252</v>
      </c>
      <c r="L223" s="200">
        <v>160</v>
      </c>
      <c r="M223" s="26">
        <f>L223*0.9</f>
        <v>144</v>
      </c>
      <c r="N223" s="200">
        <v>160</v>
      </c>
      <c r="O223" s="26">
        <f>N223*0.9</f>
        <v>144</v>
      </c>
      <c r="P223" s="200">
        <v>560</v>
      </c>
      <c r="Q223" s="26">
        <f>P223*0.9</f>
        <v>504</v>
      </c>
      <c r="R223" s="200">
        <v>400</v>
      </c>
      <c r="S223" s="26">
        <f>R223*0.9</f>
        <v>360</v>
      </c>
      <c r="T223" s="200">
        <v>240</v>
      </c>
      <c r="U223" s="26">
        <f>T223*0.9</f>
        <v>216</v>
      </c>
      <c r="V223" s="200">
        <v>240</v>
      </c>
      <c r="W223" s="26">
        <f>V223*0.9</f>
        <v>216</v>
      </c>
      <c r="X223" s="206">
        <f t="shared" si="602"/>
        <v>60</v>
      </c>
      <c r="Y223" s="142">
        <f>W223/4</f>
        <v>54</v>
      </c>
      <c r="Z223" s="215">
        <v>160</v>
      </c>
      <c r="AA223" s="227">
        <f>Z223*0.9</f>
        <v>144</v>
      </c>
    </row>
    <row r="224" spans="1:27" s="141" customFormat="1" ht="13.15" hidden="1" customHeight="1" x14ac:dyDescent="0.2">
      <c r="A224" s="27" t="s">
        <v>401</v>
      </c>
      <c r="B224" s="112">
        <v>67593</v>
      </c>
      <c r="C224" s="24" t="s">
        <v>422</v>
      </c>
      <c r="D224" s="24" t="s">
        <v>384</v>
      </c>
      <c r="E224" s="24"/>
      <c r="F224" s="83" t="s">
        <v>860</v>
      </c>
      <c r="G224" s="139">
        <v>45722</v>
      </c>
      <c r="H224" s="200">
        <v>0</v>
      </c>
      <c r="I224" s="26">
        <f t="shared" si="658"/>
        <v>0</v>
      </c>
      <c r="J224" s="206">
        <v>0</v>
      </c>
      <c r="K224" s="111">
        <f t="shared" si="659"/>
        <v>0</v>
      </c>
      <c r="L224" s="200">
        <v>0</v>
      </c>
      <c r="M224" s="26"/>
      <c r="N224" s="200">
        <v>0</v>
      </c>
      <c r="O224" s="26"/>
      <c r="P224" s="200">
        <v>0</v>
      </c>
      <c r="Q224" s="26"/>
      <c r="R224" s="206">
        <v>0</v>
      </c>
      <c r="S224" s="111"/>
      <c r="T224" s="200">
        <v>0</v>
      </c>
      <c r="U224" s="26"/>
      <c r="V224" s="200">
        <v>0</v>
      </c>
      <c r="W224" s="26"/>
      <c r="X224" s="200">
        <v>0</v>
      </c>
      <c r="Y224" s="26"/>
      <c r="Z224" s="218">
        <v>0</v>
      </c>
      <c r="AA224" s="227"/>
    </row>
    <row r="225" spans="1:27" s="141" customFormat="1" ht="13.15" customHeight="1" x14ac:dyDescent="0.2">
      <c r="A225" s="27" t="s">
        <v>401</v>
      </c>
      <c r="B225" s="112">
        <v>67574</v>
      </c>
      <c r="C225" s="24" t="s">
        <v>951</v>
      </c>
      <c r="D225" s="24" t="s">
        <v>83</v>
      </c>
      <c r="E225" s="24" t="s">
        <v>952</v>
      </c>
      <c r="F225" s="83" t="s">
        <v>947</v>
      </c>
      <c r="G225" s="139">
        <v>45728</v>
      </c>
      <c r="H225" s="200">
        <v>800</v>
      </c>
      <c r="I225" s="26">
        <f t="shared" si="658"/>
        <v>720</v>
      </c>
      <c r="J225" s="206">
        <f t="shared" si="601"/>
        <v>400</v>
      </c>
      <c r="K225" s="111">
        <f t="shared" si="659"/>
        <v>360</v>
      </c>
      <c r="L225" s="200">
        <v>160</v>
      </c>
      <c r="M225" s="26">
        <f t="shared" ref="M225:M226" si="660">L225*0.9</f>
        <v>144</v>
      </c>
      <c r="N225" s="200">
        <v>160</v>
      </c>
      <c r="O225" s="26">
        <f t="shared" ref="O225:O226" si="661">N225*0.9</f>
        <v>144</v>
      </c>
      <c r="P225" s="200">
        <v>400</v>
      </c>
      <c r="Q225" s="26">
        <f t="shared" ref="Q225:Q226" si="662">P225*0.9</f>
        <v>360</v>
      </c>
      <c r="R225" s="200">
        <v>400</v>
      </c>
      <c r="S225" s="26">
        <f t="shared" ref="S225:S226" si="663">R225*0.9</f>
        <v>360</v>
      </c>
      <c r="T225" s="200">
        <v>160</v>
      </c>
      <c r="U225" s="26">
        <f t="shared" ref="U225:U226" si="664">T225*0.9</f>
        <v>144</v>
      </c>
      <c r="V225" s="200">
        <v>160</v>
      </c>
      <c r="W225" s="26">
        <f t="shared" ref="W225:W226" si="665">V225*0.9</f>
        <v>144</v>
      </c>
      <c r="X225" s="206">
        <f t="shared" si="602"/>
        <v>40</v>
      </c>
      <c r="Y225" s="142">
        <f t="shared" ref="Y225:Y226" si="666">W225/4</f>
        <v>36</v>
      </c>
      <c r="Z225" s="215">
        <v>160</v>
      </c>
      <c r="AA225" s="227">
        <f t="shared" ref="AA225:AA226" si="667">Z225*0.9</f>
        <v>144</v>
      </c>
    </row>
    <row r="226" spans="1:27" s="141" customFormat="1" ht="13.15" customHeight="1" thickBot="1" x14ac:dyDescent="0.25">
      <c r="A226" s="28" t="s">
        <v>401</v>
      </c>
      <c r="B226" s="29" t="s">
        <v>107</v>
      </c>
      <c r="C226" s="30" t="s">
        <v>395</v>
      </c>
      <c r="D226" s="30" t="s">
        <v>396</v>
      </c>
      <c r="E226" s="24" t="s">
        <v>953</v>
      </c>
      <c r="F226" s="30"/>
      <c r="G226" s="30"/>
      <c r="H226" s="203">
        <v>720</v>
      </c>
      <c r="I226" s="26">
        <f t="shared" si="658"/>
        <v>648</v>
      </c>
      <c r="J226" s="208">
        <f t="shared" si="601"/>
        <v>360</v>
      </c>
      <c r="K226" s="111">
        <f t="shared" si="659"/>
        <v>324</v>
      </c>
      <c r="L226" s="203">
        <v>240</v>
      </c>
      <c r="M226" s="26">
        <f t="shared" si="660"/>
        <v>216</v>
      </c>
      <c r="N226" s="203">
        <v>240</v>
      </c>
      <c r="O226" s="26">
        <f t="shared" si="661"/>
        <v>216</v>
      </c>
      <c r="P226" s="203">
        <v>720</v>
      </c>
      <c r="Q226" s="26">
        <f t="shared" si="662"/>
        <v>648</v>
      </c>
      <c r="R226" s="203">
        <v>720</v>
      </c>
      <c r="S226" s="26">
        <f t="shared" si="663"/>
        <v>648</v>
      </c>
      <c r="T226" s="203">
        <v>240</v>
      </c>
      <c r="U226" s="26">
        <f t="shared" si="664"/>
        <v>216</v>
      </c>
      <c r="V226" s="203">
        <v>240</v>
      </c>
      <c r="W226" s="26">
        <f t="shared" si="665"/>
        <v>216</v>
      </c>
      <c r="X226" s="208">
        <f t="shared" si="602"/>
        <v>60</v>
      </c>
      <c r="Y226" s="142">
        <f t="shared" si="666"/>
        <v>54</v>
      </c>
      <c r="Z226" s="220">
        <v>240</v>
      </c>
      <c r="AA226" s="227">
        <f t="shared" si="667"/>
        <v>216</v>
      </c>
    </row>
    <row r="227" spans="1:27" ht="16.5" thickBot="1" x14ac:dyDescent="0.25">
      <c r="A227" s="260" t="s">
        <v>539</v>
      </c>
      <c r="B227" s="261"/>
      <c r="C227" s="261"/>
      <c r="D227" s="262"/>
      <c r="E227" s="225"/>
      <c r="F227" s="225"/>
      <c r="G227" s="44"/>
      <c r="H227" s="204">
        <f>SUM(H4:H226)</f>
        <v>201421</v>
      </c>
      <c r="I227" s="8">
        <f>SUM(I4:I226)</f>
        <v>187950</v>
      </c>
      <c r="J227" s="204">
        <f t="shared" ref="J227:AA227" si="668">SUM(J4:J226)</f>
        <v>100140.5</v>
      </c>
      <c r="K227" s="8">
        <f t="shared" si="668"/>
        <v>93405</v>
      </c>
      <c r="L227" s="204">
        <f t="shared" si="668"/>
        <v>90084.5</v>
      </c>
      <c r="M227" s="8">
        <f t="shared" si="668"/>
        <v>84125.5</v>
      </c>
      <c r="N227" s="204">
        <f t="shared" si="668"/>
        <v>74701</v>
      </c>
      <c r="O227" s="8">
        <f t="shared" si="668"/>
        <v>69956</v>
      </c>
      <c r="P227" s="204">
        <f t="shared" si="668"/>
        <v>194478</v>
      </c>
      <c r="Q227" s="8">
        <f t="shared" si="668"/>
        <v>181271</v>
      </c>
      <c r="R227" s="204">
        <f t="shared" si="668"/>
        <v>147469.5</v>
      </c>
      <c r="S227" s="8">
        <f t="shared" si="668"/>
        <v>137302.5</v>
      </c>
      <c r="T227" s="204">
        <f t="shared" si="668"/>
        <v>93738.5</v>
      </c>
      <c r="U227" s="8">
        <f t="shared" si="668"/>
        <v>87719.5</v>
      </c>
      <c r="V227" s="204">
        <f t="shared" si="668"/>
        <v>68568</v>
      </c>
      <c r="W227" s="8">
        <f t="shared" si="668"/>
        <v>64024</v>
      </c>
      <c r="X227" s="212">
        <f>SUM(X4:X226)</f>
        <v>17585.25</v>
      </c>
      <c r="Y227" s="138">
        <f>SUM(Y4:Y226)</f>
        <v>16513.25</v>
      </c>
      <c r="Z227" s="212">
        <f t="shared" si="668"/>
        <v>51621</v>
      </c>
      <c r="AA227" s="145">
        <f t="shared" si="668"/>
        <v>48236</v>
      </c>
    </row>
    <row r="228" spans="1:27" x14ac:dyDescent="0.2">
      <c r="H228" s="205"/>
      <c r="I228" s="143"/>
      <c r="J228" s="205"/>
      <c r="K228" s="143"/>
      <c r="L228" s="205"/>
      <c r="M228" s="143"/>
      <c r="N228" s="205"/>
      <c r="O228" s="143"/>
      <c r="P228" s="205"/>
      <c r="Q228" s="143"/>
      <c r="R228" s="205"/>
      <c r="S228" s="143"/>
      <c r="T228" s="205"/>
      <c r="U228" s="143"/>
      <c r="V228" s="205"/>
      <c r="W228" s="143"/>
      <c r="X228" s="205"/>
      <c r="Y228" s="143"/>
      <c r="Z228" s="205"/>
      <c r="AA228" s="228"/>
    </row>
    <row r="234" spans="1:27" x14ac:dyDescent="0.2">
      <c r="I234" s="144"/>
    </row>
  </sheetData>
  <autoFilter ref="A3:AA227"/>
  <mergeCells count="2">
    <mergeCell ref="A1:Z1"/>
    <mergeCell ref="A227:D227"/>
  </mergeCells>
  <phoneticPr fontId="0" type="noConversion"/>
  <hyperlinks>
    <hyperlink ref="E52" r:id="rId1"/>
    <hyperlink ref="E109" r:id="rId2"/>
    <hyperlink ref="E165" r:id="rId3"/>
    <hyperlink ref="E129" r:id="rId4"/>
    <hyperlink ref="E14" r:id="rId5"/>
    <hyperlink ref="E4" r:id="rId6"/>
    <hyperlink ref="E7" r:id="rId7"/>
    <hyperlink ref="E18" r:id="rId8"/>
    <hyperlink ref="E20" r:id="rId9"/>
    <hyperlink ref="E188" r:id="rId10"/>
    <hyperlink ref="E65" r:id="rId11"/>
    <hyperlink ref="E216" r:id="rId12"/>
    <hyperlink ref="E209" r:id="rId13"/>
    <hyperlink ref="E210" r:id="rId14"/>
    <hyperlink ref="E211" r:id="rId15"/>
    <hyperlink ref="E146" r:id="rId16"/>
    <hyperlink ref="E86" r:id="rId17"/>
    <hyperlink ref="E76" r:id="rId18" display="buergerbuero@vg-nahe-glan.de"/>
    <hyperlink ref="E33" r:id="rId19"/>
    <hyperlink ref="E164" r:id="rId20"/>
    <hyperlink ref="E222" r:id="rId21" display="telefonzentrale@vgwoerrstadt.de"/>
    <hyperlink ref="E6" r:id="rId22"/>
    <hyperlink ref="E16" r:id="rId23"/>
    <hyperlink ref="E26" r:id="rId24"/>
    <hyperlink ref="E36" r:id="rId25"/>
    <hyperlink ref="E38" r:id="rId26"/>
    <hyperlink ref="E39" r:id="rId27"/>
    <hyperlink ref="E40" r:id="rId28"/>
    <hyperlink ref="E41" r:id="rId29"/>
    <hyperlink ref="E42" r:id="rId30"/>
    <hyperlink ref="E43" r:id="rId31"/>
    <hyperlink ref="E44" r:id="rId32"/>
    <hyperlink ref="E45" r:id="rId33"/>
    <hyperlink ref="E51" r:id="rId34"/>
    <hyperlink ref="E46" r:id="rId35"/>
    <hyperlink ref="E47" r:id="rId36"/>
    <hyperlink ref="E48" r:id="rId37"/>
    <hyperlink ref="E49" r:id="rId38"/>
    <hyperlink ref="E50" r:id="rId39"/>
    <hyperlink ref="E166" r:id="rId40"/>
    <hyperlink ref="E66" r:id="rId41"/>
    <hyperlink ref="E187" r:id="rId42"/>
  </hyperlinks>
  <pageMargins left="0.62992125984251968" right="0.19685039370078741" top="0.9055118110236221" bottom="0.55118110236220474" header="0.51181102362204722" footer="0.51181102362204722"/>
  <pageSetup paperSize="9" scale="42" fitToHeight="9" orientation="landscape" horizontalDpi="4294967294" verticalDpi="4294967294" r:id="rId43"/>
  <headerFooter scaleWithDoc="0" alignWithMargins="0">
    <oddHeader>&amp;LLandesamt für Steuern, Koblenz</oddHeader>
    <oddFooter>&amp;L&amp;P/&amp;N</oddFooter>
  </headerFooter>
  <ignoredErrors>
    <ignoredError sqref="Q17" formula="1"/>
  </ignoredErrors>
  <legacyDrawing r:id="rId4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U77"/>
  <sheetViews>
    <sheetView tabSelected="1" zoomScale="70" zoomScaleNormal="70" workbookViewId="0">
      <pane xSplit="5" ySplit="3" topLeftCell="G4" activePane="bottomRight" state="frozen"/>
      <selection pane="topRight" activeCell="E1" sqref="E1"/>
      <selection pane="bottomLeft" activeCell="A4" sqref="A4"/>
      <selection pane="bottomRight" activeCell="Y63" sqref="Y63"/>
    </sheetView>
  </sheetViews>
  <sheetFormatPr baseColWidth="10" defaultColWidth="0" defaultRowHeight="12.75" x14ac:dyDescent="0.2"/>
  <cols>
    <col min="1" max="1" width="6.140625" style="46" bestFit="1" customWidth="1"/>
    <col min="2" max="2" width="8.5703125" style="46" customWidth="1"/>
    <col min="3" max="3" width="5.85546875" style="46" customWidth="1"/>
    <col min="4" max="5" width="33.42578125" style="46" bestFit="1" customWidth="1"/>
    <col min="6" max="6" width="9.85546875" style="46" customWidth="1"/>
    <col min="7" max="7" width="8.5703125" style="46" customWidth="1"/>
    <col min="8" max="8" width="9.85546875" style="46" customWidth="1"/>
    <col min="9" max="10" width="8.5703125" style="46" customWidth="1"/>
    <col min="11" max="13" width="9.85546875" style="46" customWidth="1"/>
    <col min="14" max="14" width="12.7109375" style="46" customWidth="1"/>
    <col min="15" max="15" width="12.7109375" style="46" hidden="1" customWidth="1"/>
    <col min="16" max="26" width="9.85546875" style="46" customWidth="1"/>
    <col min="27" max="27" width="5.140625" style="46" customWidth="1"/>
    <col min="28" max="29" width="9.85546875" style="46" customWidth="1"/>
    <col min="30" max="30" width="9.85546875" style="46" bestFit="1" customWidth="1"/>
    <col min="31" max="31" width="7.140625" style="46" bestFit="1" customWidth="1"/>
    <col min="32" max="32" width="9.85546875" style="46" bestFit="1" customWidth="1"/>
    <col min="33" max="34" width="15.5703125" style="46" customWidth="1"/>
    <col min="35" max="35" width="18.42578125" style="46" customWidth="1"/>
    <col min="36" max="36" width="10.7109375" style="9" customWidth="1"/>
    <col min="37" max="73" width="0" style="9" hidden="1" customWidth="1"/>
    <col min="74" max="16384" width="10.7109375" style="9" hidden="1"/>
  </cols>
  <sheetData>
    <row r="1" spans="1:73" ht="18.75" thickBot="1" x14ac:dyDescent="0.25">
      <c r="A1" s="266" t="s">
        <v>986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  <c r="AA1" s="267"/>
      <c r="AB1" s="267"/>
      <c r="AC1" s="267"/>
      <c r="AD1" s="267"/>
      <c r="AE1" s="267"/>
      <c r="AF1" s="267"/>
      <c r="AG1" s="267"/>
      <c r="AH1" s="267"/>
      <c r="AI1" s="268"/>
    </row>
    <row r="2" spans="1:73" ht="13.5" thickBot="1" x14ac:dyDescent="0.25"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243"/>
    </row>
    <row r="3" spans="1:73" ht="80.25" thickBot="1" x14ac:dyDescent="0.25">
      <c r="A3" s="43" t="s">
        <v>630</v>
      </c>
      <c r="B3" s="62" t="s">
        <v>655</v>
      </c>
      <c r="C3" s="75" t="s">
        <v>658</v>
      </c>
      <c r="D3" s="63" t="s">
        <v>609</v>
      </c>
      <c r="E3" s="63" t="s">
        <v>646</v>
      </c>
      <c r="F3" s="136" t="s">
        <v>586</v>
      </c>
      <c r="G3" s="136" t="s">
        <v>585</v>
      </c>
      <c r="H3" s="136" t="s">
        <v>588</v>
      </c>
      <c r="I3" s="136" t="s">
        <v>590</v>
      </c>
      <c r="J3" s="136" t="s">
        <v>589</v>
      </c>
      <c r="K3" s="136" t="s">
        <v>587</v>
      </c>
      <c r="L3" s="136" t="s">
        <v>591</v>
      </c>
      <c r="M3" s="136" t="s">
        <v>592</v>
      </c>
      <c r="N3" s="136" t="s">
        <v>664</v>
      </c>
      <c r="O3" s="146" t="s">
        <v>707</v>
      </c>
      <c r="P3" s="136" t="s">
        <v>593</v>
      </c>
      <c r="Q3" s="136" t="s">
        <v>594</v>
      </c>
      <c r="R3" s="136" t="s">
        <v>596</v>
      </c>
      <c r="S3" s="136" t="s">
        <v>597</v>
      </c>
      <c r="T3" s="136" t="s">
        <v>598</v>
      </c>
      <c r="U3" s="136" t="s">
        <v>595</v>
      </c>
      <c r="V3" s="136" t="s">
        <v>600</v>
      </c>
      <c r="W3" s="136" t="s">
        <v>599</v>
      </c>
      <c r="X3" s="136" t="s">
        <v>601</v>
      </c>
      <c r="Y3" s="136" t="s">
        <v>602</v>
      </c>
      <c r="Z3" s="136" t="s">
        <v>603</v>
      </c>
      <c r="AA3" s="136" t="s">
        <v>663</v>
      </c>
      <c r="AB3" s="136" t="s">
        <v>604</v>
      </c>
      <c r="AC3" s="136" t="s">
        <v>605</v>
      </c>
      <c r="AD3" s="136" t="s">
        <v>606</v>
      </c>
      <c r="AE3" s="136" t="s">
        <v>607</v>
      </c>
      <c r="AF3" s="136" t="s">
        <v>618</v>
      </c>
      <c r="AG3" s="63" t="s">
        <v>608</v>
      </c>
      <c r="AH3" s="64" t="s">
        <v>625</v>
      </c>
      <c r="AI3" s="65" t="s">
        <v>626</v>
      </c>
      <c r="AR3" s="10"/>
      <c r="AS3" s="10"/>
      <c r="AT3" s="10"/>
      <c r="AU3" s="10"/>
      <c r="AV3" s="10"/>
      <c r="AW3" s="10"/>
      <c r="AX3" s="10"/>
    </row>
    <row r="4" spans="1:73" ht="67.900000000000006" customHeight="1" x14ac:dyDescent="0.2">
      <c r="A4" s="58">
        <v>1</v>
      </c>
      <c r="B4" s="121" t="s">
        <v>641</v>
      </c>
      <c r="C4" s="76" t="s">
        <v>657</v>
      </c>
      <c r="D4" s="59" t="s">
        <v>748</v>
      </c>
      <c r="E4" s="86" t="s">
        <v>750</v>
      </c>
      <c r="F4" s="148">
        <v>7000</v>
      </c>
      <c r="G4" s="148">
        <v>5500</v>
      </c>
      <c r="H4" s="148">
        <v>9500</v>
      </c>
      <c r="I4" s="153">
        <v>6800</v>
      </c>
      <c r="J4" s="147">
        <v>6500</v>
      </c>
      <c r="K4" s="148">
        <v>8000</v>
      </c>
      <c r="L4" s="148">
        <v>12000</v>
      </c>
      <c r="M4" s="148">
        <v>20000</v>
      </c>
      <c r="N4" s="148">
        <v>800</v>
      </c>
      <c r="O4" s="148"/>
      <c r="P4" s="148">
        <v>8000</v>
      </c>
      <c r="Q4" s="148">
        <v>16000</v>
      </c>
      <c r="R4" s="148">
        <v>16000</v>
      </c>
      <c r="S4" s="148">
        <v>25000</v>
      </c>
      <c r="T4" s="148">
        <v>9000</v>
      </c>
      <c r="U4" s="148">
        <v>9000</v>
      </c>
      <c r="V4" s="148">
        <v>9000</v>
      </c>
      <c r="W4" s="148">
        <v>7500</v>
      </c>
      <c r="X4" s="148">
        <v>12000</v>
      </c>
      <c r="Y4" s="148">
        <v>6000</v>
      </c>
      <c r="Z4" s="148">
        <v>14000</v>
      </c>
      <c r="AA4" s="148"/>
      <c r="AB4" s="148">
        <v>10000</v>
      </c>
      <c r="AC4" s="148">
        <v>11000</v>
      </c>
      <c r="AD4" s="148">
        <v>10000</v>
      </c>
      <c r="AE4" s="147">
        <v>100</v>
      </c>
      <c r="AF4" s="250">
        <v>12000</v>
      </c>
      <c r="AG4" s="90">
        <f>SUM(F4:AF4)</f>
        <v>250700</v>
      </c>
      <c r="AH4" s="60">
        <f>'Verteiler Kommunen'!H227</f>
        <v>201421</v>
      </c>
      <c r="AI4" s="61">
        <f t="shared" ref="AI4:AI61" si="0">SUM(AG4:AH4)</f>
        <v>452121</v>
      </c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ht="104.85" customHeight="1" x14ac:dyDescent="0.2">
      <c r="A5" s="58">
        <v>2</v>
      </c>
      <c r="B5" s="121" t="s">
        <v>695</v>
      </c>
      <c r="C5" s="76"/>
      <c r="D5" s="59" t="s">
        <v>977</v>
      </c>
      <c r="E5" s="86" t="s">
        <v>978</v>
      </c>
      <c r="F5" s="150">
        <v>4000</v>
      </c>
      <c r="G5" s="150">
        <v>1500</v>
      </c>
      <c r="H5" s="150">
        <v>3000</v>
      </c>
      <c r="I5" s="154">
        <v>3350</v>
      </c>
      <c r="J5" s="149">
        <v>2500</v>
      </c>
      <c r="K5" s="150">
        <v>2500</v>
      </c>
      <c r="L5" s="150">
        <v>3500</v>
      </c>
      <c r="M5" s="150">
        <v>10000</v>
      </c>
      <c r="N5" s="150">
        <v>300</v>
      </c>
      <c r="O5" s="150"/>
      <c r="P5" s="150">
        <v>3000</v>
      </c>
      <c r="Q5" s="150">
        <v>4000</v>
      </c>
      <c r="R5" s="150">
        <v>16000</v>
      </c>
      <c r="S5" s="150">
        <v>12500</v>
      </c>
      <c r="T5" s="150">
        <v>2500</v>
      </c>
      <c r="U5" s="150">
        <v>4000</v>
      </c>
      <c r="V5" s="150">
        <v>3500</v>
      </c>
      <c r="W5" s="150">
        <v>3500</v>
      </c>
      <c r="X5" s="150">
        <v>4000</v>
      </c>
      <c r="Y5" s="150">
        <v>1500</v>
      </c>
      <c r="Z5" s="150">
        <v>5000</v>
      </c>
      <c r="AA5" s="150"/>
      <c r="AB5" s="150">
        <v>4600</v>
      </c>
      <c r="AC5" s="150">
        <v>2000</v>
      </c>
      <c r="AD5" s="150">
        <v>5000</v>
      </c>
      <c r="AE5" s="149">
        <v>50</v>
      </c>
      <c r="AF5" s="251">
        <v>6000</v>
      </c>
      <c r="AG5" s="90">
        <f>SUM(F5:AF5)</f>
        <v>107800</v>
      </c>
      <c r="AH5" s="60">
        <f>'Verteiler Kommunen'!J227</f>
        <v>100140.5</v>
      </c>
      <c r="AI5" s="61">
        <f t="shared" si="0"/>
        <v>207940.5</v>
      </c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</row>
    <row r="6" spans="1:73" ht="25.7" customHeight="1" x14ac:dyDescent="0.2">
      <c r="A6" s="58">
        <v>3</v>
      </c>
      <c r="B6" s="117" t="s">
        <v>640</v>
      </c>
      <c r="C6" s="77"/>
      <c r="D6" s="158" t="s">
        <v>751</v>
      </c>
      <c r="E6" s="161" t="s">
        <v>631</v>
      </c>
      <c r="F6" s="106"/>
      <c r="G6" s="106"/>
      <c r="H6" s="106"/>
      <c r="I6" s="133"/>
      <c r="J6" s="122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22"/>
      <c r="AF6" s="96"/>
      <c r="AG6" s="91">
        <f>AG4</f>
        <v>250700</v>
      </c>
      <c r="AH6" s="50">
        <f>AH4</f>
        <v>201421</v>
      </c>
      <c r="AI6" s="61">
        <f t="shared" si="0"/>
        <v>452121</v>
      </c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</row>
    <row r="7" spans="1:73" ht="27.95" customHeight="1" x14ac:dyDescent="0.2">
      <c r="A7" s="58">
        <v>4</v>
      </c>
      <c r="B7" s="117" t="s">
        <v>640</v>
      </c>
      <c r="C7" s="77"/>
      <c r="D7" s="158" t="s">
        <v>680</v>
      </c>
      <c r="E7" s="161" t="s">
        <v>631</v>
      </c>
      <c r="F7" s="106"/>
      <c r="G7" s="106"/>
      <c r="H7" s="106"/>
      <c r="I7" s="133"/>
      <c r="J7" s="122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22"/>
      <c r="AF7" s="96"/>
      <c r="AG7" s="91">
        <f t="shared" ref="AG7:AH9" si="1">AG6</f>
        <v>250700</v>
      </c>
      <c r="AH7" s="50">
        <f t="shared" si="1"/>
        <v>201421</v>
      </c>
      <c r="AI7" s="61">
        <f t="shared" si="0"/>
        <v>452121</v>
      </c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</row>
    <row r="8" spans="1:73" ht="25.5" x14ac:dyDescent="0.2">
      <c r="A8" s="58">
        <v>5</v>
      </c>
      <c r="B8" s="117" t="s">
        <v>641</v>
      </c>
      <c r="C8" s="77"/>
      <c r="D8" s="158" t="s">
        <v>738</v>
      </c>
      <c r="E8" s="161" t="s">
        <v>631</v>
      </c>
      <c r="F8" s="106"/>
      <c r="G8" s="106"/>
      <c r="H8" s="106"/>
      <c r="I8" s="133"/>
      <c r="J8" s="122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22"/>
      <c r="AF8" s="96"/>
      <c r="AG8" s="91">
        <f>AG5</f>
        <v>107800</v>
      </c>
      <c r="AH8" s="50">
        <f>AH5</f>
        <v>100140.5</v>
      </c>
      <c r="AI8" s="61">
        <f t="shared" si="0"/>
        <v>207940.5</v>
      </c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</row>
    <row r="9" spans="1:73" ht="24.4" customHeight="1" x14ac:dyDescent="0.2">
      <c r="A9" s="58">
        <v>6</v>
      </c>
      <c r="B9" s="117" t="s">
        <v>641</v>
      </c>
      <c r="C9" s="77"/>
      <c r="D9" s="158" t="s">
        <v>739</v>
      </c>
      <c r="E9" s="161" t="s">
        <v>631</v>
      </c>
      <c r="F9" s="106"/>
      <c r="G9" s="106"/>
      <c r="H9" s="106"/>
      <c r="I9" s="133"/>
      <c r="J9" s="122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22"/>
      <c r="AF9" s="96"/>
      <c r="AG9" s="91">
        <f t="shared" si="1"/>
        <v>107800</v>
      </c>
      <c r="AH9" s="50">
        <f t="shared" si="1"/>
        <v>100140.5</v>
      </c>
      <c r="AI9" s="61">
        <f t="shared" ref="AI9" si="2">SUM(AG9:AH9)</f>
        <v>207940.5</v>
      </c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</row>
    <row r="10" spans="1:73" ht="25.5" x14ac:dyDescent="0.2">
      <c r="A10" s="58">
        <v>7</v>
      </c>
      <c r="B10" s="117" t="s">
        <v>640</v>
      </c>
      <c r="C10" s="77"/>
      <c r="D10" s="158" t="s">
        <v>729</v>
      </c>
      <c r="E10" s="161" t="s">
        <v>631</v>
      </c>
      <c r="F10" s="106"/>
      <c r="G10" s="106"/>
      <c r="H10" s="106"/>
      <c r="I10" s="133"/>
      <c r="J10" s="122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22"/>
      <c r="AF10" s="96"/>
      <c r="AG10" s="91">
        <f>AG5</f>
        <v>107800</v>
      </c>
      <c r="AH10" s="50">
        <f>AH5</f>
        <v>100140.5</v>
      </c>
      <c r="AI10" s="61">
        <f t="shared" si="0"/>
        <v>207940.5</v>
      </c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</row>
    <row r="11" spans="1:73" x14ac:dyDescent="0.2">
      <c r="A11" s="58">
        <v>8</v>
      </c>
      <c r="B11" s="117" t="s">
        <v>641</v>
      </c>
      <c r="C11" s="77"/>
      <c r="D11" s="158" t="s">
        <v>642</v>
      </c>
      <c r="E11" s="161" t="s">
        <v>631</v>
      </c>
      <c r="F11" s="106"/>
      <c r="G11" s="106"/>
      <c r="H11" s="106"/>
      <c r="I11" s="133"/>
      <c r="J11" s="122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22"/>
      <c r="AF11" s="96"/>
      <c r="AG11" s="91">
        <f>AG7</f>
        <v>250700</v>
      </c>
      <c r="AH11" s="50">
        <f>AH7</f>
        <v>201421</v>
      </c>
      <c r="AI11" s="61">
        <f t="shared" si="0"/>
        <v>452121</v>
      </c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</row>
    <row r="12" spans="1:73" x14ac:dyDescent="0.2">
      <c r="A12" s="58">
        <v>9</v>
      </c>
      <c r="B12" s="117" t="s">
        <v>641</v>
      </c>
      <c r="C12" s="77" t="s">
        <v>657</v>
      </c>
      <c r="D12" s="51" t="s">
        <v>643</v>
      </c>
      <c r="E12" s="88" t="s">
        <v>631</v>
      </c>
      <c r="F12" s="150">
        <v>250</v>
      </c>
      <c r="G12" s="150"/>
      <c r="H12" s="150">
        <v>700</v>
      </c>
      <c r="I12" s="155">
        <v>80</v>
      </c>
      <c r="J12" s="149">
        <v>50</v>
      </c>
      <c r="K12" s="150">
        <v>500</v>
      </c>
      <c r="L12" s="150">
        <v>1000</v>
      </c>
      <c r="M12" s="149">
        <v>2000</v>
      </c>
      <c r="N12" s="150">
        <v>50</v>
      </c>
      <c r="O12" s="150"/>
      <c r="P12" s="150">
        <v>600</v>
      </c>
      <c r="Q12" s="150">
        <v>100</v>
      </c>
      <c r="R12" s="150">
        <v>2000</v>
      </c>
      <c r="S12" s="150">
        <v>1500</v>
      </c>
      <c r="T12" s="150">
        <v>1000</v>
      </c>
      <c r="U12" s="150">
        <v>500</v>
      </c>
      <c r="V12" s="150">
        <v>200</v>
      </c>
      <c r="W12" s="150">
        <v>500</v>
      </c>
      <c r="X12" s="150"/>
      <c r="Y12" s="150">
        <v>25</v>
      </c>
      <c r="Z12" s="149">
        <v>1250</v>
      </c>
      <c r="AA12" s="150"/>
      <c r="AB12" s="150">
        <v>1000</v>
      </c>
      <c r="AC12" s="150">
        <v>300</v>
      </c>
      <c r="AD12" s="150">
        <v>1000</v>
      </c>
      <c r="AE12" s="149">
        <v>20</v>
      </c>
      <c r="AF12" s="251"/>
      <c r="AG12" s="91">
        <f>SUM(F12:AF12)</f>
        <v>14625</v>
      </c>
      <c r="AH12" s="50"/>
      <c r="AI12" s="61">
        <f t="shared" si="0"/>
        <v>14625</v>
      </c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</row>
    <row r="13" spans="1:73" s="129" customFormat="1" x14ac:dyDescent="0.2">
      <c r="A13" s="58">
        <v>10</v>
      </c>
      <c r="B13" s="130" t="s">
        <v>641</v>
      </c>
      <c r="C13" s="130"/>
      <c r="D13" s="123" t="s">
        <v>404</v>
      </c>
      <c r="E13" s="124" t="s">
        <v>644</v>
      </c>
      <c r="F13" s="151">
        <v>3000</v>
      </c>
      <c r="G13" s="151">
        <v>1500</v>
      </c>
      <c r="H13" s="151">
        <v>5000</v>
      </c>
      <c r="I13" s="151">
        <v>2000</v>
      </c>
      <c r="J13" s="151">
        <v>2500</v>
      </c>
      <c r="K13" s="151">
        <v>3500</v>
      </c>
      <c r="L13" s="151">
        <v>4000</v>
      </c>
      <c r="M13" s="151">
        <v>9000</v>
      </c>
      <c r="N13" s="151">
        <v>200</v>
      </c>
      <c r="O13" s="151"/>
      <c r="P13" s="151">
        <v>3000</v>
      </c>
      <c r="Q13" s="151">
        <v>4000</v>
      </c>
      <c r="R13" s="151">
        <v>7000</v>
      </c>
      <c r="S13" s="151">
        <v>6500</v>
      </c>
      <c r="T13" s="151">
        <v>4200</v>
      </c>
      <c r="U13" s="151">
        <v>4000</v>
      </c>
      <c r="V13" s="151">
        <v>3000</v>
      </c>
      <c r="W13" s="151">
        <v>2500</v>
      </c>
      <c r="X13" s="151">
        <v>5000</v>
      </c>
      <c r="Y13" s="151">
        <v>2000</v>
      </c>
      <c r="Z13" s="151">
        <v>6000</v>
      </c>
      <c r="AA13" s="151"/>
      <c r="AB13" s="151">
        <v>3000</v>
      </c>
      <c r="AC13" s="151">
        <v>4000</v>
      </c>
      <c r="AD13" s="151">
        <v>5000</v>
      </c>
      <c r="AE13" s="151">
        <v>50</v>
      </c>
      <c r="AF13" s="252">
        <v>5000</v>
      </c>
      <c r="AG13" s="125">
        <f>SUM(F13:AF13)</f>
        <v>94950</v>
      </c>
      <c r="AH13" s="50">
        <f>'Verteiler Kommunen'!R227</f>
        <v>147469.5</v>
      </c>
      <c r="AI13" s="126">
        <f t="shared" si="0"/>
        <v>242419.5</v>
      </c>
      <c r="AJ13" s="127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  <c r="AV13" s="128"/>
      <c r="AW13" s="128"/>
      <c r="AX13" s="128"/>
    </row>
    <row r="14" spans="1:73" x14ac:dyDescent="0.2">
      <c r="A14" s="58">
        <v>11</v>
      </c>
      <c r="B14" s="117" t="s">
        <v>651</v>
      </c>
      <c r="C14" s="77"/>
      <c r="D14" s="158" t="s">
        <v>644</v>
      </c>
      <c r="E14" s="161" t="s">
        <v>631</v>
      </c>
      <c r="F14" s="106"/>
      <c r="G14" s="106"/>
      <c r="H14" s="106"/>
      <c r="I14" s="106"/>
      <c r="J14" s="122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22"/>
      <c r="AF14" s="96"/>
      <c r="AG14" s="91">
        <f>AG13</f>
        <v>94950</v>
      </c>
      <c r="AH14" s="50">
        <f>AH13</f>
        <v>147469.5</v>
      </c>
      <c r="AI14" s="61">
        <f t="shared" si="0"/>
        <v>242419.5</v>
      </c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</row>
    <row r="15" spans="1:73" x14ac:dyDescent="0.2">
      <c r="A15" s="58">
        <v>12</v>
      </c>
      <c r="B15" s="117" t="s">
        <v>641</v>
      </c>
      <c r="C15" s="77"/>
      <c r="D15" s="48" t="s">
        <v>403</v>
      </c>
      <c r="E15" s="87" t="s">
        <v>647</v>
      </c>
      <c r="F15" s="150">
        <v>6000</v>
      </c>
      <c r="G15" s="150">
        <v>3500</v>
      </c>
      <c r="H15" s="150">
        <v>9500</v>
      </c>
      <c r="I15" s="150">
        <v>5600</v>
      </c>
      <c r="J15" s="149">
        <v>6500</v>
      </c>
      <c r="K15" s="150">
        <v>9500</v>
      </c>
      <c r="L15" s="150">
        <v>8000</v>
      </c>
      <c r="M15" s="150">
        <v>20000</v>
      </c>
      <c r="N15" s="150">
        <v>500</v>
      </c>
      <c r="O15" s="150"/>
      <c r="P15" s="150">
        <v>7000</v>
      </c>
      <c r="Q15" s="150">
        <v>12000</v>
      </c>
      <c r="R15" s="150">
        <v>15000</v>
      </c>
      <c r="S15" s="150">
        <v>17500</v>
      </c>
      <c r="T15" s="150">
        <v>8000</v>
      </c>
      <c r="U15" s="150">
        <v>6600</v>
      </c>
      <c r="V15" s="150">
        <v>8400</v>
      </c>
      <c r="W15" s="150">
        <v>6000</v>
      </c>
      <c r="X15" s="150">
        <v>8000</v>
      </c>
      <c r="Y15" s="150">
        <v>6000</v>
      </c>
      <c r="Z15" s="150">
        <v>12000</v>
      </c>
      <c r="AA15" s="150"/>
      <c r="AB15" s="150">
        <v>8000</v>
      </c>
      <c r="AC15" s="150">
        <v>9000</v>
      </c>
      <c r="AD15" s="150">
        <v>9000</v>
      </c>
      <c r="AE15" s="149">
        <v>100</v>
      </c>
      <c r="AF15" s="251">
        <v>7000</v>
      </c>
      <c r="AG15" s="91">
        <f>SUM(F15:AF15)</f>
        <v>208700</v>
      </c>
      <c r="AH15" s="50">
        <f>'Verteiler Kommunen'!P227</f>
        <v>194478</v>
      </c>
      <c r="AI15" s="61">
        <f t="shared" si="0"/>
        <v>403178</v>
      </c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</row>
    <row r="16" spans="1:73" x14ac:dyDescent="0.2">
      <c r="A16" s="58">
        <v>13</v>
      </c>
      <c r="B16" s="134" t="s">
        <v>652</v>
      </c>
      <c r="C16" s="77"/>
      <c r="D16" s="158" t="s">
        <v>647</v>
      </c>
      <c r="E16" s="161" t="s">
        <v>631</v>
      </c>
      <c r="F16" s="106"/>
      <c r="G16" s="106"/>
      <c r="H16" s="106"/>
      <c r="I16" s="106"/>
      <c r="J16" s="122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22"/>
      <c r="AF16" s="96"/>
      <c r="AG16" s="91">
        <f>AG15</f>
        <v>208700</v>
      </c>
      <c r="AH16" s="50">
        <f>AH15</f>
        <v>194478</v>
      </c>
      <c r="AI16" s="61">
        <f t="shared" si="0"/>
        <v>403178</v>
      </c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</row>
    <row r="17" spans="1:73" ht="25.5" x14ac:dyDescent="0.2">
      <c r="A17" s="58">
        <v>14</v>
      </c>
      <c r="B17" s="117" t="s">
        <v>641</v>
      </c>
      <c r="C17" s="77" t="s">
        <v>657</v>
      </c>
      <c r="D17" s="48" t="s">
        <v>745</v>
      </c>
      <c r="E17" s="87" t="s">
        <v>631</v>
      </c>
      <c r="F17" s="152">
        <v>1500</v>
      </c>
      <c r="G17" s="152">
        <v>200</v>
      </c>
      <c r="H17" s="152">
        <v>1000</v>
      </c>
      <c r="I17" s="152">
        <v>800</v>
      </c>
      <c r="J17" s="149">
        <v>250</v>
      </c>
      <c r="K17" s="152">
        <v>1000</v>
      </c>
      <c r="L17" s="152">
        <v>1000</v>
      </c>
      <c r="M17" s="152">
        <v>4000</v>
      </c>
      <c r="N17" s="152">
        <v>200</v>
      </c>
      <c r="O17" s="152"/>
      <c r="P17" s="152">
        <v>1000</v>
      </c>
      <c r="Q17" s="152">
        <v>800</v>
      </c>
      <c r="R17" s="152">
        <v>1500</v>
      </c>
      <c r="S17" s="152">
        <v>500</v>
      </c>
      <c r="T17" s="152">
        <v>300</v>
      </c>
      <c r="U17" s="152">
        <v>500</v>
      </c>
      <c r="V17" s="152">
        <v>100</v>
      </c>
      <c r="W17" s="152">
        <v>500</v>
      </c>
      <c r="X17" s="152">
        <v>500</v>
      </c>
      <c r="Y17" s="152">
        <v>500</v>
      </c>
      <c r="Z17" s="152">
        <v>1000</v>
      </c>
      <c r="AA17" s="152"/>
      <c r="AB17" s="152">
        <v>1000</v>
      </c>
      <c r="AC17" s="152">
        <v>300</v>
      </c>
      <c r="AD17" s="152">
        <v>700</v>
      </c>
      <c r="AE17" s="149">
        <v>20</v>
      </c>
      <c r="AF17" s="253"/>
      <c r="AG17" s="91">
        <f>SUM(F17:AF17)</f>
        <v>19170</v>
      </c>
      <c r="AH17" s="50"/>
      <c r="AI17" s="61">
        <f t="shared" si="0"/>
        <v>19170</v>
      </c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</row>
    <row r="18" spans="1:73" x14ac:dyDescent="0.2">
      <c r="A18" s="58">
        <v>15</v>
      </c>
      <c r="B18" s="117" t="s">
        <v>641</v>
      </c>
      <c r="C18" s="77"/>
      <c r="D18" s="51" t="s">
        <v>649</v>
      </c>
      <c r="E18" s="88" t="s">
        <v>648</v>
      </c>
      <c r="F18" s="150">
        <v>400</v>
      </c>
      <c r="G18" s="150"/>
      <c r="H18" s="150">
        <v>500</v>
      </c>
      <c r="I18" s="150">
        <v>650</v>
      </c>
      <c r="J18" s="149">
        <v>30</v>
      </c>
      <c r="K18" s="150">
        <v>100</v>
      </c>
      <c r="L18" s="150">
        <v>100</v>
      </c>
      <c r="M18" s="150">
        <v>2000</v>
      </c>
      <c r="N18" s="150">
        <v>50</v>
      </c>
      <c r="O18" s="150"/>
      <c r="P18" s="150">
        <v>400</v>
      </c>
      <c r="Q18" s="150">
        <v>0</v>
      </c>
      <c r="R18" s="150">
        <v>750</v>
      </c>
      <c r="S18" s="150">
        <v>100</v>
      </c>
      <c r="T18" s="150">
        <v>30</v>
      </c>
      <c r="U18" s="149">
        <v>50</v>
      </c>
      <c r="V18" s="150">
        <v>50</v>
      </c>
      <c r="W18" s="150">
        <v>500</v>
      </c>
      <c r="X18" s="150">
        <v>50</v>
      </c>
      <c r="Y18" s="150">
        <v>500</v>
      </c>
      <c r="Z18" s="150">
        <v>80</v>
      </c>
      <c r="AA18" s="150"/>
      <c r="AB18" s="150">
        <v>3000</v>
      </c>
      <c r="AC18" s="150">
        <v>200</v>
      </c>
      <c r="AD18" s="150">
        <v>500</v>
      </c>
      <c r="AE18" s="149">
        <v>20</v>
      </c>
      <c r="AF18" s="251"/>
      <c r="AG18" s="91">
        <f>SUM(F18:AF18)</f>
        <v>10060</v>
      </c>
      <c r="AH18" s="50"/>
      <c r="AI18" s="61">
        <f t="shared" si="0"/>
        <v>10060</v>
      </c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</row>
    <row r="19" spans="1:73" x14ac:dyDescent="0.2">
      <c r="A19" s="58">
        <v>16</v>
      </c>
      <c r="B19" s="117" t="s">
        <v>641</v>
      </c>
      <c r="C19" s="77"/>
      <c r="D19" s="156" t="s">
        <v>648</v>
      </c>
      <c r="E19" s="157" t="s">
        <v>631</v>
      </c>
      <c r="F19" s="106"/>
      <c r="G19" s="106"/>
      <c r="H19" s="106"/>
      <c r="I19" s="106"/>
      <c r="J19" s="122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22"/>
      <c r="AF19" s="96"/>
      <c r="AG19" s="91">
        <f>AG18</f>
        <v>10060</v>
      </c>
      <c r="AH19" s="50"/>
      <c r="AI19" s="61">
        <f t="shared" si="0"/>
        <v>10060</v>
      </c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</row>
    <row r="20" spans="1:73" x14ac:dyDescent="0.2">
      <c r="A20" s="58">
        <v>17</v>
      </c>
      <c r="B20" s="117" t="s">
        <v>641</v>
      </c>
      <c r="C20" s="77"/>
      <c r="D20" s="48" t="s">
        <v>402</v>
      </c>
      <c r="E20" s="87" t="s">
        <v>650</v>
      </c>
      <c r="F20" s="150">
        <v>2000</v>
      </c>
      <c r="G20" s="150">
        <v>500</v>
      </c>
      <c r="H20" s="150">
        <v>750</v>
      </c>
      <c r="I20" s="150">
        <v>130</v>
      </c>
      <c r="J20" s="149">
        <v>250</v>
      </c>
      <c r="K20" s="150">
        <v>500</v>
      </c>
      <c r="L20" s="150">
        <v>1000</v>
      </c>
      <c r="M20" s="150">
        <v>6000</v>
      </c>
      <c r="N20" s="150">
        <v>100</v>
      </c>
      <c r="O20" s="150"/>
      <c r="P20" s="150">
        <v>400</v>
      </c>
      <c r="Q20" s="150">
        <v>800</v>
      </c>
      <c r="R20" s="150">
        <v>4000</v>
      </c>
      <c r="S20" s="150">
        <v>500</v>
      </c>
      <c r="T20" s="150">
        <v>2000</v>
      </c>
      <c r="U20" s="150">
        <v>200</v>
      </c>
      <c r="V20" s="150">
        <v>400</v>
      </c>
      <c r="W20" s="150">
        <v>1500</v>
      </c>
      <c r="X20" s="150">
        <v>1500</v>
      </c>
      <c r="Y20" s="150">
        <v>150</v>
      </c>
      <c r="Z20" s="150">
        <v>2000</v>
      </c>
      <c r="AA20" s="150"/>
      <c r="AB20" s="150">
        <v>500</v>
      </c>
      <c r="AC20" s="150">
        <v>200</v>
      </c>
      <c r="AD20" s="150">
        <v>800</v>
      </c>
      <c r="AE20" s="149">
        <v>20</v>
      </c>
      <c r="AF20" s="251">
        <v>9000</v>
      </c>
      <c r="AG20" s="91">
        <f>SUM(F20:AF20)</f>
        <v>35200</v>
      </c>
      <c r="AH20" s="50">
        <f>'Verteiler Kommunen'!Z227</f>
        <v>51621</v>
      </c>
      <c r="AI20" s="61">
        <f t="shared" si="0"/>
        <v>86821</v>
      </c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</row>
    <row r="21" spans="1:73" x14ac:dyDescent="0.2">
      <c r="A21" s="58">
        <v>18</v>
      </c>
      <c r="B21" s="117" t="s">
        <v>640</v>
      </c>
      <c r="C21" s="77"/>
      <c r="D21" s="158" t="s">
        <v>650</v>
      </c>
      <c r="E21" s="161" t="s">
        <v>631</v>
      </c>
      <c r="F21" s="106"/>
      <c r="G21" s="106"/>
      <c r="H21" s="106"/>
      <c r="I21" s="106"/>
      <c r="J21" s="122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22"/>
      <c r="AF21" s="96"/>
      <c r="AG21" s="91">
        <f>AG20</f>
        <v>35200</v>
      </c>
      <c r="AH21" s="50">
        <f>AH20</f>
        <v>51621</v>
      </c>
      <c r="AI21" s="61">
        <f t="shared" si="0"/>
        <v>86821</v>
      </c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</row>
    <row r="22" spans="1:73" x14ac:dyDescent="0.2">
      <c r="A22" s="58">
        <v>19</v>
      </c>
      <c r="B22" s="117" t="s">
        <v>641</v>
      </c>
      <c r="C22" s="77" t="s">
        <v>657</v>
      </c>
      <c r="D22" s="48" t="s">
        <v>639</v>
      </c>
      <c r="E22" s="87" t="s">
        <v>631</v>
      </c>
      <c r="F22" s="150">
        <v>0</v>
      </c>
      <c r="G22" s="150"/>
      <c r="H22" s="150">
        <v>100</v>
      </c>
      <c r="I22" s="150">
        <v>180</v>
      </c>
      <c r="J22" s="149"/>
      <c r="K22" s="150">
        <v>300</v>
      </c>
      <c r="L22" s="150"/>
      <c r="M22" s="150">
        <v>1000</v>
      </c>
      <c r="N22" s="150">
        <v>15</v>
      </c>
      <c r="O22" s="150"/>
      <c r="P22" s="150">
        <v>200</v>
      </c>
      <c r="Q22" s="150">
        <v>200</v>
      </c>
      <c r="R22" s="150">
        <v>500</v>
      </c>
      <c r="S22" s="150">
        <v>20</v>
      </c>
      <c r="T22" s="150">
        <v>20</v>
      </c>
      <c r="U22" s="150">
        <v>50</v>
      </c>
      <c r="V22" s="150">
        <v>50</v>
      </c>
      <c r="W22" s="150">
        <v>50</v>
      </c>
      <c r="X22" s="150">
        <v>50</v>
      </c>
      <c r="Y22" s="150">
        <v>20</v>
      </c>
      <c r="Z22" s="150">
        <v>750</v>
      </c>
      <c r="AA22" s="150"/>
      <c r="AB22" s="150">
        <v>100</v>
      </c>
      <c r="AC22" s="150">
        <v>100</v>
      </c>
      <c r="AD22" s="150">
        <v>100</v>
      </c>
      <c r="AE22" s="149">
        <v>20</v>
      </c>
      <c r="AF22" s="251"/>
      <c r="AG22" s="91">
        <f t="shared" ref="AG22:AG27" si="3">SUM(F22:AF22)</f>
        <v>3825</v>
      </c>
      <c r="AH22" s="50"/>
      <c r="AI22" s="61">
        <f t="shared" si="0"/>
        <v>3825</v>
      </c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</row>
    <row r="23" spans="1:73" x14ac:dyDescent="0.2">
      <c r="A23" s="58">
        <v>20</v>
      </c>
      <c r="B23" s="117" t="s">
        <v>656</v>
      </c>
      <c r="C23" s="77"/>
      <c r="D23" s="52" t="s">
        <v>408</v>
      </c>
      <c r="E23" s="88" t="s">
        <v>631</v>
      </c>
      <c r="F23" s="150">
        <v>1000</v>
      </c>
      <c r="G23" s="150">
        <v>100</v>
      </c>
      <c r="H23" s="150">
        <v>500</v>
      </c>
      <c r="I23" s="150">
        <v>120</v>
      </c>
      <c r="J23" s="149"/>
      <c r="K23" s="150">
        <v>750</v>
      </c>
      <c r="L23" s="150">
        <v>500</v>
      </c>
      <c r="M23" s="150">
        <v>3000</v>
      </c>
      <c r="N23" s="150">
        <v>200</v>
      </c>
      <c r="O23" s="150"/>
      <c r="P23" s="150">
        <v>800</v>
      </c>
      <c r="Q23" s="150">
        <v>200</v>
      </c>
      <c r="R23" s="150">
        <v>1500</v>
      </c>
      <c r="S23" s="150">
        <v>50</v>
      </c>
      <c r="T23" s="150">
        <v>100</v>
      </c>
      <c r="U23" s="150">
        <v>100</v>
      </c>
      <c r="V23" s="150">
        <v>50</v>
      </c>
      <c r="W23" s="150">
        <v>300</v>
      </c>
      <c r="X23" s="150">
        <v>50</v>
      </c>
      <c r="Y23" s="150">
        <v>500</v>
      </c>
      <c r="Z23" s="150">
        <v>550</v>
      </c>
      <c r="AA23" s="150"/>
      <c r="AB23" s="150">
        <v>100</v>
      </c>
      <c r="AC23" s="150">
        <v>0</v>
      </c>
      <c r="AD23" s="150">
        <v>400</v>
      </c>
      <c r="AE23" s="149">
        <v>20</v>
      </c>
      <c r="AF23" s="251"/>
      <c r="AG23" s="91">
        <f t="shared" si="3"/>
        <v>10890</v>
      </c>
      <c r="AH23" s="50"/>
      <c r="AI23" s="61">
        <f t="shared" si="0"/>
        <v>10890</v>
      </c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</row>
    <row r="24" spans="1:73" s="119" customFormat="1" x14ac:dyDescent="0.2">
      <c r="A24" s="58">
        <v>21</v>
      </c>
      <c r="B24" s="117" t="s">
        <v>641</v>
      </c>
      <c r="C24" s="117"/>
      <c r="D24" s="52" t="s">
        <v>409</v>
      </c>
      <c r="E24" s="88" t="s">
        <v>631</v>
      </c>
      <c r="F24" s="150">
        <v>1000</v>
      </c>
      <c r="G24" s="150">
        <v>100</v>
      </c>
      <c r="H24" s="150">
        <v>500</v>
      </c>
      <c r="I24" s="150">
        <v>120</v>
      </c>
      <c r="J24" s="149"/>
      <c r="K24" s="150">
        <v>500</v>
      </c>
      <c r="L24" s="150">
        <v>500</v>
      </c>
      <c r="M24" s="150">
        <v>3000</v>
      </c>
      <c r="N24" s="150">
        <v>150</v>
      </c>
      <c r="O24" s="150"/>
      <c r="P24" s="150">
        <v>400</v>
      </c>
      <c r="Q24" s="150">
        <v>200</v>
      </c>
      <c r="R24" s="150">
        <v>2000</v>
      </c>
      <c r="S24" s="150">
        <v>50</v>
      </c>
      <c r="T24" s="150">
        <v>100</v>
      </c>
      <c r="U24" s="150">
        <v>100</v>
      </c>
      <c r="V24" s="150">
        <v>50</v>
      </c>
      <c r="W24" s="150">
        <v>100</v>
      </c>
      <c r="X24" s="150">
        <v>50</v>
      </c>
      <c r="Y24" s="150">
        <v>500</v>
      </c>
      <c r="Z24" s="150">
        <v>550</v>
      </c>
      <c r="AA24" s="150"/>
      <c r="AB24" s="150">
        <v>100</v>
      </c>
      <c r="AC24" s="150">
        <v>0</v>
      </c>
      <c r="AD24" s="150">
        <v>300</v>
      </c>
      <c r="AE24" s="149">
        <v>20</v>
      </c>
      <c r="AF24" s="251"/>
      <c r="AG24" s="91">
        <f t="shared" si="3"/>
        <v>10390</v>
      </c>
      <c r="AH24" s="50"/>
      <c r="AI24" s="61">
        <f t="shared" si="0"/>
        <v>10390</v>
      </c>
      <c r="AJ24" s="11"/>
      <c r="AK24" s="118"/>
      <c r="AL24" s="118"/>
      <c r="AM24" s="118"/>
      <c r="AN24" s="118"/>
      <c r="AO24" s="118"/>
      <c r="AP24" s="118"/>
      <c r="AQ24" s="118"/>
      <c r="AR24" s="118"/>
      <c r="AS24" s="118"/>
      <c r="AT24" s="118"/>
      <c r="AU24" s="118"/>
      <c r="AV24" s="118"/>
      <c r="AW24" s="118"/>
      <c r="AX24" s="118"/>
    </row>
    <row r="25" spans="1:73" x14ac:dyDescent="0.2">
      <c r="A25" s="58">
        <v>22</v>
      </c>
      <c r="B25" s="117" t="s">
        <v>641</v>
      </c>
      <c r="C25" s="77"/>
      <c r="D25" s="52" t="s">
        <v>579</v>
      </c>
      <c r="E25" s="88" t="s">
        <v>631</v>
      </c>
      <c r="F25" s="150">
        <v>100</v>
      </c>
      <c r="G25" s="150"/>
      <c r="H25" s="150">
        <v>50</v>
      </c>
      <c r="I25" s="150">
        <v>40</v>
      </c>
      <c r="J25" s="149"/>
      <c r="K25" s="150">
        <v>200</v>
      </c>
      <c r="L25" s="150"/>
      <c r="M25" s="150">
        <v>150</v>
      </c>
      <c r="N25" s="150">
        <v>15</v>
      </c>
      <c r="O25" s="150"/>
      <c r="P25" s="150">
        <v>100</v>
      </c>
      <c r="Q25" s="150">
        <v>0</v>
      </c>
      <c r="R25" s="150">
        <v>100</v>
      </c>
      <c r="S25" s="150">
        <v>0</v>
      </c>
      <c r="T25" s="150">
        <v>20</v>
      </c>
      <c r="U25" s="150">
        <v>0</v>
      </c>
      <c r="V25" s="150">
        <v>0</v>
      </c>
      <c r="W25" s="150">
        <v>50</v>
      </c>
      <c r="X25" s="150">
        <v>50</v>
      </c>
      <c r="Y25" s="150">
        <v>0</v>
      </c>
      <c r="Z25" s="150">
        <v>100</v>
      </c>
      <c r="AA25" s="150"/>
      <c r="AB25" s="150">
        <v>50</v>
      </c>
      <c r="AC25" s="150">
        <v>0</v>
      </c>
      <c r="AD25" s="150">
        <v>0</v>
      </c>
      <c r="AE25" s="149">
        <v>20</v>
      </c>
      <c r="AF25" s="251"/>
      <c r="AG25" s="91">
        <f t="shared" si="3"/>
        <v>1045</v>
      </c>
      <c r="AH25" s="50"/>
      <c r="AI25" s="61">
        <f t="shared" si="0"/>
        <v>1045</v>
      </c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</row>
    <row r="26" spans="1:73" x14ac:dyDescent="0.2">
      <c r="A26" s="58">
        <v>23</v>
      </c>
      <c r="B26" s="117" t="s">
        <v>640</v>
      </c>
      <c r="C26" s="77"/>
      <c r="D26" s="52" t="s">
        <v>580</v>
      </c>
      <c r="E26" s="88" t="s">
        <v>631</v>
      </c>
      <c r="F26" s="150">
        <v>100</v>
      </c>
      <c r="G26" s="150"/>
      <c r="H26" s="150">
        <v>50</v>
      </c>
      <c r="I26" s="150">
        <v>20</v>
      </c>
      <c r="J26" s="149"/>
      <c r="K26" s="150">
        <v>100</v>
      </c>
      <c r="L26" s="150"/>
      <c r="M26" s="150">
        <v>100</v>
      </c>
      <c r="N26" s="150">
        <v>15</v>
      </c>
      <c r="O26" s="150"/>
      <c r="P26" s="150">
        <v>100</v>
      </c>
      <c r="Q26" s="150">
        <v>0</v>
      </c>
      <c r="R26" s="150">
        <v>100</v>
      </c>
      <c r="S26" s="150">
        <v>0</v>
      </c>
      <c r="T26" s="150">
        <v>20</v>
      </c>
      <c r="U26" s="150">
        <v>0</v>
      </c>
      <c r="V26" s="150">
        <v>0</v>
      </c>
      <c r="W26" s="150">
        <v>50</v>
      </c>
      <c r="X26" s="150">
        <v>50</v>
      </c>
      <c r="Y26" s="150">
        <v>0</v>
      </c>
      <c r="Z26" s="150">
        <v>25</v>
      </c>
      <c r="AA26" s="150"/>
      <c r="AB26" s="150">
        <v>50</v>
      </c>
      <c r="AC26" s="150">
        <v>0</v>
      </c>
      <c r="AD26" s="150">
        <v>0</v>
      </c>
      <c r="AE26" s="149">
        <v>20</v>
      </c>
      <c r="AF26" s="251"/>
      <c r="AG26" s="91">
        <f t="shared" si="3"/>
        <v>800</v>
      </c>
      <c r="AH26" s="50"/>
      <c r="AI26" s="61">
        <f t="shared" si="0"/>
        <v>800</v>
      </c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</row>
    <row r="27" spans="1:73" x14ac:dyDescent="0.2">
      <c r="A27" s="58">
        <v>24</v>
      </c>
      <c r="B27" s="117" t="s">
        <v>641</v>
      </c>
      <c r="C27" s="77"/>
      <c r="D27" s="51" t="s">
        <v>730</v>
      </c>
      <c r="E27" s="88" t="s">
        <v>654</v>
      </c>
      <c r="F27" s="150">
        <v>2500</v>
      </c>
      <c r="G27" s="150">
        <v>3000</v>
      </c>
      <c r="H27" s="150">
        <v>4500</v>
      </c>
      <c r="I27" s="150">
        <v>2250</v>
      </c>
      <c r="J27" s="149"/>
      <c r="K27" s="150">
        <v>2500</v>
      </c>
      <c r="L27" s="150">
        <v>5000</v>
      </c>
      <c r="M27" s="150">
        <v>10000</v>
      </c>
      <c r="N27" s="150">
        <v>350</v>
      </c>
      <c r="O27" s="150"/>
      <c r="P27" s="150">
        <v>6000</v>
      </c>
      <c r="Q27" s="150">
        <v>8000</v>
      </c>
      <c r="R27" s="150">
        <v>8000</v>
      </c>
      <c r="S27" s="150">
        <v>12500</v>
      </c>
      <c r="T27" s="150">
        <v>4000</v>
      </c>
      <c r="U27" s="150">
        <v>4500</v>
      </c>
      <c r="V27" s="150">
        <v>4000</v>
      </c>
      <c r="W27" s="150">
        <v>4000</v>
      </c>
      <c r="X27" s="150">
        <v>5000</v>
      </c>
      <c r="Y27" s="150">
        <v>2750</v>
      </c>
      <c r="Z27" s="150">
        <v>6250</v>
      </c>
      <c r="AA27" s="150"/>
      <c r="AB27" s="150">
        <v>5000</v>
      </c>
      <c r="AC27" s="150">
        <v>5000</v>
      </c>
      <c r="AD27" s="150">
        <v>2500</v>
      </c>
      <c r="AE27" s="149">
        <v>20</v>
      </c>
      <c r="AF27" s="251">
        <v>12000</v>
      </c>
      <c r="AG27" s="91">
        <f t="shared" si="3"/>
        <v>119620</v>
      </c>
      <c r="AH27" s="50">
        <f>'Verteiler Kommunen'!L227</f>
        <v>90084.5</v>
      </c>
      <c r="AI27" s="61">
        <f t="shared" si="0"/>
        <v>209704.5</v>
      </c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</row>
    <row r="28" spans="1:73" x14ac:dyDescent="0.2">
      <c r="A28" s="58">
        <v>25</v>
      </c>
      <c r="B28" s="117" t="s">
        <v>656</v>
      </c>
      <c r="C28" s="77"/>
      <c r="D28" s="156" t="s">
        <v>654</v>
      </c>
      <c r="E28" s="157" t="s">
        <v>631</v>
      </c>
      <c r="F28" s="106"/>
      <c r="G28" s="106"/>
      <c r="H28" s="106"/>
      <c r="I28" s="106"/>
      <c r="J28" s="122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22"/>
      <c r="AF28" s="96"/>
      <c r="AG28" s="91">
        <f>AG27</f>
        <v>119620</v>
      </c>
      <c r="AH28" s="50">
        <f>AH27</f>
        <v>90084.5</v>
      </c>
      <c r="AI28" s="61">
        <f>AI27</f>
        <v>209704.5</v>
      </c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</row>
    <row r="29" spans="1:73" x14ac:dyDescent="0.2">
      <c r="A29" s="58">
        <v>26</v>
      </c>
      <c r="B29" s="117" t="s">
        <v>640</v>
      </c>
      <c r="C29" s="77"/>
      <c r="D29" s="57" t="s">
        <v>638</v>
      </c>
      <c r="E29" s="89" t="s">
        <v>631</v>
      </c>
      <c r="F29" s="150">
        <v>250</v>
      </c>
      <c r="G29" s="150">
        <v>100</v>
      </c>
      <c r="H29" s="150">
        <v>750</v>
      </c>
      <c r="I29" s="150">
        <v>150</v>
      </c>
      <c r="J29" s="149">
        <v>230</v>
      </c>
      <c r="K29" s="150">
        <v>150</v>
      </c>
      <c r="L29" s="150">
        <v>50</v>
      </c>
      <c r="M29" s="150">
        <v>3000</v>
      </c>
      <c r="N29" s="150">
        <v>15</v>
      </c>
      <c r="O29" s="150"/>
      <c r="P29" s="150">
        <v>500</v>
      </c>
      <c r="Q29" s="150">
        <v>300</v>
      </c>
      <c r="R29" s="150">
        <v>3000</v>
      </c>
      <c r="S29" s="150">
        <v>1000</v>
      </c>
      <c r="T29" s="150">
        <v>700</v>
      </c>
      <c r="U29" s="150">
        <v>500</v>
      </c>
      <c r="V29" s="150">
        <v>200</v>
      </c>
      <c r="W29" s="150">
        <v>500</v>
      </c>
      <c r="X29" s="150">
        <v>50</v>
      </c>
      <c r="Y29" s="150">
        <v>0</v>
      </c>
      <c r="Z29" s="150">
        <v>800</v>
      </c>
      <c r="AA29" s="150"/>
      <c r="AB29" s="150">
        <v>500</v>
      </c>
      <c r="AC29" s="150">
        <v>200</v>
      </c>
      <c r="AD29" s="150">
        <v>500</v>
      </c>
      <c r="AE29" s="149">
        <v>20</v>
      </c>
      <c r="AF29" s="251"/>
      <c r="AG29" s="91">
        <f>SUM(F29:AF29)</f>
        <v>13465</v>
      </c>
      <c r="AH29" s="50"/>
      <c r="AI29" s="61">
        <f t="shared" si="0"/>
        <v>13465</v>
      </c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</row>
    <row r="30" spans="1:73" x14ac:dyDescent="0.2">
      <c r="A30" s="58">
        <v>27</v>
      </c>
      <c r="B30" s="117" t="s">
        <v>641</v>
      </c>
      <c r="C30" s="77"/>
      <c r="D30" s="57" t="s">
        <v>753</v>
      </c>
      <c r="E30" s="57" t="s">
        <v>752</v>
      </c>
      <c r="F30" s="150">
        <v>800</v>
      </c>
      <c r="G30" s="150">
        <v>400</v>
      </c>
      <c r="H30" s="150">
        <v>750</v>
      </c>
      <c r="I30" s="150">
        <v>150</v>
      </c>
      <c r="J30" s="149">
        <v>50</v>
      </c>
      <c r="K30" s="150">
        <v>150</v>
      </c>
      <c r="L30" s="150">
        <v>500</v>
      </c>
      <c r="M30" s="150">
        <v>3000</v>
      </c>
      <c r="N30" s="150">
        <v>15</v>
      </c>
      <c r="O30" s="150"/>
      <c r="P30" s="150">
        <v>500</v>
      </c>
      <c r="Q30" s="150">
        <v>300</v>
      </c>
      <c r="R30" s="150">
        <v>1000</v>
      </c>
      <c r="S30" s="150">
        <v>1000</v>
      </c>
      <c r="T30" s="150">
        <v>400</v>
      </c>
      <c r="U30" s="150">
        <v>500</v>
      </c>
      <c r="V30" s="150">
        <v>100</v>
      </c>
      <c r="W30" s="150">
        <v>500</v>
      </c>
      <c r="X30" s="150">
        <v>50</v>
      </c>
      <c r="Y30" s="150">
        <v>0</v>
      </c>
      <c r="Z30" s="150">
        <v>500</v>
      </c>
      <c r="AA30" s="150"/>
      <c r="AB30" s="150">
        <v>500</v>
      </c>
      <c r="AC30" s="150">
        <v>200</v>
      </c>
      <c r="AD30" s="150">
        <v>500</v>
      </c>
      <c r="AE30" s="149">
        <v>20</v>
      </c>
      <c r="AF30" s="251"/>
      <c r="AG30" s="91">
        <f>SUM(F30:AF30)</f>
        <v>11885</v>
      </c>
      <c r="AH30" s="50"/>
      <c r="AI30" s="61">
        <f t="shared" si="0"/>
        <v>11885</v>
      </c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</row>
    <row r="31" spans="1:73" x14ac:dyDescent="0.2">
      <c r="A31" s="58">
        <v>28</v>
      </c>
      <c r="B31" s="117" t="s">
        <v>641</v>
      </c>
      <c r="C31" s="77"/>
      <c r="D31" s="159" t="s">
        <v>752</v>
      </c>
      <c r="E31" s="160" t="s">
        <v>631</v>
      </c>
      <c r="F31" s="120"/>
      <c r="G31" s="120"/>
      <c r="H31" s="120"/>
      <c r="I31" s="120"/>
      <c r="J31" s="135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35"/>
      <c r="AF31" s="254"/>
      <c r="AG31" s="91">
        <f>AG30</f>
        <v>11885</v>
      </c>
      <c r="AH31" s="50"/>
      <c r="AI31" s="61">
        <f t="shared" si="0"/>
        <v>11885</v>
      </c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</row>
    <row r="32" spans="1:73" x14ac:dyDescent="0.2">
      <c r="A32" s="58">
        <v>29</v>
      </c>
      <c r="B32" s="117" t="s">
        <v>641</v>
      </c>
      <c r="C32" s="77"/>
      <c r="D32" s="51" t="s">
        <v>732</v>
      </c>
      <c r="E32" s="88" t="s">
        <v>659</v>
      </c>
      <c r="F32" s="150">
        <v>250</v>
      </c>
      <c r="G32" s="150"/>
      <c r="H32" s="150">
        <v>500</v>
      </c>
      <c r="I32" s="150">
        <v>650</v>
      </c>
      <c r="J32" s="149">
        <v>250</v>
      </c>
      <c r="K32" s="150">
        <v>500</v>
      </c>
      <c r="L32" s="150">
        <v>200</v>
      </c>
      <c r="M32" s="150">
        <v>6000</v>
      </c>
      <c r="N32" s="150">
        <v>100</v>
      </c>
      <c r="O32" s="150"/>
      <c r="P32" s="150">
        <v>400</v>
      </c>
      <c r="Q32" s="150">
        <v>400</v>
      </c>
      <c r="R32" s="150">
        <v>1000</v>
      </c>
      <c r="S32" s="150">
        <v>1000</v>
      </c>
      <c r="T32" s="150">
        <v>1000</v>
      </c>
      <c r="U32" s="150">
        <v>300</v>
      </c>
      <c r="V32" s="150">
        <v>50</v>
      </c>
      <c r="W32" s="150">
        <v>500</v>
      </c>
      <c r="X32" s="150">
        <v>50</v>
      </c>
      <c r="Y32" s="150">
        <v>1500</v>
      </c>
      <c r="Z32" s="150">
        <v>850</v>
      </c>
      <c r="AA32" s="150"/>
      <c r="AB32" s="150">
        <v>2000</v>
      </c>
      <c r="AC32" s="150">
        <v>200</v>
      </c>
      <c r="AD32" s="150">
        <v>500</v>
      </c>
      <c r="AE32" s="149">
        <v>20</v>
      </c>
      <c r="AF32" s="251"/>
      <c r="AG32" s="91">
        <f>SUM(F32:AF32)</f>
        <v>18220</v>
      </c>
      <c r="AH32" s="50"/>
      <c r="AI32" s="61">
        <f t="shared" si="0"/>
        <v>18220</v>
      </c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</row>
    <row r="33" spans="1:73" x14ac:dyDescent="0.2">
      <c r="A33" s="58">
        <v>30</v>
      </c>
      <c r="B33" s="117" t="s">
        <v>656</v>
      </c>
      <c r="C33" s="77"/>
      <c r="D33" s="156" t="s">
        <v>659</v>
      </c>
      <c r="E33" s="157" t="s">
        <v>631</v>
      </c>
      <c r="F33" s="106"/>
      <c r="G33" s="106"/>
      <c r="H33" s="106"/>
      <c r="I33" s="106"/>
      <c r="J33" s="122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22"/>
      <c r="AF33" s="96"/>
      <c r="AG33" s="91">
        <f>AG32</f>
        <v>18220</v>
      </c>
      <c r="AH33" s="50"/>
      <c r="AI33" s="61">
        <f t="shared" si="0"/>
        <v>18220</v>
      </c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</row>
    <row r="34" spans="1:73" x14ac:dyDescent="0.2">
      <c r="A34" s="58">
        <v>31</v>
      </c>
      <c r="B34" s="117" t="s">
        <v>641</v>
      </c>
      <c r="C34" s="77" t="s">
        <v>657</v>
      </c>
      <c r="D34" s="51" t="s">
        <v>692</v>
      </c>
      <c r="E34" s="88" t="s">
        <v>693</v>
      </c>
      <c r="F34" s="150">
        <v>2000</v>
      </c>
      <c r="G34" s="150">
        <v>1500</v>
      </c>
      <c r="H34" s="150">
        <v>3000</v>
      </c>
      <c r="I34" s="150">
        <v>1350</v>
      </c>
      <c r="J34" s="149">
        <v>3500</v>
      </c>
      <c r="K34" s="150">
        <v>1500</v>
      </c>
      <c r="L34" s="150">
        <v>3000</v>
      </c>
      <c r="M34" s="150">
        <v>9000</v>
      </c>
      <c r="N34" s="150">
        <v>250</v>
      </c>
      <c r="O34" s="150"/>
      <c r="P34" s="150">
        <v>2000</v>
      </c>
      <c r="Q34" s="150">
        <v>5000</v>
      </c>
      <c r="R34" s="150">
        <v>5000</v>
      </c>
      <c r="S34" s="150">
        <v>4000</v>
      </c>
      <c r="T34" s="150">
        <v>3000</v>
      </c>
      <c r="U34" s="150">
        <v>3500</v>
      </c>
      <c r="V34" s="150">
        <v>3000</v>
      </c>
      <c r="W34" s="150">
        <v>2500</v>
      </c>
      <c r="X34" s="150">
        <v>3500</v>
      </c>
      <c r="Y34" s="150">
        <v>2000</v>
      </c>
      <c r="Z34" s="150">
        <v>5000</v>
      </c>
      <c r="AA34" s="150"/>
      <c r="AB34" s="150">
        <v>2500</v>
      </c>
      <c r="AC34" s="150">
        <v>4000</v>
      </c>
      <c r="AD34" s="150">
        <v>3000</v>
      </c>
      <c r="AE34" s="149">
        <v>20</v>
      </c>
      <c r="AF34" s="251">
        <v>8000</v>
      </c>
      <c r="AG34" s="91">
        <f t="shared" ref="AG34:AG61" si="4">SUM(F34:AF34)</f>
        <v>81120</v>
      </c>
      <c r="AH34" s="50">
        <f>'Verteiler Kommunen'!N227</f>
        <v>74701</v>
      </c>
      <c r="AI34" s="61">
        <f t="shared" si="0"/>
        <v>155821</v>
      </c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</row>
    <row r="35" spans="1:73" x14ac:dyDescent="0.2">
      <c r="A35" s="58">
        <v>32</v>
      </c>
      <c r="B35" s="117" t="s">
        <v>641</v>
      </c>
      <c r="C35" s="77"/>
      <c r="D35" s="156" t="s">
        <v>693</v>
      </c>
      <c r="E35" s="157" t="s">
        <v>631</v>
      </c>
      <c r="F35" s="106"/>
      <c r="G35" s="106"/>
      <c r="H35" s="106"/>
      <c r="I35" s="106"/>
      <c r="J35" s="122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22"/>
      <c r="AF35" s="96"/>
      <c r="AG35" s="91">
        <f>AG34</f>
        <v>81120</v>
      </c>
      <c r="AH35" s="50">
        <f>AH34</f>
        <v>74701</v>
      </c>
      <c r="AI35" s="61">
        <f>AI34</f>
        <v>155821</v>
      </c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</row>
    <row r="36" spans="1:73" x14ac:dyDescent="0.2">
      <c r="A36" s="58">
        <v>33</v>
      </c>
      <c r="B36" s="117" t="s">
        <v>641</v>
      </c>
      <c r="C36" s="77"/>
      <c r="D36" s="51" t="s">
        <v>741</v>
      </c>
      <c r="E36" s="88" t="s">
        <v>742</v>
      </c>
      <c r="F36" s="150">
        <v>1500</v>
      </c>
      <c r="G36" s="150">
        <v>100</v>
      </c>
      <c r="H36" s="150">
        <v>750</v>
      </c>
      <c r="I36" s="150">
        <v>120</v>
      </c>
      <c r="J36" s="149">
        <v>1000</v>
      </c>
      <c r="K36" s="150">
        <v>500</v>
      </c>
      <c r="L36" s="150">
        <v>200</v>
      </c>
      <c r="M36" s="150">
        <v>2000</v>
      </c>
      <c r="N36" s="150">
        <v>150</v>
      </c>
      <c r="O36" s="150"/>
      <c r="P36" s="150">
        <v>400</v>
      </c>
      <c r="Q36" s="150">
        <v>500</v>
      </c>
      <c r="R36" s="150">
        <v>1000</v>
      </c>
      <c r="S36" s="150">
        <v>1500</v>
      </c>
      <c r="T36" s="150">
        <v>1000</v>
      </c>
      <c r="U36" s="150">
        <v>300</v>
      </c>
      <c r="V36" s="150">
        <v>200</v>
      </c>
      <c r="W36" s="150">
        <v>1000</v>
      </c>
      <c r="X36" s="150">
        <v>600</v>
      </c>
      <c r="Y36" s="150">
        <v>1000</v>
      </c>
      <c r="Z36" s="150">
        <v>1000</v>
      </c>
      <c r="AA36" s="150"/>
      <c r="AB36" s="150">
        <v>500</v>
      </c>
      <c r="AC36" s="150">
        <v>200</v>
      </c>
      <c r="AD36" s="150">
        <v>500</v>
      </c>
      <c r="AE36" s="149">
        <v>20</v>
      </c>
      <c r="AF36" s="251"/>
      <c r="AG36" s="91">
        <f t="shared" si="4"/>
        <v>16040</v>
      </c>
      <c r="AH36" s="50"/>
      <c r="AI36" s="61">
        <f t="shared" si="0"/>
        <v>16040</v>
      </c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</row>
    <row r="37" spans="1:73" x14ac:dyDescent="0.2">
      <c r="A37" s="58">
        <v>34</v>
      </c>
      <c r="B37" s="117" t="s">
        <v>641</v>
      </c>
      <c r="C37" s="77"/>
      <c r="D37" s="156" t="s">
        <v>740</v>
      </c>
      <c r="E37" s="157" t="s">
        <v>631</v>
      </c>
      <c r="F37" s="120"/>
      <c r="G37" s="120"/>
      <c r="H37" s="120"/>
      <c r="I37" s="120"/>
      <c r="J37" s="122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2"/>
      <c r="AF37" s="254"/>
      <c r="AG37" s="91">
        <f>AG36</f>
        <v>16040</v>
      </c>
      <c r="AH37" s="50"/>
      <c r="AI37" s="61">
        <f>AI36</f>
        <v>16040</v>
      </c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</row>
    <row r="38" spans="1:73" x14ac:dyDescent="0.2">
      <c r="A38" s="164">
        <v>35</v>
      </c>
      <c r="B38" s="134" t="s">
        <v>640</v>
      </c>
      <c r="C38" s="134"/>
      <c r="D38" s="51" t="s">
        <v>985</v>
      </c>
      <c r="E38" s="51" t="s">
        <v>631</v>
      </c>
      <c r="F38" s="150">
        <v>500</v>
      </c>
      <c r="G38" s="150"/>
      <c r="H38" s="150">
        <v>250</v>
      </c>
      <c r="I38" s="150">
        <v>60</v>
      </c>
      <c r="J38" s="165"/>
      <c r="K38" s="150">
        <v>500</v>
      </c>
      <c r="L38" s="150">
        <v>200</v>
      </c>
      <c r="M38" s="150">
        <v>2000</v>
      </c>
      <c r="N38" s="150">
        <v>150</v>
      </c>
      <c r="O38" s="150"/>
      <c r="P38" s="150">
        <v>100</v>
      </c>
      <c r="Q38" s="150">
        <v>800</v>
      </c>
      <c r="R38" s="150">
        <v>1000</v>
      </c>
      <c r="S38" s="150">
        <v>1000</v>
      </c>
      <c r="T38" s="150">
        <v>200</v>
      </c>
      <c r="U38" s="150">
        <v>300</v>
      </c>
      <c r="V38" s="150">
        <v>200</v>
      </c>
      <c r="W38" s="150">
        <v>500</v>
      </c>
      <c r="X38" s="150">
        <v>100</v>
      </c>
      <c r="Y38" s="150">
        <v>25</v>
      </c>
      <c r="Z38" s="150">
        <v>1500</v>
      </c>
      <c r="AA38" s="150"/>
      <c r="AB38" s="150">
        <v>500</v>
      </c>
      <c r="AC38" s="150">
        <v>200</v>
      </c>
      <c r="AD38" s="150">
        <v>250</v>
      </c>
      <c r="AE38" s="165">
        <v>20</v>
      </c>
      <c r="AF38" s="251">
        <v>30000</v>
      </c>
      <c r="AG38" s="91">
        <f>SUM(F38:AF38)</f>
        <v>40355</v>
      </c>
      <c r="AH38" s="50"/>
      <c r="AI38" s="61">
        <f>AG38+AH38</f>
        <v>40355</v>
      </c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</row>
    <row r="39" spans="1:73" s="119" customFormat="1" x14ac:dyDescent="0.2">
      <c r="A39" s="58">
        <v>36</v>
      </c>
      <c r="B39" s="117" t="s">
        <v>656</v>
      </c>
      <c r="C39" s="117" t="s">
        <v>657</v>
      </c>
      <c r="D39" s="51" t="s">
        <v>682</v>
      </c>
      <c r="E39" s="88" t="s">
        <v>631</v>
      </c>
      <c r="F39" s="150">
        <v>3000</v>
      </c>
      <c r="G39" s="150">
        <v>4500</v>
      </c>
      <c r="H39" s="150">
        <v>3000</v>
      </c>
      <c r="I39" s="150">
        <v>3700</v>
      </c>
      <c r="J39" s="149">
        <v>6000</v>
      </c>
      <c r="K39" s="150">
        <v>2500</v>
      </c>
      <c r="L39" s="150">
        <v>4000</v>
      </c>
      <c r="M39" s="150">
        <v>16000</v>
      </c>
      <c r="N39" s="150">
        <v>350</v>
      </c>
      <c r="O39" s="150"/>
      <c r="P39" s="150">
        <v>8000</v>
      </c>
      <c r="Q39" s="150">
        <v>800</v>
      </c>
      <c r="R39" s="149">
        <v>13000</v>
      </c>
      <c r="S39" s="150">
        <v>2000</v>
      </c>
      <c r="T39" s="150">
        <v>7000</v>
      </c>
      <c r="U39" s="150">
        <v>4000</v>
      </c>
      <c r="V39" s="150">
        <v>7000</v>
      </c>
      <c r="W39" s="150">
        <v>500</v>
      </c>
      <c r="X39" s="150">
        <v>8000</v>
      </c>
      <c r="Y39" s="150">
        <v>4000</v>
      </c>
      <c r="Z39" s="150">
        <v>750</v>
      </c>
      <c r="AA39" s="150"/>
      <c r="AB39" s="150">
        <v>500</v>
      </c>
      <c r="AC39" s="150">
        <v>4000</v>
      </c>
      <c r="AD39" s="150">
        <v>4000</v>
      </c>
      <c r="AE39" s="149">
        <v>20</v>
      </c>
      <c r="AF39" s="251"/>
      <c r="AG39" s="91">
        <f t="shared" si="4"/>
        <v>106620</v>
      </c>
      <c r="AH39" s="50">
        <f>'Verteiler Kommunen'!T227</f>
        <v>93738.5</v>
      </c>
      <c r="AI39" s="61">
        <f t="shared" si="0"/>
        <v>200358.5</v>
      </c>
      <c r="AJ39" s="11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</row>
    <row r="40" spans="1:73" x14ac:dyDescent="0.2">
      <c r="A40" s="58">
        <v>37</v>
      </c>
      <c r="B40" s="117" t="s">
        <v>641</v>
      </c>
      <c r="C40" s="77" t="s">
        <v>657</v>
      </c>
      <c r="D40" s="51" t="s">
        <v>683</v>
      </c>
      <c r="E40" s="88" t="s">
        <v>631</v>
      </c>
      <c r="F40" s="150">
        <v>250</v>
      </c>
      <c r="G40" s="150">
        <v>2000</v>
      </c>
      <c r="H40" s="150">
        <v>1500</v>
      </c>
      <c r="I40" s="150">
        <v>600</v>
      </c>
      <c r="J40" s="149">
        <v>800</v>
      </c>
      <c r="K40" s="150">
        <v>2000</v>
      </c>
      <c r="L40" s="150">
        <v>500</v>
      </c>
      <c r="M40" s="150">
        <v>3000</v>
      </c>
      <c r="N40" s="150">
        <v>100</v>
      </c>
      <c r="O40" s="150"/>
      <c r="P40" s="150">
        <v>3000</v>
      </c>
      <c r="Q40" s="150">
        <v>500</v>
      </c>
      <c r="R40" s="149">
        <v>13000</v>
      </c>
      <c r="S40" s="150">
        <v>2000</v>
      </c>
      <c r="T40" s="150">
        <v>1000</v>
      </c>
      <c r="U40" s="150">
        <v>500</v>
      </c>
      <c r="V40" s="150">
        <v>750</v>
      </c>
      <c r="W40" s="150">
        <v>500</v>
      </c>
      <c r="X40" s="150">
        <v>200</v>
      </c>
      <c r="Y40" s="150">
        <v>500</v>
      </c>
      <c r="Z40" s="150">
        <v>1000</v>
      </c>
      <c r="AA40" s="150"/>
      <c r="AB40" s="150">
        <v>500</v>
      </c>
      <c r="AC40" s="150">
        <v>1000</v>
      </c>
      <c r="AD40" s="150">
        <v>600</v>
      </c>
      <c r="AE40" s="149">
        <v>20</v>
      </c>
      <c r="AF40" s="251"/>
      <c r="AG40" s="91">
        <f t="shared" si="4"/>
        <v>35820</v>
      </c>
      <c r="AH40" s="50"/>
      <c r="AI40" s="61">
        <f t="shared" si="0"/>
        <v>35820</v>
      </c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</row>
    <row r="41" spans="1:73" x14ac:dyDescent="0.2">
      <c r="A41" s="58">
        <v>38</v>
      </c>
      <c r="B41" s="117" t="s">
        <v>656</v>
      </c>
      <c r="C41" s="77" t="s">
        <v>657</v>
      </c>
      <c r="D41" s="51" t="s">
        <v>755</v>
      </c>
      <c r="E41" s="88" t="s">
        <v>631</v>
      </c>
      <c r="F41" s="150">
        <v>500</v>
      </c>
      <c r="G41" s="150">
        <v>200</v>
      </c>
      <c r="H41" s="150">
        <v>750</v>
      </c>
      <c r="I41" s="150">
        <v>350</v>
      </c>
      <c r="J41" s="149">
        <v>400</v>
      </c>
      <c r="K41" s="150">
        <v>1000</v>
      </c>
      <c r="L41" s="150">
        <v>200</v>
      </c>
      <c r="M41" s="150">
        <v>3000</v>
      </c>
      <c r="N41" s="150">
        <v>50</v>
      </c>
      <c r="O41" s="150"/>
      <c r="P41" s="150">
        <v>600</v>
      </c>
      <c r="Q41" s="150">
        <v>200</v>
      </c>
      <c r="R41" s="150">
        <v>1000</v>
      </c>
      <c r="S41" s="150">
        <v>1500</v>
      </c>
      <c r="T41" s="150">
        <v>500</v>
      </c>
      <c r="U41" s="150">
        <v>500</v>
      </c>
      <c r="V41" s="150">
        <v>100</v>
      </c>
      <c r="W41" s="150">
        <v>500</v>
      </c>
      <c r="X41" s="150">
        <v>50</v>
      </c>
      <c r="Y41" s="150">
        <v>50</v>
      </c>
      <c r="Z41" s="150">
        <v>750</v>
      </c>
      <c r="AA41" s="150"/>
      <c r="AB41" s="150">
        <v>500</v>
      </c>
      <c r="AC41" s="150">
        <v>300</v>
      </c>
      <c r="AD41" s="150">
        <v>600</v>
      </c>
      <c r="AE41" s="149">
        <v>20</v>
      </c>
      <c r="AF41" s="251"/>
      <c r="AG41" s="91">
        <f t="shared" si="4"/>
        <v>13620</v>
      </c>
      <c r="AH41" s="50"/>
      <c r="AI41" s="61">
        <f t="shared" si="0"/>
        <v>13620</v>
      </c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</row>
    <row r="42" spans="1:73" s="132" customFormat="1" x14ac:dyDescent="0.2">
      <c r="A42" s="58">
        <v>39</v>
      </c>
      <c r="B42" s="117" t="s">
        <v>656</v>
      </c>
      <c r="C42" s="117"/>
      <c r="D42" s="51" t="s">
        <v>581</v>
      </c>
      <c r="E42" s="88" t="s">
        <v>631</v>
      </c>
      <c r="F42" s="150">
        <v>100</v>
      </c>
      <c r="G42" s="150">
        <v>500</v>
      </c>
      <c r="H42" s="150">
        <v>700</v>
      </c>
      <c r="I42" s="150">
        <v>120</v>
      </c>
      <c r="J42" s="149">
        <v>150</v>
      </c>
      <c r="K42" s="150">
        <v>500</v>
      </c>
      <c r="L42" s="150">
        <v>200</v>
      </c>
      <c r="M42" s="150">
        <v>500</v>
      </c>
      <c r="N42" s="150">
        <v>15</v>
      </c>
      <c r="O42" s="150"/>
      <c r="P42" s="150">
        <v>200</v>
      </c>
      <c r="Q42" s="150">
        <v>200</v>
      </c>
      <c r="R42" s="150">
        <v>500</v>
      </c>
      <c r="S42" s="150">
        <v>20</v>
      </c>
      <c r="T42" s="150">
        <v>150</v>
      </c>
      <c r="U42" s="150">
        <v>50</v>
      </c>
      <c r="V42" s="150">
        <v>50</v>
      </c>
      <c r="W42" s="150">
        <v>200</v>
      </c>
      <c r="X42" s="150"/>
      <c r="Y42" s="150">
        <v>100</v>
      </c>
      <c r="Z42" s="150">
        <v>200</v>
      </c>
      <c r="AA42" s="150"/>
      <c r="AB42" s="150">
        <v>500</v>
      </c>
      <c r="AC42" s="150">
        <v>300</v>
      </c>
      <c r="AD42" s="150">
        <v>300</v>
      </c>
      <c r="AE42" s="149">
        <v>20</v>
      </c>
      <c r="AF42" s="251"/>
      <c r="AG42" s="91">
        <f t="shared" si="4"/>
        <v>5575</v>
      </c>
      <c r="AH42" s="50"/>
      <c r="AI42" s="61">
        <f t="shared" si="0"/>
        <v>5575</v>
      </c>
      <c r="AJ42" s="11"/>
      <c r="AK42" s="131"/>
      <c r="AL42" s="131"/>
      <c r="AM42" s="131"/>
      <c r="AN42" s="131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</row>
    <row r="43" spans="1:73" x14ac:dyDescent="0.2">
      <c r="A43" s="58">
        <v>40</v>
      </c>
      <c r="B43" s="117" t="s">
        <v>641</v>
      </c>
      <c r="C43" s="77"/>
      <c r="D43" s="51" t="s">
        <v>627</v>
      </c>
      <c r="E43" s="88" t="s">
        <v>631</v>
      </c>
      <c r="F43" s="150">
        <v>100</v>
      </c>
      <c r="G43" s="150"/>
      <c r="H43" s="150">
        <v>100</v>
      </c>
      <c r="I43" s="150">
        <v>60</v>
      </c>
      <c r="J43" s="149">
        <v>10</v>
      </c>
      <c r="K43" s="150">
        <v>100</v>
      </c>
      <c r="L43" s="150"/>
      <c r="M43" s="150">
        <v>400</v>
      </c>
      <c r="N43" s="150">
        <v>15</v>
      </c>
      <c r="O43" s="150"/>
      <c r="P43" s="150">
        <v>200</v>
      </c>
      <c r="Q43" s="150">
        <v>0</v>
      </c>
      <c r="R43" s="150">
        <v>100</v>
      </c>
      <c r="S43" s="150">
        <v>20</v>
      </c>
      <c r="T43" s="150">
        <v>30</v>
      </c>
      <c r="U43" s="150">
        <v>0</v>
      </c>
      <c r="V43" s="150">
        <v>50</v>
      </c>
      <c r="W43" s="150">
        <v>20</v>
      </c>
      <c r="X43" s="150"/>
      <c r="Y43" s="150">
        <v>50</v>
      </c>
      <c r="Z43" s="150">
        <v>200</v>
      </c>
      <c r="AA43" s="150"/>
      <c r="AB43" s="150">
        <v>500</v>
      </c>
      <c r="AC43" s="150">
        <v>0</v>
      </c>
      <c r="AD43" s="150">
        <v>400</v>
      </c>
      <c r="AE43" s="149">
        <v>20</v>
      </c>
      <c r="AF43" s="251"/>
      <c r="AG43" s="91">
        <f t="shared" si="4"/>
        <v>2375</v>
      </c>
      <c r="AH43" s="50"/>
      <c r="AI43" s="61">
        <f t="shared" si="0"/>
        <v>2375</v>
      </c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</row>
    <row r="44" spans="1:73" x14ac:dyDescent="0.2">
      <c r="A44" s="58">
        <v>41</v>
      </c>
      <c r="B44" s="117" t="s">
        <v>641</v>
      </c>
      <c r="C44" s="77"/>
      <c r="D44" s="51" t="s">
        <v>628</v>
      </c>
      <c r="E44" s="88" t="s">
        <v>631</v>
      </c>
      <c r="F44" s="150">
        <v>50</v>
      </c>
      <c r="G44" s="150"/>
      <c r="H44" s="150">
        <v>100</v>
      </c>
      <c r="I44" s="150">
        <v>30</v>
      </c>
      <c r="J44" s="149">
        <v>10</v>
      </c>
      <c r="K44" s="150">
        <v>100</v>
      </c>
      <c r="L44" s="150"/>
      <c r="M44" s="150">
        <v>400</v>
      </c>
      <c r="N44" s="150">
        <v>15</v>
      </c>
      <c r="O44" s="150"/>
      <c r="P44" s="150">
        <v>200</v>
      </c>
      <c r="Q44" s="150">
        <v>0</v>
      </c>
      <c r="R44" s="150">
        <v>100</v>
      </c>
      <c r="S44" s="150">
        <v>20</v>
      </c>
      <c r="T44" s="150">
        <v>30</v>
      </c>
      <c r="U44" s="150">
        <v>0</v>
      </c>
      <c r="V44" s="150">
        <v>50</v>
      </c>
      <c r="W44" s="150">
        <v>20</v>
      </c>
      <c r="X44" s="150"/>
      <c r="Y44" s="150">
        <v>50</v>
      </c>
      <c r="Z44" s="150">
        <v>200</v>
      </c>
      <c r="AA44" s="150"/>
      <c r="AB44" s="150">
        <v>500</v>
      </c>
      <c r="AC44" s="150">
        <v>0</v>
      </c>
      <c r="AD44" s="150">
        <v>400</v>
      </c>
      <c r="AE44" s="149">
        <v>20</v>
      </c>
      <c r="AF44" s="251"/>
      <c r="AG44" s="91">
        <f t="shared" si="4"/>
        <v>2295</v>
      </c>
      <c r="AH44" s="50"/>
      <c r="AI44" s="61">
        <f t="shared" si="0"/>
        <v>2295</v>
      </c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</row>
    <row r="45" spans="1:73" x14ac:dyDescent="0.2">
      <c r="A45" s="58">
        <v>42</v>
      </c>
      <c r="B45" s="117" t="s">
        <v>651</v>
      </c>
      <c r="C45" s="77"/>
      <c r="D45" s="51" t="s">
        <v>726</v>
      </c>
      <c r="E45" s="88" t="s">
        <v>631</v>
      </c>
      <c r="F45" s="149">
        <v>50</v>
      </c>
      <c r="G45" s="149"/>
      <c r="H45" s="149">
        <v>100</v>
      </c>
      <c r="I45" s="149">
        <v>20</v>
      </c>
      <c r="J45" s="149">
        <v>10</v>
      </c>
      <c r="K45" s="149">
        <v>100</v>
      </c>
      <c r="L45" s="149"/>
      <c r="M45" s="149">
        <v>400</v>
      </c>
      <c r="N45" s="149">
        <v>15</v>
      </c>
      <c r="O45" s="149"/>
      <c r="P45" s="149">
        <v>100</v>
      </c>
      <c r="Q45" s="149">
        <v>0</v>
      </c>
      <c r="R45" s="149">
        <v>100</v>
      </c>
      <c r="S45" s="149">
        <v>20</v>
      </c>
      <c r="T45" s="149">
        <v>30</v>
      </c>
      <c r="U45" s="149">
        <v>0</v>
      </c>
      <c r="V45" s="149">
        <v>50</v>
      </c>
      <c r="W45" s="149">
        <v>20</v>
      </c>
      <c r="X45" s="149"/>
      <c r="Y45" s="149">
        <v>0</v>
      </c>
      <c r="Z45" s="149">
        <v>200</v>
      </c>
      <c r="AA45" s="149"/>
      <c r="AB45" s="149">
        <v>50</v>
      </c>
      <c r="AC45" s="149">
        <v>0</v>
      </c>
      <c r="AD45" s="149">
        <v>300</v>
      </c>
      <c r="AE45" s="149">
        <v>20</v>
      </c>
      <c r="AF45" s="255"/>
      <c r="AG45" s="91">
        <f t="shared" si="4"/>
        <v>1585</v>
      </c>
      <c r="AH45" s="50"/>
      <c r="AI45" s="61">
        <f t="shared" si="0"/>
        <v>1585</v>
      </c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</row>
    <row r="46" spans="1:73" x14ac:dyDescent="0.2">
      <c r="A46" s="58">
        <v>43</v>
      </c>
      <c r="B46" s="117" t="s">
        <v>641</v>
      </c>
      <c r="C46" s="77"/>
      <c r="D46" s="51" t="s">
        <v>685</v>
      </c>
      <c r="E46" s="88" t="s">
        <v>631</v>
      </c>
      <c r="F46" s="150">
        <v>50</v>
      </c>
      <c r="G46" s="150"/>
      <c r="H46" s="150">
        <v>100</v>
      </c>
      <c r="I46" s="150">
        <v>30</v>
      </c>
      <c r="J46" s="149"/>
      <c r="K46" s="150">
        <v>100</v>
      </c>
      <c r="L46" s="150"/>
      <c r="M46" s="150">
        <v>200</v>
      </c>
      <c r="N46" s="150">
        <v>15</v>
      </c>
      <c r="O46" s="150"/>
      <c r="P46" s="150">
        <v>100</v>
      </c>
      <c r="Q46" s="150">
        <v>0</v>
      </c>
      <c r="R46" s="150">
        <v>100</v>
      </c>
      <c r="S46" s="150">
        <v>20</v>
      </c>
      <c r="T46" s="150">
        <v>30</v>
      </c>
      <c r="U46" s="150">
        <v>0</v>
      </c>
      <c r="V46" s="150">
        <v>0</v>
      </c>
      <c r="W46" s="150">
        <v>20</v>
      </c>
      <c r="X46" s="150"/>
      <c r="Y46" s="150">
        <v>0</v>
      </c>
      <c r="Z46" s="150">
        <v>200</v>
      </c>
      <c r="AA46" s="150"/>
      <c r="AB46" s="150">
        <v>50</v>
      </c>
      <c r="AC46" s="150">
        <v>0</v>
      </c>
      <c r="AD46" s="150">
        <v>0</v>
      </c>
      <c r="AE46" s="149">
        <v>20</v>
      </c>
      <c r="AF46" s="251">
        <v>5000</v>
      </c>
      <c r="AG46" s="91">
        <f t="shared" si="4"/>
        <v>6035</v>
      </c>
      <c r="AH46" s="50"/>
      <c r="AI46" s="61">
        <f t="shared" si="0"/>
        <v>6035</v>
      </c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</row>
    <row r="47" spans="1:73" x14ac:dyDescent="0.2">
      <c r="A47" s="58">
        <v>44</v>
      </c>
      <c r="B47" s="117" t="s">
        <v>641</v>
      </c>
      <c r="C47" s="77"/>
      <c r="D47" s="51" t="s">
        <v>743</v>
      </c>
      <c r="E47" s="88" t="s">
        <v>689</v>
      </c>
      <c r="F47" s="150">
        <v>2000</v>
      </c>
      <c r="G47" s="150">
        <v>2000</v>
      </c>
      <c r="H47" s="150">
        <v>3500</v>
      </c>
      <c r="I47" s="150">
        <v>1350</v>
      </c>
      <c r="J47" s="149">
        <v>1500</v>
      </c>
      <c r="K47" s="150">
        <v>2000</v>
      </c>
      <c r="L47" s="150">
        <v>4000</v>
      </c>
      <c r="M47" s="150">
        <v>10000</v>
      </c>
      <c r="N47" s="150">
        <v>300</v>
      </c>
      <c r="O47" s="150"/>
      <c r="P47" s="150">
        <v>4000</v>
      </c>
      <c r="Q47" s="150">
        <v>8000</v>
      </c>
      <c r="R47" s="150">
        <v>4500</v>
      </c>
      <c r="S47" s="150">
        <v>12500</v>
      </c>
      <c r="T47" s="150">
        <v>2500</v>
      </c>
      <c r="U47" s="150">
        <v>4400</v>
      </c>
      <c r="V47" s="150">
        <v>2800</v>
      </c>
      <c r="W47" s="150">
        <v>2500</v>
      </c>
      <c r="X47" s="150">
        <v>3000</v>
      </c>
      <c r="Y47" s="150">
        <v>2200</v>
      </c>
      <c r="Z47" s="150">
        <v>6600</v>
      </c>
      <c r="AA47" s="150"/>
      <c r="AB47" s="150">
        <v>3000</v>
      </c>
      <c r="AC47" s="150">
        <v>4000</v>
      </c>
      <c r="AD47" s="150">
        <v>1800</v>
      </c>
      <c r="AE47" s="149">
        <v>20</v>
      </c>
      <c r="AF47" s="251"/>
      <c r="AG47" s="91">
        <f t="shared" si="4"/>
        <v>88470</v>
      </c>
      <c r="AH47" s="50">
        <f>'Verteiler Kommunen'!V227</f>
        <v>68568</v>
      </c>
      <c r="AI47" s="61">
        <f t="shared" si="0"/>
        <v>157038</v>
      </c>
      <c r="AJ47" s="13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</row>
    <row r="48" spans="1:73" x14ac:dyDescent="0.2">
      <c r="A48" s="58">
        <v>45</v>
      </c>
      <c r="B48" s="117" t="s">
        <v>652</v>
      </c>
      <c r="C48" s="77"/>
      <c r="D48" s="156" t="s">
        <v>691</v>
      </c>
      <c r="E48" s="157" t="s">
        <v>631</v>
      </c>
      <c r="F48" s="106"/>
      <c r="G48" s="106"/>
      <c r="H48" s="106"/>
      <c r="I48" s="106"/>
      <c r="J48" s="122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22"/>
      <c r="AF48" s="96"/>
      <c r="AG48" s="91">
        <f>AG47</f>
        <v>88470</v>
      </c>
      <c r="AH48" s="50">
        <f>AH47</f>
        <v>68568</v>
      </c>
      <c r="AI48" s="61">
        <f t="shared" si="0"/>
        <v>157038</v>
      </c>
      <c r="AJ48" s="13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</row>
    <row r="49" spans="1:73" x14ac:dyDescent="0.2">
      <c r="A49" s="58">
        <v>46</v>
      </c>
      <c r="B49" s="117" t="s">
        <v>641</v>
      </c>
      <c r="C49" s="117" t="s">
        <v>657</v>
      </c>
      <c r="D49" s="51" t="s">
        <v>754</v>
      </c>
      <c r="E49" s="88" t="s">
        <v>631</v>
      </c>
      <c r="F49" s="152">
        <v>1500</v>
      </c>
      <c r="G49" s="152">
        <v>200</v>
      </c>
      <c r="H49" s="152">
        <v>750</v>
      </c>
      <c r="I49" s="152">
        <v>300</v>
      </c>
      <c r="J49" s="149">
        <v>200</v>
      </c>
      <c r="K49" s="152">
        <v>300</v>
      </c>
      <c r="L49" s="152">
        <v>500</v>
      </c>
      <c r="M49" s="152">
        <v>3000</v>
      </c>
      <c r="N49" s="152">
        <v>200</v>
      </c>
      <c r="O49" s="152"/>
      <c r="P49" s="152">
        <v>600</v>
      </c>
      <c r="Q49" s="152">
        <v>1000</v>
      </c>
      <c r="R49" s="152">
        <v>500</v>
      </c>
      <c r="S49" s="152">
        <v>1500</v>
      </c>
      <c r="T49" s="152">
        <v>700</v>
      </c>
      <c r="U49" s="152">
        <v>1000</v>
      </c>
      <c r="V49" s="152">
        <v>50</v>
      </c>
      <c r="W49" s="152">
        <v>1000</v>
      </c>
      <c r="X49" s="152">
        <v>200</v>
      </c>
      <c r="Y49" s="152">
        <v>4500</v>
      </c>
      <c r="Z49" s="152">
        <v>1500</v>
      </c>
      <c r="AA49" s="152"/>
      <c r="AB49" s="152">
        <v>100</v>
      </c>
      <c r="AC49" s="152">
        <v>300</v>
      </c>
      <c r="AD49" s="152">
        <v>500</v>
      </c>
      <c r="AE49" s="149">
        <v>20</v>
      </c>
      <c r="AF49" s="253"/>
      <c r="AG49" s="91">
        <f t="shared" si="4"/>
        <v>20420</v>
      </c>
      <c r="AH49" s="50">
        <f>'Verteiler Kommunen'!X227</f>
        <v>17585.25</v>
      </c>
      <c r="AI49" s="61">
        <f t="shared" si="0"/>
        <v>38005.25</v>
      </c>
      <c r="AJ49" s="13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</row>
    <row r="50" spans="1:73" x14ac:dyDescent="0.2">
      <c r="A50" s="58">
        <v>47</v>
      </c>
      <c r="B50" s="117" t="s">
        <v>640</v>
      </c>
      <c r="C50" s="77"/>
      <c r="D50" s="51" t="s">
        <v>744</v>
      </c>
      <c r="E50" s="88" t="s">
        <v>631</v>
      </c>
      <c r="F50" s="152">
        <v>500</v>
      </c>
      <c r="G50" s="152">
        <v>700</v>
      </c>
      <c r="H50" s="152">
        <v>750</v>
      </c>
      <c r="I50" s="152">
        <v>300</v>
      </c>
      <c r="J50" s="149">
        <v>250</v>
      </c>
      <c r="K50" s="152">
        <v>300</v>
      </c>
      <c r="L50" s="152">
        <v>4000</v>
      </c>
      <c r="M50" s="152">
        <v>3000</v>
      </c>
      <c r="N50" s="152">
        <v>200</v>
      </c>
      <c r="O50" s="152"/>
      <c r="P50" s="152">
        <v>2000</v>
      </c>
      <c r="Q50" s="152">
        <v>1000</v>
      </c>
      <c r="R50" s="152">
        <v>3000</v>
      </c>
      <c r="S50" s="152">
        <v>1500</v>
      </c>
      <c r="T50" s="152">
        <v>100</v>
      </c>
      <c r="U50" s="152">
        <v>1000</v>
      </c>
      <c r="V50" s="152">
        <v>50</v>
      </c>
      <c r="W50" s="152">
        <v>1000</v>
      </c>
      <c r="X50" s="152">
        <v>200</v>
      </c>
      <c r="Y50" s="152">
        <v>5000</v>
      </c>
      <c r="Z50" s="152">
        <v>1500</v>
      </c>
      <c r="AA50" s="152"/>
      <c r="AB50" s="152">
        <v>100</v>
      </c>
      <c r="AC50" s="152">
        <v>300</v>
      </c>
      <c r="AD50" s="152">
        <v>400</v>
      </c>
      <c r="AE50" s="149">
        <v>20</v>
      </c>
      <c r="AF50" s="253"/>
      <c r="AG50" s="91">
        <f t="shared" si="4"/>
        <v>27170</v>
      </c>
      <c r="AH50" s="50"/>
      <c r="AI50" s="61">
        <f t="shared" si="0"/>
        <v>27170</v>
      </c>
      <c r="AJ50" s="13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</row>
    <row r="51" spans="1:73" x14ac:dyDescent="0.2">
      <c r="A51" s="58">
        <v>48</v>
      </c>
      <c r="B51" s="117" t="s">
        <v>641</v>
      </c>
      <c r="C51" s="77" t="s">
        <v>657</v>
      </c>
      <c r="D51" s="51" t="s">
        <v>686</v>
      </c>
      <c r="E51" s="88" t="s">
        <v>631</v>
      </c>
      <c r="F51" s="150">
        <v>50</v>
      </c>
      <c r="G51" s="150"/>
      <c r="H51" s="150">
        <v>750</v>
      </c>
      <c r="I51" s="150">
        <v>20</v>
      </c>
      <c r="J51" s="149"/>
      <c r="K51" s="150">
        <v>300</v>
      </c>
      <c r="L51" s="150">
        <v>100</v>
      </c>
      <c r="M51" s="150">
        <v>150</v>
      </c>
      <c r="N51" s="150">
        <v>25</v>
      </c>
      <c r="O51" s="150"/>
      <c r="P51" s="150">
        <v>200</v>
      </c>
      <c r="Q51" s="150">
        <v>250</v>
      </c>
      <c r="R51" s="150">
        <v>1500</v>
      </c>
      <c r="S51" s="150">
        <v>150</v>
      </c>
      <c r="T51" s="150">
        <v>100</v>
      </c>
      <c r="U51" s="150">
        <v>50</v>
      </c>
      <c r="V51" s="150">
        <v>50</v>
      </c>
      <c r="W51" s="150">
        <v>200</v>
      </c>
      <c r="X51" s="150"/>
      <c r="Y51" s="150">
        <v>0</v>
      </c>
      <c r="Z51" s="150">
        <v>500</v>
      </c>
      <c r="AA51" s="150"/>
      <c r="AB51" s="150">
        <v>100</v>
      </c>
      <c r="AC51" s="150">
        <v>0</v>
      </c>
      <c r="AD51" s="150">
        <v>400</v>
      </c>
      <c r="AE51" s="149">
        <v>20</v>
      </c>
      <c r="AF51" s="251"/>
      <c r="AG51" s="91">
        <f t="shared" si="4"/>
        <v>4915</v>
      </c>
      <c r="AH51" s="50"/>
      <c r="AI51" s="61">
        <f t="shared" si="0"/>
        <v>4915</v>
      </c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</row>
    <row r="52" spans="1:73" ht="27.95" customHeight="1" x14ac:dyDescent="0.2">
      <c r="A52" s="58">
        <v>49</v>
      </c>
      <c r="B52" s="117" t="s">
        <v>641</v>
      </c>
      <c r="C52" s="117"/>
      <c r="D52" s="48" t="s">
        <v>747</v>
      </c>
      <c r="E52" s="87" t="s">
        <v>746</v>
      </c>
      <c r="F52" s="150">
        <v>1500</v>
      </c>
      <c r="G52" s="150"/>
      <c r="H52" s="150"/>
      <c r="I52" s="150">
        <v>250</v>
      </c>
      <c r="J52" s="149">
        <v>300</v>
      </c>
      <c r="K52" s="150">
        <v>300</v>
      </c>
      <c r="L52" s="150">
        <v>1000</v>
      </c>
      <c r="M52" s="150">
        <v>2000</v>
      </c>
      <c r="N52" s="150">
        <v>25</v>
      </c>
      <c r="O52" s="150"/>
      <c r="P52" s="150">
        <v>100</v>
      </c>
      <c r="Q52" s="150">
        <v>3000</v>
      </c>
      <c r="R52" s="150">
        <v>1500</v>
      </c>
      <c r="S52" s="150">
        <v>500</v>
      </c>
      <c r="T52" s="150">
        <v>100</v>
      </c>
      <c r="U52" s="150">
        <v>500</v>
      </c>
      <c r="V52" s="150">
        <v>400</v>
      </c>
      <c r="W52" s="150">
        <v>500</v>
      </c>
      <c r="X52" s="150">
        <v>100</v>
      </c>
      <c r="Y52" s="150">
        <v>50</v>
      </c>
      <c r="Z52" s="150">
        <v>500</v>
      </c>
      <c r="AA52" s="150"/>
      <c r="AB52" s="150">
        <v>500</v>
      </c>
      <c r="AC52" s="150">
        <v>0</v>
      </c>
      <c r="AD52" s="150">
        <v>800</v>
      </c>
      <c r="AE52" s="149">
        <v>20</v>
      </c>
      <c r="AF52" s="251"/>
      <c r="AG52" s="91">
        <f>SUM(F52:AF52)</f>
        <v>13945</v>
      </c>
      <c r="AH52" s="50"/>
      <c r="AI52" s="61">
        <f t="shared" si="0"/>
        <v>13945</v>
      </c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</row>
    <row r="53" spans="1:73" ht="27.95" customHeight="1" x14ac:dyDescent="0.2">
      <c r="A53" s="58">
        <v>50</v>
      </c>
      <c r="B53" s="117" t="s">
        <v>641</v>
      </c>
      <c r="C53" s="77"/>
      <c r="D53" s="158" t="s">
        <v>746</v>
      </c>
      <c r="E53" s="157" t="s">
        <v>631</v>
      </c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96"/>
      <c r="AG53" s="91">
        <f>AG52</f>
        <v>13945</v>
      </c>
      <c r="AH53" s="50"/>
      <c r="AI53" s="61">
        <f>SUM(AG53:AH53)</f>
        <v>13945</v>
      </c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</row>
    <row r="54" spans="1:73" x14ac:dyDescent="0.2">
      <c r="A54" s="58">
        <v>51</v>
      </c>
      <c r="B54" s="117" t="s">
        <v>641</v>
      </c>
      <c r="C54" s="77"/>
      <c r="D54" s="51" t="s">
        <v>405</v>
      </c>
      <c r="E54" s="88" t="s">
        <v>631</v>
      </c>
      <c r="F54" s="150">
        <v>50</v>
      </c>
      <c r="G54" s="150">
        <v>200</v>
      </c>
      <c r="H54" s="150">
        <v>200</v>
      </c>
      <c r="I54" s="150">
        <v>250</v>
      </c>
      <c r="J54" s="149"/>
      <c r="K54" s="150">
        <v>500</v>
      </c>
      <c r="L54" s="150">
        <v>200</v>
      </c>
      <c r="M54" s="150">
        <v>1200</v>
      </c>
      <c r="N54" s="150">
        <v>30</v>
      </c>
      <c r="O54" s="150"/>
      <c r="P54" s="150">
        <v>400</v>
      </c>
      <c r="Q54" s="150">
        <v>300</v>
      </c>
      <c r="R54" s="150">
        <v>500</v>
      </c>
      <c r="S54" s="150">
        <v>50</v>
      </c>
      <c r="T54" s="150">
        <v>100</v>
      </c>
      <c r="U54" s="150">
        <v>100</v>
      </c>
      <c r="V54" s="150">
        <v>50</v>
      </c>
      <c r="W54" s="150">
        <v>250</v>
      </c>
      <c r="X54" s="150">
        <v>50</v>
      </c>
      <c r="Y54" s="150">
        <v>50</v>
      </c>
      <c r="Z54" s="150">
        <v>750</v>
      </c>
      <c r="AA54" s="150"/>
      <c r="AB54" s="150">
        <v>50</v>
      </c>
      <c r="AC54" s="150">
        <v>0</v>
      </c>
      <c r="AD54" s="150">
        <v>600</v>
      </c>
      <c r="AE54" s="149">
        <v>20</v>
      </c>
      <c r="AF54" s="251"/>
      <c r="AG54" s="91">
        <f t="shared" si="4"/>
        <v>5900</v>
      </c>
      <c r="AH54" s="49"/>
      <c r="AI54" s="61">
        <f t="shared" si="0"/>
        <v>5900</v>
      </c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</row>
    <row r="55" spans="1:73" x14ac:dyDescent="0.2">
      <c r="A55" s="58">
        <v>52</v>
      </c>
      <c r="B55" s="117" t="s">
        <v>640</v>
      </c>
      <c r="C55" s="77"/>
      <c r="D55" s="48" t="s">
        <v>637</v>
      </c>
      <c r="E55" s="87" t="s">
        <v>631</v>
      </c>
      <c r="F55" s="150">
        <v>50</v>
      </c>
      <c r="G55" s="150"/>
      <c r="H55" s="150">
        <v>50</v>
      </c>
      <c r="I55" s="150">
        <v>40</v>
      </c>
      <c r="J55" s="149"/>
      <c r="K55" s="150">
        <v>250</v>
      </c>
      <c r="L55" s="150">
        <v>100</v>
      </c>
      <c r="M55" s="150">
        <v>500</v>
      </c>
      <c r="N55" s="150">
        <v>15</v>
      </c>
      <c r="O55" s="150"/>
      <c r="P55" s="150">
        <v>50</v>
      </c>
      <c r="Q55" s="150">
        <v>0</v>
      </c>
      <c r="R55" s="150">
        <v>400</v>
      </c>
      <c r="S55" s="150">
        <v>20</v>
      </c>
      <c r="T55" s="150">
        <v>10</v>
      </c>
      <c r="U55" s="150">
        <v>50</v>
      </c>
      <c r="V55" s="150">
        <v>50</v>
      </c>
      <c r="W55" s="150">
        <v>50</v>
      </c>
      <c r="X55" s="150">
        <v>50</v>
      </c>
      <c r="Y55" s="150">
        <v>0</v>
      </c>
      <c r="Z55" s="150">
        <v>25</v>
      </c>
      <c r="AA55" s="150"/>
      <c r="AB55" s="150">
        <v>50</v>
      </c>
      <c r="AC55" s="150">
        <v>0</v>
      </c>
      <c r="AD55" s="150">
        <v>300</v>
      </c>
      <c r="AE55" s="149">
        <v>20</v>
      </c>
      <c r="AF55" s="251"/>
      <c r="AG55" s="91">
        <f t="shared" si="4"/>
        <v>2080</v>
      </c>
      <c r="AH55" s="50"/>
      <c r="AI55" s="61">
        <f t="shared" si="0"/>
        <v>2080</v>
      </c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</row>
    <row r="56" spans="1:73" x14ac:dyDescent="0.2">
      <c r="A56" s="58">
        <v>53</v>
      </c>
      <c r="B56" s="117" t="s">
        <v>641</v>
      </c>
      <c r="C56" s="77"/>
      <c r="D56" s="48" t="s">
        <v>632</v>
      </c>
      <c r="E56" s="87" t="s">
        <v>631</v>
      </c>
      <c r="F56" s="149">
        <v>50</v>
      </c>
      <c r="G56" s="149">
        <v>50</v>
      </c>
      <c r="H56" s="149">
        <v>50</v>
      </c>
      <c r="I56" s="149">
        <v>40</v>
      </c>
      <c r="J56" s="149"/>
      <c r="K56" s="149">
        <v>250</v>
      </c>
      <c r="L56" s="149">
        <v>100</v>
      </c>
      <c r="M56" s="149">
        <v>1200</v>
      </c>
      <c r="N56" s="149">
        <v>15</v>
      </c>
      <c r="O56" s="149"/>
      <c r="P56" s="149">
        <v>50</v>
      </c>
      <c r="Q56" s="149">
        <v>0</v>
      </c>
      <c r="R56" s="149">
        <v>400</v>
      </c>
      <c r="S56" s="149">
        <v>20</v>
      </c>
      <c r="T56" s="149">
        <v>100</v>
      </c>
      <c r="U56" s="149">
        <v>50</v>
      </c>
      <c r="V56" s="149">
        <v>50</v>
      </c>
      <c r="W56" s="149">
        <v>250</v>
      </c>
      <c r="X56" s="149">
        <v>50</v>
      </c>
      <c r="Y56" s="149">
        <v>0</v>
      </c>
      <c r="Z56" s="149">
        <v>150</v>
      </c>
      <c r="AA56" s="149"/>
      <c r="AB56" s="149">
        <v>50</v>
      </c>
      <c r="AC56" s="149">
        <v>0</v>
      </c>
      <c r="AD56" s="149">
        <v>300</v>
      </c>
      <c r="AE56" s="149">
        <v>20</v>
      </c>
      <c r="AF56" s="255"/>
      <c r="AG56" s="91">
        <f t="shared" si="4"/>
        <v>3245</v>
      </c>
      <c r="AH56" s="50"/>
      <c r="AI56" s="61">
        <f t="shared" si="0"/>
        <v>3245</v>
      </c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</row>
    <row r="57" spans="1:73" x14ac:dyDescent="0.2">
      <c r="A57" s="58">
        <v>54</v>
      </c>
      <c r="B57" s="117" t="s">
        <v>640</v>
      </c>
      <c r="C57" s="77"/>
      <c r="D57" s="48" t="s">
        <v>688</v>
      </c>
      <c r="E57" s="87" t="s">
        <v>631</v>
      </c>
      <c r="F57" s="150">
        <v>50</v>
      </c>
      <c r="G57" s="150"/>
      <c r="H57" s="150">
        <v>50</v>
      </c>
      <c r="I57" s="150">
        <v>30</v>
      </c>
      <c r="J57" s="149"/>
      <c r="K57" s="150">
        <v>250</v>
      </c>
      <c r="L57" s="150">
        <v>100</v>
      </c>
      <c r="M57" s="150">
        <v>500</v>
      </c>
      <c r="N57" s="150">
        <v>15</v>
      </c>
      <c r="O57" s="150"/>
      <c r="P57" s="150">
        <v>50</v>
      </c>
      <c r="Q57" s="150">
        <v>0</v>
      </c>
      <c r="R57" s="150">
        <v>400</v>
      </c>
      <c r="S57" s="150">
        <v>20</v>
      </c>
      <c r="T57" s="150">
        <v>10</v>
      </c>
      <c r="U57" s="150">
        <v>50</v>
      </c>
      <c r="V57" s="150">
        <v>50</v>
      </c>
      <c r="W57" s="150">
        <v>250</v>
      </c>
      <c r="X57" s="150">
        <v>50</v>
      </c>
      <c r="Y57" s="150">
        <v>0</v>
      </c>
      <c r="Z57" s="150">
        <v>450</v>
      </c>
      <c r="AA57" s="150"/>
      <c r="AB57" s="150">
        <v>50</v>
      </c>
      <c r="AC57" s="150">
        <v>0</v>
      </c>
      <c r="AD57" s="150">
        <v>300</v>
      </c>
      <c r="AE57" s="149">
        <v>20</v>
      </c>
      <c r="AF57" s="251"/>
      <c r="AG57" s="91">
        <f t="shared" si="4"/>
        <v>2695</v>
      </c>
      <c r="AH57" s="50"/>
      <c r="AI57" s="61">
        <f t="shared" si="0"/>
        <v>2695</v>
      </c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</row>
    <row r="58" spans="1:73" x14ac:dyDescent="0.2">
      <c r="A58" s="58">
        <v>55</v>
      </c>
      <c r="B58" s="117" t="s">
        <v>695</v>
      </c>
      <c r="C58" s="77"/>
      <c r="D58" s="51" t="s">
        <v>633</v>
      </c>
      <c r="E58" s="88" t="s">
        <v>631</v>
      </c>
      <c r="F58" s="150">
        <v>50</v>
      </c>
      <c r="G58" s="150">
        <v>50</v>
      </c>
      <c r="H58" s="150">
        <v>50</v>
      </c>
      <c r="I58" s="150">
        <v>100</v>
      </c>
      <c r="J58" s="149"/>
      <c r="K58" s="150">
        <v>250</v>
      </c>
      <c r="L58" s="150">
        <v>100</v>
      </c>
      <c r="M58" s="150">
        <v>1200</v>
      </c>
      <c r="N58" s="150">
        <v>15</v>
      </c>
      <c r="O58" s="150"/>
      <c r="P58" s="150">
        <v>50</v>
      </c>
      <c r="Q58" s="150">
        <v>0</v>
      </c>
      <c r="R58" s="150">
        <v>100</v>
      </c>
      <c r="S58" s="150">
        <v>50</v>
      </c>
      <c r="T58" s="150">
        <v>10</v>
      </c>
      <c r="U58" s="150">
        <v>50</v>
      </c>
      <c r="V58" s="150">
        <v>50</v>
      </c>
      <c r="W58" s="150">
        <v>250</v>
      </c>
      <c r="X58" s="150">
        <v>50</v>
      </c>
      <c r="Y58" s="150">
        <v>25</v>
      </c>
      <c r="Z58" s="150">
        <v>250</v>
      </c>
      <c r="AA58" s="150"/>
      <c r="AB58" s="150">
        <v>50</v>
      </c>
      <c r="AC58" s="150">
        <v>0</v>
      </c>
      <c r="AD58" s="150">
        <v>300</v>
      </c>
      <c r="AE58" s="149">
        <v>20</v>
      </c>
      <c r="AF58" s="251"/>
      <c r="AG58" s="91">
        <f t="shared" si="4"/>
        <v>3070</v>
      </c>
      <c r="AH58" s="49"/>
      <c r="AI58" s="61">
        <f t="shared" si="0"/>
        <v>3070</v>
      </c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</row>
    <row r="59" spans="1:73" x14ac:dyDescent="0.2">
      <c r="A59" s="58">
        <v>56</v>
      </c>
      <c r="B59" s="117" t="s">
        <v>656</v>
      </c>
      <c r="C59" s="77"/>
      <c r="D59" s="51" t="s">
        <v>979</v>
      </c>
      <c r="E59" s="88" t="s">
        <v>980</v>
      </c>
      <c r="F59" s="150">
        <v>50</v>
      </c>
      <c r="G59" s="150"/>
      <c r="H59" s="150">
        <v>50</v>
      </c>
      <c r="I59" s="150">
        <v>120</v>
      </c>
      <c r="J59" s="149"/>
      <c r="K59" s="150">
        <v>100</v>
      </c>
      <c r="L59" s="150">
        <v>50</v>
      </c>
      <c r="M59" s="150">
        <v>800</v>
      </c>
      <c r="N59" s="150">
        <v>35</v>
      </c>
      <c r="O59" s="150"/>
      <c r="P59" s="150">
        <v>800</v>
      </c>
      <c r="Q59" s="150">
        <v>150</v>
      </c>
      <c r="R59" s="150">
        <v>200</v>
      </c>
      <c r="S59" s="150">
        <v>20</v>
      </c>
      <c r="T59" s="150">
        <v>20</v>
      </c>
      <c r="U59" s="150">
        <v>50</v>
      </c>
      <c r="V59" s="150">
        <v>0</v>
      </c>
      <c r="W59" s="150">
        <v>100</v>
      </c>
      <c r="X59" s="150"/>
      <c r="Y59" s="150">
        <v>20</v>
      </c>
      <c r="Z59" s="150">
        <v>200</v>
      </c>
      <c r="AA59" s="150"/>
      <c r="AB59" s="150">
        <v>50</v>
      </c>
      <c r="AC59" s="150">
        <v>0</v>
      </c>
      <c r="AD59" s="150">
        <v>100</v>
      </c>
      <c r="AE59" s="149">
        <v>20</v>
      </c>
      <c r="AF59" s="251"/>
      <c r="AG59" s="91">
        <f t="shared" si="4"/>
        <v>2935</v>
      </c>
      <c r="AH59" s="49"/>
      <c r="AI59" s="61">
        <f t="shared" si="0"/>
        <v>2935</v>
      </c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</row>
    <row r="60" spans="1:73" x14ac:dyDescent="0.2">
      <c r="A60" s="58">
        <v>57</v>
      </c>
      <c r="B60" s="117" t="s">
        <v>652</v>
      </c>
      <c r="C60" s="77"/>
      <c r="D60" s="156" t="s">
        <v>583</v>
      </c>
      <c r="E60" s="157" t="s">
        <v>631</v>
      </c>
      <c r="F60" s="106"/>
      <c r="G60" s="106"/>
      <c r="H60" s="106"/>
      <c r="I60" s="106"/>
      <c r="J60" s="122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22"/>
      <c r="AF60" s="96"/>
      <c r="AG60" s="91">
        <f>AG59</f>
        <v>2935</v>
      </c>
      <c r="AH60" s="49"/>
      <c r="AI60" s="61">
        <f t="shared" si="0"/>
        <v>2935</v>
      </c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</row>
    <row r="61" spans="1:73" x14ac:dyDescent="0.2">
      <c r="A61" s="58">
        <v>58</v>
      </c>
      <c r="B61" s="117" t="s">
        <v>651</v>
      </c>
      <c r="C61" s="77" t="s">
        <v>657</v>
      </c>
      <c r="D61" s="48" t="s">
        <v>982</v>
      </c>
      <c r="E61" s="87" t="s">
        <v>631</v>
      </c>
      <c r="F61" s="150">
        <v>250</v>
      </c>
      <c r="G61" s="150">
        <v>50</v>
      </c>
      <c r="H61" s="150">
        <v>500</v>
      </c>
      <c r="I61" s="150">
        <v>30</v>
      </c>
      <c r="J61" s="149">
        <v>200</v>
      </c>
      <c r="K61" s="150">
        <v>300</v>
      </c>
      <c r="L61" s="150">
        <v>500</v>
      </c>
      <c r="M61" s="150">
        <v>100</v>
      </c>
      <c r="N61" s="150">
        <v>100</v>
      </c>
      <c r="O61" s="150"/>
      <c r="P61" s="150">
        <v>200</v>
      </c>
      <c r="Q61" s="150">
        <v>300</v>
      </c>
      <c r="R61" s="150">
        <v>800</v>
      </c>
      <c r="S61" s="150">
        <v>0</v>
      </c>
      <c r="T61" s="150">
        <v>0</v>
      </c>
      <c r="U61" s="150">
        <v>200</v>
      </c>
      <c r="V61" s="150">
        <v>200</v>
      </c>
      <c r="W61" s="150">
        <v>50</v>
      </c>
      <c r="X61" s="150"/>
      <c r="Y61" s="150">
        <v>100</v>
      </c>
      <c r="Z61" s="150">
        <v>350</v>
      </c>
      <c r="AA61" s="150"/>
      <c r="AB61" s="150">
        <v>50</v>
      </c>
      <c r="AC61" s="150">
        <v>500</v>
      </c>
      <c r="AD61" s="150">
        <v>200</v>
      </c>
      <c r="AE61" s="149">
        <v>20</v>
      </c>
      <c r="AF61" s="251"/>
      <c r="AG61" s="91">
        <f t="shared" si="4"/>
        <v>5000</v>
      </c>
      <c r="AH61" s="49"/>
      <c r="AI61" s="61">
        <f t="shared" si="0"/>
        <v>5000</v>
      </c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</row>
    <row r="62" spans="1:73" x14ac:dyDescent="0.2">
      <c r="A62" s="58">
        <v>59</v>
      </c>
      <c r="B62" s="117" t="s">
        <v>694</v>
      </c>
      <c r="C62" s="77"/>
      <c r="D62" s="51" t="s">
        <v>749</v>
      </c>
      <c r="E62" s="88" t="s">
        <v>631</v>
      </c>
      <c r="F62" s="150">
        <v>6</v>
      </c>
      <c r="G62" s="150">
        <v>1</v>
      </c>
      <c r="H62" s="150">
        <v>4</v>
      </c>
      <c r="I62" s="150">
        <v>3</v>
      </c>
      <c r="J62" s="149">
        <v>2</v>
      </c>
      <c r="K62" s="150">
        <v>2</v>
      </c>
      <c r="L62" s="150">
        <v>1</v>
      </c>
      <c r="M62" s="150">
        <v>3</v>
      </c>
      <c r="N62" s="150">
        <v>1</v>
      </c>
      <c r="O62" s="150"/>
      <c r="P62" s="150">
        <v>10</v>
      </c>
      <c r="Q62" s="150">
        <v>1</v>
      </c>
      <c r="R62" s="150">
        <v>4</v>
      </c>
      <c r="S62" s="150">
        <v>4</v>
      </c>
      <c r="T62" s="150">
        <v>2</v>
      </c>
      <c r="U62" s="150">
        <v>2</v>
      </c>
      <c r="V62" s="150">
        <v>1</v>
      </c>
      <c r="W62" s="150">
        <v>2</v>
      </c>
      <c r="X62" s="150">
        <v>2</v>
      </c>
      <c r="Y62" s="150">
        <v>2</v>
      </c>
      <c r="Z62" s="150">
        <v>4</v>
      </c>
      <c r="AA62" s="150"/>
      <c r="AB62" s="150">
        <v>3</v>
      </c>
      <c r="AC62" s="150">
        <v>2</v>
      </c>
      <c r="AD62" s="150">
        <v>3</v>
      </c>
      <c r="AE62" s="149">
        <v>20</v>
      </c>
      <c r="AF62" s="251"/>
      <c r="AG62" s="91">
        <f t="shared" ref="AG62" si="5">SUM(F62:AF62)</f>
        <v>85</v>
      </c>
      <c r="AH62" s="50"/>
      <c r="AI62" s="61">
        <f t="shared" ref="AI62" si="6">SUM(AG62:AH62)</f>
        <v>85</v>
      </c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</row>
    <row r="63" spans="1:73" x14ac:dyDescent="0.2">
      <c r="A63" s="58">
        <v>60</v>
      </c>
      <c r="B63" s="117" t="s">
        <v>640</v>
      </c>
      <c r="C63" s="77"/>
      <c r="D63" s="51" t="s">
        <v>703</v>
      </c>
      <c r="E63" s="88" t="s">
        <v>631</v>
      </c>
      <c r="F63" s="150">
        <v>500</v>
      </c>
      <c r="G63" s="150"/>
      <c r="H63" s="150">
        <v>100</v>
      </c>
      <c r="I63" s="150">
        <v>70</v>
      </c>
      <c r="J63" s="149">
        <v>200</v>
      </c>
      <c r="K63" s="150">
        <v>400</v>
      </c>
      <c r="L63" s="150">
        <v>200</v>
      </c>
      <c r="M63" s="150">
        <v>1700</v>
      </c>
      <c r="N63" s="150">
        <v>30</v>
      </c>
      <c r="O63" s="150"/>
      <c r="P63" s="150">
        <v>400</v>
      </c>
      <c r="Q63" s="150">
        <v>300</v>
      </c>
      <c r="R63" s="150">
        <v>500</v>
      </c>
      <c r="S63" s="150">
        <v>500</v>
      </c>
      <c r="T63" s="150">
        <v>100</v>
      </c>
      <c r="U63" s="150">
        <v>300</v>
      </c>
      <c r="V63" s="150">
        <v>150</v>
      </c>
      <c r="W63" s="150">
        <v>300</v>
      </c>
      <c r="X63" s="150">
        <v>50</v>
      </c>
      <c r="Y63" s="150">
        <v>50</v>
      </c>
      <c r="Z63" s="150">
        <v>900</v>
      </c>
      <c r="AA63" s="150"/>
      <c r="AB63" s="150">
        <v>50</v>
      </c>
      <c r="AC63" s="150">
        <v>100</v>
      </c>
      <c r="AD63" s="150">
        <v>300</v>
      </c>
      <c r="AE63" s="149">
        <v>20</v>
      </c>
      <c r="AF63" s="251"/>
      <c r="AG63" s="91">
        <f t="shared" ref="AG63" si="7">SUM(F63:AF63)</f>
        <v>7220</v>
      </c>
      <c r="AH63" s="50"/>
      <c r="AI63" s="61">
        <f>SUM(AG63:AH63)</f>
        <v>7220</v>
      </c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</row>
    <row r="64" spans="1:73" s="163" customFormat="1" ht="13.5" thickBot="1" x14ac:dyDescent="0.25">
      <c r="A64" s="167"/>
      <c r="B64" s="168" t="s">
        <v>656</v>
      </c>
      <c r="C64" s="168" t="s">
        <v>657</v>
      </c>
      <c r="D64" s="169" t="s">
        <v>981</v>
      </c>
      <c r="E64" s="170" t="s">
        <v>631</v>
      </c>
      <c r="F64" s="171"/>
      <c r="G64" s="171"/>
      <c r="H64" s="171"/>
      <c r="I64" s="171"/>
      <c r="J64" s="171"/>
      <c r="K64" s="171"/>
      <c r="L64" s="171"/>
      <c r="M64" s="171"/>
      <c r="N64" s="171"/>
      <c r="O64" s="172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171"/>
      <c r="AA64" s="171"/>
      <c r="AB64" s="171"/>
      <c r="AC64" s="171"/>
      <c r="AD64" s="173"/>
      <c r="AE64" s="173"/>
      <c r="AF64" s="256"/>
      <c r="AG64" s="174">
        <f>SUM(F64:AF64)</f>
        <v>0</v>
      </c>
      <c r="AH64" s="175"/>
      <c r="AI64" s="176">
        <f>SUM(AG64:AH64)</f>
        <v>0</v>
      </c>
      <c r="AJ64" s="166"/>
      <c r="AK64" s="162"/>
      <c r="AL64" s="162"/>
      <c r="AM64" s="162"/>
      <c r="AN64" s="162"/>
      <c r="AO64" s="162"/>
      <c r="AP64" s="162"/>
      <c r="AQ64" s="162"/>
      <c r="AR64" s="162"/>
      <c r="AS64" s="162"/>
      <c r="AT64" s="162"/>
      <c r="AU64" s="162"/>
      <c r="AV64" s="162"/>
      <c r="AW64" s="162"/>
      <c r="AX64" s="162"/>
    </row>
    <row r="65" spans="1:35" ht="16.5" thickBot="1" x14ac:dyDescent="0.25">
      <c r="A65" s="263" t="s">
        <v>665</v>
      </c>
      <c r="B65" s="264"/>
      <c r="C65" s="264"/>
      <c r="D65" s="265"/>
      <c r="E65" s="115"/>
      <c r="F65" s="116">
        <f>SUM(F4:F64)</f>
        <v>44856</v>
      </c>
      <c r="G65" s="116">
        <f t="shared" ref="G65:AA65" si="8">SUM(G4:G64)</f>
        <v>28451</v>
      </c>
      <c r="H65" s="116">
        <f t="shared" si="8"/>
        <v>54804</v>
      </c>
      <c r="I65" s="116">
        <f t="shared" si="8"/>
        <v>32433</v>
      </c>
      <c r="J65" s="116">
        <f t="shared" si="8"/>
        <v>33642</v>
      </c>
      <c r="K65" s="116">
        <f t="shared" si="8"/>
        <v>45152</v>
      </c>
      <c r="L65" s="116">
        <f t="shared" si="8"/>
        <v>56601</v>
      </c>
      <c r="M65" s="116">
        <f t="shared" si="8"/>
        <v>164503</v>
      </c>
      <c r="N65" s="116">
        <f t="shared" si="8"/>
        <v>5206</v>
      </c>
      <c r="O65" s="116">
        <f t="shared" si="8"/>
        <v>0</v>
      </c>
      <c r="P65" s="116">
        <f t="shared" si="8"/>
        <v>56210</v>
      </c>
      <c r="Q65" s="116">
        <f t="shared" si="8"/>
        <v>69601</v>
      </c>
      <c r="R65" s="116">
        <f t="shared" si="8"/>
        <v>128654</v>
      </c>
      <c r="S65" s="116">
        <f t="shared" si="8"/>
        <v>108654</v>
      </c>
      <c r="T65" s="116">
        <f t="shared" si="8"/>
        <v>50212</v>
      </c>
      <c r="U65" s="116">
        <f t="shared" si="8"/>
        <v>47852</v>
      </c>
      <c r="V65" s="116">
        <f t="shared" si="8"/>
        <v>44551</v>
      </c>
      <c r="W65" s="116">
        <f t="shared" si="8"/>
        <v>41032</v>
      </c>
      <c r="X65" s="116">
        <f t="shared" si="8"/>
        <v>52702</v>
      </c>
      <c r="Y65" s="116">
        <f t="shared" si="8"/>
        <v>41717</v>
      </c>
      <c r="Z65" s="116">
        <f t="shared" si="8"/>
        <v>76384</v>
      </c>
      <c r="AA65" s="116">
        <f t="shared" si="8"/>
        <v>0</v>
      </c>
      <c r="AB65" s="53">
        <f t="shared" ref="AB65:AF65" si="9">SUM(AB4:AB64)</f>
        <v>50303</v>
      </c>
      <c r="AC65" s="53">
        <f t="shared" si="9"/>
        <v>47902</v>
      </c>
      <c r="AD65" s="53">
        <f t="shared" si="9"/>
        <v>53453</v>
      </c>
      <c r="AE65" s="53">
        <f t="shared" si="9"/>
        <v>1060</v>
      </c>
      <c r="AF65" s="53">
        <f t="shared" si="9"/>
        <v>94000</v>
      </c>
      <c r="AG65" s="54">
        <f>SUM(AG4:AG64)</f>
        <v>3206580</v>
      </c>
      <c r="AH65" s="53">
        <f>SUM(AH4:AH64)</f>
        <v>2571413.75</v>
      </c>
      <c r="AI65" s="55">
        <f>SUM(AG65:AH65)</f>
        <v>5777993.75</v>
      </c>
    </row>
    <row r="66" spans="1:35" x14ac:dyDescent="0.2">
      <c r="D66" s="56"/>
      <c r="E66" s="56"/>
    </row>
    <row r="67" spans="1:35" ht="13.5" thickBot="1" x14ac:dyDescent="0.25"/>
    <row r="68" spans="1:35" ht="16.5" thickBot="1" x14ac:dyDescent="0.25">
      <c r="AF68" s="97"/>
      <c r="AH68" s="43" t="s">
        <v>704</v>
      </c>
      <c r="AI68" s="103" t="s">
        <v>705</v>
      </c>
    </row>
    <row r="69" spans="1:35" ht="15.75" x14ac:dyDescent="0.2">
      <c r="AH69" s="98" t="s">
        <v>640</v>
      </c>
      <c r="AI69" s="104">
        <f>SUMIF($B$4:$B$63, "2.1.1", $AI$4:$AI$63)</f>
        <v>1292788.5</v>
      </c>
    </row>
    <row r="70" spans="1:35" ht="15.75" x14ac:dyDescent="0.2">
      <c r="AH70" s="99" t="s">
        <v>641</v>
      </c>
      <c r="AI70" s="101">
        <f>SUMIF($B$4:$B$63, "2.1.2", $AI$4:$AI$63)</f>
        <v>3000651.25</v>
      </c>
    </row>
    <row r="71" spans="1:35" ht="15.75" x14ac:dyDescent="0.2">
      <c r="AH71" s="99" t="s">
        <v>656</v>
      </c>
      <c r="AI71" s="101">
        <f ca="1">SUMIF($B$4:$B$64, "2.1.3", $AI$4:$AI$63)</f>
        <v>461303</v>
      </c>
    </row>
    <row r="72" spans="1:35" ht="15.75" x14ac:dyDescent="0.2">
      <c r="AH72" s="99" t="s">
        <v>651</v>
      </c>
      <c r="AI72" s="101">
        <f>SUMIF($B$4:$B$63, "2.1.4", $AI$4:$AI$63)</f>
        <v>249004.5</v>
      </c>
    </row>
    <row r="73" spans="1:35" ht="15.75" x14ac:dyDescent="0.2">
      <c r="AH73" s="99" t="s">
        <v>652</v>
      </c>
      <c r="AI73" s="101">
        <f>SUMIF($B$4:$B$63, "2.1.5", $AI$4:$AI$63)</f>
        <v>563151</v>
      </c>
    </row>
    <row r="74" spans="1:35" ht="15.75" x14ac:dyDescent="0.2">
      <c r="AH74" s="99" t="s">
        <v>695</v>
      </c>
      <c r="AI74" s="101">
        <f>SUMIF($B$4:$B$63, "2.1.6", $AI$4:$AI$63)</f>
        <v>211010.5</v>
      </c>
    </row>
    <row r="75" spans="1:35" ht="16.5" thickBot="1" x14ac:dyDescent="0.25">
      <c r="AH75" s="100" t="s">
        <v>694</v>
      </c>
      <c r="AI75" s="102">
        <f>SUMIF($B$4:$B$63, "2.1.7", $AI$4:$AI$63)</f>
        <v>85</v>
      </c>
    </row>
    <row r="76" spans="1:35" ht="13.5" thickBot="1" x14ac:dyDescent="0.25"/>
    <row r="77" spans="1:35" ht="16.5" thickBot="1" x14ac:dyDescent="0.25">
      <c r="AH77" s="43" t="s">
        <v>737</v>
      </c>
      <c r="AI77" s="55">
        <f ca="1">SUM(AI69:AI76)</f>
        <v>5777993.75</v>
      </c>
    </row>
  </sheetData>
  <autoFilter ref="A3:AI65"/>
  <mergeCells count="2">
    <mergeCell ref="A65:D65"/>
    <mergeCell ref="A1:AI1"/>
  </mergeCells>
  <conditionalFormatting sqref="AI77">
    <cfRule type="cellIs" dxfId="1" priority="1" operator="equal">
      <formula>$AI$65</formula>
    </cfRule>
    <cfRule type="cellIs" dxfId="0" priority="2" operator="notEqual">
      <formula>$AI$65</formula>
    </cfRule>
  </conditionalFormatting>
  <pageMargins left="0.62992125984251968" right="0.19685039370078741" top="0.9055118110236221" bottom="0.55118110236220474" header="0.51181102362204722" footer="0.51181102362204722"/>
  <pageSetup paperSize="9" scale="35" fitToHeight="9" orientation="landscape" horizontalDpi="4294967294" verticalDpi="4294967294" r:id="rId1"/>
  <headerFooter scaleWithDoc="0" alignWithMargins="0">
    <oddHeader>&amp;LLandesamt für Steuern, Koblenz</oddHeader>
    <oddFooter>&amp;L&amp;P/&amp;N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  <pageSetUpPr fitToPage="1"/>
  </sheetPr>
  <dimension ref="A1:AR60"/>
  <sheetViews>
    <sheetView topLeftCell="A26" zoomScale="115" zoomScaleNormal="115" workbookViewId="0">
      <selection activeCell="F57" sqref="F57"/>
    </sheetView>
  </sheetViews>
  <sheetFormatPr baseColWidth="10" defaultColWidth="10.7109375" defaultRowHeight="12.75" x14ac:dyDescent="0.2"/>
  <cols>
    <col min="1" max="1" width="6.140625" style="46" bestFit="1" customWidth="1"/>
    <col min="2" max="2" width="8.5703125" style="46" hidden="1" customWidth="1"/>
    <col min="3" max="3" width="5.85546875" style="46" hidden="1" customWidth="1"/>
    <col min="4" max="4" width="43.42578125" style="46" customWidth="1"/>
    <col min="5" max="5" width="33.42578125" style="46" bestFit="1" customWidth="1"/>
    <col min="6" max="6" width="16.140625" style="46" customWidth="1"/>
    <col min="7" max="16384" width="10.7109375" style="9"/>
  </cols>
  <sheetData>
    <row r="1" spans="1:44" ht="18.75" thickBot="1" x14ac:dyDescent="0.25">
      <c r="A1" s="266" t="s">
        <v>735</v>
      </c>
      <c r="B1" s="267"/>
      <c r="C1" s="267"/>
      <c r="D1" s="267"/>
      <c r="E1" s="267"/>
      <c r="F1" s="268"/>
    </row>
    <row r="2" spans="1:44" ht="13.5" thickBot="1" x14ac:dyDescent="0.25"/>
    <row r="3" spans="1:44" ht="18.75" customHeight="1" thickBot="1" x14ac:dyDescent="0.25">
      <c r="A3" s="43" t="s">
        <v>630</v>
      </c>
      <c r="B3" s="62" t="s">
        <v>655</v>
      </c>
      <c r="C3" s="75" t="s">
        <v>658</v>
      </c>
      <c r="D3" s="63" t="s">
        <v>609</v>
      </c>
      <c r="E3" s="63" t="s">
        <v>661</v>
      </c>
      <c r="F3" s="95" t="s">
        <v>660</v>
      </c>
      <c r="O3" s="10"/>
      <c r="P3" s="10"/>
      <c r="Q3" s="10"/>
      <c r="R3" s="10"/>
      <c r="S3" s="10"/>
      <c r="T3" s="10"/>
      <c r="U3" s="10"/>
    </row>
    <row r="4" spans="1:44" ht="54" customHeight="1" x14ac:dyDescent="0.2">
      <c r="A4" s="58">
        <v>1</v>
      </c>
      <c r="B4" s="76" t="s">
        <v>641</v>
      </c>
      <c r="C4" s="76" t="s">
        <v>657</v>
      </c>
      <c r="D4" s="59" t="s">
        <v>677</v>
      </c>
      <c r="E4" s="86" t="s">
        <v>678</v>
      </c>
      <c r="F4" s="105">
        <v>0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</row>
    <row r="5" spans="1:44" ht="107.25" customHeight="1" x14ac:dyDescent="0.2">
      <c r="A5" s="58">
        <v>2</v>
      </c>
      <c r="B5" s="77"/>
      <c r="C5" s="77"/>
      <c r="D5" s="59" t="s">
        <v>728</v>
      </c>
      <c r="E5" s="86" t="s">
        <v>729</v>
      </c>
      <c r="F5" s="107">
        <v>0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</row>
    <row r="6" spans="1:44" x14ac:dyDescent="0.2">
      <c r="A6" s="47">
        <v>3</v>
      </c>
      <c r="B6" s="94" t="s">
        <v>640</v>
      </c>
      <c r="C6" s="94"/>
      <c r="D6" s="96" t="s">
        <v>645</v>
      </c>
      <c r="E6" s="96" t="s">
        <v>631</v>
      </c>
      <c r="F6" s="106">
        <v>0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</row>
    <row r="7" spans="1:44" x14ac:dyDescent="0.2">
      <c r="A7" s="47">
        <v>4</v>
      </c>
      <c r="B7" s="94" t="s">
        <v>640</v>
      </c>
      <c r="C7" s="94"/>
      <c r="D7" s="96" t="s">
        <v>679</v>
      </c>
      <c r="E7" s="96" t="s">
        <v>631</v>
      </c>
      <c r="F7" s="106">
        <v>0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</row>
    <row r="8" spans="1:44" x14ac:dyDescent="0.2">
      <c r="A8" s="47">
        <v>5</v>
      </c>
      <c r="B8" s="94" t="s">
        <v>640</v>
      </c>
      <c r="C8" s="94"/>
      <c r="D8" s="96" t="s">
        <v>680</v>
      </c>
      <c r="E8" s="96" t="s">
        <v>631</v>
      </c>
      <c r="F8" s="106">
        <v>0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</row>
    <row r="9" spans="1:44" x14ac:dyDescent="0.2">
      <c r="A9" s="47">
        <v>6</v>
      </c>
      <c r="B9" s="94" t="s">
        <v>640</v>
      </c>
      <c r="C9" s="94"/>
      <c r="D9" s="96" t="s">
        <v>729</v>
      </c>
      <c r="E9" s="96" t="s">
        <v>631</v>
      </c>
      <c r="F9" s="106">
        <v>0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</row>
    <row r="10" spans="1:44" x14ac:dyDescent="0.2">
      <c r="A10" s="47">
        <v>7</v>
      </c>
      <c r="B10" s="77" t="s">
        <v>640</v>
      </c>
      <c r="C10" s="77"/>
      <c r="D10" s="96" t="s">
        <v>642</v>
      </c>
      <c r="E10" s="96" t="s">
        <v>631</v>
      </c>
      <c r="F10" s="106">
        <v>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</row>
    <row r="11" spans="1:44" x14ac:dyDescent="0.2">
      <c r="A11" s="47">
        <v>8</v>
      </c>
      <c r="B11" s="77" t="s">
        <v>640</v>
      </c>
      <c r="C11" s="77"/>
      <c r="D11" s="51" t="s">
        <v>643</v>
      </c>
      <c r="E11" s="88" t="s">
        <v>631</v>
      </c>
      <c r="F11" s="107">
        <v>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</row>
    <row r="12" spans="1:44" x14ac:dyDescent="0.2">
      <c r="A12" s="47">
        <v>9</v>
      </c>
      <c r="B12" s="94" t="s">
        <v>641</v>
      </c>
      <c r="C12" s="94"/>
      <c r="D12" s="48" t="s">
        <v>404</v>
      </c>
      <c r="E12" s="87" t="s">
        <v>644</v>
      </c>
      <c r="F12" s="107">
        <v>0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</row>
    <row r="13" spans="1:44" x14ac:dyDescent="0.2">
      <c r="A13" s="47">
        <v>10</v>
      </c>
      <c r="B13" s="77" t="s">
        <v>640</v>
      </c>
      <c r="C13" s="77"/>
      <c r="D13" s="96" t="s">
        <v>644</v>
      </c>
      <c r="E13" s="96" t="s">
        <v>631</v>
      </c>
      <c r="F13" s="106">
        <v>0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</row>
    <row r="14" spans="1:44" x14ac:dyDescent="0.2">
      <c r="A14" s="47">
        <v>11</v>
      </c>
      <c r="B14" s="94" t="s">
        <v>641</v>
      </c>
      <c r="C14" s="94"/>
      <c r="D14" s="48" t="s">
        <v>403</v>
      </c>
      <c r="E14" s="87" t="s">
        <v>647</v>
      </c>
      <c r="F14" s="107">
        <v>0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</row>
    <row r="15" spans="1:44" x14ac:dyDescent="0.2">
      <c r="A15" s="47">
        <v>12</v>
      </c>
      <c r="B15" s="77" t="s">
        <v>641</v>
      </c>
      <c r="C15" s="77"/>
      <c r="D15" s="96" t="s">
        <v>647</v>
      </c>
      <c r="E15" s="96" t="s">
        <v>631</v>
      </c>
      <c r="F15" s="106">
        <v>0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</row>
    <row r="16" spans="1:44" x14ac:dyDescent="0.2">
      <c r="A16" s="47">
        <v>13</v>
      </c>
      <c r="B16" s="94" t="s">
        <v>641</v>
      </c>
      <c r="C16" s="94"/>
      <c r="D16" s="51" t="s">
        <v>649</v>
      </c>
      <c r="E16" s="88" t="s">
        <v>648</v>
      </c>
      <c r="F16" s="107">
        <v>0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</row>
    <row r="17" spans="1:44" x14ac:dyDescent="0.2">
      <c r="A17" s="47">
        <v>14</v>
      </c>
      <c r="B17" s="77" t="s">
        <v>656</v>
      </c>
      <c r="C17" s="77"/>
      <c r="D17" s="96" t="s">
        <v>648</v>
      </c>
      <c r="E17" s="96" t="s">
        <v>631</v>
      </c>
      <c r="F17" s="106">
        <v>0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</row>
    <row r="18" spans="1:44" x14ac:dyDescent="0.2">
      <c r="A18" s="47">
        <v>15</v>
      </c>
      <c r="B18" s="94" t="s">
        <v>641</v>
      </c>
      <c r="C18" s="94"/>
      <c r="D18" s="48" t="s">
        <v>402</v>
      </c>
      <c r="E18" s="87" t="s">
        <v>650</v>
      </c>
      <c r="F18" s="107">
        <v>0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</row>
    <row r="19" spans="1:44" x14ac:dyDescent="0.2">
      <c r="A19" s="47">
        <v>16</v>
      </c>
      <c r="B19" s="77" t="s">
        <v>640</v>
      </c>
      <c r="C19" s="77"/>
      <c r="D19" s="96" t="s">
        <v>650</v>
      </c>
      <c r="E19" s="96" t="s">
        <v>631</v>
      </c>
      <c r="F19" s="106">
        <v>0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</row>
    <row r="20" spans="1:44" x14ac:dyDescent="0.2">
      <c r="A20" s="47">
        <v>17</v>
      </c>
      <c r="B20" s="77" t="s">
        <v>641</v>
      </c>
      <c r="C20" s="77"/>
      <c r="D20" s="48" t="s">
        <v>639</v>
      </c>
      <c r="E20" s="87" t="s">
        <v>631</v>
      </c>
      <c r="F20" s="107">
        <v>0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</row>
    <row r="21" spans="1:44" x14ac:dyDescent="0.2">
      <c r="A21" s="47">
        <v>18</v>
      </c>
      <c r="B21" s="77" t="s">
        <v>640</v>
      </c>
      <c r="C21" s="77"/>
      <c r="D21" s="52" t="s">
        <v>408</v>
      </c>
      <c r="E21" s="88" t="s">
        <v>631</v>
      </c>
      <c r="F21" s="107">
        <v>0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</row>
    <row r="22" spans="1:44" x14ac:dyDescent="0.2">
      <c r="A22" s="47">
        <v>19</v>
      </c>
      <c r="B22" s="77" t="s">
        <v>640</v>
      </c>
      <c r="C22" s="77"/>
      <c r="D22" s="52" t="s">
        <v>409</v>
      </c>
      <c r="E22" s="88" t="s">
        <v>631</v>
      </c>
      <c r="F22" s="107">
        <v>0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</row>
    <row r="23" spans="1:44" x14ac:dyDescent="0.2">
      <c r="A23" s="47">
        <v>20</v>
      </c>
      <c r="B23" s="77" t="s">
        <v>640</v>
      </c>
      <c r="C23" s="77"/>
      <c r="D23" s="52" t="s">
        <v>579</v>
      </c>
      <c r="E23" s="88" t="s">
        <v>631</v>
      </c>
      <c r="F23" s="107">
        <v>0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</row>
    <row r="24" spans="1:44" x14ac:dyDescent="0.2">
      <c r="A24" s="47">
        <v>21</v>
      </c>
      <c r="B24" s="77" t="s">
        <v>640</v>
      </c>
      <c r="C24" s="77"/>
      <c r="D24" s="52" t="s">
        <v>580</v>
      </c>
      <c r="E24" s="88" t="s">
        <v>631</v>
      </c>
      <c r="F24" s="107">
        <v>0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</row>
    <row r="25" spans="1:44" x14ac:dyDescent="0.2">
      <c r="A25" s="47">
        <v>22</v>
      </c>
      <c r="B25" s="94" t="s">
        <v>640</v>
      </c>
      <c r="C25" s="94"/>
      <c r="D25" s="51" t="s">
        <v>730</v>
      </c>
      <c r="E25" s="88" t="s">
        <v>654</v>
      </c>
      <c r="F25" s="107">
        <v>0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</row>
    <row r="26" spans="1:44" x14ac:dyDescent="0.2">
      <c r="A26" s="47">
        <v>23</v>
      </c>
      <c r="B26" s="77" t="s">
        <v>640</v>
      </c>
      <c r="C26" s="77"/>
      <c r="D26" s="96" t="s">
        <v>654</v>
      </c>
      <c r="E26" s="96" t="s">
        <v>631</v>
      </c>
      <c r="F26" s="106">
        <v>0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</row>
    <row r="27" spans="1:44" x14ac:dyDescent="0.2">
      <c r="A27" s="47">
        <v>24</v>
      </c>
      <c r="B27" s="77" t="s">
        <v>641</v>
      </c>
      <c r="C27" s="77"/>
      <c r="D27" s="57" t="s">
        <v>638</v>
      </c>
      <c r="E27" s="89" t="s">
        <v>631</v>
      </c>
      <c r="F27" s="107">
        <v>0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</row>
    <row r="28" spans="1:44" x14ac:dyDescent="0.2">
      <c r="A28" s="47">
        <v>25</v>
      </c>
      <c r="B28" s="77" t="s">
        <v>640</v>
      </c>
      <c r="C28" s="77"/>
      <c r="D28" s="57" t="s">
        <v>731</v>
      </c>
      <c r="E28" s="89" t="s">
        <v>631</v>
      </c>
      <c r="F28" s="107">
        <v>0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</row>
    <row r="29" spans="1:44" x14ac:dyDescent="0.2">
      <c r="A29" s="47">
        <v>26</v>
      </c>
      <c r="B29" s="94" t="s">
        <v>640</v>
      </c>
      <c r="C29" s="94"/>
      <c r="D29" s="51" t="s">
        <v>732</v>
      </c>
      <c r="E29" s="88" t="s">
        <v>659</v>
      </c>
      <c r="F29" s="107">
        <v>0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</row>
    <row r="30" spans="1:44" x14ac:dyDescent="0.2">
      <c r="A30" s="47">
        <v>27</v>
      </c>
      <c r="B30" s="77" t="s">
        <v>640</v>
      </c>
      <c r="C30" s="77"/>
      <c r="D30" s="96" t="s">
        <v>659</v>
      </c>
      <c r="E30" s="96" t="s">
        <v>631</v>
      </c>
      <c r="F30" s="106">
        <v>0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</row>
    <row r="31" spans="1:44" x14ac:dyDescent="0.2">
      <c r="A31" s="47">
        <v>28</v>
      </c>
      <c r="B31" s="94" t="s">
        <v>641</v>
      </c>
      <c r="C31" s="94"/>
      <c r="D31" s="51" t="s">
        <v>692</v>
      </c>
      <c r="E31" s="88" t="s">
        <v>693</v>
      </c>
      <c r="F31" s="107">
        <v>0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</row>
    <row r="32" spans="1:44" x14ac:dyDescent="0.2">
      <c r="A32" s="47">
        <v>29</v>
      </c>
      <c r="B32" s="77" t="s">
        <v>640</v>
      </c>
      <c r="C32" s="77"/>
      <c r="D32" s="96" t="s">
        <v>693</v>
      </c>
      <c r="E32" s="96" t="s">
        <v>631</v>
      </c>
      <c r="F32" s="106">
        <v>0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</row>
    <row r="33" spans="1:44" x14ac:dyDescent="0.2">
      <c r="A33" s="47">
        <v>30</v>
      </c>
      <c r="B33" s="77" t="s">
        <v>656</v>
      </c>
      <c r="C33" s="77" t="s">
        <v>657</v>
      </c>
      <c r="D33" s="51" t="s">
        <v>681</v>
      </c>
      <c r="E33" s="88" t="s">
        <v>631</v>
      </c>
      <c r="F33" s="107">
        <v>0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</row>
    <row r="34" spans="1:44" x14ac:dyDescent="0.2">
      <c r="A34" s="47">
        <v>31</v>
      </c>
      <c r="B34" s="77" t="s">
        <v>641</v>
      </c>
      <c r="C34" s="77"/>
      <c r="D34" s="51" t="s">
        <v>682</v>
      </c>
      <c r="E34" s="88" t="s">
        <v>631</v>
      </c>
      <c r="F34" s="107">
        <v>0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</row>
    <row r="35" spans="1:44" x14ac:dyDescent="0.2">
      <c r="A35" s="47">
        <v>32</v>
      </c>
      <c r="B35" s="77" t="s">
        <v>641</v>
      </c>
      <c r="C35" s="77"/>
      <c r="D35" s="51" t="s">
        <v>683</v>
      </c>
      <c r="E35" s="88" t="s">
        <v>631</v>
      </c>
      <c r="F35" s="107">
        <v>0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</row>
    <row r="36" spans="1:44" x14ac:dyDescent="0.2">
      <c r="A36" s="47">
        <v>33</v>
      </c>
      <c r="B36" s="77" t="s">
        <v>641</v>
      </c>
      <c r="C36" s="77"/>
      <c r="D36" s="51" t="s">
        <v>684</v>
      </c>
      <c r="E36" s="88" t="s">
        <v>631</v>
      </c>
      <c r="F36" s="107">
        <v>0</v>
      </c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</row>
    <row r="37" spans="1:44" x14ac:dyDescent="0.2">
      <c r="A37" s="47">
        <v>34</v>
      </c>
      <c r="B37" s="77" t="s">
        <v>641</v>
      </c>
      <c r="C37" s="77"/>
      <c r="D37" s="51" t="s">
        <v>581</v>
      </c>
      <c r="E37" s="88" t="s">
        <v>631</v>
      </c>
      <c r="F37" s="107">
        <v>0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</row>
    <row r="38" spans="1:44" x14ac:dyDescent="0.2">
      <c r="A38" s="47">
        <v>35</v>
      </c>
      <c r="B38" s="77" t="s">
        <v>640</v>
      </c>
      <c r="C38" s="77"/>
      <c r="D38" s="51" t="s">
        <v>627</v>
      </c>
      <c r="E38" s="88" t="s">
        <v>631</v>
      </c>
      <c r="F38" s="107">
        <v>0</v>
      </c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</row>
    <row r="39" spans="1:44" x14ac:dyDescent="0.2">
      <c r="A39" s="47">
        <v>36</v>
      </c>
      <c r="B39" s="77" t="s">
        <v>641</v>
      </c>
      <c r="C39" s="77"/>
      <c r="D39" s="51" t="s">
        <v>628</v>
      </c>
      <c r="E39" s="88" t="s">
        <v>631</v>
      </c>
      <c r="F39" s="107">
        <v>0</v>
      </c>
      <c r="G39" s="13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</row>
    <row r="40" spans="1:44" x14ac:dyDescent="0.2">
      <c r="A40" s="47">
        <v>37</v>
      </c>
      <c r="B40" s="77" t="s">
        <v>641</v>
      </c>
      <c r="C40" s="77"/>
      <c r="D40" s="109" t="s">
        <v>726</v>
      </c>
      <c r="E40" s="110"/>
      <c r="F40" s="108">
        <v>0</v>
      </c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</row>
    <row r="41" spans="1:44" x14ac:dyDescent="0.2">
      <c r="A41" s="47">
        <v>38</v>
      </c>
      <c r="B41" s="94" t="s">
        <v>641</v>
      </c>
      <c r="C41" s="94"/>
      <c r="D41" s="51" t="s">
        <v>685</v>
      </c>
      <c r="E41" s="88" t="s">
        <v>631</v>
      </c>
      <c r="F41" s="107">
        <v>0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</row>
    <row r="42" spans="1:44" x14ac:dyDescent="0.2">
      <c r="A42" s="47">
        <v>39</v>
      </c>
      <c r="B42" s="77" t="s">
        <v>640</v>
      </c>
      <c r="C42" s="77"/>
      <c r="D42" s="51" t="s">
        <v>690</v>
      </c>
      <c r="E42" s="88" t="s">
        <v>689</v>
      </c>
      <c r="F42" s="107">
        <v>0</v>
      </c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</row>
    <row r="43" spans="1:44" ht="28.7" customHeight="1" x14ac:dyDescent="0.2">
      <c r="A43" s="47">
        <v>40</v>
      </c>
      <c r="B43" s="77" t="s">
        <v>640</v>
      </c>
      <c r="C43" s="77"/>
      <c r="D43" s="96" t="s">
        <v>691</v>
      </c>
      <c r="E43" s="96" t="s">
        <v>631</v>
      </c>
      <c r="F43" s="106">
        <v>0</v>
      </c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</row>
    <row r="44" spans="1:44" x14ac:dyDescent="0.2">
      <c r="A44" s="47">
        <v>41</v>
      </c>
      <c r="B44" s="77" t="s">
        <v>656</v>
      </c>
      <c r="C44" s="77"/>
      <c r="D44" s="51" t="s">
        <v>686</v>
      </c>
      <c r="E44" s="88" t="s">
        <v>631</v>
      </c>
      <c r="F44" s="107">
        <v>0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</row>
    <row r="45" spans="1:44" ht="25.5" x14ac:dyDescent="0.2">
      <c r="A45" s="47">
        <v>42</v>
      </c>
      <c r="B45" s="77" t="s">
        <v>641</v>
      </c>
      <c r="C45" s="77"/>
      <c r="D45" s="48" t="s">
        <v>687</v>
      </c>
      <c r="E45" s="88" t="s">
        <v>631</v>
      </c>
      <c r="F45" s="107">
        <v>0</v>
      </c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</row>
    <row r="46" spans="1:44" x14ac:dyDescent="0.2">
      <c r="A46" s="47">
        <v>43</v>
      </c>
      <c r="B46" s="77" t="s">
        <v>651</v>
      </c>
      <c r="C46" s="77"/>
      <c r="D46" s="51" t="s">
        <v>405</v>
      </c>
      <c r="E46" s="88" t="s">
        <v>631</v>
      </c>
      <c r="F46" s="107">
        <v>0</v>
      </c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</row>
    <row r="47" spans="1:44" x14ac:dyDescent="0.2">
      <c r="A47" s="47">
        <v>44</v>
      </c>
      <c r="B47" s="77" t="s">
        <v>651</v>
      </c>
      <c r="C47" s="77"/>
      <c r="D47" s="48" t="s">
        <v>637</v>
      </c>
      <c r="E47" s="87" t="s">
        <v>631</v>
      </c>
      <c r="F47" s="107">
        <v>0</v>
      </c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</row>
    <row r="48" spans="1:44" x14ac:dyDescent="0.2">
      <c r="A48" s="47">
        <v>45</v>
      </c>
      <c r="B48" s="77" t="s">
        <v>652</v>
      </c>
      <c r="C48" s="77"/>
      <c r="D48" s="48" t="s">
        <v>632</v>
      </c>
      <c r="E48" s="87" t="s">
        <v>631</v>
      </c>
      <c r="F48" s="108">
        <v>0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</row>
    <row r="49" spans="1:44" x14ac:dyDescent="0.2">
      <c r="A49" s="47">
        <v>46</v>
      </c>
      <c r="B49" s="84"/>
      <c r="C49" s="84"/>
      <c r="D49" s="48" t="s">
        <v>688</v>
      </c>
      <c r="E49" s="87"/>
      <c r="F49" s="107">
        <v>0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</row>
    <row r="50" spans="1:44" x14ac:dyDescent="0.2">
      <c r="A50" s="47">
        <v>47</v>
      </c>
      <c r="B50" s="94"/>
      <c r="C50" s="94"/>
      <c r="D50" s="51" t="s">
        <v>633</v>
      </c>
      <c r="E50" s="88" t="s">
        <v>631</v>
      </c>
      <c r="F50" s="107">
        <v>0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</row>
    <row r="51" spans="1:44" x14ac:dyDescent="0.2">
      <c r="A51" s="47">
        <v>48</v>
      </c>
      <c r="B51" s="84"/>
      <c r="C51" s="84"/>
      <c r="D51" s="52" t="s">
        <v>582</v>
      </c>
      <c r="E51" s="88" t="s">
        <v>583</v>
      </c>
      <c r="F51" s="107">
        <v>0</v>
      </c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</row>
    <row r="52" spans="1:44" x14ac:dyDescent="0.2">
      <c r="A52" s="47">
        <v>49</v>
      </c>
      <c r="B52" s="84"/>
      <c r="C52" s="84"/>
      <c r="D52" s="96" t="s">
        <v>583</v>
      </c>
      <c r="E52" s="96" t="s">
        <v>631</v>
      </c>
      <c r="F52" s="106">
        <v>0</v>
      </c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</row>
    <row r="53" spans="1:44" x14ac:dyDescent="0.2">
      <c r="A53" s="47">
        <v>50</v>
      </c>
      <c r="B53" s="84"/>
      <c r="C53" s="84"/>
      <c r="D53" s="48" t="s">
        <v>733</v>
      </c>
      <c r="E53" s="87" t="s">
        <v>631</v>
      </c>
      <c r="F53" s="107">
        <v>0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</row>
    <row r="54" spans="1:44" x14ac:dyDescent="0.2">
      <c r="A54" s="47">
        <v>51</v>
      </c>
      <c r="B54" s="84"/>
      <c r="C54" s="84"/>
      <c r="D54" s="51" t="s">
        <v>653</v>
      </c>
      <c r="E54" s="88" t="s">
        <v>631</v>
      </c>
      <c r="F54" s="107">
        <v>0</v>
      </c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</row>
    <row r="55" spans="1:44" x14ac:dyDescent="0.2">
      <c r="A55" s="47">
        <v>52</v>
      </c>
      <c r="B55" s="84"/>
      <c r="C55" s="84"/>
      <c r="D55" s="51" t="s">
        <v>703</v>
      </c>
      <c r="E55" s="88" t="s">
        <v>631</v>
      </c>
      <c r="F55" s="107">
        <v>0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</row>
    <row r="56" spans="1:44" x14ac:dyDescent="0.2">
      <c r="A56" s="47">
        <v>53</v>
      </c>
      <c r="B56" s="84"/>
      <c r="C56" s="84"/>
      <c r="D56" s="51" t="s">
        <v>696</v>
      </c>
      <c r="E56" s="88" t="s">
        <v>631</v>
      </c>
      <c r="F56" s="107">
        <v>0</v>
      </c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</row>
    <row r="57" spans="1:44" x14ac:dyDescent="0.2">
      <c r="A57" s="47">
        <v>54</v>
      </c>
      <c r="B57" s="84"/>
      <c r="C57" s="84"/>
      <c r="D57" s="51" t="s">
        <v>734</v>
      </c>
      <c r="E57" s="88" t="s">
        <v>727</v>
      </c>
      <c r="F57" s="107">
        <f>F37</f>
        <v>0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</row>
    <row r="58" spans="1:44" ht="13.5" thickBot="1" x14ac:dyDescent="0.25">
      <c r="A58" s="47">
        <v>55</v>
      </c>
      <c r="B58" s="84"/>
      <c r="C58" s="84"/>
      <c r="D58" s="96" t="s">
        <v>727</v>
      </c>
      <c r="E58" s="96" t="s">
        <v>631</v>
      </c>
      <c r="F58" s="106">
        <v>0</v>
      </c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</row>
    <row r="59" spans="1:44" ht="16.5" thickBot="1" x14ac:dyDescent="0.25">
      <c r="A59" s="263" t="s">
        <v>584</v>
      </c>
      <c r="B59" s="264"/>
      <c r="C59" s="264"/>
      <c r="D59" s="265"/>
      <c r="E59" s="93"/>
      <c r="F59" s="85">
        <f>SUM(F4:F54)</f>
        <v>0</v>
      </c>
    </row>
    <row r="60" spans="1:44" x14ac:dyDescent="0.2">
      <c r="D60" s="56"/>
      <c r="E60" s="56"/>
    </row>
  </sheetData>
  <autoFilter ref="A3:F59"/>
  <mergeCells count="2">
    <mergeCell ref="A1:F1"/>
    <mergeCell ref="A59:D59"/>
  </mergeCells>
  <pageMargins left="0.62992125984251968" right="0.19685039370078741" top="0.9055118110236221" bottom="0.55118110236220474" header="0.51181102362204722" footer="0.51181102362204722"/>
  <pageSetup paperSize="9" scale="81" orientation="portrait" horizontalDpi="4294967294" verticalDpi="4294967294" r:id="rId1"/>
  <headerFooter scaleWithDoc="0" alignWithMargins="0">
    <oddHeader>&amp;LLandesamt für Steuern, Koblenz</oddHeader>
    <oddFooter>&amp;L&amp;P/&amp;N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"/>
  <sheetViews>
    <sheetView zoomScale="90" zoomScaleNormal="90" workbookViewId="0">
      <pane ySplit="3" topLeftCell="A4" activePane="bottomLeft" state="frozen"/>
      <selection activeCell="A242" sqref="A242"/>
      <selection pane="bottomLeft" activeCell="C33" sqref="C33"/>
    </sheetView>
  </sheetViews>
  <sheetFormatPr baseColWidth="10" defaultRowHeight="12.75" x14ac:dyDescent="0.2"/>
  <cols>
    <col min="1" max="1" width="15.85546875" style="16" bestFit="1" customWidth="1"/>
    <col min="2" max="2" width="33.7109375" customWidth="1"/>
    <col min="3" max="3" width="42" bestFit="1" customWidth="1"/>
    <col min="4" max="4" width="19.140625" bestFit="1" customWidth="1"/>
    <col min="5" max="5" width="29.140625" bestFit="1" customWidth="1"/>
  </cols>
  <sheetData>
    <row r="1" spans="1:5" ht="18.75" thickBot="1" x14ac:dyDescent="0.3">
      <c r="A1" s="269" t="s">
        <v>613</v>
      </c>
      <c r="B1" s="270"/>
      <c r="C1" s="270"/>
      <c r="D1" s="270"/>
      <c r="E1" s="271"/>
    </row>
    <row r="2" spans="1:5" ht="13.5" thickBot="1" x14ac:dyDescent="0.25"/>
    <row r="3" spans="1:5" ht="16.5" thickBot="1" x14ac:dyDescent="0.3">
      <c r="A3" s="71" t="s">
        <v>443</v>
      </c>
      <c r="B3" s="72" t="s">
        <v>624</v>
      </c>
      <c r="C3" s="72" t="s">
        <v>0</v>
      </c>
      <c r="D3" s="73" t="s">
        <v>447</v>
      </c>
      <c r="E3" s="74" t="s">
        <v>448</v>
      </c>
    </row>
    <row r="4" spans="1:5" x14ac:dyDescent="0.2">
      <c r="A4" s="66" t="s">
        <v>586</v>
      </c>
      <c r="B4" s="67" t="s">
        <v>610</v>
      </c>
      <c r="C4" s="68" t="s">
        <v>629</v>
      </c>
      <c r="D4" s="69" t="s">
        <v>449</v>
      </c>
      <c r="E4" s="70" t="s">
        <v>450</v>
      </c>
    </row>
    <row r="5" spans="1:5" x14ac:dyDescent="0.2">
      <c r="A5" s="22" t="s">
        <v>585</v>
      </c>
      <c r="B5" s="14" t="s">
        <v>37</v>
      </c>
      <c r="C5" s="14" t="s">
        <v>453</v>
      </c>
      <c r="D5" s="3" t="s">
        <v>454</v>
      </c>
      <c r="E5" s="20" t="s">
        <v>455</v>
      </c>
    </row>
    <row r="6" spans="1:5" ht="12.75" customHeight="1" x14ac:dyDescent="0.2">
      <c r="A6" s="32" t="s">
        <v>588</v>
      </c>
      <c r="B6" s="33" t="s">
        <v>456</v>
      </c>
      <c r="C6" s="34" t="s">
        <v>457</v>
      </c>
      <c r="D6" s="35" t="s">
        <v>458</v>
      </c>
      <c r="E6" s="36" t="s">
        <v>459</v>
      </c>
    </row>
    <row r="7" spans="1:5" ht="12.75" customHeight="1" x14ac:dyDescent="0.2">
      <c r="A7" s="23" t="s">
        <v>590</v>
      </c>
      <c r="B7" s="15" t="s">
        <v>460</v>
      </c>
      <c r="C7" s="14" t="s">
        <v>461</v>
      </c>
      <c r="D7" s="3" t="s">
        <v>462</v>
      </c>
      <c r="E7" s="20" t="s">
        <v>463</v>
      </c>
    </row>
    <row r="8" spans="1:5" x14ac:dyDescent="0.2">
      <c r="A8" s="32" t="s">
        <v>589</v>
      </c>
      <c r="B8" s="34" t="s">
        <v>62</v>
      </c>
      <c r="C8" s="34" t="s">
        <v>464</v>
      </c>
      <c r="D8" s="35" t="s">
        <v>465</v>
      </c>
      <c r="E8" s="36" t="s">
        <v>466</v>
      </c>
    </row>
    <row r="9" spans="1:5" x14ac:dyDescent="0.2">
      <c r="A9" s="23" t="s">
        <v>587</v>
      </c>
      <c r="B9" s="14" t="s">
        <v>36</v>
      </c>
      <c r="C9" s="14" t="s">
        <v>451</v>
      </c>
      <c r="D9" s="3" t="s">
        <v>623</v>
      </c>
      <c r="E9" s="21" t="s">
        <v>452</v>
      </c>
    </row>
    <row r="10" spans="1:5" x14ac:dyDescent="0.2">
      <c r="A10" s="32" t="s">
        <v>591</v>
      </c>
      <c r="B10" s="34" t="s">
        <v>67</v>
      </c>
      <c r="C10" s="34" t="s">
        <v>467</v>
      </c>
      <c r="D10" s="35" t="s">
        <v>468</v>
      </c>
      <c r="E10" s="36" t="s">
        <v>469</v>
      </c>
    </row>
    <row r="11" spans="1:5" ht="12.75" customHeight="1" x14ac:dyDescent="0.2">
      <c r="A11" s="23" t="s">
        <v>592</v>
      </c>
      <c r="B11" s="14" t="s">
        <v>71</v>
      </c>
      <c r="C11" s="14" t="s">
        <v>470</v>
      </c>
      <c r="D11" s="278" t="s">
        <v>471</v>
      </c>
      <c r="E11" s="276" t="s">
        <v>472</v>
      </c>
    </row>
    <row r="12" spans="1:5" x14ac:dyDescent="0.2">
      <c r="A12" s="23" t="s">
        <v>616</v>
      </c>
      <c r="B12" s="17" t="s">
        <v>293</v>
      </c>
      <c r="C12" s="17" t="s">
        <v>501</v>
      </c>
      <c r="D12" s="279"/>
      <c r="E12" s="277"/>
    </row>
    <row r="13" spans="1:5" x14ac:dyDescent="0.2">
      <c r="A13" s="32" t="s">
        <v>593</v>
      </c>
      <c r="B13" s="33" t="s">
        <v>473</v>
      </c>
      <c r="C13" s="34" t="s">
        <v>474</v>
      </c>
      <c r="D13" s="37" t="s">
        <v>475</v>
      </c>
      <c r="E13" s="36" t="s">
        <v>476</v>
      </c>
    </row>
    <row r="14" spans="1:5" x14ac:dyDescent="0.2">
      <c r="A14" s="23" t="s">
        <v>594</v>
      </c>
      <c r="B14" s="14" t="s">
        <v>477</v>
      </c>
      <c r="C14" s="14" t="s">
        <v>478</v>
      </c>
      <c r="D14" s="3" t="s">
        <v>622</v>
      </c>
      <c r="E14" s="20" t="s">
        <v>479</v>
      </c>
    </row>
    <row r="15" spans="1:5" x14ac:dyDescent="0.2">
      <c r="A15" s="32" t="s">
        <v>596</v>
      </c>
      <c r="B15" s="33" t="s">
        <v>480</v>
      </c>
      <c r="C15" s="34" t="s">
        <v>481</v>
      </c>
      <c r="D15" s="35" t="s">
        <v>621</v>
      </c>
      <c r="E15" s="36" t="s">
        <v>482</v>
      </c>
    </row>
    <row r="16" spans="1:5" s="81" customFormat="1" ht="25.5" x14ac:dyDescent="0.2">
      <c r="A16" s="23" t="s">
        <v>597</v>
      </c>
      <c r="B16" s="78" t="s">
        <v>662</v>
      </c>
      <c r="C16" s="78" t="s">
        <v>1060</v>
      </c>
      <c r="D16" s="79" t="s">
        <v>483</v>
      </c>
      <c r="E16" s="80" t="s">
        <v>484</v>
      </c>
    </row>
    <row r="17" spans="1:5" x14ac:dyDescent="0.2">
      <c r="A17" s="32" t="s">
        <v>598</v>
      </c>
      <c r="B17" s="33" t="s">
        <v>488</v>
      </c>
      <c r="C17" s="34" t="s">
        <v>489</v>
      </c>
      <c r="D17" s="37" t="s">
        <v>490</v>
      </c>
      <c r="E17" s="36" t="s">
        <v>491</v>
      </c>
    </row>
    <row r="18" spans="1:5" x14ac:dyDescent="0.2">
      <c r="A18" s="23" t="s">
        <v>595</v>
      </c>
      <c r="B18" s="14" t="s">
        <v>78</v>
      </c>
      <c r="C18" s="14" t="s">
        <v>485</v>
      </c>
      <c r="D18" s="19" t="s">
        <v>486</v>
      </c>
      <c r="E18" s="20" t="s">
        <v>487</v>
      </c>
    </row>
    <row r="19" spans="1:5" x14ac:dyDescent="0.2">
      <c r="A19" s="23" t="s">
        <v>600</v>
      </c>
      <c r="B19" s="14" t="s">
        <v>81</v>
      </c>
      <c r="C19" s="78" t="s">
        <v>1061</v>
      </c>
      <c r="D19" s="3" t="s">
        <v>496</v>
      </c>
      <c r="E19" s="20" t="s">
        <v>497</v>
      </c>
    </row>
    <row r="20" spans="1:5" x14ac:dyDescent="0.2">
      <c r="A20" s="32" t="s">
        <v>599</v>
      </c>
      <c r="B20" s="34" t="s">
        <v>492</v>
      </c>
      <c r="C20" s="34" t="s">
        <v>493</v>
      </c>
      <c r="D20" s="37" t="s">
        <v>494</v>
      </c>
      <c r="E20" s="36" t="s">
        <v>495</v>
      </c>
    </row>
    <row r="21" spans="1:5" x14ac:dyDescent="0.2">
      <c r="A21" s="23" t="s">
        <v>601</v>
      </c>
      <c r="B21" s="15" t="s">
        <v>84</v>
      </c>
      <c r="C21" s="14" t="s">
        <v>498</v>
      </c>
      <c r="D21" s="3" t="s">
        <v>499</v>
      </c>
      <c r="E21" s="20" t="s">
        <v>500</v>
      </c>
    </row>
    <row r="22" spans="1:5" x14ac:dyDescent="0.2">
      <c r="A22" s="32" t="s">
        <v>602</v>
      </c>
      <c r="B22" s="33" t="s">
        <v>502</v>
      </c>
      <c r="C22" s="34" t="s">
        <v>503</v>
      </c>
      <c r="D22" s="37" t="s">
        <v>504</v>
      </c>
      <c r="E22" s="36" t="s">
        <v>505</v>
      </c>
    </row>
    <row r="23" spans="1:5" x14ac:dyDescent="0.2">
      <c r="A23" s="23" t="s">
        <v>603</v>
      </c>
      <c r="B23" s="17" t="s">
        <v>95</v>
      </c>
      <c r="C23" s="14" t="s">
        <v>506</v>
      </c>
      <c r="D23" s="274" t="s">
        <v>507</v>
      </c>
      <c r="E23" s="272" t="s">
        <v>508</v>
      </c>
    </row>
    <row r="24" spans="1:5" x14ac:dyDescent="0.2">
      <c r="A24" s="23" t="s">
        <v>617</v>
      </c>
      <c r="B24" s="42" t="s">
        <v>56</v>
      </c>
      <c r="C24" s="42" t="s">
        <v>509</v>
      </c>
      <c r="D24" s="275"/>
      <c r="E24" s="273"/>
    </row>
    <row r="25" spans="1:5" x14ac:dyDescent="0.2">
      <c r="A25" s="32" t="s">
        <v>604</v>
      </c>
      <c r="B25" s="34" t="s">
        <v>98</v>
      </c>
      <c r="C25" s="34" t="s">
        <v>510</v>
      </c>
      <c r="D25" s="35" t="s">
        <v>620</v>
      </c>
      <c r="E25" s="36" t="s">
        <v>511</v>
      </c>
    </row>
    <row r="26" spans="1:5" x14ac:dyDescent="0.2">
      <c r="A26" s="23" t="s">
        <v>605</v>
      </c>
      <c r="B26" s="14" t="s">
        <v>515</v>
      </c>
      <c r="C26" s="14" t="s">
        <v>516</v>
      </c>
      <c r="D26" s="19" t="s">
        <v>517</v>
      </c>
      <c r="E26" s="20" t="s">
        <v>518</v>
      </c>
    </row>
    <row r="27" spans="1:5" x14ac:dyDescent="0.2">
      <c r="A27" s="32" t="s">
        <v>606</v>
      </c>
      <c r="B27" s="34" t="s">
        <v>99</v>
      </c>
      <c r="C27" s="34" t="s">
        <v>512</v>
      </c>
      <c r="D27" s="37" t="s">
        <v>513</v>
      </c>
      <c r="E27" s="36" t="s">
        <v>514</v>
      </c>
    </row>
    <row r="28" spans="1:5" ht="12.75" customHeight="1" x14ac:dyDescent="0.2">
      <c r="A28" s="22" t="s">
        <v>607</v>
      </c>
      <c r="B28" s="14" t="s">
        <v>612</v>
      </c>
      <c r="C28" s="14" t="s">
        <v>983</v>
      </c>
      <c r="D28" s="18" t="s">
        <v>520</v>
      </c>
      <c r="E28" s="20" t="s">
        <v>615</v>
      </c>
    </row>
    <row r="29" spans="1:5" ht="12.75" customHeight="1" thickBot="1" x14ac:dyDescent="0.25">
      <c r="A29" s="38" t="s">
        <v>618</v>
      </c>
      <c r="B29" s="39" t="s">
        <v>611</v>
      </c>
      <c r="C29" s="39" t="s">
        <v>519</v>
      </c>
      <c r="D29" s="40" t="s">
        <v>619</v>
      </c>
      <c r="E29" s="41" t="s">
        <v>614</v>
      </c>
    </row>
  </sheetData>
  <mergeCells count="5">
    <mergeCell ref="A1:E1"/>
    <mergeCell ref="E23:E24"/>
    <mergeCell ref="D23:D24"/>
    <mergeCell ref="E11:E12"/>
    <mergeCell ref="D11:D12"/>
  </mergeCells>
  <hyperlinks>
    <hyperlink ref="E29" r:id="rId1"/>
    <hyperlink ref="E28" r:id="rId2"/>
  </hyperlinks>
  <pageMargins left="0.62992125984251968" right="0.19685039370078741" top="0.9055118110236221" bottom="0.55118110236220474" header="0.51181102362204722" footer="0.51181102362204722"/>
  <pageSetup paperSize="9" fitToHeight="9" orientation="landscape" r:id="rId3"/>
  <headerFooter scaleWithDoc="0" alignWithMargins="0">
    <oddHeader>&amp;LLandesamt für Steuern, Koblenz</oddHeader>
    <oddFooter>&amp;L&amp;P/&amp;N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Katrin Schüssler"/>
    <f:field ref="FSCFOLIO_1_1001_FieldCurrentDate" text="18.08.2025 10:47"/>
    <f:field ref="CCAPRECONFIG_15_1001_Objektname" text="20250814_Verteiler_2025 (Kopie)" edit="true"/>
    <f:field ref="DEPRECONFIG_15_1001_Objektname" text="20250814_Verteiler_2025 (Kopie)" edit="true"/>
    <f:field ref="RLPCFG_15_1700_Aktenbetreff" text="Ausschreibungen" edit="true"/>
    <f:field ref="RLPCFG_15_1700_SchlagwortederAkte" text="" edit="true"/>
    <f:field ref="RLPCFG_15_1700_FreitextAkte1" text="" edit="true"/>
    <f:field ref="RLPCFG_15_1700_FreitextAkte2" text="" edit="true"/>
    <f:field ref="RLPCFG_15_1700_FreitextAkte3" text="" edit="true"/>
    <f:field ref="RLPCFG_15_1700_Vorgangsbetreff" text="2025_10_Steuererklärungsvordrucke" edit="true"/>
    <f:field ref="RLPCFG_15_1700_BemerkungVorgang" text="" edit="true"/>
    <f:field ref="RLPCFG_15_1700_SchlagworteVorgang" text="" edit="true"/>
    <f:field ref="RLPCFG_15_1700_FreitextVorgang1" text="" edit="true"/>
    <f:field ref="RLPCFG_15_1700_FreitextVorgang2" text="" edit="true"/>
    <f:field ref="RLPCFG_15_1700_FreitextVorgang3" text="" edit="true"/>
    <f:field ref="RLPCFG_15_1700_BetreffDokument" text="20250814_Verteiler_2025" edit="true"/>
    <f:field ref="RLPCFG_15_1700_FreitextAusgang1" text="" edit="true"/>
    <f:field ref="RLPCFG_15_1700_FreitextAusgang2" text="" edit="true"/>
    <f:field ref="RLPCFG_15_1700_FreitextAusgang3" text="" edit="true"/>
    <f:field ref="RLPCFG_15_1700_SchlagworteAusgang" text="" edit="true"/>
    <f:field ref="RLPCFG_15_1700_AdressatenAusgang" text="" multiline="true"/>
    <f:field ref="objname" text="20250814_Verteiler_2025 (Kopie)" edit="true"/>
    <f:field ref="objsubject" text="" edit="true"/>
    <f:field ref="objcreatedby" text="Schüssler, Katrin (LFST)"/>
    <f:field ref="objcreatedat" date="2025-08-18T10:46:04" text="18.08.2025 10:46:04"/>
    <f:field ref="objchangedby" text="Schüssler, Katrin (LFST)"/>
    <f:field ref="objmodifiedat" date="2025-08-18T10:46:13" text="18.08.2025 10:46:13"/>
  </f:record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  <f:display text="Allgemein">
    <f:field ref="FSCFOLIO_1_1001_FieldCurrentUser" text="Aktueller Benutzer"/>
    <f:field ref="FSCFOLIO_1_1001_FieldCurrentDate" text="Aktueller Zeitpunkt"/>
    <f:field ref="CCAPRECONFIG_15_1001_Objektname" text="Objektname"/>
    <f:field ref="DEPRECONFIG_15_1001_Objektname" text="Objektname"/>
    <f:field ref="RLPCFG_15_1700_Aktenbetreff" text="Aktenbetreff"/>
    <f:field ref="RLPCFG_15_1700_SchlagwortederAkte" text="Schlagworte der Akte"/>
    <f:field ref="RLPCFG_15_1700_FreitextAkte1" text="Freitext Akte 1"/>
    <f:field ref="RLPCFG_15_1700_FreitextAkte2" text="Freitext Akte 2"/>
    <f:field ref="RLPCFG_15_1700_FreitextAkte3" text="Freitext Akte 3"/>
    <f:field ref="RLPCFG_15_1700_Vorgangsbetreff" text="Vorgangsbetreff"/>
    <f:field ref="RLPCFG_15_1700_BemerkungVorgang" text="Bemerkung Vorgang"/>
    <f:field ref="RLPCFG_15_1700_SchlagworteVorgang" text="Schlagworte Vorgang"/>
    <f:field ref="RLPCFG_15_1700_FreitextVorgang1" text="Freitext Vorgang 1"/>
    <f:field ref="RLPCFG_15_1700_FreitextVorgang2" text="Freitext Vorgang 2"/>
    <f:field ref="RLPCFG_15_1700_FreitextVorgang3" text="Freitext Vorgang 3"/>
    <f:field ref="RLPCFG_15_1700_BetreffDokument" text="Betreff Dokument"/>
    <f:field ref="RLPCFG_15_1700_FreitextAusgang1" text="Freitext Ausgang 1"/>
    <f:field ref="RLPCFG_15_1700_FreitextAusgang2" text="Freitext Ausgang 2"/>
    <f:field ref="RLPCFG_15_1700_FreitextAusgang3" text="Freitext Ausgang 3"/>
    <f:field ref="RLPCFG_15_1700_SchlagworteAusgang" text="Schlagworte Ausgang"/>
    <f:field ref="RLPCFG_15_1700_AdressatenAusgang" text="Adressaten Ausgang"/>
    <f:field ref="objname" text="Name"/>
    <f:field ref="objsubject" text="Betreff (einzeilig)"/>
    <f:field ref="objcreatedby" text="Erzeugt von"/>
    <f:field ref="objcreatedat" text="Erzeugt am/um"/>
    <f:field ref="objchangedby" text="Letzte Änderung von"/>
    <f:field ref="objmodifiedat" text="Letzte Änderung am/um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Verteiler Kommunen</vt:lpstr>
      <vt:lpstr>Verteiler Finanzämter</vt:lpstr>
      <vt:lpstr>Bedarfsabfrage</vt:lpstr>
      <vt:lpstr>Adressen Finanzämter</vt:lpstr>
      <vt:lpstr>'Verteiler Kommunen'!Drucktitel</vt:lpstr>
    </vt:vector>
  </TitlesOfParts>
  <Company>Gemeinde- und Städtebund RLP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Margret Kress</dc:creator>
  <cp:lastModifiedBy>Weber, Luise (lfst)</cp:lastModifiedBy>
  <cp:lastPrinted>2023-06-13T11:25:54Z</cp:lastPrinted>
  <dcterms:created xsi:type="dcterms:W3CDTF">2003-01-15T09:22:24Z</dcterms:created>
  <dcterms:modified xsi:type="dcterms:W3CDTF">2026-08-11T09:17:00Z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RLPCFG@15.1700:File_SpecReferenceName">
    <vt:lpwstr/>
  </property>
  <property fmtid="{D5CDD505-2E9C-101B-9397-08002B2CF9AE}" pid="3" name="FSC#RLPCFG@15.1700:File_Filereference">
    <vt:lpwstr>O 1088-0001-0404 Z_15b</vt:lpwstr>
  </property>
  <property fmtid="{D5CDD505-2E9C-101B-9397-08002B2CF9AE}" pid="4" name="FSC#RLPCFG@15.1700:File_RLPFilereference">
    <vt:lpwstr>O 1088-0001</vt:lpwstr>
  </property>
  <property fmtid="{D5CDD505-2E9C-101B-9397-08002B2CF9AE}" pid="5" name="FSC#RLPCFG@15.1700:File_FileRespOrg">
    <vt:lpwstr>0404 Z_15b - Referat Z 15b</vt:lpwstr>
  </property>
  <property fmtid="{D5CDD505-2E9C-101B-9397-08002B2CF9AE}" pid="6" name="FSC#RLPCFG@15.1700:File_Subject">
    <vt:lpwstr>Ausschreibungen</vt:lpwstr>
  </property>
  <property fmtid="{D5CDD505-2E9C-101B-9397-08002B2CF9AE}" pid="7" name="FSC#RLPCFG@15.1700:File_RegistryMark">
    <vt:lpwstr/>
  </property>
  <property fmtid="{D5CDD505-2E9C-101B-9397-08002B2CF9AE}" pid="8" name="FSC#RLPCFG@15.1700:File_Keywords">
    <vt:lpwstr/>
  </property>
  <property fmtid="{D5CDD505-2E9C-101B-9397-08002B2CF9AE}" pid="9" name="FSC#RLPCFG@15.1700:File_Freetext_1">
    <vt:lpwstr/>
  </property>
  <property fmtid="{D5CDD505-2E9C-101B-9397-08002B2CF9AE}" pid="10" name="FSC#RLPCFG@15.1700:File_Freetext_2">
    <vt:lpwstr/>
  </property>
  <property fmtid="{D5CDD505-2E9C-101B-9397-08002B2CF9AE}" pid="11" name="FSC#RLPCFG@15.1700:File_Freetext_3">
    <vt:lpwstr/>
  </property>
  <property fmtid="{D5CDD505-2E9C-101B-9397-08002B2CF9AE}" pid="12" name="FSC#RLPCFG@15.1700:Procedure_Filereference">
    <vt:lpwstr>O 1088-0001#2025/0004-0404 Z_15b</vt:lpwstr>
  </property>
  <property fmtid="{D5CDD505-2E9C-101B-9397-08002B2CF9AE}" pid="13" name="FSC#RLPCFG@15.1700:Procedure_Subject">
    <vt:lpwstr>2025_10_Steuererklärungsvordrucke</vt:lpwstr>
  </property>
  <property fmtid="{D5CDD505-2E9C-101B-9397-08002B2CF9AE}" pid="14" name="FSC#RLPCFG@15.1700:Procedure_Fileresp_Firstname">
    <vt:lpwstr>Katrin</vt:lpwstr>
  </property>
  <property fmtid="{D5CDD505-2E9C-101B-9397-08002B2CF9AE}" pid="15" name="FSC#RLPCFG@15.1700:Procedure_Fileresp_Title">
    <vt:lpwstr/>
  </property>
  <property fmtid="{D5CDD505-2E9C-101B-9397-08002B2CF9AE}" pid="16" name="FSC#RLPCFG@15.1700:Procedure_Fileresp_Lastname">
    <vt:lpwstr>Schüssler</vt:lpwstr>
  </property>
  <property fmtid="{D5CDD505-2E9C-101B-9397-08002B2CF9AE}" pid="17" name="FSC#RLPCFG@15.1700:Procedure_Fileresp_OU">
    <vt:lpwstr>0404 Z_15b - Referat Z 15b</vt:lpwstr>
  </property>
  <property fmtid="{D5CDD505-2E9C-101B-9397-08002B2CF9AE}" pid="18" name="FSC#RLPCFG@15.1700:Procedure_Filenotice">
    <vt:lpwstr/>
  </property>
  <property fmtid="{D5CDD505-2E9C-101B-9397-08002B2CF9AE}" pid="19" name="FSC#RLPCFG@15.1700:Procedure_Keywords">
    <vt:lpwstr/>
  </property>
  <property fmtid="{D5CDD505-2E9C-101B-9397-08002B2CF9AE}" pid="20" name="FSC#RLPCFG@15.1700:Procedure_Freetext_1">
    <vt:lpwstr/>
  </property>
  <property fmtid="{D5CDD505-2E9C-101B-9397-08002B2CF9AE}" pid="21" name="FSC#RLPCFG@15.1700:Procedure_Freetext_2">
    <vt:lpwstr/>
  </property>
  <property fmtid="{D5CDD505-2E9C-101B-9397-08002B2CF9AE}" pid="22" name="FSC#RLPCFG@15.1700:Procedure_Freetext_3">
    <vt:lpwstr/>
  </property>
  <property fmtid="{D5CDD505-2E9C-101B-9397-08002B2CF9AE}" pid="23" name="FSC#RLPCFG@15.1700:Procedure_Old_Filereference">
    <vt:lpwstr/>
  </property>
  <property fmtid="{D5CDD505-2E9C-101B-9397-08002B2CF9AE}" pid="24" name="FSC#RLPCFG@15.1700:Outgoing_Filereference">
    <vt:lpwstr>O 1088-0001#2025/0004-0404 Z_15b.0008</vt:lpwstr>
  </property>
  <property fmtid="{D5CDD505-2E9C-101B-9397-08002B2CF9AE}" pid="25" name="FSC#RLPCFG@15.1700:Outgoing_Filesubj">
    <vt:lpwstr>20250814_Verteiler_2025</vt:lpwstr>
  </property>
  <property fmtid="{D5CDD505-2E9C-101B-9397-08002B2CF9AE}" pid="26" name="FSC#RLPCFG@15.1700:Outgoing_Freetext_1">
    <vt:lpwstr/>
  </property>
  <property fmtid="{D5CDD505-2E9C-101B-9397-08002B2CF9AE}" pid="27" name="FSC#RLPCFG@15.1700:Outgoing_Freetext_2">
    <vt:lpwstr/>
  </property>
  <property fmtid="{D5CDD505-2E9C-101B-9397-08002B2CF9AE}" pid="28" name="FSC#RLPCFG@15.1700:Outgoing_Freetext_3">
    <vt:lpwstr/>
  </property>
  <property fmtid="{D5CDD505-2E9C-101B-9397-08002B2CF9AE}" pid="29" name="FSC#RLPCFG@15.1700:Outgoing_Keywords">
    <vt:lpwstr/>
  </property>
  <property fmtid="{D5CDD505-2E9C-101B-9397-08002B2CF9AE}" pid="30" name="FSC#RLPCFG@15.1700:Outgoing_Old_Filereference">
    <vt:lpwstr/>
  </property>
  <property fmtid="{D5CDD505-2E9C-101B-9397-08002B2CF9AE}" pid="31" name="FSC#RLPCFG@15.1700:Outgoing_Author_Title">
    <vt:lpwstr/>
  </property>
  <property fmtid="{D5CDD505-2E9C-101B-9397-08002B2CF9AE}" pid="32" name="FSC#RLPCFG@15.1700:Outgoing_Author_Firstname">
    <vt:lpwstr>Katrin</vt:lpwstr>
  </property>
  <property fmtid="{D5CDD505-2E9C-101B-9397-08002B2CF9AE}" pid="33" name="FSC#RLPCFG@15.1700:Outgoing_Author_Lastname">
    <vt:lpwstr>Schüssler</vt:lpwstr>
  </property>
  <property fmtid="{D5CDD505-2E9C-101B-9397-08002B2CF9AE}" pid="34" name="FSC#RLPCFG@15.1700:Outgoing_Author_Email">
    <vt:lpwstr>Katrin.Schuessler@lfst.fin-rlp.de</vt:lpwstr>
  </property>
  <property fmtid="{D5CDD505-2E9C-101B-9397-08002B2CF9AE}" pid="35" name="FSC#RLPCFG@15.1700:Outgoing_Author_Telephone">
    <vt:lpwstr>(0261) 4932-36886</vt:lpwstr>
  </property>
  <property fmtid="{D5CDD505-2E9C-101B-9397-08002B2CF9AE}" pid="36" name="FSC#RLPCFG@15.1700:Outgoing_Author_Fax">
    <vt:lpwstr>(0261) 4932-66886</vt:lpwstr>
  </property>
  <property fmtid="{D5CDD505-2E9C-101B-9397-08002B2CF9AE}" pid="37" name="FSC#RLPCFG@15.1700:Outgoing_FinalSign_Title">
    <vt:lpwstr/>
  </property>
  <property fmtid="{D5CDD505-2E9C-101B-9397-08002B2CF9AE}" pid="38" name="FSC#RLPCFG@15.1700:Outgoing_FinalSign_Firstname">
    <vt:lpwstr/>
  </property>
  <property fmtid="{D5CDD505-2E9C-101B-9397-08002B2CF9AE}" pid="39" name="FSC#RLPCFG@15.1700:Outgoing_FinalSign_Lastname">
    <vt:lpwstr/>
  </property>
  <property fmtid="{D5CDD505-2E9C-101B-9397-08002B2CF9AE}" pid="40" name="FSC#RLPCFG@15.1700:Outgoing_FinalSign_Email">
    <vt:lpwstr/>
  </property>
  <property fmtid="{D5CDD505-2E9C-101B-9397-08002B2CF9AE}" pid="41" name="FSC#RLPCFG@15.1700:Outgoing_FinalSign_Telephone">
    <vt:lpwstr/>
  </property>
  <property fmtid="{D5CDD505-2E9C-101B-9397-08002B2CF9AE}" pid="42" name="FSC#RLPCFG@15.1700:Outgoing_FinalSign_Fax">
    <vt:lpwstr/>
  </property>
  <property fmtid="{D5CDD505-2E9C-101B-9397-08002B2CF9AE}" pid="43" name="FSC#RLPCFG@15.1700:Outgoing_FinalSign_Date">
    <vt:lpwstr>18.08.2025</vt:lpwstr>
  </property>
  <property fmtid="{D5CDD505-2E9C-101B-9397-08002B2CF9AE}" pid="44" name="FSC#RLPCFG@15.1700:Outgoing_FinalSign_Date_2">
    <vt:lpwstr>18. August 2025</vt:lpwstr>
  </property>
  <property fmtid="{D5CDD505-2E9C-101B-9397-08002B2CF9AE}" pid="45" name="FSC#RLPCFG@15.1700:Outgoing_FinalSign_LastDate">
    <vt:lpwstr/>
  </property>
  <property fmtid="{D5CDD505-2E9C-101B-9397-08002B2CF9AE}" pid="46" name="FSC#RLPCFG@15.1700:Outgoing_objcreatedat">
    <vt:lpwstr>18. August 2025</vt:lpwstr>
  </property>
  <property fmtid="{D5CDD505-2E9C-101B-9397-08002B2CF9AE}" pid="47" name="FSC#RLPCFG@15.1700:Outgoing_docdate">
    <vt:lpwstr/>
  </property>
  <property fmtid="{D5CDD505-2E9C-101B-9397-08002B2CF9AE}" pid="48" name="FSC#RLPCFG@15.1700:Outgoing_OrganisationName">
    <vt:lpwstr>LANDESAMT FÜR STEUERN</vt:lpwstr>
  </property>
  <property fmtid="{D5CDD505-2E9C-101B-9397-08002B2CF9AE}" pid="49" name="FSC#RLPCFG@15.1700:Outgoing_OrganisationStreet">
    <vt:lpwstr>Ferdinand-Sauerbruch-Str. 17</vt:lpwstr>
  </property>
  <property fmtid="{D5CDD505-2E9C-101B-9397-08002B2CF9AE}" pid="50" name="FSC#RLPCFG@15.1700:Outgoing_OrganisationHousenumber">
    <vt:lpwstr/>
  </property>
  <property fmtid="{D5CDD505-2E9C-101B-9397-08002B2CF9AE}" pid="51" name="FSC#RLPCFG@15.1700:Outgoing_OrganisationZipCode">
    <vt:lpwstr>56073</vt:lpwstr>
  </property>
  <property fmtid="{D5CDD505-2E9C-101B-9397-08002B2CF9AE}" pid="52" name="FSC#RLPCFG@15.1700:Outgoing_OrganisationCity">
    <vt:lpwstr>Koblenz</vt:lpwstr>
  </property>
  <property fmtid="{D5CDD505-2E9C-101B-9397-08002B2CF9AE}" pid="53" name="FSC#RLPCFG@15.1700:Outgoing_OrganisationCountry">
    <vt:lpwstr>Deutschland</vt:lpwstr>
  </property>
  <property fmtid="{D5CDD505-2E9C-101B-9397-08002B2CF9AE}" pid="54" name="FSC#RLPCFG@15.1700:Outgoing_OrganisationPOBox">
    <vt:lpwstr/>
  </property>
  <property fmtid="{D5CDD505-2E9C-101B-9397-08002B2CF9AE}" pid="55" name="FSC#RLPCFG@15.1700:Outgoing_OrganisationDescription">
    <vt:lpwstr/>
  </property>
  <property fmtid="{D5CDD505-2E9C-101B-9397-08002B2CF9AE}" pid="56" name="FSC#RLPCFG@15.1700:Outgoing_OrganisationTelnumber">
    <vt:lpwstr>(0261)-4932 0</vt:lpwstr>
  </property>
  <property fmtid="{D5CDD505-2E9C-101B-9397-08002B2CF9AE}" pid="57" name="FSC#RLPCFG@15.1700:Outgoing_OrganisationFax">
    <vt:lpwstr>(0261)-4932 36740</vt:lpwstr>
  </property>
  <property fmtid="{D5CDD505-2E9C-101B-9397-08002B2CF9AE}" pid="58" name="FSC#RLPCFG@15.1700:Outgoing_OrganisationEmail">
    <vt:lpwstr>Poststelle@lfst.fin-rlp.de</vt:lpwstr>
  </property>
  <property fmtid="{D5CDD505-2E9C-101B-9397-08002B2CF9AE}" pid="59" name="FSC#RLPCFG@15.1700:SubFileDocument_objowngroup_grsupergroups_grshortname">
    <vt:lpwstr>0404 Z(O)</vt:lpwstr>
  </property>
  <property fmtid="{D5CDD505-2E9C-101B-9397-08002B2CF9AE}" pid="60" name="FSC#RLPCFG@15.1700:SubFileDocument_objowngroup_grshortname">
    <vt:lpwstr>0404 Z_15b</vt:lpwstr>
  </property>
  <property fmtid="{D5CDD505-2E9C-101B-9397-08002B2CF9AE}" pid="61" name="FSC#RLPCFG@15.1700:SubFileDocument_objowngroup_grshortname_special">
    <vt:lpwstr>Z_15b</vt:lpwstr>
  </property>
  <property fmtid="{D5CDD505-2E9C-101B-9397-08002B2CF9AE}" pid="62" name="FSC#RLPCFG@15.1700:SubFileDocument_Foreignnr">
    <vt:lpwstr/>
  </property>
  <property fmtid="{D5CDD505-2E9C-101B-9397-08002B2CF9AE}" pid="63" name="FSC#RLPCFG@15.1700:ContentObject_Group_Name">
    <vt:lpwstr>Referat Z 15b</vt:lpwstr>
  </property>
  <property fmtid="{D5CDD505-2E9C-101B-9397-08002B2CF9AE}" pid="64" name="FSC#RLPCFG@15.1700:ContentObject_Group_AddrDesc">
    <vt:lpwstr/>
  </property>
  <property fmtid="{D5CDD505-2E9C-101B-9397-08002B2CF9AE}" pid="65" name="FSC#RLPCFG@15.1700:ContentObject_Group_AddrStreet">
    <vt:lpwstr>Ferdinand-Sauerbruch-Str. 17</vt:lpwstr>
  </property>
  <property fmtid="{D5CDD505-2E9C-101B-9397-08002B2CF9AE}" pid="66" name="FSC#RLPCFG@15.1700:ContentObject_Group_AddrOn">
    <vt:lpwstr/>
  </property>
  <property fmtid="{D5CDD505-2E9C-101B-9397-08002B2CF9AE}" pid="67" name="FSC#RLPCFG@15.1700:ContentObject_Group_AddrZipCode">
    <vt:lpwstr>56073</vt:lpwstr>
  </property>
  <property fmtid="{D5CDD505-2E9C-101B-9397-08002B2CF9AE}" pid="68" name="FSC#RLPCFG@15.1700:ContentObject_Group_AddrCity">
    <vt:lpwstr>Koblenz</vt:lpwstr>
  </property>
  <property fmtid="{D5CDD505-2E9C-101B-9397-08002B2CF9AE}" pid="69" name="FSC#RLPCFG@15.1700:ContentObject_Group_AddrCountry">
    <vt:lpwstr>Deutschland</vt:lpwstr>
  </property>
  <property fmtid="{D5CDD505-2E9C-101B-9397-08002B2CF9AE}" pid="70" name="FSC#RLPCFG@15.1700:ContentObject_Group_AddrPOBox">
    <vt:lpwstr/>
  </property>
  <property fmtid="{D5CDD505-2E9C-101B-9397-08002B2CF9AE}" pid="71" name="FSC#RLPCFG@15.1700:ContentObject_Group_AddrPOBoxZipCode">
    <vt:lpwstr/>
  </property>
  <property fmtid="{D5CDD505-2E9C-101B-9397-08002B2CF9AE}" pid="72" name="FSC#RLPCFG@15.1700:ContentObject_Group_Telnumber">
    <vt:lpwstr>(0261)-4932 0</vt:lpwstr>
  </property>
  <property fmtid="{D5CDD505-2E9C-101B-9397-08002B2CF9AE}" pid="73" name="FSC#RLPCFG@15.1700:ContentObject_Group_Fax">
    <vt:lpwstr>(0261)-4932 36740</vt:lpwstr>
  </property>
  <property fmtid="{D5CDD505-2E9C-101B-9397-08002B2CF9AE}" pid="74" name="FSC#RLPCFG@15.1700:ContentObject_Group_EMail">
    <vt:lpwstr>Poststelle@lfst.fin-rlp.de</vt:lpwstr>
  </property>
  <property fmtid="{D5CDD505-2E9C-101B-9397-08002B2CF9AE}" pid="75" name="FSC#RLPCFG@15.1700:Procedure_diarynumber">
    <vt:lpwstr/>
  </property>
  <property fmtid="{D5CDD505-2E9C-101B-9397-08002B2CF9AE}" pid="76" name="FSC#COOELAK@1.1001:Subject">
    <vt:lpwstr>Ausschreibungen</vt:lpwstr>
  </property>
  <property fmtid="{D5CDD505-2E9C-101B-9397-08002B2CF9AE}" pid="77" name="FSC#COOELAK@1.1001:FileReference">
    <vt:lpwstr>O 1088-0001-0404 Z_15b</vt:lpwstr>
  </property>
  <property fmtid="{D5CDD505-2E9C-101B-9397-08002B2CF9AE}" pid="78" name="FSC#COOELAK@1.1001:FileRefYear">
    <vt:lpwstr>2023</vt:lpwstr>
  </property>
  <property fmtid="{D5CDD505-2E9C-101B-9397-08002B2CF9AE}" pid="79" name="FSC#COOELAK@1.1001:FileRefOrdinal">
    <vt:lpwstr>2</vt:lpwstr>
  </property>
  <property fmtid="{D5CDD505-2E9C-101B-9397-08002B2CF9AE}" pid="80" name="FSC#COOELAK@1.1001:FileRefOU">
    <vt:lpwstr>0404 Z_15b</vt:lpwstr>
  </property>
  <property fmtid="{D5CDD505-2E9C-101B-9397-08002B2CF9AE}" pid="81" name="FSC#COOELAK@1.1001:Organization">
    <vt:lpwstr/>
  </property>
  <property fmtid="{D5CDD505-2E9C-101B-9397-08002B2CF9AE}" pid="82" name="FSC#COOELAK@1.1001:Owner">
    <vt:lpwstr>Hornung Nadine</vt:lpwstr>
  </property>
  <property fmtid="{D5CDD505-2E9C-101B-9397-08002B2CF9AE}" pid="83" name="FSC#COOELAK@1.1001:OwnerExtension">
    <vt:lpwstr>36888</vt:lpwstr>
  </property>
  <property fmtid="{D5CDD505-2E9C-101B-9397-08002B2CF9AE}" pid="84" name="FSC#COOELAK@1.1001:OwnerFaxExtension">
    <vt:lpwstr>66888</vt:lpwstr>
  </property>
  <property fmtid="{D5CDD505-2E9C-101B-9397-08002B2CF9AE}" pid="85" name="FSC#COOELAK@1.1001:DispatchedBy">
    <vt:lpwstr/>
  </property>
  <property fmtid="{D5CDD505-2E9C-101B-9397-08002B2CF9AE}" pid="86" name="FSC#COOELAK@1.1001:DispatchedAt">
    <vt:lpwstr/>
  </property>
  <property fmtid="{D5CDD505-2E9C-101B-9397-08002B2CF9AE}" pid="87" name="FSC#COOELAK@1.1001:ApprovedBy">
    <vt:lpwstr/>
  </property>
  <property fmtid="{D5CDD505-2E9C-101B-9397-08002B2CF9AE}" pid="88" name="FSC#COOELAK@1.1001:ApprovedAt">
    <vt:lpwstr/>
  </property>
  <property fmtid="{D5CDD505-2E9C-101B-9397-08002B2CF9AE}" pid="89" name="FSC#COOELAK@1.1001:Department">
    <vt:lpwstr>0404 Z_15a (Referat Z 15a)</vt:lpwstr>
  </property>
  <property fmtid="{D5CDD505-2E9C-101B-9397-08002B2CF9AE}" pid="90" name="FSC#COOELAK@1.1001:CreatedAt">
    <vt:lpwstr>18.08.2025</vt:lpwstr>
  </property>
  <property fmtid="{D5CDD505-2E9C-101B-9397-08002B2CF9AE}" pid="91" name="FSC#COOELAK@1.1001:OU">
    <vt:lpwstr>0404 Z_15b (Referat Z 15b)</vt:lpwstr>
  </property>
  <property fmtid="{D5CDD505-2E9C-101B-9397-08002B2CF9AE}" pid="92" name="FSC#COOELAK@1.1001:Priority">
    <vt:lpwstr> ()</vt:lpwstr>
  </property>
  <property fmtid="{D5CDD505-2E9C-101B-9397-08002B2CF9AE}" pid="93" name="FSC#COOELAK@1.1001:ObjBarCode">
    <vt:lpwstr>*COO.2298.123.2.1052618*</vt:lpwstr>
  </property>
  <property fmtid="{D5CDD505-2E9C-101B-9397-08002B2CF9AE}" pid="94" name="FSC#COOELAK@1.1001:RefBarCode">
    <vt:lpwstr>*COO.2298.123.3.1052618*</vt:lpwstr>
  </property>
  <property fmtid="{D5CDD505-2E9C-101B-9397-08002B2CF9AE}" pid="95" name="FSC#COOELAK@1.1001:FileRefBarCode">
    <vt:lpwstr>*O 1088-0001-0404 Z_15b*</vt:lpwstr>
  </property>
  <property fmtid="{D5CDD505-2E9C-101B-9397-08002B2CF9AE}" pid="96" name="FSC#COOELAK@1.1001:ExternalRef">
    <vt:lpwstr/>
  </property>
  <property fmtid="{D5CDD505-2E9C-101B-9397-08002B2CF9AE}" pid="97" name="FSC#COOELAK@1.1001:IncomingNumber">
    <vt:lpwstr/>
  </property>
  <property fmtid="{D5CDD505-2E9C-101B-9397-08002B2CF9AE}" pid="98" name="FSC#COOELAK@1.1001:IncomingSubject">
    <vt:lpwstr/>
  </property>
  <property fmtid="{D5CDD505-2E9C-101B-9397-08002B2CF9AE}" pid="99" name="FSC#COOELAK@1.1001:ProcessResponsible">
    <vt:lpwstr/>
  </property>
  <property fmtid="{D5CDD505-2E9C-101B-9397-08002B2CF9AE}" pid="100" name="FSC#COOELAK@1.1001:ProcessResponsiblePhone">
    <vt:lpwstr/>
  </property>
  <property fmtid="{D5CDD505-2E9C-101B-9397-08002B2CF9AE}" pid="101" name="FSC#COOELAK@1.1001:ProcessResponsibleMail">
    <vt:lpwstr/>
  </property>
  <property fmtid="{D5CDD505-2E9C-101B-9397-08002B2CF9AE}" pid="102" name="FSC#COOELAK@1.1001:ProcessResponsibleFax">
    <vt:lpwstr/>
  </property>
  <property fmtid="{D5CDD505-2E9C-101B-9397-08002B2CF9AE}" pid="103" name="FSC#COOELAK@1.1001:ApproverFirstName">
    <vt:lpwstr/>
  </property>
  <property fmtid="{D5CDD505-2E9C-101B-9397-08002B2CF9AE}" pid="104" name="FSC#COOELAK@1.1001:ApproverSurName">
    <vt:lpwstr/>
  </property>
  <property fmtid="{D5CDD505-2E9C-101B-9397-08002B2CF9AE}" pid="105" name="FSC#COOELAK@1.1001:ApproverTitle">
    <vt:lpwstr/>
  </property>
  <property fmtid="{D5CDD505-2E9C-101B-9397-08002B2CF9AE}" pid="106" name="FSC#COOELAK@1.1001:ExternalDate">
    <vt:lpwstr/>
  </property>
  <property fmtid="{D5CDD505-2E9C-101B-9397-08002B2CF9AE}" pid="107" name="FSC#COOELAK@1.1001:SettlementApprovedAt">
    <vt:lpwstr/>
  </property>
  <property fmtid="{D5CDD505-2E9C-101B-9397-08002B2CF9AE}" pid="108" name="FSC#COOELAK@1.1001:BaseNumber">
    <vt:lpwstr>O 1088</vt:lpwstr>
  </property>
  <property fmtid="{D5CDD505-2E9C-101B-9397-08002B2CF9AE}" pid="109" name="FSC#COOELAK@1.1001:CurrentUserRolePos">
    <vt:lpwstr>Bearbeitung</vt:lpwstr>
  </property>
  <property fmtid="{D5CDD505-2E9C-101B-9397-08002B2CF9AE}" pid="110" name="FSC#COOELAK@1.1001:CurrentUserEmail">
    <vt:lpwstr>Katrin.Schuessler@lfst.fin-rlp.de</vt:lpwstr>
  </property>
  <property fmtid="{D5CDD505-2E9C-101B-9397-08002B2CF9AE}" pid="111" name="FSC#ELAKGOV@1.1001:PersonalSubjGender">
    <vt:lpwstr/>
  </property>
  <property fmtid="{D5CDD505-2E9C-101B-9397-08002B2CF9AE}" pid="112" name="FSC#ELAKGOV@1.1001:PersonalSubjFirstName">
    <vt:lpwstr/>
  </property>
  <property fmtid="{D5CDD505-2E9C-101B-9397-08002B2CF9AE}" pid="113" name="FSC#ELAKGOV@1.1001:PersonalSubjSurName">
    <vt:lpwstr/>
  </property>
  <property fmtid="{D5CDD505-2E9C-101B-9397-08002B2CF9AE}" pid="114" name="FSC#ELAKGOV@1.1001:PersonalSubjSalutation">
    <vt:lpwstr/>
  </property>
  <property fmtid="{D5CDD505-2E9C-101B-9397-08002B2CF9AE}" pid="115" name="FSC#ELAKGOV@1.1001:PersonalSubjAddress">
    <vt:lpwstr/>
  </property>
  <property fmtid="{D5CDD505-2E9C-101B-9397-08002B2CF9AE}" pid="116" name="FSC#ATSTATECFG@1.1001:Office">
    <vt:lpwstr>Referat Z 15b</vt:lpwstr>
  </property>
  <property fmtid="{D5CDD505-2E9C-101B-9397-08002B2CF9AE}" pid="117" name="FSC#ATSTATECFG@1.1001:Agent">
    <vt:lpwstr/>
  </property>
  <property fmtid="{D5CDD505-2E9C-101B-9397-08002B2CF9AE}" pid="118" name="FSC#ATSTATECFG@1.1001:AgentPhone">
    <vt:lpwstr/>
  </property>
  <property fmtid="{D5CDD505-2E9C-101B-9397-08002B2CF9AE}" pid="119" name="FSC#ATSTATECFG@1.1001:DepartmentFax">
    <vt:lpwstr>(0261)-4932 36740</vt:lpwstr>
  </property>
  <property fmtid="{D5CDD505-2E9C-101B-9397-08002B2CF9AE}" pid="120" name="FSC#ATSTATECFG@1.1001:DepartmentEmail">
    <vt:lpwstr>Poststelle@lfst.fin-rlp.de</vt:lpwstr>
  </property>
  <property fmtid="{D5CDD505-2E9C-101B-9397-08002B2CF9AE}" pid="121" name="FSC#ATSTATECFG@1.1001:SubfileDate">
    <vt:lpwstr>18.08.2025</vt:lpwstr>
  </property>
  <property fmtid="{D5CDD505-2E9C-101B-9397-08002B2CF9AE}" pid="122" name="FSC#ATSTATECFG@1.1001:SubfileSubject">
    <vt:lpwstr>20250814_Verteiler_2025</vt:lpwstr>
  </property>
  <property fmtid="{D5CDD505-2E9C-101B-9397-08002B2CF9AE}" pid="123" name="FSC#ATSTATECFG@1.1001:DepartmentZipCode">
    <vt:lpwstr>56073</vt:lpwstr>
  </property>
  <property fmtid="{D5CDD505-2E9C-101B-9397-08002B2CF9AE}" pid="124" name="FSC#ATSTATECFG@1.1001:DepartmentCountry">
    <vt:lpwstr>Deutschland</vt:lpwstr>
  </property>
  <property fmtid="{D5CDD505-2E9C-101B-9397-08002B2CF9AE}" pid="125" name="FSC#ATSTATECFG@1.1001:DepartmentCity">
    <vt:lpwstr>Koblenz</vt:lpwstr>
  </property>
  <property fmtid="{D5CDD505-2E9C-101B-9397-08002B2CF9AE}" pid="126" name="FSC#ATSTATECFG@1.1001:DepartmentStreet">
    <vt:lpwstr>Ferdinand-Sauerbruch-Str. 17</vt:lpwstr>
  </property>
  <property fmtid="{D5CDD505-2E9C-101B-9397-08002B2CF9AE}" pid="127" name="FSC#CCAPRECONFIGG@15.1001:DepartmentON">
    <vt:lpwstr/>
  </property>
  <property fmtid="{D5CDD505-2E9C-101B-9397-08002B2CF9AE}" pid="128" name="FSC#ATSTATECFG@1.1001:DepartmentDVR">
    <vt:lpwstr/>
  </property>
  <property fmtid="{D5CDD505-2E9C-101B-9397-08002B2CF9AE}" pid="129" name="FSC#ATSTATECFG@1.1001:DepartmentUID">
    <vt:lpwstr/>
  </property>
  <property fmtid="{D5CDD505-2E9C-101B-9397-08002B2CF9AE}" pid="130" name="FSC#ATSTATECFG@1.1001:SubfileReference">
    <vt:lpwstr>O 1088-0001#2025/0004-0404 Z_15b.0008</vt:lpwstr>
  </property>
  <property fmtid="{D5CDD505-2E9C-101B-9397-08002B2CF9AE}" pid="131" name="FSC#ATSTATECFG@1.1001:Clause">
    <vt:lpwstr/>
  </property>
  <property fmtid="{D5CDD505-2E9C-101B-9397-08002B2CF9AE}" pid="132" name="FSC#ATSTATECFG@1.1001:ApprovedSignature">
    <vt:lpwstr/>
  </property>
  <property fmtid="{D5CDD505-2E9C-101B-9397-08002B2CF9AE}" pid="133" name="FSC#ATSTATECFG@1.1001:BankAccount">
    <vt:lpwstr/>
  </property>
  <property fmtid="{D5CDD505-2E9C-101B-9397-08002B2CF9AE}" pid="134" name="FSC#ATSTATECFG@1.1001:BankAccountOwner">
    <vt:lpwstr/>
  </property>
  <property fmtid="{D5CDD505-2E9C-101B-9397-08002B2CF9AE}" pid="135" name="FSC#ATSTATECFG@1.1001:BankInstitute">
    <vt:lpwstr/>
  </property>
  <property fmtid="{D5CDD505-2E9C-101B-9397-08002B2CF9AE}" pid="136" name="FSC#ATSTATECFG@1.1001:BankAccountID">
    <vt:lpwstr/>
  </property>
  <property fmtid="{D5CDD505-2E9C-101B-9397-08002B2CF9AE}" pid="137" name="FSC#ATSTATECFG@1.1001:BankAccountIBAN">
    <vt:lpwstr/>
  </property>
  <property fmtid="{D5CDD505-2E9C-101B-9397-08002B2CF9AE}" pid="138" name="FSC#ATSTATECFG@1.1001:BankAccountBIC">
    <vt:lpwstr/>
  </property>
  <property fmtid="{D5CDD505-2E9C-101B-9397-08002B2CF9AE}" pid="139" name="FSC#ATSTATECFG@1.1001:BankName">
    <vt:lpwstr/>
  </property>
  <property fmtid="{D5CDD505-2E9C-101B-9397-08002B2CF9AE}" pid="140" name="FSC#COOELAK@1.1001:ObjectAddressees">
    <vt:lpwstr/>
  </property>
  <property fmtid="{D5CDD505-2E9C-101B-9397-08002B2CF9AE}" pid="141" name="FSC#COOELAK@1.1001:replyreference">
    <vt:lpwstr/>
  </property>
  <property fmtid="{D5CDD505-2E9C-101B-9397-08002B2CF9AE}" pid="142" name="FSC#FSCGOVDE@1.1001:FileRefOUEmail">
    <vt:lpwstr/>
  </property>
  <property fmtid="{D5CDD505-2E9C-101B-9397-08002B2CF9AE}" pid="143" name="FSC#FSCGOVDE@1.1001:ProcedureReference">
    <vt:lpwstr>O 1088-0001#2025/0004-0404 Z_15b</vt:lpwstr>
  </property>
  <property fmtid="{D5CDD505-2E9C-101B-9397-08002B2CF9AE}" pid="144" name="FSC#FSCGOVDE@1.1001:FileSubject">
    <vt:lpwstr>Ausschreibungen</vt:lpwstr>
  </property>
  <property fmtid="{D5CDD505-2E9C-101B-9397-08002B2CF9AE}" pid="145" name="FSC#FSCGOVDE@1.1001:ProcedureSubject">
    <vt:lpwstr>2025_10_Steuererklärungsvordrucke</vt:lpwstr>
  </property>
  <property fmtid="{D5CDD505-2E9C-101B-9397-08002B2CF9AE}" pid="146" name="FSC#FSCGOVDE@1.1001:SignFinalVersionBy">
    <vt:lpwstr/>
  </property>
  <property fmtid="{D5CDD505-2E9C-101B-9397-08002B2CF9AE}" pid="147" name="FSC#FSCGOVDE@1.1001:SignFinalVersionAt">
    <vt:lpwstr/>
  </property>
  <property fmtid="{D5CDD505-2E9C-101B-9397-08002B2CF9AE}" pid="148" name="FSC#FSCGOVDE@1.1001:ProcedureRefBarCode">
    <vt:lpwstr>O 1088-0001#2025/0004-0404 Z_15b</vt:lpwstr>
  </property>
  <property fmtid="{D5CDD505-2E9C-101B-9397-08002B2CF9AE}" pid="149" name="FSC#FSCGOVDE@1.1001:FileAddSubj">
    <vt:lpwstr/>
  </property>
  <property fmtid="{D5CDD505-2E9C-101B-9397-08002B2CF9AE}" pid="150" name="FSC#FSCGOVDE@1.1001:DocumentSubj">
    <vt:lpwstr>20250814_Verteiler_2025</vt:lpwstr>
  </property>
  <property fmtid="{D5CDD505-2E9C-101B-9397-08002B2CF9AE}" pid="151" name="FSC#FSCGOVDE@1.1001:FileRel">
    <vt:lpwstr/>
  </property>
  <property fmtid="{D5CDD505-2E9C-101B-9397-08002B2CF9AE}" pid="152" name="FSC#DEPRECONFIG@15.1001:DocumentTitle">
    <vt:lpwstr>20250814_Verteiler_2025 (Kopie)</vt:lpwstr>
  </property>
  <property fmtid="{D5CDD505-2E9C-101B-9397-08002B2CF9AE}" pid="153" name="FSC#DEPRECONFIG@15.1001:ProcedureTitle">
    <vt:lpwstr/>
  </property>
  <property fmtid="{D5CDD505-2E9C-101B-9397-08002B2CF9AE}" pid="154" name="FSC#DEPRECONFIG@15.1001:AuthorTitle">
    <vt:lpwstr/>
  </property>
  <property fmtid="{D5CDD505-2E9C-101B-9397-08002B2CF9AE}" pid="155" name="FSC#DEPRECONFIG@15.1001:AuthorSalution">
    <vt:lpwstr/>
  </property>
  <property fmtid="{D5CDD505-2E9C-101B-9397-08002B2CF9AE}" pid="156" name="FSC#DEPRECONFIG@15.1001:AuthorName">
    <vt:lpwstr>Katrin Schüssler</vt:lpwstr>
  </property>
  <property fmtid="{D5CDD505-2E9C-101B-9397-08002B2CF9AE}" pid="157" name="FSC#DEPRECONFIG@15.1001:AuthorMail">
    <vt:lpwstr>Katrin.Schuessler@lfst.fin-rlp.de</vt:lpwstr>
  </property>
  <property fmtid="{D5CDD505-2E9C-101B-9397-08002B2CF9AE}" pid="158" name="FSC#DEPRECONFIG@15.1001:AuthorTelephone">
    <vt:lpwstr>(0261) 4932-36886</vt:lpwstr>
  </property>
  <property fmtid="{D5CDD505-2E9C-101B-9397-08002B2CF9AE}" pid="159" name="FSC#DEPRECONFIG@15.1001:AuthorFax">
    <vt:lpwstr>(0261) 4932-66886</vt:lpwstr>
  </property>
  <property fmtid="{D5CDD505-2E9C-101B-9397-08002B2CF9AE}" pid="160" name="FSC#DEPRECONFIG@15.1001:AuthorOE">
    <vt:lpwstr>0404 Z_15b (Referat Z 15b)</vt:lpwstr>
  </property>
  <property fmtid="{D5CDD505-2E9C-101B-9397-08002B2CF9AE}" pid="161" name="FSC#COOSYSTEM@1.1:Container">
    <vt:lpwstr>COO.2298.123.2.1052618</vt:lpwstr>
  </property>
  <property fmtid="{D5CDD505-2E9C-101B-9397-08002B2CF9AE}" pid="162" name="FSC#FSCFOLIO@1.1001:docpropproject">
    <vt:lpwstr/>
  </property>
</Properties>
</file>