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Zentrale Beschaffung\Unterlagen für die Forstämter\04_Langholzverfahren_LHV\01_Musterausschreibungsunterlagen\"/>
    </mc:Choice>
  </mc:AlternateContent>
  <xr:revisionPtr revIDLastSave="0" documentId="13_ncr:1_{4F1D2F2F-B664-4C3B-9D46-723CA934CD0D}" xr6:coauthVersionLast="47" xr6:coauthVersionMax="47" xr10:uidLastSave="{00000000-0000-0000-0000-000000000000}"/>
  <bookViews>
    <workbookView xWindow="-120" yWindow="-120" windowWidth="38640" windowHeight="21240" xr2:uid="{00000000-000D-0000-FFFF-FFFF00000000}"/>
  </bookViews>
  <sheets>
    <sheet name="Herleitung" sheetId="1" r:id="rId1"/>
    <sheet name="Hilfstabelle" sheetId="2" state="hidden" r:id="rId2"/>
  </sheets>
  <definedNames>
    <definedName name="_xlnm.Print_Area" localSheetId="0">Herleitung!$A$1:$T$19,Herleitung!$A$20:$AC$43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7" i="1" l="1"/>
  <c r="S7" i="1"/>
  <c r="S8" i="1" s="1"/>
  <c r="R7" i="1"/>
  <c r="Q7" i="1"/>
  <c r="P7" i="1"/>
  <c r="O7" i="1"/>
  <c r="N7" i="1"/>
  <c r="I17" i="1"/>
  <c r="I16" i="1"/>
  <c r="AC43" i="1"/>
  <c r="Z43" i="1"/>
  <c r="X43" i="1"/>
  <c r="V43" i="1"/>
  <c r="AC42" i="1"/>
  <c r="Z42" i="1"/>
  <c r="X42" i="1"/>
  <c r="AC41" i="1"/>
  <c r="Z41" i="1"/>
  <c r="X41" i="1"/>
  <c r="V41" i="1"/>
  <c r="AC40" i="1"/>
  <c r="Z40" i="1"/>
  <c r="X40" i="1"/>
  <c r="V40" i="1"/>
  <c r="AC39" i="1"/>
  <c r="Z39" i="1"/>
  <c r="X39" i="1"/>
  <c r="AC38" i="1"/>
  <c r="Z38" i="1"/>
  <c r="X38" i="1"/>
  <c r="V38" i="1"/>
  <c r="AC37" i="1"/>
  <c r="Z37" i="1"/>
  <c r="X37" i="1"/>
  <c r="AC36" i="1"/>
  <c r="Z36" i="1"/>
  <c r="X36" i="1"/>
  <c r="AC35" i="1"/>
  <c r="Z35" i="1"/>
  <c r="X35" i="1"/>
  <c r="V35" i="1"/>
  <c r="AC34" i="1"/>
  <c r="Z34" i="1"/>
  <c r="X34" i="1"/>
  <c r="AC33" i="1"/>
  <c r="Z33" i="1"/>
  <c r="X33" i="1"/>
  <c r="V33" i="1"/>
  <c r="AC32" i="1"/>
  <c r="Z32" i="1"/>
  <c r="X32" i="1"/>
  <c r="V32" i="1"/>
  <c r="AC31" i="1"/>
  <c r="Z31" i="1"/>
  <c r="X31" i="1"/>
  <c r="AC30" i="1"/>
  <c r="Z30" i="1"/>
  <c r="X30" i="1"/>
  <c r="V30" i="1"/>
  <c r="AC29" i="1"/>
  <c r="Z29" i="1"/>
  <c r="X29" i="1"/>
  <c r="AC28" i="1"/>
  <c r="Z28" i="1"/>
  <c r="X28" i="1"/>
  <c r="AC27" i="1"/>
  <c r="Z27" i="1"/>
  <c r="X27" i="1"/>
  <c r="V27" i="1"/>
  <c r="AC26" i="1"/>
  <c r="Z26" i="1"/>
  <c r="X26" i="1"/>
  <c r="V26" i="1"/>
  <c r="AC25" i="1"/>
  <c r="Z25" i="1"/>
  <c r="X25" i="1"/>
  <c r="V25" i="1"/>
  <c r="AC24" i="1"/>
  <c r="Z24" i="1"/>
  <c r="X24" i="1"/>
  <c r="V24" i="1"/>
  <c r="AC23" i="1"/>
  <c r="V36" i="1"/>
  <c r="R8" i="1"/>
  <c r="R16" i="1"/>
  <c r="T16" i="1" s="1"/>
  <c r="T8" i="1" l="1"/>
  <c r="N8" i="1"/>
  <c r="O8" i="1"/>
  <c r="V29" i="1"/>
  <c r="V37" i="1"/>
  <c r="V34" i="1"/>
  <c r="V42" i="1"/>
  <c r="R15" i="1"/>
  <c r="T15" i="1" s="1"/>
  <c r="Q8" i="1"/>
  <c r="V23" i="1"/>
  <c r="V31" i="1"/>
  <c r="V39" i="1"/>
  <c r="P8" i="1"/>
  <c r="V28" i="1"/>
  <c r="M42" i="1" l="1"/>
  <c r="M28" i="1"/>
  <c r="M27" i="1"/>
  <c r="O40" i="1"/>
  <c r="M25" i="1"/>
  <c r="M38" i="1"/>
  <c r="O33" i="1"/>
  <c r="O29" i="1"/>
  <c r="M31" i="1"/>
  <c r="M26" i="1"/>
  <c r="O24" i="1"/>
  <c r="M32" i="1"/>
  <c r="M24" i="1"/>
  <c r="O43" i="1"/>
  <c r="M40" i="1"/>
  <c r="O35" i="1"/>
  <c r="O27" i="1"/>
  <c r="O34" i="1"/>
  <c r="O25" i="1"/>
  <c r="O36" i="1"/>
  <c r="O39" i="1"/>
  <c r="O42" i="1"/>
  <c r="M39" i="1"/>
  <c r="M37" i="1"/>
  <c r="O37" i="1"/>
  <c r="O26" i="1"/>
  <c r="M29" i="1"/>
  <c r="M34" i="1"/>
  <c r="O32" i="1"/>
  <c r="M30" i="1"/>
  <c r="M41" i="1"/>
  <c r="M35" i="1"/>
  <c r="M33" i="1"/>
  <c r="M36" i="1"/>
  <c r="M23" i="1"/>
  <c r="O38" i="1"/>
  <c r="O23" i="1"/>
  <c r="O41" i="1"/>
  <c r="O30" i="1"/>
  <c r="T41" i="1"/>
  <c r="T33" i="1"/>
  <c r="T25" i="1"/>
  <c r="T23" i="1"/>
  <c r="T37" i="1"/>
  <c r="T29" i="1"/>
  <c r="T40" i="1"/>
  <c r="T32" i="1"/>
  <c r="T24" i="1"/>
  <c r="T35" i="1"/>
  <c r="T27" i="1"/>
  <c r="T36" i="1"/>
  <c r="T28" i="1"/>
  <c r="T43" i="1"/>
  <c r="T30" i="1"/>
  <c r="T39" i="1"/>
  <c r="T31" i="1"/>
  <c r="T42" i="1"/>
  <c r="T34" i="1"/>
  <c r="T26" i="1"/>
  <c r="T38" i="1"/>
  <c r="O28" i="1"/>
  <c r="O31" i="1"/>
  <c r="E42" i="1"/>
  <c r="I40" i="1"/>
  <c r="C39" i="1"/>
  <c r="G37" i="1"/>
  <c r="E34" i="1"/>
  <c r="I32" i="1"/>
  <c r="C31" i="1"/>
  <c r="G29" i="1"/>
  <c r="E26" i="1"/>
  <c r="I24" i="1"/>
  <c r="C23" i="1"/>
  <c r="C43" i="1"/>
  <c r="I36" i="1"/>
  <c r="E33" i="1"/>
  <c r="I31" i="1"/>
  <c r="C30" i="1"/>
  <c r="I42" i="1"/>
  <c r="G39" i="1"/>
  <c r="E36" i="1"/>
  <c r="G31" i="1"/>
  <c r="C25" i="1"/>
  <c r="C36" i="1"/>
  <c r="C28" i="1"/>
  <c r="I43" i="1"/>
  <c r="C42" i="1"/>
  <c r="G40" i="1"/>
  <c r="E37" i="1"/>
  <c r="I35" i="1"/>
  <c r="C34" i="1"/>
  <c r="G32" i="1"/>
  <c r="E29" i="1"/>
  <c r="I27" i="1"/>
  <c r="C26" i="1"/>
  <c r="G24" i="1"/>
  <c r="E24" i="1"/>
  <c r="E38" i="1"/>
  <c r="G33" i="1"/>
  <c r="I28" i="1"/>
  <c r="G25" i="1"/>
  <c r="E41" i="1"/>
  <c r="C41" i="1"/>
  <c r="C33" i="1"/>
  <c r="I26" i="1"/>
  <c r="E39" i="1"/>
  <c r="G34" i="1"/>
  <c r="E23" i="1"/>
  <c r="G43" i="1"/>
  <c r="E40" i="1"/>
  <c r="I38" i="1"/>
  <c r="C37" i="1"/>
  <c r="G35" i="1"/>
  <c r="E32" i="1"/>
  <c r="I30" i="1"/>
  <c r="C29" i="1"/>
  <c r="G27" i="1"/>
  <c r="C27" i="1"/>
  <c r="N9" i="1"/>
  <c r="C38" i="1"/>
  <c r="G28" i="1"/>
  <c r="E25" i="1"/>
  <c r="I34" i="1"/>
  <c r="E28" i="1"/>
  <c r="G42" i="1"/>
  <c r="E43" i="1"/>
  <c r="I41" i="1"/>
  <c r="C40" i="1"/>
  <c r="G38" i="1"/>
  <c r="E35" i="1"/>
  <c r="I33" i="1"/>
  <c r="C32" i="1"/>
  <c r="G30" i="1"/>
  <c r="E27" i="1"/>
  <c r="I25" i="1"/>
  <c r="C24" i="1"/>
  <c r="G41" i="1"/>
  <c r="C35" i="1"/>
  <c r="E30" i="1"/>
  <c r="I39" i="1"/>
  <c r="G36" i="1"/>
  <c r="I23" i="1"/>
  <c r="G23" i="1"/>
  <c r="I37" i="1"/>
  <c r="E31" i="1"/>
  <c r="I29" i="1"/>
  <c r="G26" i="1"/>
  <c r="M43" i="1"/>
  <c r="X23" i="1" l="1"/>
  <c r="Z23" i="1"/>
  <c r="AA40" i="1"/>
  <c r="AB40" i="1" s="1"/>
  <c r="AA35" i="1"/>
  <c r="AB35" i="1" s="1"/>
  <c r="AA25" i="1"/>
  <c r="AB25" i="1" s="1"/>
  <c r="AA43" i="1"/>
  <c r="AB43" i="1" s="1"/>
  <c r="AA33" i="1"/>
  <c r="AB33" i="1" s="1"/>
  <c r="AA41" i="1"/>
  <c r="AB41" i="1" s="1"/>
  <c r="AA26" i="1"/>
  <c r="AB26" i="1" s="1"/>
  <c r="AA27" i="1"/>
  <c r="AB27" i="1" s="1"/>
  <c r="AA30" i="1"/>
  <c r="AB30" i="1" s="1"/>
  <c r="AA34" i="1"/>
  <c r="AB34" i="1" s="1"/>
  <c r="AA39" i="1"/>
  <c r="AB39" i="1" s="1"/>
  <c r="AA24" i="1"/>
  <c r="AB24" i="1" s="1"/>
  <c r="AA37" i="1"/>
  <c r="AB37" i="1" s="1"/>
  <c r="AA42" i="1"/>
  <c r="AB42" i="1" s="1"/>
  <c r="AA28" i="1"/>
  <c r="AB28" i="1" s="1"/>
  <c r="AA31" i="1"/>
  <c r="AB31" i="1" s="1"/>
  <c r="AA23" i="1"/>
  <c r="AA38" i="1"/>
  <c r="AB38" i="1" s="1"/>
  <c r="AA32" i="1"/>
  <c r="AB32" i="1" s="1"/>
  <c r="AA29" i="1"/>
  <c r="AB29" i="1" s="1"/>
  <c r="AA36" i="1"/>
  <c r="AB36" i="1" s="1"/>
  <c r="AB23" i="1" l="1"/>
</calcChain>
</file>

<file path=xl/sharedStrings.xml><?xml version="1.0" encoding="utf-8"?>
<sst xmlns="http://schemas.openxmlformats.org/spreadsheetml/2006/main" count="143" uniqueCount="109">
  <si>
    <t>Herleitungsrelevante Daten zum Los</t>
  </si>
  <si>
    <t>Herleitungsrelevante Kostenermittlung (100 % der Basisitabelle)</t>
  </si>
  <si>
    <t>Hiebsvolumen 1. Jahr:</t>
  </si>
  <si>
    <t>Sortimentsanteile</t>
  </si>
  <si>
    <t>Basis</t>
  </si>
  <si>
    <t>Rücken</t>
  </si>
  <si>
    <t>Aufarb. 
Fi/ Dou/ Ta</t>
  </si>
  <si>
    <t>MS/WZE 
Fi/ Dou/ Ta</t>
  </si>
  <si>
    <t>Aufarb. 
Ki/ Wey/ Lä</t>
  </si>
  <si>
    <t>MS/WZE 
Ki/ Wey/ Lä</t>
  </si>
  <si>
    <t>Aufarb. 
Laub</t>
  </si>
  <si>
    <t>MS/WZE 
Laub</t>
  </si>
  <si>
    <t>Gemittelte Stückmasse des Durchschnittbaumes der Baumartengruppen</t>
  </si>
  <si>
    <t>ISFKN 2,5m bis 3,0m</t>
  </si>
  <si>
    <t>pro FM</t>
  </si>
  <si>
    <t>Kranlängen 3,2m bis 6,9</t>
  </si>
  <si>
    <t>Hiebs-kosten</t>
  </si>
  <si>
    <t>Baumartenanteil an der Hiebsmenge</t>
  </si>
  <si>
    <t>Kranverwogenes Brennholz</t>
  </si>
  <si>
    <t>Gesamt-kosten ohne MS/WZE</t>
  </si>
  <si>
    <t>Fi/Dou/Ta</t>
  </si>
  <si>
    <t>Langholz ab 6,9</t>
  </si>
  <si>
    <t>Ki/Wey/Lä</t>
  </si>
  <si>
    <t>Durchschnittliche Anzahl der Sorten pro Hieb</t>
  </si>
  <si>
    <t>Laub</t>
  </si>
  <si>
    <t>Erhöhter Aufwand einzelner Arbeitsschritte</t>
  </si>
  <si>
    <t>Herleitung des Stundenlohnanteils</t>
  </si>
  <si>
    <t>Gelände</t>
  </si>
  <si>
    <t>Prozentualer Anteil reiner Rückearbeiten vom Hiebsvolumen</t>
  </si>
  <si>
    <t>Einsatzmittel</t>
  </si>
  <si>
    <t>Kalkulatorische Leistungsansätze</t>
  </si>
  <si>
    <t>Zu berücksichtigendes Hiebsvolumen</t>
  </si>
  <si>
    <t>Berechnungs-sätze</t>
  </si>
  <si>
    <t>Prozentualer Anteil reiner Holzerntearbeiten vom Hiebsvolumen</t>
  </si>
  <si>
    <t>Raummetervermessung (Anteil vom Gesamtvolumen)</t>
  </si>
  <si>
    <t>Maschinenstunden</t>
  </si>
  <si>
    <t>Zeit-/ Stücklohn</t>
  </si>
  <si>
    <t xml:space="preserve">Sektionsvermessenes Nadelholz </t>
  </si>
  <si>
    <t>Mannstunden</t>
  </si>
  <si>
    <t>Stücklohnanteil</t>
  </si>
  <si>
    <t xml:space="preserve">Sektionsvermessenes Laubholz </t>
  </si>
  <si>
    <t>Zeitlohnanteil</t>
  </si>
  <si>
    <t>Anzahl geplanter VK-Maßnahmen</t>
  </si>
  <si>
    <t>Name des Bieters</t>
  </si>
  <si>
    <t>Aufarbeitung</t>
  </si>
  <si>
    <t>Zeitlohn</t>
  </si>
  <si>
    <t>Verkehrspauschale</t>
  </si>
  <si>
    <t>Umrechnung Raummeter</t>
  </si>
  <si>
    <t>Wertung</t>
  </si>
  <si>
    <t>Bieter</t>
  </si>
  <si>
    <t>Langholz</t>
  </si>
  <si>
    <t>ISFKN</t>
  </si>
  <si>
    <t>Kranlänge</t>
  </si>
  <si>
    <t>Kranverw.Brennholz</t>
  </si>
  <si>
    <t>Aufschlag Hang</t>
  </si>
  <si>
    <t>Aufschlag Sorte</t>
  </si>
  <si>
    <t>Kurzholz</t>
  </si>
  <si>
    <t>Maschine</t>
  </si>
  <si>
    <t>Arbeiter</t>
  </si>
  <si>
    <t>MS+WZE</t>
  </si>
  <si>
    <t>Gewichtung</t>
  </si>
  <si>
    <t>Angebot</t>
  </si>
  <si>
    <t>Nadelholz</t>
  </si>
  <si>
    <t>Laubholz</t>
  </si>
  <si>
    <t>Summe</t>
  </si>
  <si>
    <t>Ranking</t>
  </si>
  <si>
    <t>Beschreibung des Berechnungsvorgangs</t>
  </si>
  <si>
    <t>Die kalkulierten Hiebskosten für das Rücken(M9) von Langholz(I11) werden mit dem Angebotspreis (Spalte B) multipliziert und um das Produkt aus den hangbezogenen Hiebskosten Rücken von Langholz (M9 x C15 x I11) mit dem Aufschlag Hang (Spalte J) erhöht. Abschließend wird das Ergebnis um einen eventuell höheren Rückeanteil kalkulatorisch erhöht.</t>
  </si>
  <si>
    <t>Die kalkulierten Hiebskosten für das Rücken(M9) vonISFK-Holz(I8) werden mit dem Angebotspreis (SpalteD) multipliziert und um das Produkt aus den hangbezogenen Hiebskosten Rücken von ISFK (M9 x C15 x I8) mit dem Aufschlag Hang (Spalte J) erhöht.  Abschließend wird das Ergebnis um einen eventuell höheren Rückeanteil kalkulatorisch erhöht.</t>
  </si>
  <si>
    <t>Die kalkulierten Hiebskosten für das Rücken(M9) von Kranlängen (I9) werden mit dem Angebotspreis (SpalteF) multipliziert und um das Produkt aus den hangbezogenen Hiebskosten Rücken von Kranlängen (M9 x C15 x I9) mit dem Aufschlag Hang (Spalte J) erhöht.  Abschließend wird das Ergebnis um einen eventuell höheren Rückeanteil kalkulatorisch erhöht.</t>
  </si>
  <si>
    <t>Die kalkulierten Hiebskosten für das Rücken(M9) von kranverwogenem Brennholz(I10) werden mit dem Angebotspreis (SpalteH) multipliziert und um das Produkt aus den hangbezogenen Hiebskosten Rücken von kranverwogenem Brennholz (M9 x C15 x I10) mit dem Aufschlag Hang (Spalte J) erhöht.  Abschließend wird das Ergebnis um einen eventuell höheren Rückeanteil kalkulatorisch erhöht.</t>
  </si>
  <si>
    <t>Das Angebot des Bieters zum Aufschlag Sorte wird mit dem Hiebsvolumen und der Anzahl der abrechnungs-fähigen Sorten multipliziert und zur Kosten-ermittlung in Spalte AA addiert.</t>
  </si>
  <si>
    <t>Die kalkulierten Aufarbeitungskosten aller Baumartengruppen (N9+P9+R9) für Langholz (I11) werden mit dem Angebotspreis (Spalte K) multipliziert und um das Produkt für die im Hang aufzuarbeitenden Langholzsortimente (C15*I11*(N9+P9+R9))  mit dem Aufschlag Hang (Spalte O) erhöht. Bei vorhandennem höheren Rückeanteil, werden die Kosten für die Aufarbeitung am Schluß entsprechend herab gesetzt.</t>
  </si>
  <si>
    <t>Die kalkulierten Aufarbeitungskosten aller Baumartengruppen (N9+P9+R9) für Kurzholz (I8 bis I10)) werden mit dem Angebotspreis (Spalte M) multipliziert und um das Produkt für die im Hang aufzuarbeitenden Kurzholzsortimente (C15*(I8 bis I10)*(N9+P9+R9))  mit dem Aufschlag Hang (Spalte O) erhöht. Bei vorhandennem höheren Rückeanteil, werden die Kosten für die Aufarbeitung am Schluß entsprechend herab gesetzt.</t>
  </si>
  <si>
    <t>Die vom Bieter angegebenen Stundensätze werden mit den "Berechnungssätzen" aus der "Herleitung des Stundenlohnanteils" multipliziert und in Summe als Gewichtung dargestellt. Die Arbeitsstunde ist dabei die Summe aus "Arbeiter" und "MS+WZE"</t>
  </si>
  <si>
    <t>Die Verkehrspauschale wird mit der geplanten Anzahl von Verkehrssicherungstagen im ersten Vertragsjahr multipliziert und anschließend zur Kostenermittlung in Spalte AA addiert.</t>
  </si>
  <si>
    <t>Der Anteil an sektionsvermessenem Holz, resultierend aus der Summe von ISFK-Holz und Kranlängen im Verhältnis zum Gesamtvolumen des Loses, getrennt nach Nadel- und Laubholz wird mit den bisher ermittelten Kosten durch das Angebot des Bieters multipliziert und dann auf die durch den angebotenen Umrechnungsfaktor entstehenden Mehrkosten reduziert. Dies geschieht indem das Angebot um den jeweiligen Standardfaktor reduziert wird. Dabei kann konsequenter Weise auch ein negativer Betrag entstehen.</t>
  </si>
  <si>
    <t>Die Summe aller Gewichtungssätze des jeweilgen Angebots einschließlich der Berechnung des Sortenzuschlag wird mit den Summen der anderen Bieter verglichen und über die Ranking-Formel von Excel aufsteigend mit einer Platznummer versehen. Dabei werden die Gewichtungssätze des Stücklohns anteilig zu denen des Zeitlohns berechnet.</t>
  </si>
  <si>
    <t>Stückvolumen</t>
  </si>
  <si>
    <t>Rücke- arbeiten</t>
  </si>
  <si>
    <t>Fi/ Dou/ Ta</t>
  </si>
  <si>
    <t>Ki/ Lä / Wey</t>
  </si>
  <si>
    <t>Aufarbeiten</t>
  </si>
  <si>
    <t>Holzerntehilfstabelle</t>
  </si>
  <si>
    <t>Verlängerungsoption</t>
  </si>
  <si>
    <t>MS/WZE</t>
  </si>
  <si>
    <t>Stücklohn</t>
  </si>
  <si>
    <t>Kurz-oder Lang</t>
  </si>
  <si>
    <t>MSE</t>
  </si>
  <si>
    <t>Auf- Abschlag</t>
  </si>
  <si>
    <t>Folgejahre anders</t>
  </si>
  <si>
    <t>Verkehrssicherung</t>
  </si>
  <si>
    <t>FU plant und beantragt</t>
  </si>
  <si>
    <t>FU stellt und führt aus</t>
  </si>
  <si>
    <t>Anzahl Folgejahre</t>
  </si>
  <si>
    <t>Geplante VK-Maßnahmen</t>
  </si>
  <si>
    <t>1. Folgejahr</t>
  </si>
  <si>
    <t>2. Folgejahr</t>
  </si>
  <si>
    <t>3. Folgejahr</t>
  </si>
  <si>
    <t>Auftragswert</t>
  </si>
  <si>
    <t>Einzelmaßnahme</t>
  </si>
  <si>
    <t>Sortimente</t>
  </si>
  <si>
    <t>Langholz ab 7,0m (fm)</t>
  </si>
  <si>
    <t>Sorte 2,5 bis 3,0m (rm)</t>
  </si>
  <si>
    <t>Sorte 3,0 bis 6,9m (fm)</t>
  </si>
  <si>
    <t>kranverwogenes BH (fm)</t>
  </si>
  <si>
    <r>
      <rPr>
        <b/>
        <sz val="16"/>
        <color theme="1"/>
        <rFont val="Arial"/>
        <family val="2"/>
      </rPr>
      <t xml:space="preserve">Dienstleistervergabeverfahren Langholzaufarbeitung mit anfallendem Kurzholz </t>
    </r>
    <r>
      <rPr>
        <sz val="10"/>
        <rFont val="Arial"/>
        <family val="2"/>
      </rPr>
      <t xml:space="preserve">
</t>
    </r>
    <r>
      <rPr>
        <sz val="14"/>
        <color theme="1"/>
        <rFont val="Arial"/>
        <family val="2"/>
      </rPr>
      <t>Herleitung des Preisgüngstigsten Bieters (Muster)</t>
    </r>
  </si>
  <si>
    <t>Mustermann</t>
  </si>
  <si>
    <t>Anteil unebenen Geländes 35% bis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</si>
</sst>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fm&quot;"/>
    <numFmt numFmtId="166" formatCode="0.00\ &quot;€/fm&quot;"/>
    <numFmt numFmtId="167" formatCode="0.0\ &quot;fm/ St.&quot;"/>
    <numFmt numFmtId="168" formatCode="0\ &quot;MAstd&quot;"/>
    <numFmt numFmtId="169" formatCode="0\ &quot;Astd&quot;"/>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Arial"/>
      <family val="2"/>
    </font>
    <font>
      <sz val="10"/>
      <name val="Arial"/>
      <family val="2"/>
    </font>
    <font>
      <sz val="14"/>
      <color theme="1"/>
      <name val="Arial"/>
      <family val="2"/>
    </font>
    <font>
      <b/>
      <sz val="12"/>
      <color theme="1"/>
      <name val="Arial"/>
      <family val="2"/>
    </font>
    <font>
      <b/>
      <sz val="11"/>
      <color theme="1"/>
      <name val="Arial"/>
      <family val="2"/>
    </font>
    <font>
      <sz val="11"/>
      <color theme="1"/>
      <name val="Arial"/>
      <family val="2"/>
    </font>
    <font>
      <b/>
      <sz val="10"/>
      <color theme="1"/>
      <name val="Arial"/>
      <family val="2"/>
    </font>
    <font>
      <sz val="10"/>
      <color theme="1"/>
      <name val="Arial"/>
      <family val="2"/>
    </font>
    <font>
      <b/>
      <sz val="11"/>
      <color theme="0"/>
      <name val="Arial"/>
      <family val="2"/>
    </font>
    <font>
      <b/>
      <sz val="11"/>
      <color rgb="FFFF0000"/>
      <name val="Arial"/>
      <family val="2"/>
    </font>
    <font>
      <sz val="10"/>
      <color theme="1"/>
      <name val="Calibri"/>
      <family val="2"/>
      <scheme val="minor"/>
    </font>
    <font>
      <b/>
      <sz val="14"/>
      <color theme="1"/>
      <name val="Calibri"/>
      <family val="2"/>
      <scheme val="minor"/>
    </font>
    <font>
      <b/>
      <sz val="16"/>
      <color theme="0"/>
      <name val="Arial"/>
      <family val="2"/>
    </font>
    <font>
      <b/>
      <sz val="18"/>
      <color theme="0"/>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CC"/>
        <bgColor indexed="64"/>
      </patternFill>
    </fill>
    <fill>
      <patternFill patternType="solid">
        <fgColor theme="0" tint="-0.14996795556505021"/>
        <bgColor indexed="64"/>
      </patternFill>
    </fill>
  </fills>
  <borders count="7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double">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ck">
        <color indexed="64"/>
      </right>
      <top style="thick">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ck">
        <color indexed="64"/>
      </right>
      <top/>
      <bottom/>
      <diagonal/>
    </border>
    <border>
      <left style="medium">
        <color indexed="64"/>
      </left>
      <right style="medium">
        <color indexed="64"/>
      </right>
      <top/>
      <bottom style="medium">
        <color indexed="64"/>
      </bottom>
      <diagonal/>
    </border>
    <border>
      <left style="medium">
        <color indexed="64"/>
      </left>
      <right style="thick">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thick">
        <color indexed="64"/>
      </bottom>
      <diagonal/>
    </border>
    <border>
      <left/>
      <right/>
      <top/>
      <bottom style="medium">
        <color indexed="64"/>
      </bottom>
      <diagonal/>
    </border>
    <border>
      <left style="medium">
        <color indexed="64"/>
      </left>
      <right style="double">
        <color indexed="64"/>
      </right>
      <top style="medium">
        <color indexed="64"/>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double">
        <color indexed="64"/>
      </right>
      <top/>
      <bottom/>
      <diagonal/>
    </border>
    <border>
      <left style="medium">
        <color auto="1"/>
      </left>
      <right style="thin">
        <color auto="1"/>
      </right>
      <top/>
      <bottom/>
      <diagonal/>
    </border>
    <border>
      <left style="thin">
        <color auto="1"/>
      </left>
      <right style="medium">
        <color auto="1"/>
      </right>
      <top/>
      <bottom/>
      <diagonal/>
    </border>
    <border>
      <left style="medium">
        <color indexed="64"/>
      </left>
      <right style="double">
        <color indexed="64"/>
      </right>
      <top/>
      <bottom style="medium">
        <color indexed="64"/>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s>
  <cellStyleXfs count="5">
    <xf numFmtId="0" fontId="0" fillId="0" borderId="0"/>
    <xf numFmtId="9"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253">
    <xf numFmtId="0" fontId="0" fillId="0" borderId="0" xfId="0"/>
    <xf numFmtId="0" fontId="1" fillId="0" borderId="0" xfId="2" applyAlignment="1" applyProtection="1">
      <alignment horizontal="center" vertical="center"/>
    </xf>
    <xf numFmtId="0" fontId="1" fillId="0" borderId="0" xfId="2" applyProtection="1"/>
    <xf numFmtId="0" fontId="6" fillId="0" borderId="0" xfId="2" applyFont="1" applyProtection="1"/>
    <xf numFmtId="0" fontId="1" fillId="0" borderId="0" xfId="2" applyAlignment="1" applyProtection="1">
      <alignment horizontal="left"/>
    </xf>
    <xf numFmtId="0" fontId="6" fillId="2" borderId="0" xfId="2" applyFont="1" applyFill="1" applyBorder="1" applyAlignment="1" applyProtection="1">
      <alignment horizontal="center"/>
    </xf>
    <xf numFmtId="0" fontId="7" fillId="0" borderId="0" xfId="2" applyFont="1" applyFill="1" applyBorder="1" applyAlignment="1" applyProtection="1">
      <alignment horizontal="center" vertical="center" wrapText="1"/>
    </xf>
    <xf numFmtId="0" fontId="7" fillId="2" borderId="0" xfId="2" applyFont="1" applyFill="1" applyBorder="1" applyAlignment="1" applyProtection="1">
      <alignment horizontal="center" vertical="center" wrapText="1"/>
    </xf>
    <xf numFmtId="0" fontId="7" fillId="4" borderId="13" xfId="2" applyFont="1" applyFill="1" applyBorder="1" applyAlignment="1" applyProtection="1">
      <alignment horizontal="center" vertical="center"/>
    </xf>
    <xf numFmtId="0" fontId="7" fillId="4" borderId="14" xfId="2" applyFont="1" applyFill="1" applyBorder="1" applyAlignment="1" applyProtection="1">
      <alignment horizontal="center" vertical="center" wrapText="1"/>
    </xf>
    <xf numFmtId="0" fontId="7" fillId="4" borderId="15" xfId="2" applyFont="1" applyFill="1" applyBorder="1" applyAlignment="1" applyProtection="1">
      <alignment horizontal="center" vertical="center" wrapText="1"/>
    </xf>
    <xf numFmtId="0" fontId="7" fillId="0" borderId="0" xfId="2" applyFont="1" applyBorder="1" applyAlignment="1" applyProtection="1">
      <alignment vertical="center"/>
    </xf>
    <xf numFmtId="166" fontId="1" fillId="0" borderId="14" xfId="2" applyNumberFormat="1" applyBorder="1" applyAlignment="1" applyProtection="1">
      <alignment horizontal="right" vertical="center"/>
    </xf>
    <xf numFmtId="166" fontId="1" fillId="0" borderId="15" xfId="2" applyNumberFormat="1" applyBorder="1" applyAlignment="1" applyProtection="1">
      <alignment horizontal="right" vertical="center"/>
    </xf>
    <xf numFmtId="166" fontId="1" fillId="0" borderId="0" xfId="2" applyNumberFormat="1" applyFill="1" applyBorder="1" applyAlignment="1" applyProtection="1">
      <alignment horizontal="right" vertical="center"/>
    </xf>
    <xf numFmtId="0" fontId="7" fillId="4" borderId="13" xfId="2" applyFont="1" applyFill="1" applyBorder="1" applyAlignment="1" applyProtection="1">
      <alignment horizontal="center" vertical="center" wrapText="1"/>
    </xf>
    <xf numFmtId="164" fontId="1" fillId="0" borderId="14" xfId="2" applyNumberFormat="1" applyBorder="1" applyAlignment="1" applyProtection="1">
      <alignment horizontal="right" vertical="center"/>
    </xf>
    <xf numFmtId="164" fontId="1" fillId="0" borderId="15" xfId="2" applyNumberFormat="1" applyBorder="1" applyAlignment="1" applyProtection="1">
      <alignment horizontal="right" vertical="center"/>
    </xf>
    <xf numFmtId="164" fontId="1" fillId="0" borderId="0" xfId="2" applyNumberFormat="1" applyFill="1" applyBorder="1" applyAlignment="1" applyProtection="1">
      <alignment horizontal="right" vertical="center"/>
    </xf>
    <xf numFmtId="164" fontId="1" fillId="0" borderId="0" xfId="2" applyNumberFormat="1" applyFill="1" applyBorder="1" applyAlignment="1" applyProtection="1">
      <alignment horizontal="center" vertical="center"/>
    </xf>
    <xf numFmtId="164" fontId="1" fillId="0" borderId="0" xfId="2" applyNumberFormat="1" applyProtection="1"/>
    <xf numFmtId="0" fontId="1" fillId="0" borderId="0" xfId="2" applyFill="1" applyProtection="1"/>
    <xf numFmtId="0" fontId="7" fillId="0" borderId="0" xfId="2" applyFont="1" applyFill="1" applyBorder="1" applyAlignment="1" applyProtection="1">
      <alignment vertical="center" wrapText="1"/>
    </xf>
    <xf numFmtId="9" fontId="8" fillId="2" borderId="0" xfId="3" applyFont="1" applyFill="1" applyBorder="1" applyAlignment="1" applyProtection="1">
      <alignment horizontal="center" vertical="center"/>
    </xf>
    <xf numFmtId="168" fontId="1" fillId="0" borderId="15" xfId="2" applyNumberFormat="1" applyBorder="1" applyAlignment="1" applyProtection="1">
      <alignment horizontal="center" vertical="center"/>
    </xf>
    <xf numFmtId="168" fontId="1" fillId="0" borderId="0" xfId="2" applyNumberFormat="1" applyBorder="1" applyAlignment="1" applyProtection="1">
      <alignment horizontal="center" vertical="center"/>
    </xf>
    <xf numFmtId="169" fontId="1" fillId="0" borderId="27" xfId="2" applyNumberFormat="1" applyBorder="1" applyAlignment="1" applyProtection="1">
      <alignment horizontal="center" vertical="center"/>
    </xf>
    <xf numFmtId="169" fontId="1" fillId="0" borderId="0" xfId="2" applyNumberFormat="1" applyBorder="1" applyAlignment="1" applyProtection="1">
      <alignment horizontal="center" vertical="center"/>
    </xf>
    <xf numFmtId="0" fontId="1" fillId="4" borderId="8" xfId="2" applyFill="1" applyBorder="1" applyAlignment="1" applyProtection="1">
      <alignment horizontal="center"/>
    </xf>
    <xf numFmtId="0" fontId="1" fillId="3" borderId="8" xfId="2" applyFill="1" applyBorder="1" applyAlignment="1" applyProtection="1">
      <alignment horizontal="center"/>
    </xf>
    <xf numFmtId="0" fontId="1" fillId="4" borderId="25" xfId="2" applyFill="1" applyBorder="1" applyProtection="1"/>
    <xf numFmtId="0" fontId="1" fillId="4" borderId="27" xfId="2" applyFill="1" applyBorder="1" applyProtection="1"/>
    <xf numFmtId="0" fontId="1" fillId="3" borderId="25" xfId="2" applyFill="1" applyBorder="1" applyProtection="1"/>
    <xf numFmtId="0" fontId="1" fillId="3" borderId="27" xfId="2" applyFill="1" applyBorder="1" applyProtection="1"/>
    <xf numFmtId="0" fontId="1" fillId="5" borderId="29" xfId="2" applyFill="1" applyBorder="1" applyProtection="1"/>
    <xf numFmtId="0" fontId="1" fillId="5" borderId="27" xfId="2" applyFill="1" applyBorder="1" applyProtection="1"/>
    <xf numFmtId="0" fontId="1" fillId="5" borderId="25" xfId="2" applyFill="1" applyBorder="1" applyProtection="1"/>
    <xf numFmtId="0" fontId="1" fillId="5" borderId="30" xfId="2" applyFill="1" applyBorder="1" applyProtection="1"/>
    <xf numFmtId="10" fontId="12" fillId="7" borderId="56" xfId="3" applyNumberFormat="1" applyFont="1" applyFill="1" applyBorder="1" applyAlignment="1" applyProtection="1">
      <alignment horizontal="center" vertical="center"/>
      <protection locked="0"/>
    </xf>
    <xf numFmtId="164" fontId="1" fillId="4" borderId="57" xfId="2" applyNumberFormat="1" applyFill="1" applyBorder="1" applyProtection="1"/>
    <xf numFmtId="164" fontId="12" fillId="7" borderId="56" xfId="3" applyNumberFormat="1" applyFont="1" applyFill="1" applyBorder="1" applyAlignment="1" applyProtection="1">
      <alignment horizontal="center" vertical="center"/>
      <protection locked="0"/>
    </xf>
    <xf numFmtId="164" fontId="1" fillId="3" borderId="57" xfId="2" applyNumberFormat="1" applyFill="1" applyBorder="1" applyProtection="1"/>
    <xf numFmtId="164" fontId="1" fillId="3" borderId="58" xfId="2" applyNumberFormat="1" applyFill="1" applyBorder="1" applyProtection="1"/>
    <xf numFmtId="2" fontId="12" fillId="7" borderId="56" xfId="3" applyNumberFormat="1" applyFont="1" applyFill="1" applyBorder="1" applyAlignment="1" applyProtection="1">
      <alignment horizontal="center" vertical="center"/>
      <protection locked="0"/>
    </xf>
    <xf numFmtId="164" fontId="1" fillId="5" borderId="57" xfId="2" applyNumberFormat="1" applyFill="1" applyBorder="1" applyProtection="1"/>
    <xf numFmtId="164" fontId="1" fillId="5" borderId="19" xfId="2" applyNumberFormat="1" applyFill="1" applyBorder="1" applyProtection="1"/>
    <xf numFmtId="164" fontId="11" fillId="6" borderId="52" xfId="2" applyNumberFormat="1" applyFont="1" applyFill="1" applyBorder="1" applyProtection="1"/>
    <xf numFmtId="0" fontId="11" fillId="6" borderId="17" xfId="2" applyFont="1" applyFill="1" applyBorder="1" applyAlignment="1" applyProtection="1">
      <alignment horizontal="center" vertical="center"/>
    </xf>
    <xf numFmtId="0" fontId="11" fillId="6" borderId="59" xfId="2" applyFont="1" applyFill="1" applyBorder="1" applyAlignment="1" applyProtection="1">
      <alignment horizontal="center" vertical="center"/>
    </xf>
    <xf numFmtId="10" fontId="12" fillId="7" borderId="13" xfId="2" applyNumberFormat="1" applyFont="1" applyFill="1" applyBorder="1" applyAlignment="1" applyProtection="1">
      <alignment horizontal="center" vertical="center"/>
      <protection locked="0"/>
    </xf>
    <xf numFmtId="164" fontId="12" fillId="7" borderId="13" xfId="2" applyNumberFormat="1" applyFont="1" applyFill="1" applyBorder="1" applyAlignment="1" applyProtection="1">
      <alignment horizontal="center" vertical="center"/>
      <protection locked="0"/>
    </xf>
    <xf numFmtId="2" fontId="12" fillId="7" borderId="13" xfId="2" applyNumberFormat="1" applyFont="1" applyFill="1" applyBorder="1" applyAlignment="1" applyProtection="1">
      <alignment horizontal="center" vertical="center"/>
      <protection locked="0"/>
    </xf>
    <xf numFmtId="10" fontId="12" fillId="7" borderId="23" xfId="2" applyNumberFormat="1" applyFont="1" applyFill="1" applyBorder="1" applyAlignment="1" applyProtection="1">
      <alignment horizontal="center" vertical="center"/>
      <protection locked="0"/>
    </xf>
    <xf numFmtId="10" fontId="12" fillId="7" borderId="25" xfId="2" applyNumberFormat="1" applyFont="1" applyFill="1" applyBorder="1" applyAlignment="1" applyProtection="1">
      <alignment horizontal="center" vertical="center"/>
      <protection locked="0"/>
    </xf>
    <xf numFmtId="164" fontId="12" fillId="7" borderId="60" xfId="2" applyNumberFormat="1" applyFont="1" applyFill="1" applyBorder="1" applyAlignment="1" applyProtection="1">
      <alignment horizontal="center" vertical="center"/>
      <protection locked="0"/>
    </xf>
    <xf numFmtId="164" fontId="12" fillId="7" borderId="23" xfId="2" applyNumberFormat="1" applyFont="1" applyFill="1" applyBorder="1" applyAlignment="1" applyProtection="1">
      <alignment horizontal="center" vertical="center"/>
      <protection locked="0"/>
    </xf>
    <xf numFmtId="2" fontId="12" fillId="7" borderId="23" xfId="2" applyNumberFormat="1" applyFont="1" applyFill="1" applyBorder="1" applyAlignment="1" applyProtection="1">
      <alignment horizontal="center" vertical="center"/>
      <protection locked="0"/>
    </xf>
    <xf numFmtId="164" fontId="1" fillId="5" borderId="16" xfId="2" applyNumberFormat="1" applyFill="1" applyBorder="1" applyProtection="1"/>
    <xf numFmtId="0" fontId="11" fillId="6" borderId="35" xfId="2" applyFont="1" applyFill="1" applyBorder="1" applyAlignment="1" applyProtection="1">
      <alignment horizontal="center" vertical="center"/>
    </xf>
    <xf numFmtId="0" fontId="11" fillId="6" borderId="61" xfId="2" applyFont="1" applyFill="1" applyBorder="1" applyAlignment="1" applyProtection="1">
      <alignment horizontal="center" vertical="center"/>
    </xf>
    <xf numFmtId="0" fontId="1" fillId="0" borderId="0" xfId="2" applyAlignment="1" applyProtection="1">
      <alignment horizontal="left" vertical="top"/>
    </xf>
    <xf numFmtId="0" fontId="14" fillId="0" borderId="6" xfId="2" applyFont="1" applyBorder="1" applyAlignment="1" applyProtection="1">
      <alignment horizontal="left" vertical="top" wrapText="1"/>
    </xf>
    <xf numFmtId="0" fontId="14" fillId="0" borderId="0" xfId="2" applyFont="1" applyBorder="1" applyAlignment="1" applyProtection="1">
      <alignment horizontal="left" vertical="top"/>
    </xf>
    <xf numFmtId="2" fontId="1" fillId="0" borderId="0" xfId="4" applyNumberFormat="1"/>
    <xf numFmtId="0" fontId="1" fillId="0" borderId="0" xfId="4" applyFill="1"/>
    <xf numFmtId="0" fontId="14" fillId="0" borderId="62" xfId="4" applyFont="1" applyBorder="1" applyAlignment="1"/>
    <xf numFmtId="0" fontId="1" fillId="0" borderId="0" xfId="4"/>
    <xf numFmtId="0" fontId="1" fillId="0" borderId="0" xfId="4" applyFont="1"/>
    <xf numFmtId="0" fontId="1" fillId="0" borderId="67" xfId="4" applyBorder="1" applyAlignment="1">
      <alignment horizontal="center" vertical="center"/>
    </xf>
    <xf numFmtId="0" fontId="1" fillId="0" borderId="68" xfId="4" applyBorder="1" applyAlignment="1">
      <alignment horizontal="center" vertical="center"/>
    </xf>
    <xf numFmtId="0" fontId="1" fillId="4" borderId="67" xfId="4" applyFill="1" applyBorder="1" applyAlignment="1">
      <alignment horizontal="center" vertical="center"/>
    </xf>
    <xf numFmtId="0" fontId="1" fillId="4" borderId="68" xfId="4" applyFill="1" applyBorder="1" applyAlignment="1">
      <alignment horizontal="center" vertical="center"/>
    </xf>
    <xf numFmtId="0" fontId="1" fillId="0" borderId="8" xfId="4" applyFont="1" applyBorder="1" applyAlignment="1">
      <alignment horizontal="center" vertical="center"/>
    </xf>
    <xf numFmtId="0" fontId="1" fillId="0" borderId="9" xfId="4" applyFont="1" applyBorder="1"/>
    <xf numFmtId="0" fontId="1" fillId="0" borderId="10" xfId="4" applyFont="1" applyBorder="1"/>
    <xf numFmtId="2" fontId="1" fillId="0" borderId="66" xfId="4" applyNumberFormat="1" applyBorder="1"/>
    <xf numFmtId="0" fontId="1" fillId="8" borderId="4" xfId="4" applyFill="1" applyBorder="1"/>
    <xf numFmtId="0" fontId="1" fillId="0" borderId="67" xfId="4" applyBorder="1"/>
    <xf numFmtId="0" fontId="1" fillId="0" borderId="68" xfId="4" applyBorder="1"/>
    <xf numFmtId="0" fontId="1" fillId="4" borderId="67" xfId="4" applyFill="1" applyBorder="1"/>
    <xf numFmtId="0" fontId="1" fillId="4" borderId="68" xfId="4" applyFill="1" applyBorder="1"/>
    <xf numFmtId="0" fontId="1" fillId="0" borderId="13" xfId="4" applyBorder="1" applyAlignment="1">
      <alignment horizontal="center" vertical="center"/>
    </xf>
    <xf numFmtId="0" fontId="1" fillId="0" borderId="14" xfId="4" applyBorder="1"/>
    <xf numFmtId="0" fontId="1" fillId="0" borderId="15" xfId="4" applyBorder="1"/>
    <xf numFmtId="164" fontId="1" fillId="0" borderId="0" xfId="4" applyNumberFormat="1"/>
    <xf numFmtId="0" fontId="1" fillId="0" borderId="26" xfId="4" applyBorder="1"/>
    <xf numFmtId="0" fontId="15" fillId="0" borderId="0" xfId="4" applyFont="1" applyFill="1" applyBorder="1" applyAlignment="1" applyProtection="1">
      <protection hidden="1"/>
    </xf>
    <xf numFmtId="164" fontId="16" fillId="0" borderId="0" xfId="4" applyNumberFormat="1" applyFont="1" applyFill="1" applyBorder="1" applyAlignment="1" applyProtection="1">
      <alignment horizontal="center"/>
      <protection hidden="1"/>
    </xf>
    <xf numFmtId="2" fontId="1" fillId="0" borderId="69" xfId="4" applyNumberFormat="1" applyBorder="1"/>
    <xf numFmtId="0" fontId="1" fillId="8" borderId="54" xfId="4" applyFill="1" applyBorder="1"/>
    <xf numFmtId="0" fontId="1" fillId="0" borderId="70" xfId="4" applyBorder="1"/>
    <xf numFmtId="0" fontId="1" fillId="0" borderId="71" xfId="4" applyBorder="1"/>
    <xf numFmtId="0" fontId="1" fillId="4" borderId="70" xfId="4" applyFill="1" applyBorder="1"/>
    <xf numFmtId="0" fontId="1" fillId="4" borderId="71" xfId="4" applyFill="1" applyBorder="1"/>
    <xf numFmtId="0" fontId="1" fillId="0" borderId="0" xfId="4" applyAlignment="1">
      <alignment horizontal="center" vertical="center"/>
    </xf>
    <xf numFmtId="0" fontId="8" fillId="7" borderId="27" xfId="3" applyNumberFormat="1" applyFont="1" applyFill="1" applyBorder="1" applyAlignment="1" applyProtection="1">
      <alignment horizontal="center" vertical="center"/>
      <protection locked="0"/>
    </xf>
    <xf numFmtId="0" fontId="7" fillId="7" borderId="56" xfId="2" applyFont="1" applyFill="1" applyBorder="1" applyProtection="1">
      <protection locked="0"/>
    </xf>
    <xf numFmtId="0" fontId="7" fillId="7" borderId="13" xfId="2" applyFont="1" applyFill="1" applyBorder="1" applyProtection="1">
      <protection locked="0"/>
    </xf>
    <xf numFmtId="0" fontId="7" fillId="7" borderId="25" xfId="2" applyFont="1" applyFill="1" applyBorder="1" applyProtection="1">
      <protection locked="0"/>
    </xf>
    <xf numFmtId="0" fontId="11" fillId="6" borderId="17" xfId="2" applyFont="1" applyFill="1" applyBorder="1" applyAlignment="1" applyProtection="1">
      <alignment horizontal="center" vertical="center"/>
    </xf>
    <xf numFmtId="0" fontId="2" fillId="0" borderId="46" xfId="2" applyFont="1" applyBorder="1" applyAlignment="1" applyProtection="1">
      <alignment horizontal="left" vertical="top" wrapText="1"/>
    </xf>
    <xf numFmtId="0" fontId="2" fillId="0" borderId="50" xfId="2" applyFont="1" applyBorder="1" applyAlignment="1" applyProtection="1">
      <alignment horizontal="left" vertical="top" wrapText="1"/>
    </xf>
    <xf numFmtId="0" fontId="2" fillId="0" borderId="54" xfId="2" applyFont="1" applyBorder="1" applyAlignment="1" applyProtection="1">
      <alignment horizontal="left" vertical="top" wrapText="1"/>
    </xf>
    <xf numFmtId="0" fontId="13" fillId="0" borderId="46" xfId="2" applyFont="1" applyBorder="1" applyAlignment="1" applyProtection="1">
      <alignment horizontal="left" vertical="top" wrapText="1"/>
    </xf>
    <xf numFmtId="0" fontId="13" fillId="0" borderId="50" xfId="2" applyFont="1" applyBorder="1" applyAlignment="1" applyProtection="1">
      <alignment horizontal="left" vertical="top" wrapText="1"/>
    </xf>
    <xf numFmtId="0" fontId="13" fillId="0" borderId="54" xfId="2" applyFont="1" applyBorder="1" applyAlignment="1" applyProtection="1">
      <alignment horizontal="left" vertical="top" wrapText="1"/>
    </xf>
    <xf numFmtId="0" fontId="13" fillId="0" borderId="5" xfId="2" applyFont="1" applyBorder="1" applyAlignment="1" applyProtection="1">
      <alignment horizontal="left" vertical="top" wrapText="1"/>
    </xf>
    <xf numFmtId="0" fontId="13" fillId="0" borderId="44" xfId="2" applyFont="1" applyBorder="1" applyAlignment="1" applyProtection="1">
      <alignment horizontal="left" vertical="top" wrapText="1"/>
    </xf>
    <xf numFmtId="0" fontId="13" fillId="0" borderId="38" xfId="2" applyFont="1" applyBorder="1" applyAlignment="1" applyProtection="1">
      <alignment horizontal="left" vertical="top" wrapText="1"/>
    </xf>
    <xf numFmtId="0" fontId="13" fillId="0" borderId="7" xfId="2" applyFont="1" applyBorder="1" applyAlignment="1" applyProtection="1">
      <alignment horizontal="left" vertical="top" wrapText="1"/>
    </xf>
    <xf numFmtId="0" fontId="13" fillId="0" borderId="4" xfId="2" applyFont="1" applyBorder="1" applyAlignment="1" applyProtection="1">
      <alignment horizontal="left" vertical="top" wrapText="1"/>
    </xf>
    <xf numFmtId="0" fontId="13" fillId="0" borderId="41" xfId="2" applyFont="1" applyBorder="1" applyAlignment="1" applyProtection="1">
      <alignment horizontal="left" vertical="top" wrapText="1"/>
    </xf>
    <xf numFmtId="0" fontId="1" fillId="0" borderId="46" xfId="2" applyFont="1" applyBorder="1" applyAlignment="1" applyProtection="1">
      <alignment horizontal="left" vertical="top" wrapText="1"/>
    </xf>
    <xf numFmtId="0" fontId="1" fillId="0" borderId="50" xfId="2" applyBorder="1" applyAlignment="1" applyProtection="1">
      <alignment horizontal="left" vertical="top" wrapText="1"/>
    </xf>
    <xf numFmtId="0" fontId="1" fillId="0" borderId="54" xfId="2" applyBorder="1" applyAlignment="1" applyProtection="1">
      <alignment horizontal="left" vertical="top" wrapText="1"/>
    </xf>
    <xf numFmtId="0" fontId="11" fillId="6" borderId="47" xfId="2" applyFont="1" applyFill="1" applyBorder="1" applyAlignment="1" applyProtection="1">
      <alignment horizontal="center"/>
    </xf>
    <xf numFmtId="0" fontId="11" fillId="6" borderId="48" xfId="2" applyFont="1" applyFill="1" applyBorder="1" applyAlignment="1" applyProtection="1">
      <alignment horizontal="center"/>
    </xf>
    <xf numFmtId="0" fontId="11" fillId="6" borderId="49" xfId="2" applyFont="1" applyFill="1" applyBorder="1" applyAlignment="1" applyProtection="1">
      <alignment horizontal="center" vertical="center"/>
    </xf>
    <xf numFmtId="0" fontId="11" fillId="6" borderId="53" xfId="2" applyFont="1" applyFill="1" applyBorder="1" applyAlignment="1" applyProtection="1">
      <alignment horizontal="center" vertical="center"/>
    </xf>
    <xf numFmtId="0" fontId="11" fillId="6" borderId="55" xfId="2" applyFont="1" applyFill="1" applyBorder="1" applyAlignment="1" applyProtection="1">
      <alignment horizontal="center" vertical="center"/>
    </xf>
    <xf numFmtId="0" fontId="1" fillId="3" borderId="8" xfId="2" applyFill="1" applyBorder="1" applyAlignment="1" applyProtection="1">
      <alignment horizontal="center"/>
    </xf>
    <xf numFmtId="0" fontId="1" fillId="3" borderId="10" xfId="2" applyFill="1" applyBorder="1" applyAlignment="1" applyProtection="1">
      <alignment horizontal="center"/>
    </xf>
    <xf numFmtId="0" fontId="1" fillId="3" borderId="5" xfId="2" applyFill="1" applyBorder="1" applyAlignment="1" applyProtection="1">
      <alignment horizontal="center"/>
    </xf>
    <xf numFmtId="0" fontId="1" fillId="3" borderId="38" xfId="2" applyFill="1" applyBorder="1" applyAlignment="1" applyProtection="1">
      <alignment horizontal="center"/>
    </xf>
    <xf numFmtId="0" fontId="1" fillId="3" borderId="46" xfId="2" applyFont="1" applyFill="1" applyBorder="1" applyAlignment="1" applyProtection="1">
      <alignment horizontal="center" vertical="center"/>
    </xf>
    <xf numFmtId="0" fontId="1" fillId="3" borderId="54" xfId="2" applyFill="1" applyBorder="1" applyAlignment="1" applyProtection="1">
      <alignment horizontal="center" vertical="center"/>
    </xf>
    <xf numFmtId="0" fontId="1" fillId="5" borderId="6" xfId="2" applyFill="1" applyBorder="1" applyAlignment="1" applyProtection="1">
      <alignment horizontal="center"/>
    </xf>
    <xf numFmtId="0" fontId="1" fillId="5" borderId="51" xfId="2" applyFill="1" applyBorder="1" applyAlignment="1" applyProtection="1">
      <alignment horizontal="center"/>
    </xf>
    <xf numFmtId="0" fontId="1" fillId="5" borderId="10" xfId="2" applyFill="1" applyBorder="1" applyAlignment="1" applyProtection="1">
      <alignment horizontal="center"/>
    </xf>
    <xf numFmtId="0" fontId="1" fillId="5" borderId="8" xfId="2" applyFill="1" applyBorder="1" applyAlignment="1" applyProtection="1">
      <alignment horizontal="center"/>
    </xf>
    <xf numFmtId="0" fontId="1" fillId="5" borderId="11" xfId="2" applyFill="1" applyBorder="1" applyAlignment="1" applyProtection="1">
      <alignment horizontal="center"/>
    </xf>
    <xf numFmtId="0" fontId="1" fillId="0" borderId="5" xfId="2" applyBorder="1" applyAlignment="1" applyProtection="1">
      <alignment horizontal="left" vertical="top" wrapText="1"/>
    </xf>
    <xf numFmtId="0" fontId="1" fillId="0" borderId="6" xfId="2" applyBorder="1" applyAlignment="1" applyProtection="1">
      <alignment horizontal="left" vertical="top" wrapText="1"/>
    </xf>
    <xf numFmtId="0" fontId="1" fillId="0" borderId="7" xfId="2" applyBorder="1" applyAlignment="1" applyProtection="1">
      <alignment horizontal="left" vertical="top" wrapText="1"/>
    </xf>
    <xf numFmtId="0" fontId="1" fillId="0" borderId="44" xfId="2" applyBorder="1" applyAlignment="1" applyProtection="1">
      <alignment horizontal="left" vertical="top" wrapText="1"/>
    </xf>
    <xf numFmtId="0" fontId="1" fillId="0" borderId="0" xfId="2" applyBorder="1" applyAlignment="1" applyProtection="1">
      <alignment horizontal="left" vertical="top" wrapText="1"/>
    </xf>
    <xf numFmtId="0" fontId="1" fillId="0" borderId="4" xfId="2" applyBorder="1" applyAlignment="1" applyProtection="1">
      <alignment horizontal="left" vertical="top" wrapText="1"/>
    </xf>
    <xf numFmtId="0" fontId="1" fillId="0" borderId="38" xfId="2" applyBorder="1" applyAlignment="1" applyProtection="1">
      <alignment horizontal="left" vertical="top" wrapText="1"/>
    </xf>
    <xf numFmtId="0" fontId="1" fillId="0" borderId="62" xfId="2" applyBorder="1" applyAlignment="1" applyProtection="1">
      <alignment horizontal="left" vertical="top" wrapText="1"/>
    </xf>
    <xf numFmtId="0" fontId="1" fillId="0" borderId="41" xfId="2" applyBorder="1" applyAlignment="1" applyProtection="1">
      <alignment horizontal="left" vertical="top" wrapText="1"/>
    </xf>
    <xf numFmtId="0" fontId="1" fillId="0" borderId="5" xfId="2" applyFont="1" applyBorder="1" applyAlignment="1" applyProtection="1">
      <alignment horizontal="left" vertical="top" wrapText="1"/>
    </xf>
    <xf numFmtId="0" fontId="11" fillId="6" borderId="52" xfId="2" applyFont="1" applyFill="1" applyBorder="1" applyAlignment="1" applyProtection="1">
      <alignment horizontal="center" vertical="center"/>
    </xf>
    <xf numFmtId="0" fontId="1" fillId="4" borderId="46" xfId="2" applyFill="1" applyBorder="1" applyAlignment="1" applyProtection="1">
      <alignment horizontal="center" vertical="center"/>
    </xf>
    <xf numFmtId="0" fontId="1" fillId="4" borderId="50" xfId="2" applyFill="1" applyBorder="1" applyAlignment="1" applyProtection="1">
      <alignment horizontal="center" vertical="center"/>
    </xf>
    <xf numFmtId="0" fontId="1" fillId="4" borderId="54" xfId="2" applyFill="1" applyBorder="1" applyAlignment="1" applyProtection="1">
      <alignment horizontal="center" vertical="center"/>
    </xf>
    <xf numFmtId="0" fontId="1" fillId="4" borderId="1" xfId="2" applyFill="1" applyBorder="1" applyAlignment="1" applyProtection="1">
      <alignment horizontal="center"/>
    </xf>
    <xf numFmtId="0" fontId="1" fillId="4" borderId="2" xfId="2" applyFill="1" applyBorder="1" applyAlignment="1" applyProtection="1">
      <alignment horizontal="center"/>
    </xf>
    <xf numFmtId="0" fontId="1" fillId="4" borderId="3" xfId="2" applyFill="1" applyBorder="1" applyAlignment="1" applyProtection="1">
      <alignment horizontal="center"/>
    </xf>
    <xf numFmtId="0" fontId="1" fillId="3" borderId="1" xfId="2" applyFill="1" applyBorder="1" applyAlignment="1" applyProtection="1">
      <alignment horizontal="center"/>
    </xf>
    <xf numFmtId="0" fontId="1" fillId="3" borderId="2" xfId="2" applyFill="1" applyBorder="1" applyAlignment="1" applyProtection="1">
      <alignment horizontal="center"/>
    </xf>
    <xf numFmtId="0" fontId="1" fillId="3" borderId="3" xfId="2" applyFill="1" applyBorder="1" applyAlignment="1" applyProtection="1">
      <alignment horizontal="center"/>
    </xf>
    <xf numFmtId="0" fontId="1" fillId="3" borderId="1" xfId="2" applyFont="1" applyFill="1" applyBorder="1" applyAlignment="1" applyProtection="1">
      <alignment horizontal="center" vertical="center" wrapText="1"/>
    </xf>
    <xf numFmtId="0" fontId="1" fillId="3" borderId="3" xfId="2" applyFont="1" applyFill="1" applyBorder="1" applyAlignment="1" applyProtection="1">
      <alignment horizontal="center" vertical="center" wrapText="1"/>
    </xf>
    <xf numFmtId="0" fontId="1" fillId="3" borderId="46" xfId="2" applyFont="1" applyFill="1" applyBorder="1" applyAlignment="1" applyProtection="1">
      <alignment horizontal="center" vertical="center" wrapText="1"/>
    </xf>
    <xf numFmtId="0" fontId="1" fillId="3" borderId="54" xfId="2" applyFill="1" applyBorder="1" applyAlignment="1" applyProtection="1">
      <alignment horizontal="center" vertical="center" wrapText="1"/>
    </xf>
    <xf numFmtId="0" fontId="1" fillId="4" borderId="8" xfId="2" applyFill="1" applyBorder="1" applyAlignment="1" applyProtection="1">
      <alignment horizontal="center"/>
    </xf>
    <xf numFmtId="0" fontId="1" fillId="4" borderId="10" xfId="2" applyFill="1" applyBorder="1" applyAlignment="1" applyProtection="1">
      <alignment horizontal="center"/>
    </xf>
    <xf numFmtId="0" fontId="7" fillId="4" borderId="21" xfId="2" applyFont="1" applyFill="1" applyBorder="1" applyAlignment="1" applyProtection="1">
      <alignment horizontal="left" vertical="center"/>
    </xf>
    <xf numFmtId="0" fontId="7" fillId="4" borderId="22" xfId="2" applyFont="1" applyFill="1" applyBorder="1" applyAlignment="1" applyProtection="1">
      <alignment horizontal="left" vertical="center"/>
    </xf>
    <xf numFmtId="9" fontId="8" fillId="7" borderId="17" xfId="1" applyFont="1" applyFill="1" applyBorder="1" applyAlignment="1" applyProtection="1">
      <alignment horizontal="center" vertical="center"/>
      <protection locked="0"/>
    </xf>
    <xf numFmtId="9" fontId="8" fillId="7" borderId="18" xfId="1" applyFont="1" applyFill="1" applyBorder="1" applyAlignment="1" applyProtection="1">
      <alignment horizontal="center" vertical="center"/>
      <protection locked="0"/>
    </xf>
    <xf numFmtId="0" fontId="7" fillId="4" borderId="32" xfId="2" applyFont="1" applyFill="1" applyBorder="1" applyAlignment="1" applyProtection="1">
      <alignment horizontal="center" vertical="center" wrapText="1"/>
    </xf>
    <xf numFmtId="0" fontId="7" fillId="4" borderId="33" xfId="2" applyFont="1" applyFill="1" applyBorder="1" applyAlignment="1" applyProtection="1">
      <alignment horizontal="center" vertical="center" wrapText="1"/>
    </xf>
    <xf numFmtId="0" fontId="7" fillId="4" borderId="34" xfId="2" applyFont="1" applyFill="1" applyBorder="1" applyAlignment="1" applyProtection="1">
      <alignment horizontal="center" vertical="center" wrapText="1"/>
    </xf>
    <xf numFmtId="9" fontId="8" fillId="2" borderId="35" xfId="3" applyFont="1" applyFill="1" applyBorder="1" applyAlignment="1" applyProtection="1">
      <alignment horizontal="center" vertical="center"/>
    </xf>
    <xf numFmtId="9" fontId="8" fillId="2" borderId="36" xfId="3" applyFont="1" applyFill="1" applyBorder="1" applyAlignment="1" applyProtection="1">
      <alignment horizontal="center" vertical="center"/>
    </xf>
    <xf numFmtId="0" fontId="7" fillId="4" borderId="28" xfId="2" applyFont="1" applyFill="1" applyBorder="1" applyAlignment="1" applyProtection="1">
      <alignment horizontal="left" vertical="center"/>
    </xf>
    <xf numFmtId="0" fontId="7" fillId="4" borderId="29" xfId="2" applyFont="1" applyFill="1" applyBorder="1" applyAlignment="1" applyProtection="1">
      <alignment horizontal="left" vertical="center"/>
    </xf>
    <xf numFmtId="9" fontId="8" fillId="7" borderId="30" xfId="1" applyFont="1" applyFill="1" applyBorder="1" applyAlignment="1" applyProtection="1">
      <alignment horizontal="center" vertical="center"/>
      <protection locked="0"/>
    </xf>
    <xf numFmtId="9" fontId="8" fillId="7" borderId="31" xfId="1" applyFont="1" applyFill="1" applyBorder="1" applyAlignment="1" applyProtection="1">
      <alignment horizontal="center" vertical="center"/>
      <protection locked="0"/>
    </xf>
    <xf numFmtId="0" fontId="7" fillId="3" borderId="1" xfId="2" applyFont="1" applyFill="1" applyBorder="1" applyAlignment="1" applyProtection="1">
      <alignment horizontal="center" vertical="center" wrapText="1"/>
    </xf>
    <xf numFmtId="0" fontId="7" fillId="3" borderId="2" xfId="2" applyFont="1" applyFill="1" applyBorder="1" applyAlignment="1" applyProtection="1">
      <alignment horizontal="center" vertical="center" wrapText="1"/>
    </xf>
    <xf numFmtId="0" fontId="7" fillId="3" borderId="3" xfId="2" applyFont="1" applyFill="1" applyBorder="1" applyAlignment="1" applyProtection="1">
      <alignment horizontal="center" vertical="center" wrapText="1"/>
    </xf>
    <xf numFmtId="0" fontId="8" fillId="7" borderId="1" xfId="3" applyNumberFormat="1" applyFont="1" applyFill="1" applyBorder="1" applyAlignment="1" applyProtection="1">
      <alignment horizontal="center" vertical="center"/>
      <protection locked="0"/>
    </xf>
    <xf numFmtId="0" fontId="8" fillId="7" borderId="3" xfId="3" applyNumberFormat="1" applyFont="1" applyFill="1" applyBorder="1" applyAlignment="1" applyProtection="1">
      <alignment horizontal="center" vertical="center"/>
      <protection locked="0"/>
    </xf>
    <xf numFmtId="0" fontId="7" fillId="3" borderId="42" xfId="2" applyFont="1" applyFill="1" applyBorder="1" applyAlignment="1" applyProtection="1">
      <alignment horizontal="center" vertical="center" wrapText="1"/>
    </xf>
    <xf numFmtId="0" fontId="7" fillId="3" borderId="43" xfId="2" applyFont="1" applyFill="1" applyBorder="1" applyAlignment="1" applyProtection="1">
      <alignment horizontal="center" vertical="center" wrapText="1"/>
    </xf>
    <xf numFmtId="0" fontId="7" fillId="3" borderId="12" xfId="2" applyFont="1" applyFill="1" applyBorder="1" applyAlignment="1" applyProtection="1">
      <alignment horizontal="center" vertical="center" wrapText="1"/>
    </xf>
    <xf numFmtId="0" fontId="7" fillId="4" borderId="44" xfId="2" applyFont="1" applyFill="1" applyBorder="1" applyAlignment="1" applyProtection="1">
      <alignment horizontal="center" vertical="center" wrapText="1"/>
    </xf>
    <xf numFmtId="0" fontId="7" fillId="4" borderId="0" xfId="2" applyFont="1" applyFill="1" applyBorder="1" applyAlignment="1" applyProtection="1">
      <alignment horizontal="center" vertical="center" wrapText="1"/>
    </xf>
    <xf numFmtId="0" fontId="7" fillId="4" borderId="45" xfId="2" applyFont="1" applyFill="1" applyBorder="1" applyAlignment="1" applyProtection="1">
      <alignment horizontal="center" vertical="center" wrapText="1"/>
    </xf>
    <xf numFmtId="9" fontId="8" fillId="2" borderId="16" xfId="3" applyFont="1" applyFill="1" applyBorder="1" applyAlignment="1" applyProtection="1">
      <alignment horizontal="center" vertical="center"/>
    </xf>
    <xf numFmtId="9" fontId="8" fillId="2" borderId="4" xfId="3" applyFont="1" applyFill="1" applyBorder="1" applyAlignment="1" applyProtection="1">
      <alignment horizontal="center" vertical="center"/>
    </xf>
    <xf numFmtId="0" fontId="7" fillId="4" borderId="25" xfId="2" applyFont="1" applyFill="1" applyBorder="1" applyAlignment="1" applyProtection="1">
      <alignment horizontal="center" vertical="center"/>
    </xf>
    <xf numFmtId="0" fontId="7" fillId="4" borderId="26" xfId="2" applyFont="1" applyFill="1" applyBorder="1" applyAlignment="1" applyProtection="1">
      <alignment horizontal="center" vertical="center"/>
    </xf>
    <xf numFmtId="167" fontId="7" fillId="7" borderId="26" xfId="2" applyNumberFormat="1" applyFont="1" applyFill="1" applyBorder="1" applyAlignment="1" applyProtection="1">
      <alignment horizontal="center" vertical="center" wrapText="1"/>
      <protection locked="0"/>
    </xf>
    <xf numFmtId="165" fontId="1" fillId="0" borderId="26" xfId="2" applyNumberFormat="1" applyBorder="1" applyAlignment="1" applyProtection="1">
      <alignment horizontal="center" vertical="center"/>
    </xf>
    <xf numFmtId="0" fontId="9" fillId="4" borderId="32" xfId="2" applyFont="1" applyFill="1" applyBorder="1" applyAlignment="1" applyProtection="1">
      <alignment horizontal="left" vertical="center" wrapText="1"/>
    </xf>
    <xf numFmtId="0" fontId="9" fillId="4" borderId="33" xfId="2" applyFont="1" applyFill="1" applyBorder="1" applyAlignment="1" applyProtection="1">
      <alignment horizontal="left" vertical="center" wrapText="1"/>
    </xf>
    <xf numFmtId="0" fontId="9" fillId="4" borderId="34" xfId="2" applyFont="1" applyFill="1" applyBorder="1" applyAlignment="1" applyProtection="1">
      <alignment horizontal="left" vertical="center" wrapText="1"/>
    </xf>
    <xf numFmtId="9" fontId="8" fillId="7" borderId="24" xfId="3" applyFont="1" applyFill="1" applyBorder="1" applyAlignment="1" applyProtection="1">
      <alignment horizontal="center" vertical="center"/>
      <protection locked="0"/>
    </xf>
    <xf numFmtId="9" fontId="8" fillId="7" borderId="37" xfId="3" applyFont="1" applyFill="1" applyBorder="1" applyAlignment="1" applyProtection="1">
      <alignment horizontal="center" vertical="center"/>
      <protection locked="0"/>
    </xf>
    <xf numFmtId="0" fontId="7" fillId="4" borderId="13" xfId="2" applyFont="1" applyFill="1" applyBorder="1" applyAlignment="1" applyProtection="1">
      <alignment horizontal="center" vertical="center"/>
    </xf>
    <xf numFmtId="0" fontId="7" fillId="4" borderId="14" xfId="2" applyFont="1" applyFill="1" applyBorder="1" applyAlignment="1" applyProtection="1">
      <alignment horizontal="center" vertical="center"/>
    </xf>
    <xf numFmtId="167" fontId="7" fillId="7" borderId="14" xfId="2" applyNumberFormat="1" applyFont="1" applyFill="1" applyBorder="1" applyAlignment="1" applyProtection="1">
      <alignment horizontal="center" vertical="center" wrapText="1"/>
      <protection locked="0"/>
    </xf>
    <xf numFmtId="165" fontId="1" fillId="0" borderId="14" xfId="2" applyNumberFormat="1" applyBorder="1" applyAlignment="1" applyProtection="1">
      <alignment horizontal="center" vertical="center"/>
    </xf>
    <xf numFmtId="0" fontId="7" fillId="3" borderId="8" xfId="2" applyFont="1" applyFill="1" applyBorder="1" applyAlignment="1" applyProtection="1">
      <alignment horizontal="center" vertical="center" wrapText="1"/>
    </xf>
    <xf numFmtId="0" fontId="7" fillId="3" borderId="9" xfId="2" applyFont="1" applyFill="1" applyBorder="1" applyAlignment="1" applyProtection="1">
      <alignment horizontal="center" vertical="center" wrapText="1"/>
    </xf>
    <xf numFmtId="0" fontId="7" fillId="3" borderId="10" xfId="2" applyFont="1" applyFill="1" applyBorder="1" applyAlignment="1" applyProtection="1">
      <alignment horizontal="center" vertical="center" wrapText="1"/>
    </xf>
    <xf numFmtId="0" fontId="7" fillId="3" borderId="13" xfId="2" applyFont="1" applyFill="1" applyBorder="1" applyAlignment="1" applyProtection="1">
      <alignment horizontal="center" vertical="center" wrapText="1"/>
    </xf>
    <xf numFmtId="0" fontId="7" fillId="3" borderId="14" xfId="2" applyFont="1" applyFill="1" applyBorder="1" applyAlignment="1" applyProtection="1">
      <alignment horizontal="center" vertical="center" wrapText="1"/>
    </xf>
    <xf numFmtId="0" fontId="7" fillId="3" borderId="15" xfId="2" applyFont="1" applyFill="1" applyBorder="1" applyAlignment="1" applyProtection="1">
      <alignment horizontal="center" vertical="center" wrapText="1"/>
    </xf>
    <xf numFmtId="9" fontId="8" fillId="7" borderId="35" xfId="3" applyFont="1" applyFill="1" applyBorder="1" applyAlignment="1" applyProtection="1">
      <alignment horizontal="center" vertical="center"/>
      <protection locked="0"/>
    </xf>
    <xf numFmtId="9" fontId="8" fillId="7" borderId="36" xfId="3" applyFont="1" applyFill="1" applyBorder="1" applyAlignment="1" applyProtection="1">
      <alignment horizontal="center" vertical="center"/>
      <protection locked="0"/>
    </xf>
    <xf numFmtId="0" fontId="7" fillId="4" borderId="14" xfId="2" applyFont="1" applyFill="1" applyBorder="1" applyAlignment="1" applyProtection="1">
      <alignment horizontal="center" vertical="center" wrapText="1"/>
    </xf>
    <xf numFmtId="0" fontId="7" fillId="4" borderId="15" xfId="2" applyFont="1" applyFill="1" applyBorder="1" applyAlignment="1" applyProtection="1">
      <alignment horizontal="center" vertical="center" wrapText="1"/>
    </xf>
    <xf numFmtId="0" fontId="10" fillId="4" borderId="32" xfId="2" applyFont="1" applyFill="1" applyBorder="1" applyAlignment="1" applyProtection="1">
      <alignment horizontal="center" vertical="center" wrapText="1"/>
    </xf>
    <xf numFmtId="0" fontId="9" fillId="4" borderId="34" xfId="2" applyFont="1" applyFill="1" applyBorder="1" applyAlignment="1" applyProtection="1">
      <alignment horizontal="center" vertical="center" wrapText="1"/>
    </xf>
    <xf numFmtId="0" fontId="9" fillId="4" borderId="38" xfId="2" applyFont="1" applyFill="1" applyBorder="1" applyAlignment="1" applyProtection="1">
      <alignment horizontal="center" vertical="center" wrapText="1"/>
    </xf>
    <xf numFmtId="0" fontId="9" fillId="4" borderId="39" xfId="2" applyFont="1" applyFill="1" applyBorder="1" applyAlignment="1" applyProtection="1">
      <alignment horizontal="center" vertical="center" wrapText="1"/>
    </xf>
    <xf numFmtId="9" fontId="8" fillId="7" borderId="35" xfId="3" applyNumberFormat="1" applyFont="1" applyFill="1" applyBorder="1" applyAlignment="1" applyProtection="1">
      <alignment horizontal="center" vertical="center"/>
      <protection locked="0"/>
    </xf>
    <xf numFmtId="0" fontId="8" fillId="7" borderId="36" xfId="3" applyNumberFormat="1" applyFont="1" applyFill="1" applyBorder="1" applyAlignment="1" applyProtection="1">
      <alignment horizontal="center" vertical="center"/>
      <protection locked="0"/>
    </xf>
    <xf numFmtId="0" fontId="8" fillId="7" borderId="40" xfId="3" applyNumberFormat="1" applyFont="1" applyFill="1" applyBorder="1" applyAlignment="1" applyProtection="1">
      <alignment horizontal="center" vertical="center"/>
      <protection locked="0"/>
    </xf>
    <xf numFmtId="0" fontId="8" fillId="7" borderId="41" xfId="3" applyNumberFormat="1" applyFont="1" applyFill="1" applyBorder="1" applyAlignment="1" applyProtection="1">
      <alignment horizontal="center" vertical="center"/>
      <protection locked="0"/>
    </xf>
    <xf numFmtId="0" fontId="7" fillId="4" borderId="25" xfId="2" applyFont="1" applyFill="1" applyBorder="1" applyAlignment="1" applyProtection="1">
      <alignment horizontal="left" vertical="center"/>
    </xf>
    <xf numFmtId="0" fontId="7" fillId="4" borderId="26" xfId="2" applyFont="1" applyFill="1" applyBorder="1" applyAlignment="1" applyProtection="1">
      <alignment horizontal="left" vertical="center"/>
    </xf>
    <xf numFmtId="0" fontId="7" fillId="4" borderId="13" xfId="2" applyFont="1" applyFill="1" applyBorder="1" applyAlignment="1" applyProtection="1">
      <alignment horizontal="left" vertical="center"/>
    </xf>
    <xf numFmtId="0" fontId="7" fillId="4" borderId="14" xfId="2" applyFont="1" applyFill="1" applyBorder="1" applyAlignment="1" applyProtection="1">
      <alignment horizontal="left" vertical="center"/>
    </xf>
    <xf numFmtId="9" fontId="8" fillId="7" borderId="17" xfId="3" applyFont="1" applyFill="1" applyBorder="1" applyAlignment="1" applyProtection="1">
      <alignment horizontal="center" vertical="center"/>
      <protection locked="0"/>
    </xf>
    <xf numFmtId="9" fontId="8" fillId="7" borderId="18" xfId="3" applyFont="1" applyFill="1" applyBorder="1" applyAlignment="1" applyProtection="1">
      <alignment horizontal="center" vertical="center"/>
      <protection locked="0"/>
    </xf>
    <xf numFmtId="0" fontId="7" fillId="4" borderId="13" xfId="2" applyFont="1" applyFill="1" applyBorder="1" applyAlignment="1" applyProtection="1">
      <alignment horizontal="center" vertical="center" wrapText="1"/>
    </xf>
    <xf numFmtId="0" fontId="7" fillId="4" borderId="25" xfId="2" applyFont="1" applyFill="1" applyBorder="1" applyAlignment="1" applyProtection="1">
      <alignment horizontal="center" vertical="center" wrapText="1"/>
    </xf>
    <xf numFmtId="164" fontId="1" fillId="0" borderId="14" xfId="2" applyNumberFormat="1" applyBorder="1" applyAlignment="1" applyProtection="1">
      <alignment horizontal="center" vertical="center"/>
    </xf>
    <xf numFmtId="164" fontId="1" fillId="0" borderId="15" xfId="2" applyNumberFormat="1" applyBorder="1" applyAlignment="1" applyProtection="1">
      <alignment horizontal="center" vertical="center"/>
    </xf>
    <xf numFmtId="164" fontId="1" fillId="0" borderId="26" xfId="2" applyNumberFormat="1" applyBorder="1" applyAlignment="1" applyProtection="1">
      <alignment horizontal="center" vertical="center"/>
    </xf>
    <xf numFmtId="164" fontId="1" fillId="0" borderId="27" xfId="2" applyNumberFormat="1" applyBorder="1" applyAlignment="1" applyProtection="1">
      <alignment horizontal="center" vertical="center"/>
    </xf>
    <xf numFmtId="0" fontId="7" fillId="4" borderId="23" xfId="2" applyFont="1" applyFill="1" applyBorder="1" applyAlignment="1" applyProtection="1">
      <alignment horizontal="left" vertical="center"/>
    </xf>
    <xf numFmtId="0" fontId="7" fillId="4" borderId="24" xfId="2" applyFont="1" applyFill="1" applyBorder="1" applyAlignment="1" applyProtection="1">
      <alignment horizontal="left" vertical="center"/>
    </xf>
    <xf numFmtId="0" fontId="7" fillId="4" borderId="13" xfId="2" applyFont="1" applyFill="1" applyBorder="1" applyAlignment="1" applyProtection="1">
      <alignment horizontal="left" vertical="center" wrapText="1"/>
    </xf>
    <xf numFmtId="0" fontId="7" fillId="4" borderId="14" xfId="2" applyFont="1" applyFill="1" applyBorder="1" applyAlignment="1" applyProtection="1">
      <alignment horizontal="left" vertical="center" wrapText="1"/>
    </xf>
    <xf numFmtId="0" fontId="8" fillId="7" borderId="16" xfId="2" applyFont="1" applyFill="1" applyBorder="1" applyAlignment="1" applyProtection="1">
      <alignment horizontal="center" vertical="center"/>
      <protection locked="0"/>
    </xf>
    <xf numFmtId="0" fontId="8" fillId="7" borderId="4" xfId="2" applyFont="1" applyFill="1" applyBorder="1" applyAlignment="1" applyProtection="1">
      <alignment horizontal="center" vertical="center"/>
      <protection locked="0"/>
    </xf>
    <xf numFmtId="0" fontId="8" fillId="7" borderId="19" xfId="2" applyFont="1" applyFill="1" applyBorder="1" applyAlignment="1" applyProtection="1">
      <alignment horizontal="center" vertical="center"/>
      <protection locked="0"/>
    </xf>
    <xf numFmtId="0" fontId="8" fillId="7" borderId="20" xfId="2" applyFont="1" applyFill="1" applyBorder="1" applyAlignment="1" applyProtection="1">
      <alignment horizontal="center" vertical="center"/>
      <protection locked="0"/>
    </xf>
    <xf numFmtId="0" fontId="8" fillId="0" borderId="0" xfId="2" applyFont="1" applyAlignment="1" applyProtection="1">
      <alignment horizontal="center" vertical="center" wrapText="1"/>
    </xf>
    <xf numFmtId="0" fontId="1" fillId="0" borderId="0" xfId="2" applyAlignment="1" applyProtection="1">
      <alignment horizontal="center" vertical="center"/>
    </xf>
    <xf numFmtId="0" fontId="6" fillId="3" borderId="5" xfId="2" applyFont="1" applyFill="1" applyBorder="1" applyAlignment="1" applyProtection="1">
      <alignment horizontal="center"/>
    </xf>
    <xf numFmtId="0" fontId="6" fillId="3" borderId="6" xfId="2" applyFont="1" applyFill="1" applyBorder="1" applyAlignment="1" applyProtection="1">
      <alignment horizontal="center"/>
    </xf>
    <xf numFmtId="0" fontId="6" fillId="3" borderId="2" xfId="2" applyFont="1" applyFill="1" applyBorder="1" applyAlignment="1" applyProtection="1">
      <alignment horizontal="center"/>
    </xf>
    <xf numFmtId="0" fontId="6" fillId="3" borderId="7" xfId="2" applyFont="1" applyFill="1" applyBorder="1" applyAlignment="1" applyProtection="1">
      <alignment horizontal="center"/>
    </xf>
    <xf numFmtId="0" fontId="7" fillId="4" borderId="8" xfId="2" applyFont="1" applyFill="1" applyBorder="1" applyAlignment="1" applyProtection="1">
      <alignment horizontal="left" vertical="center"/>
    </xf>
    <xf numFmtId="0" fontId="7" fillId="4" borderId="9" xfId="2" applyFont="1" applyFill="1" applyBorder="1" applyAlignment="1" applyProtection="1">
      <alignment horizontal="left" vertical="center"/>
    </xf>
    <xf numFmtId="165" fontId="8" fillId="7" borderId="11" xfId="2" applyNumberFormat="1" applyFont="1" applyFill="1" applyBorder="1" applyAlignment="1" applyProtection="1">
      <alignment horizontal="center" vertical="center"/>
      <protection locked="0"/>
    </xf>
    <xf numFmtId="165" fontId="8" fillId="7" borderId="12" xfId="2" applyNumberFormat="1" applyFont="1" applyFill="1" applyBorder="1" applyAlignment="1" applyProtection="1">
      <alignment horizontal="center" vertical="center"/>
      <protection locked="0"/>
    </xf>
    <xf numFmtId="0" fontId="1" fillId="0" borderId="0" xfId="4" applyFont="1" applyAlignment="1">
      <alignment horizontal="center"/>
    </xf>
    <xf numFmtId="2" fontId="1" fillId="0" borderId="63" xfId="4" applyNumberFormat="1" applyBorder="1" applyAlignment="1">
      <alignment horizontal="center" vertical="center"/>
    </xf>
    <xf numFmtId="2" fontId="1" fillId="0" borderId="66" xfId="4" applyNumberFormat="1" applyBorder="1" applyAlignment="1">
      <alignment horizontal="center" vertical="center"/>
    </xf>
    <xf numFmtId="0" fontId="1" fillId="8" borderId="7" xfId="4" applyFill="1" applyBorder="1" applyAlignment="1">
      <alignment horizontal="center" wrapText="1"/>
    </xf>
    <xf numFmtId="0" fontId="1" fillId="8" borderId="4" xfId="4" applyFill="1" applyBorder="1" applyAlignment="1">
      <alignment horizontal="center" wrapText="1"/>
    </xf>
    <xf numFmtId="0" fontId="1" fillId="0" borderId="64" xfId="4" applyBorder="1" applyAlignment="1">
      <alignment horizontal="center"/>
    </xf>
    <xf numFmtId="0" fontId="1" fillId="0" borderId="65" xfId="4" applyBorder="1" applyAlignment="1">
      <alignment horizontal="center"/>
    </xf>
    <xf numFmtId="0" fontId="1" fillId="4" borderId="64" xfId="4" applyFill="1" applyBorder="1" applyAlignment="1">
      <alignment horizontal="center"/>
    </xf>
    <xf numFmtId="0" fontId="1" fillId="4" borderId="65" xfId="4" applyFill="1" applyBorder="1" applyAlignment="1">
      <alignment horizontal="center"/>
    </xf>
  </cellXfs>
  <cellStyles count="5">
    <cellStyle name="Prozent" xfId="1" builtinId="5"/>
    <cellStyle name="Prozent 2" xfId="3" xr:uid="{00000000-0005-0000-0000-000001000000}"/>
    <cellStyle name="Standard" xfId="0" builtinId="0"/>
    <cellStyle name="Standard 2" xfId="4" xr:uid="{00000000-0005-0000-0000-000003000000}"/>
    <cellStyle name="Standard 4" xfId="2" xr:uid="{00000000-0005-0000-0000-00000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905934</xdr:colOff>
      <xdr:row>4</xdr:row>
      <xdr:rowOff>76201</xdr:rowOff>
    </xdr:from>
    <xdr:to>
      <xdr:col>25</xdr:col>
      <xdr:colOff>524934</xdr:colOff>
      <xdr:row>11</xdr:row>
      <xdr:rowOff>50801</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20946534" y="838201"/>
          <a:ext cx="4114800" cy="2311400"/>
        </a:xfrm>
        <a:prstGeom prst="rect">
          <a:avLst/>
        </a:prstGeom>
        <a:ln/>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lstStyle/>
        <a:p>
          <a:pPr algn="ctr"/>
          <a:r>
            <a:rPr lang="de-DE" sz="2800" b="1">
              <a:latin typeface="Arial" panose="020B0604020202020204" pitchFamily="34" charset="0"/>
              <a:cs typeface="Arial" panose="020B0604020202020204" pitchFamily="34" charset="0"/>
            </a:rPr>
            <a:t>Die gelben Felder können individuell</a:t>
          </a:r>
          <a:r>
            <a:rPr lang="de-DE" sz="2800" b="1" baseline="0">
              <a:latin typeface="Arial" panose="020B0604020202020204" pitchFamily="34" charset="0"/>
              <a:cs typeface="Arial" panose="020B0604020202020204" pitchFamily="34" charset="0"/>
            </a:rPr>
            <a:t> verändert werden!</a:t>
          </a:r>
          <a:endParaRPr lang="de-DE" sz="28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6"/>
  <dimension ref="A1:AC57"/>
  <sheetViews>
    <sheetView showGridLines="0" tabSelected="1" zoomScale="90" zoomScaleNormal="90" workbookViewId="0">
      <selection activeCell="A14" sqref="A14:B15"/>
    </sheetView>
  </sheetViews>
  <sheetFormatPr baseColWidth="10" defaultColWidth="11.42578125" defaultRowHeight="15" x14ac:dyDescent="0.25"/>
  <cols>
    <col min="1" max="1" width="30.7109375" style="2" customWidth="1"/>
    <col min="2" max="2" width="14.7109375" style="2" customWidth="1"/>
    <col min="3" max="3" width="11.42578125" style="2"/>
    <col min="4" max="4" width="12.7109375" style="2" customWidth="1"/>
    <col min="5" max="5" width="11.42578125" style="2"/>
    <col min="6" max="6" width="14.140625" style="2" customWidth="1"/>
    <col min="7" max="7" width="11.42578125" style="2"/>
    <col min="8" max="8" width="13.28515625" style="2" customWidth="1"/>
    <col min="9" max="9" width="11.42578125" style="2"/>
    <col min="10" max="10" width="16.140625" style="2" customWidth="1"/>
    <col min="11" max="11" width="17.140625" style="2" customWidth="1"/>
    <col min="12" max="12" width="11.42578125" style="2"/>
    <col min="13" max="13" width="13.28515625" style="2" customWidth="1"/>
    <col min="14" max="14" width="11.42578125" style="2"/>
    <col min="15" max="15" width="13.42578125" style="2" customWidth="1"/>
    <col min="16" max="22" width="15.5703125" style="2" customWidth="1"/>
    <col min="23" max="26" width="11.42578125" style="2"/>
    <col min="27" max="27" width="14.7109375" style="2" customWidth="1"/>
    <col min="28" max="28" width="11.42578125" style="1"/>
    <col min="29" max="29" width="19.140625" style="2" customWidth="1"/>
    <col min="30" max="16384" width="11.42578125" style="2"/>
  </cols>
  <sheetData>
    <row r="1" spans="1:22" x14ac:dyDescent="0.25">
      <c r="A1" s="234" t="s">
        <v>106</v>
      </c>
      <c r="B1" s="235"/>
      <c r="C1" s="235"/>
      <c r="D1" s="235"/>
      <c r="E1" s="235"/>
      <c r="F1" s="235"/>
      <c r="G1" s="235"/>
      <c r="H1" s="235"/>
      <c r="I1" s="235"/>
      <c r="J1" s="235"/>
      <c r="K1" s="1"/>
    </row>
    <row r="2" spans="1:22" x14ac:dyDescent="0.25">
      <c r="A2" s="235"/>
      <c r="B2" s="235"/>
      <c r="C2" s="235"/>
      <c r="D2" s="235"/>
      <c r="E2" s="235"/>
      <c r="F2" s="235"/>
      <c r="G2" s="235"/>
      <c r="H2" s="235"/>
      <c r="I2" s="235"/>
      <c r="J2" s="235"/>
      <c r="K2" s="1"/>
    </row>
    <row r="3" spans="1:22" ht="15.75" x14ac:dyDescent="0.25">
      <c r="A3" s="235"/>
      <c r="B3" s="235"/>
      <c r="C3" s="235"/>
      <c r="D3" s="235"/>
      <c r="E3" s="235"/>
      <c r="F3" s="235"/>
      <c r="G3" s="235"/>
      <c r="H3" s="235"/>
      <c r="I3" s="235"/>
      <c r="J3" s="235"/>
      <c r="K3" s="3"/>
    </row>
    <row r="4" spans="1:22" ht="15.75" thickBot="1" x14ac:dyDescent="0.3">
      <c r="H4" s="4"/>
    </row>
    <row r="5" spans="1:22" ht="16.5" customHeight="1" thickBot="1" x14ac:dyDescent="0.3">
      <c r="A5" s="236" t="s">
        <v>0</v>
      </c>
      <c r="B5" s="237"/>
      <c r="C5" s="237"/>
      <c r="D5" s="237"/>
      <c r="E5" s="238"/>
      <c r="F5" s="237"/>
      <c r="G5" s="237"/>
      <c r="H5" s="237"/>
      <c r="I5" s="237"/>
      <c r="J5" s="239"/>
      <c r="K5" s="5"/>
      <c r="M5" s="196" t="s">
        <v>1</v>
      </c>
      <c r="N5" s="197"/>
      <c r="O5" s="197"/>
      <c r="P5" s="197"/>
      <c r="Q5" s="197"/>
      <c r="R5" s="197"/>
      <c r="S5" s="197"/>
      <c r="T5" s="198"/>
      <c r="U5" s="6"/>
      <c r="V5" s="6"/>
    </row>
    <row r="6" spans="1:22" ht="27.75" customHeight="1" x14ac:dyDescent="0.25">
      <c r="A6" s="240" t="s">
        <v>2</v>
      </c>
      <c r="B6" s="241"/>
      <c r="C6" s="242">
        <v>1000</v>
      </c>
      <c r="D6" s="243"/>
      <c r="F6" s="196" t="s">
        <v>3</v>
      </c>
      <c r="G6" s="197"/>
      <c r="H6" s="197"/>
      <c r="I6" s="197"/>
      <c r="J6" s="198"/>
      <c r="K6" s="7"/>
      <c r="M6" s="8" t="s">
        <v>4</v>
      </c>
      <c r="N6" s="9" t="s">
        <v>5</v>
      </c>
      <c r="O6" s="9" t="s">
        <v>6</v>
      </c>
      <c r="P6" s="9" t="s">
        <v>7</v>
      </c>
      <c r="Q6" s="9" t="s">
        <v>8</v>
      </c>
      <c r="R6" s="9" t="s">
        <v>9</v>
      </c>
      <c r="S6" s="9" t="s">
        <v>10</v>
      </c>
      <c r="T6" s="10" t="s">
        <v>11</v>
      </c>
      <c r="U6" s="6"/>
      <c r="V6" s="6"/>
    </row>
    <row r="7" spans="1:22" ht="24.95" customHeight="1" x14ac:dyDescent="0.25">
      <c r="A7" s="228" t="s">
        <v>12</v>
      </c>
      <c r="B7" s="229"/>
      <c r="C7" s="230">
        <v>1</v>
      </c>
      <c r="D7" s="231"/>
      <c r="F7" s="216" t="s">
        <v>13</v>
      </c>
      <c r="G7" s="217"/>
      <c r="H7" s="217"/>
      <c r="I7" s="218">
        <v>0.1</v>
      </c>
      <c r="J7" s="219"/>
      <c r="K7" s="23"/>
      <c r="L7" s="11"/>
      <c r="M7" s="8" t="s">
        <v>14</v>
      </c>
      <c r="N7" s="12">
        <f>VLOOKUP(C7,Hilfstabelle!B4:C303,2,FALSE)</f>
        <v>7.63</v>
      </c>
      <c r="O7" s="12">
        <f>VLOOKUP(C7,Hilfstabelle!B4:I303,4,FALSE)</f>
        <v>11.09</v>
      </c>
      <c r="P7" s="12">
        <f>VLOOKUP(C7,Hilfstabelle!B4:I303,3,FALSE)</f>
        <v>2.16</v>
      </c>
      <c r="Q7" s="12">
        <f>VLOOKUP(C7,Hilfstabelle!B4:I303,6,FALSE)</f>
        <v>7.79</v>
      </c>
      <c r="R7" s="12">
        <f>VLOOKUP(C7,Hilfstabelle!B4:I303,5,FALSE)</f>
        <v>0.9</v>
      </c>
      <c r="S7" s="12">
        <f>VLOOKUP(C7,Hilfstabelle!B4:I303,8,FALSE)</f>
        <v>7.97</v>
      </c>
      <c r="T7" s="13">
        <f>VLOOKUP(C7,Hilfstabelle!B4:I303,7,FALSE)</f>
        <v>0.98</v>
      </c>
      <c r="U7" s="14"/>
      <c r="V7" s="14"/>
    </row>
    <row r="8" spans="1:22" ht="33" customHeight="1" x14ac:dyDescent="0.25">
      <c r="A8" s="228"/>
      <c r="B8" s="229"/>
      <c r="C8" s="232"/>
      <c r="D8" s="233"/>
      <c r="F8" s="216" t="s">
        <v>15</v>
      </c>
      <c r="G8" s="217"/>
      <c r="H8" s="217"/>
      <c r="I8" s="218">
        <v>0.15</v>
      </c>
      <c r="J8" s="219"/>
      <c r="K8" s="23"/>
      <c r="M8" s="15" t="s">
        <v>16</v>
      </c>
      <c r="N8" s="16">
        <f>N7*C6</f>
        <v>7630</v>
      </c>
      <c r="O8" s="16">
        <f>O7*(C10*C6)</f>
        <v>1109</v>
      </c>
      <c r="P8" s="16">
        <f>P7*(C10*C6)</f>
        <v>216</v>
      </c>
      <c r="Q8" s="16">
        <f>Q7*C11*C6</f>
        <v>2336.9999999999995</v>
      </c>
      <c r="R8" s="16">
        <f>R7*C11*C6</f>
        <v>270</v>
      </c>
      <c r="S8" s="16">
        <f>S7*C12*C6</f>
        <v>4782</v>
      </c>
      <c r="T8" s="17">
        <f>T7*C12*C6</f>
        <v>588</v>
      </c>
      <c r="U8" s="18"/>
      <c r="V8" s="18"/>
    </row>
    <row r="9" spans="1:22" ht="33" customHeight="1" x14ac:dyDescent="0.25">
      <c r="A9" s="199" t="s">
        <v>17</v>
      </c>
      <c r="B9" s="200"/>
      <c r="C9" s="200"/>
      <c r="D9" s="201"/>
      <c r="F9" s="216" t="s">
        <v>18</v>
      </c>
      <c r="G9" s="217"/>
      <c r="H9" s="217"/>
      <c r="I9" s="218">
        <v>0.35</v>
      </c>
      <c r="J9" s="219"/>
      <c r="K9" s="23"/>
      <c r="M9" s="220" t="s">
        <v>19</v>
      </c>
      <c r="N9" s="222">
        <f>N8+O8+Q8+S8</f>
        <v>15858</v>
      </c>
      <c r="O9" s="222"/>
      <c r="P9" s="222"/>
      <c r="Q9" s="222"/>
      <c r="R9" s="222"/>
      <c r="S9" s="222"/>
      <c r="T9" s="223"/>
      <c r="U9" s="19"/>
      <c r="V9" s="19"/>
    </row>
    <row r="10" spans="1:22" ht="24.95" customHeight="1" thickBot="1" x14ac:dyDescent="0.3">
      <c r="A10" s="157" t="s">
        <v>20</v>
      </c>
      <c r="B10" s="158"/>
      <c r="C10" s="159">
        <v>0.1</v>
      </c>
      <c r="D10" s="160"/>
      <c r="F10" s="226" t="s">
        <v>21</v>
      </c>
      <c r="G10" s="227"/>
      <c r="H10" s="227"/>
      <c r="I10" s="218">
        <v>0.4</v>
      </c>
      <c r="J10" s="219"/>
      <c r="K10" s="23"/>
      <c r="M10" s="221"/>
      <c r="N10" s="224"/>
      <c r="O10" s="224"/>
      <c r="P10" s="224"/>
      <c r="Q10" s="224"/>
      <c r="R10" s="224"/>
      <c r="S10" s="224"/>
      <c r="T10" s="225"/>
      <c r="U10" s="19"/>
      <c r="V10" s="19"/>
    </row>
    <row r="11" spans="1:22" ht="24.95" customHeight="1" thickBot="1" x14ac:dyDescent="0.3">
      <c r="A11" s="157" t="s">
        <v>22</v>
      </c>
      <c r="B11" s="158"/>
      <c r="C11" s="159">
        <v>0.3</v>
      </c>
      <c r="D11" s="160"/>
      <c r="F11" s="214" t="s">
        <v>23</v>
      </c>
      <c r="G11" s="215"/>
      <c r="H11" s="215"/>
      <c r="I11" s="215"/>
      <c r="J11" s="95">
        <v>3</v>
      </c>
      <c r="K11" s="7"/>
      <c r="N11" s="20"/>
      <c r="U11" s="21"/>
      <c r="V11" s="21"/>
    </row>
    <row r="12" spans="1:22" ht="24.95" customHeight="1" thickBot="1" x14ac:dyDescent="0.3">
      <c r="A12" s="166" t="s">
        <v>24</v>
      </c>
      <c r="B12" s="167"/>
      <c r="C12" s="168">
        <v>0.6</v>
      </c>
      <c r="D12" s="169"/>
      <c r="F12" s="196" t="s">
        <v>25</v>
      </c>
      <c r="G12" s="197"/>
      <c r="H12" s="197"/>
      <c r="I12" s="197"/>
      <c r="J12" s="198"/>
      <c r="K12" s="23"/>
      <c r="M12" s="196" t="s">
        <v>26</v>
      </c>
      <c r="N12" s="197"/>
      <c r="O12" s="197"/>
      <c r="P12" s="197"/>
      <c r="Q12" s="197"/>
      <c r="R12" s="197"/>
      <c r="S12" s="197"/>
      <c r="T12" s="198"/>
      <c r="U12" s="6"/>
      <c r="V12" s="6"/>
    </row>
    <row r="13" spans="1:22" ht="24.95" customHeight="1" x14ac:dyDescent="0.25">
      <c r="A13" s="199" t="s">
        <v>27</v>
      </c>
      <c r="B13" s="200"/>
      <c r="C13" s="200"/>
      <c r="D13" s="201"/>
      <c r="F13" s="187" t="s">
        <v>28</v>
      </c>
      <c r="G13" s="188"/>
      <c r="H13" s="189"/>
      <c r="I13" s="202">
        <v>0.1</v>
      </c>
      <c r="J13" s="203"/>
      <c r="K13" s="23"/>
      <c r="M13" s="192" t="s">
        <v>29</v>
      </c>
      <c r="N13" s="193"/>
      <c r="O13" s="193"/>
      <c r="P13" s="204" t="s">
        <v>30</v>
      </c>
      <c r="Q13" s="204"/>
      <c r="R13" s="204" t="s">
        <v>31</v>
      </c>
      <c r="S13" s="204"/>
      <c r="T13" s="205" t="s">
        <v>32</v>
      </c>
      <c r="U13" s="6"/>
      <c r="V13" s="6"/>
    </row>
    <row r="14" spans="1:22" ht="24.95" customHeight="1" thickBot="1" x14ac:dyDescent="0.3">
      <c r="A14" s="206" t="s">
        <v>108</v>
      </c>
      <c r="B14" s="207"/>
      <c r="C14" s="210">
        <v>0.2</v>
      </c>
      <c r="D14" s="211"/>
      <c r="F14" s="187" t="s">
        <v>33</v>
      </c>
      <c r="G14" s="188"/>
      <c r="H14" s="189"/>
      <c r="I14" s="190">
        <v>0</v>
      </c>
      <c r="J14" s="191"/>
      <c r="K14" s="7"/>
      <c r="M14" s="192"/>
      <c r="N14" s="193"/>
      <c r="O14" s="193"/>
      <c r="P14" s="204"/>
      <c r="Q14" s="204"/>
      <c r="R14" s="204"/>
      <c r="S14" s="204"/>
      <c r="T14" s="205"/>
      <c r="U14" s="6"/>
      <c r="V14" s="6"/>
    </row>
    <row r="15" spans="1:22" ht="24.95" customHeight="1" thickBot="1" x14ac:dyDescent="0.3">
      <c r="A15" s="208"/>
      <c r="B15" s="209"/>
      <c r="C15" s="212"/>
      <c r="D15" s="213"/>
      <c r="E15" s="22"/>
      <c r="F15" s="170" t="s">
        <v>34</v>
      </c>
      <c r="G15" s="171"/>
      <c r="H15" s="171"/>
      <c r="I15" s="171"/>
      <c r="J15" s="172"/>
      <c r="K15" s="23"/>
      <c r="M15" s="192" t="s">
        <v>35</v>
      </c>
      <c r="N15" s="193"/>
      <c r="O15" s="193"/>
      <c r="P15" s="194">
        <v>15</v>
      </c>
      <c r="Q15" s="194"/>
      <c r="R15" s="195">
        <f>C6*C18</f>
        <v>200</v>
      </c>
      <c r="S15" s="195"/>
      <c r="T15" s="24">
        <f>IFERROR(R15/P15,0)</f>
        <v>13.333333333333334</v>
      </c>
      <c r="U15" s="25"/>
      <c r="V15" s="25"/>
    </row>
    <row r="16" spans="1:22" ht="24.95" customHeight="1" thickBot="1" x14ac:dyDescent="0.3">
      <c r="A16" s="175" t="s">
        <v>36</v>
      </c>
      <c r="B16" s="176"/>
      <c r="C16" s="176"/>
      <c r="D16" s="177"/>
      <c r="F16" s="178" t="s">
        <v>37</v>
      </c>
      <c r="G16" s="179"/>
      <c r="H16" s="180"/>
      <c r="I16" s="181">
        <f>IFERROR(((C10+C11)*C6)*I7/C6,"")</f>
        <v>0.04</v>
      </c>
      <c r="J16" s="182"/>
      <c r="K16" s="23"/>
      <c r="M16" s="183" t="s">
        <v>38</v>
      </c>
      <c r="N16" s="184"/>
      <c r="O16" s="184"/>
      <c r="P16" s="185">
        <v>1.5</v>
      </c>
      <c r="Q16" s="185"/>
      <c r="R16" s="186">
        <f>C6*C18</f>
        <v>200</v>
      </c>
      <c r="S16" s="186"/>
      <c r="T16" s="26">
        <f>IFERROR(R16/P16,0)</f>
        <v>133.33333333333334</v>
      </c>
      <c r="U16" s="27"/>
      <c r="V16" s="27"/>
    </row>
    <row r="17" spans="1:29" ht="24.95" customHeight="1" thickBot="1" x14ac:dyDescent="0.3">
      <c r="A17" s="157" t="s">
        <v>39</v>
      </c>
      <c r="B17" s="158"/>
      <c r="C17" s="159">
        <v>0.8</v>
      </c>
      <c r="D17" s="160"/>
      <c r="F17" s="161" t="s">
        <v>40</v>
      </c>
      <c r="G17" s="162"/>
      <c r="H17" s="163"/>
      <c r="I17" s="164">
        <f>IFERROR((C12*C6*I7/C6),"")</f>
        <v>0.06</v>
      </c>
      <c r="J17" s="165"/>
      <c r="K17" s="23"/>
    </row>
    <row r="18" spans="1:29" ht="24.95" customHeight="1" thickBot="1" x14ac:dyDescent="0.3">
      <c r="A18" s="166" t="s">
        <v>41</v>
      </c>
      <c r="B18" s="167"/>
      <c r="C18" s="168">
        <v>0.2</v>
      </c>
      <c r="D18" s="169"/>
      <c r="F18" s="170" t="s">
        <v>42</v>
      </c>
      <c r="G18" s="171"/>
      <c r="H18" s="172"/>
      <c r="I18" s="173">
        <v>4</v>
      </c>
      <c r="J18" s="174"/>
      <c r="K18" s="23"/>
    </row>
    <row r="19" spans="1:29" ht="15.75" thickBot="1" x14ac:dyDescent="0.3"/>
    <row r="20" spans="1:29" ht="16.5" customHeight="1" thickTop="1" thickBot="1" x14ac:dyDescent="0.3">
      <c r="A20" s="142" t="s">
        <v>43</v>
      </c>
      <c r="B20" s="145" t="s">
        <v>5</v>
      </c>
      <c r="C20" s="146"/>
      <c r="D20" s="146"/>
      <c r="E20" s="146"/>
      <c r="F20" s="146"/>
      <c r="G20" s="146"/>
      <c r="H20" s="146"/>
      <c r="I20" s="146"/>
      <c r="J20" s="146"/>
      <c r="K20" s="147"/>
      <c r="L20" s="148" t="s">
        <v>44</v>
      </c>
      <c r="M20" s="149"/>
      <c r="N20" s="149"/>
      <c r="O20" s="149"/>
      <c r="P20" s="150"/>
      <c r="Q20" s="148" t="s">
        <v>45</v>
      </c>
      <c r="R20" s="149"/>
      <c r="S20" s="149"/>
      <c r="T20" s="149"/>
      <c r="U20" s="151" t="s">
        <v>46</v>
      </c>
      <c r="V20" s="152"/>
      <c r="W20" s="126" t="s">
        <v>47</v>
      </c>
      <c r="X20" s="126"/>
      <c r="Y20" s="126"/>
      <c r="Z20" s="126"/>
      <c r="AA20" s="115" t="s">
        <v>48</v>
      </c>
      <c r="AB20" s="116"/>
      <c r="AC20" s="117" t="s">
        <v>49</v>
      </c>
    </row>
    <row r="21" spans="1:29" x14ac:dyDescent="0.25">
      <c r="A21" s="143"/>
      <c r="B21" s="155" t="s">
        <v>50</v>
      </c>
      <c r="C21" s="156"/>
      <c r="D21" s="155" t="s">
        <v>51</v>
      </c>
      <c r="E21" s="156"/>
      <c r="F21" s="155" t="s">
        <v>52</v>
      </c>
      <c r="G21" s="156"/>
      <c r="H21" s="155" t="s">
        <v>53</v>
      </c>
      <c r="I21" s="156"/>
      <c r="J21" s="28" t="s">
        <v>54</v>
      </c>
      <c r="K21" s="28" t="s">
        <v>55</v>
      </c>
      <c r="L21" s="120" t="s">
        <v>50</v>
      </c>
      <c r="M21" s="121"/>
      <c r="N21" s="120" t="s">
        <v>56</v>
      </c>
      <c r="O21" s="121"/>
      <c r="P21" s="29" t="s">
        <v>54</v>
      </c>
      <c r="Q21" s="29" t="s">
        <v>57</v>
      </c>
      <c r="R21" s="29" t="s">
        <v>58</v>
      </c>
      <c r="S21" s="29" t="s">
        <v>59</v>
      </c>
      <c r="T21" s="122" t="s">
        <v>60</v>
      </c>
      <c r="U21" s="124" t="s">
        <v>61</v>
      </c>
      <c r="V21" s="153" t="s">
        <v>60</v>
      </c>
      <c r="W21" s="127" t="s">
        <v>62</v>
      </c>
      <c r="X21" s="128"/>
      <c r="Y21" s="129" t="s">
        <v>63</v>
      </c>
      <c r="Z21" s="130"/>
      <c r="AA21" s="141" t="s">
        <v>64</v>
      </c>
      <c r="AB21" s="99" t="s">
        <v>65</v>
      </c>
      <c r="AC21" s="118"/>
    </row>
    <row r="22" spans="1:29" ht="15.75" thickBot="1" x14ac:dyDescent="0.3">
      <c r="A22" s="144"/>
      <c r="B22" s="30" t="s">
        <v>61</v>
      </c>
      <c r="C22" s="31" t="s">
        <v>60</v>
      </c>
      <c r="D22" s="30" t="s">
        <v>61</v>
      </c>
      <c r="E22" s="31" t="s">
        <v>60</v>
      </c>
      <c r="F22" s="30" t="s">
        <v>61</v>
      </c>
      <c r="G22" s="31" t="s">
        <v>60</v>
      </c>
      <c r="H22" s="30" t="s">
        <v>61</v>
      </c>
      <c r="I22" s="31" t="s">
        <v>60</v>
      </c>
      <c r="J22" s="30" t="s">
        <v>61</v>
      </c>
      <c r="K22" s="30" t="s">
        <v>61</v>
      </c>
      <c r="L22" s="32" t="s">
        <v>61</v>
      </c>
      <c r="M22" s="33" t="s">
        <v>60</v>
      </c>
      <c r="N22" s="32" t="s">
        <v>61</v>
      </c>
      <c r="O22" s="33" t="s">
        <v>60</v>
      </c>
      <c r="P22" s="32" t="s">
        <v>61</v>
      </c>
      <c r="Q22" s="32" t="s">
        <v>61</v>
      </c>
      <c r="R22" s="32" t="s">
        <v>61</v>
      </c>
      <c r="S22" s="32" t="s">
        <v>61</v>
      </c>
      <c r="T22" s="123"/>
      <c r="U22" s="125"/>
      <c r="V22" s="154"/>
      <c r="W22" s="34" t="s">
        <v>61</v>
      </c>
      <c r="X22" s="35" t="s">
        <v>60</v>
      </c>
      <c r="Y22" s="36" t="s">
        <v>61</v>
      </c>
      <c r="Z22" s="37" t="s">
        <v>60</v>
      </c>
      <c r="AA22" s="141"/>
      <c r="AB22" s="99"/>
      <c r="AC22" s="119"/>
    </row>
    <row r="23" spans="1:29" x14ac:dyDescent="0.25">
      <c r="A23" s="96" t="s">
        <v>107</v>
      </c>
      <c r="B23" s="38">
        <v>1.2</v>
      </c>
      <c r="C23" s="39">
        <f>(($N$8*B23*$I$10)+($N$8*$C$14*$I$10*J23))*(1+$I$13)*(1-$I$14)</f>
        <v>4162.9280000000008</v>
      </c>
      <c r="D23" s="38">
        <v>1.5</v>
      </c>
      <c r="E23" s="39">
        <f>($N$8*D23*$I$7+($N$8*$C$14*$I$7*J23))*(1+$I$13)*(1-$I$14)</f>
        <v>1292.5220000000002</v>
      </c>
      <c r="F23" s="38">
        <v>1.4</v>
      </c>
      <c r="G23" s="39">
        <f>($N$8*F23*$I$8+($N$8*$C$14*$I$8*J23))*(1+$I$13)*(1-$I$14)</f>
        <v>1812.8880000000001</v>
      </c>
      <c r="H23" s="38">
        <v>1.4</v>
      </c>
      <c r="I23" s="39">
        <f>($N$8*H23*$I$9+($N$8*$C$14*$I$9*J23))*(1+$I$13)*(1-$I$14)</f>
        <v>4230.0720000000001</v>
      </c>
      <c r="J23" s="38">
        <v>0.2</v>
      </c>
      <c r="K23" s="40">
        <v>0.4</v>
      </c>
      <c r="L23" s="38">
        <v>1.5</v>
      </c>
      <c r="M23" s="41">
        <f>(SUM($O$8:$T$8)*$I$10*L23+(SUM($O$8:$T$8)*$I$10*$C$14*P23))*(1-$I$13)*(1+$I$14)</f>
        <v>5157.028800000001</v>
      </c>
      <c r="N23" s="38">
        <v>1.5</v>
      </c>
      <c r="O23" s="41">
        <f>(SUM($O$8:$T$8)*($I$7+$I$8+$I$9)*N23+(SUM($O$8:$T$8)*($I$7+$I$8+$I$9)*$C$14*P23))*(1-$I$13)*(1+$I$14)</f>
        <v>7735.5431999999992</v>
      </c>
      <c r="P23" s="38">
        <v>0.2</v>
      </c>
      <c r="Q23" s="40">
        <v>110</v>
      </c>
      <c r="R23" s="40">
        <v>45</v>
      </c>
      <c r="S23" s="40">
        <v>7</v>
      </c>
      <c r="T23" s="41">
        <f>IFERROR((Q23*$T$15)+((R23+S23)*$T$16),0)</f>
        <v>8400</v>
      </c>
      <c r="U23" s="40">
        <v>180</v>
      </c>
      <c r="V23" s="42">
        <f>U23*$I$18</f>
        <v>720</v>
      </c>
      <c r="W23" s="43">
        <v>0.7</v>
      </c>
      <c r="X23" s="44">
        <f>IF(W23=0,"",($I$16*(C23+E23+G23+I23+M23+O23)*(W23-0.65)))</f>
        <v>48.781963999999931</v>
      </c>
      <c r="Y23" s="43">
        <v>0.6</v>
      </c>
      <c r="Z23" s="45">
        <f t="shared" ref="Z23:Z43" si="0">IF(Y23=0,"",$I$17*(C23+E23+G23+I23+M23+O23)*(Y23-0.52))</f>
        <v>117.07671359999995</v>
      </c>
      <c r="AA23" s="46">
        <f>IFERROR(((C23+E23+G23+I23+M23+O23+X23+Z23)*(1-$C$18))+T23+(($J$11-1)*K23*$C$6)+V23,"")</f>
        <v>29565.472542080002</v>
      </c>
      <c r="AB23" s="47">
        <f>IFERROR(_xlfn.RANK.EQ(AA23,$AA$23:$AA$43,1),"")</f>
        <v>1</v>
      </c>
      <c r="AC23" s="48" t="str">
        <f t="shared" ref="AC23:AC43" si="1">IF(A23="","",A23)</f>
        <v>Mustermann</v>
      </c>
    </row>
    <row r="24" spans="1:29" x14ac:dyDescent="0.25">
      <c r="A24" s="97"/>
      <c r="B24" s="49"/>
      <c r="C24" s="39">
        <f t="shared" ref="C24:C43" si="2">(($N$8*B24*$I$10)+($N$8*$C$14*$I$10*J24))*(1+$I$13)*(1-$I$14)</f>
        <v>0</v>
      </c>
      <c r="D24" s="49"/>
      <c r="E24" s="39">
        <f t="shared" ref="E24:E43" si="3">($N$8*D24*$I$7+($N$8*$C$14*$I$7*J24))*(1+$I$13)*(1-$I$14)</f>
        <v>0</v>
      </c>
      <c r="F24" s="49"/>
      <c r="G24" s="39">
        <f t="shared" ref="G24:G43" si="4">($N$8*F24*$I$8+($N$8*$C$14*$I$8*J24))*(1+$I$13)*(1-$I$14)</f>
        <v>0</v>
      </c>
      <c r="H24" s="49"/>
      <c r="I24" s="39">
        <f t="shared" ref="I24:I43" si="5">($N$8*H24*$I$9+($N$8*$C$14*$I$9*J24))*(1+$I$13)*(1-$I$14)</f>
        <v>0</v>
      </c>
      <c r="J24" s="49"/>
      <c r="K24" s="50"/>
      <c r="L24" s="49"/>
      <c r="M24" s="41">
        <f t="shared" ref="M24:M43" si="6">(SUM($O$8:$T$8)*$I$10*L24+(SUM($O$8:$T$8)*$I$10*$C$14*P24))*(1-$I$13)*(1+$I$14)</f>
        <v>0</v>
      </c>
      <c r="N24" s="49"/>
      <c r="O24" s="41">
        <f t="shared" ref="O24:O43" si="7">(SUM($O$8:$T$8)*($I$7+$I$8+$I$9)*N24+(SUM($O$8:$T$8)*($I$7+$I$8+$I$9)*$C$14*P24))*(1-$I$13)*(1+$I$14)</f>
        <v>0</v>
      </c>
      <c r="P24" s="49"/>
      <c r="Q24" s="50"/>
      <c r="R24" s="50"/>
      <c r="S24" s="50"/>
      <c r="T24" s="41">
        <f t="shared" ref="T24:T43" si="8">IFERROR((Q24*$T$15)+((R24+S24)*$T$16),0)</f>
        <v>0</v>
      </c>
      <c r="U24" s="50"/>
      <c r="V24" s="42">
        <f t="shared" ref="V24:V43" si="9">U24*$I$18</f>
        <v>0</v>
      </c>
      <c r="W24" s="51"/>
      <c r="X24" s="44" t="str">
        <f t="shared" ref="X24:X43" si="10">IF(W24=0,"",($I$16*(C24+E24+G24+I24+M24+O24)*(W24-0.65)))</f>
        <v/>
      </c>
      <c r="Y24" s="51"/>
      <c r="Z24" s="45" t="str">
        <f t="shared" si="0"/>
        <v/>
      </c>
      <c r="AA24" s="46" t="str">
        <f t="shared" ref="AA24:AA43" si="11">IFERROR(((C24+E24+G24+I24+M24+O24+X24+Z24)*(1-$C$18))+T24+(($J$11-1)*K24*$C$6)+V24,"")</f>
        <v/>
      </c>
      <c r="AB24" s="47" t="str">
        <f t="shared" ref="AB24:AB43" si="12">IFERROR(_xlfn.RANK.EQ(AA24,$AA$23:$AA$43,1),"")</f>
        <v/>
      </c>
      <c r="AC24" s="48" t="str">
        <f t="shared" si="1"/>
        <v/>
      </c>
    </row>
    <row r="25" spans="1:29" x14ac:dyDescent="0.25">
      <c r="A25" s="97"/>
      <c r="B25" s="49"/>
      <c r="C25" s="39">
        <f t="shared" si="2"/>
        <v>0</v>
      </c>
      <c r="D25" s="49"/>
      <c r="E25" s="39">
        <f t="shared" si="3"/>
        <v>0</v>
      </c>
      <c r="F25" s="49"/>
      <c r="G25" s="39">
        <f t="shared" si="4"/>
        <v>0</v>
      </c>
      <c r="H25" s="49"/>
      <c r="I25" s="39">
        <f t="shared" si="5"/>
        <v>0</v>
      </c>
      <c r="J25" s="49"/>
      <c r="K25" s="50"/>
      <c r="L25" s="49"/>
      <c r="M25" s="41">
        <f t="shared" si="6"/>
        <v>0</v>
      </c>
      <c r="N25" s="49"/>
      <c r="O25" s="41">
        <f t="shared" si="7"/>
        <v>0</v>
      </c>
      <c r="P25" s="49"/>
      <c r="Q25" s="50"/>
      <c r="R25" s="50"/>
      <c r="S25" s="50"/>
      <c r="T25" s="41">
        <f t="shared" si="8"/>
        <v>0</v>
      </c>
      <c r="U25" s="50"/>
      <c r="V25" s="42">
        <f t="shared" si="9"/>
        <v>0</v>
      </c>
      <c r="W25" s="51"/>
      <c r="X25" s="44" t="str">
        <f t="shared" si="10"/>
        <v/>
      </c>
      <c r="Y25" s="51"/>
      <c r="Z25" s="45" t="str">
        <f t="shared" si="0"/>
        <v/>
      </c>
      <c r="AA25" s="46" t="str">
        <f t="shared" si="11"/>
        <v/>
      </c>
      <c r="AB25" s="47" t="str">
        <f t="shared" si="12"/>
        <v/>
      </c>
      <c r="AC25" s="48" t="str">
        <f>IF(A25="","",A25)</f>
        <v/>
      </c>
    </row>
    <row r="26" spans="1:29" x14ac:dyDescent="0.25">
      <c r="A26" s="97"/>
      <c r="B26" s="49"/>
      <c r="C26" s="39">
        <f t="shared" si="2"/>
        <v>0</v>
      </c>
      <c r="D26" s="49"/>
      <c r="E26" s="39">
        <f t="shared" si="3"/>
        <v>0</v>
      </c>
      <c r="F26" s="49"/>
      <c r="G26" s="39">
        <f t="shared" si="4"/>
        <v>0</v>
      </c>
      <c r="H26" s="49"/>
      <c r="I26" s="39">
        <f t="shared" si="5"/>
        <v>0</v>
      </c>
      <c r="J26" s="49"/>
      <c r="K26" s="50"/>
      <c r="L26" s="49"/>
      <c r="M26" s="41">
        <f t="shared" si="6"/>
        <v>0</v>
      </c>
      <c r="N26" s="49"/>
      <c r="O26" s="41">
        <f t="shared" si="7"/>
        <v>0</v>
      </c>
      <c r="P26" s="49"/>
      <c r="Q26" s="50"/>
      <c r="R26" s="50"/>
      <c r="S26" s="50"/>
      <c r="T26" s="41">
        <f t="shared" si="8"/>
        <v>0</v>
      </c>
      <c r="U26" s="50"/>
      <c r="V26" s="42">
        <f t="shared" si="9"/>
        <v>0</v>
      </c>
      <c r="W26" s="51"/>
      <c r="X26" s="44" t="str">
        <f t="shared" si="10"/>
        <v/>
      </c>
      <c r="Y26" s="51"/>
      <c r="Z26" s="45" t="str">
        <f t="shared" si="0"/>
        <v/>
      </c>
      <c r="AA26" s="46" t="str">
        <f t="shared" si="11"/>
        <v/>
      </c>
      <c r="AB26" s="47" t="str">
        <f t="shared" si="12"/>
        <v/>
      </c>
      <c r="AC26" s="48" t="str">
        <f t="shared" si="1"/>
        <v/>
      </c>
    </row>
    <row r="27" spans="1:29" x14ac:dyDescent="0.25">
      <c r="A27" s="97"/>
      <c r="B27" s="49"/>
      <c r="C27" s="39">
        <f t="shared" si="2"/>
        <v>0</v>
      </c>
      <c r="D27" s="49"/>
      <c r="E27" s="39">
        <f t="shared" si="3"/>
        <v>0</v>
      </c>
      <c r="F27" s="49"/>
      <c r="G27" s="39">
        <f t="shared" si="4"/>
        <v>0</v>
      </c>
      <c r="H27" s="49"/>
      <c r="I27" s="39">
        <f t="shared" si="5"/>
        <v>0</v>
      </c>
      <c r="J27" s="49"/>
      <c r="K27" s="50"/>
      <c r="L27" s="49"/>
      <c r="M27" s="41">
        <f t="shared" si="6"/>
        <v>0</v>
      </c>
      <c r="N27" s="49"/>
      <c r="O27" s="41">
        <f t="shared" si="7"/>
        <v>0</v>
      </c>
      <c r="P27" s="49"/>
      <c r="Q27" s="50"/>
      <c r="R27" s="50"/>
      <c r="S27" s="50"/>
      <c r="T27" s="41">
        <f t="shared" si="8"/>
        <v>0</v>
      </c>
      <c r="U27" s="50"/>
      <c r="V27" s="42">
        <f t="shared" si="9"/>
        <v>0</v>
      </c>
      <c r="W27" s="51"/>
      <c r="X27" s="44" t="str">
        <f t="shared" si="10"/>
        <v/>
      </c>
      <c r="Y27" s="51"/>
      <c r="Z27" s="45" t="str">
        <f t="shared" si="0"/>
        <v/>
      </c>
      <c r="AA27" s="46" t="str">
        <f t="shared" si="11"/>
        <v/>
      </c>
      <c r="AB27" s="47" t="str">
        <f t="shared" si="12"/>
        <v/>
      </c>
      <c r="AC27" s="48" t="str">
        <f t="shared" si="1"/>
        <v/>
      </c>
    </row>
    <row r="28" spans="1:29" x14ac:dyDescent="0.25">
      <c r="A28" s="97"/>
      <c r="B28" s="49"/>
      <c r="C28" s="39">
        <f t="shared" si="2"/>
        <v>0</v>
      </c>
      <c r="D28" s="49"/>
      <c r="E28" s="39">
        <f t="shared" si="3"/>
        <v>0</v>
      </c>
      <c r="F28" s="49"/>
      <c r="G28" s="39">
        <f t="shared" si="4"/>
        <v>0</v>
      </c>
      <c r="H28" s="49"/>
      <c r="I28" s="39">
        <f t="shared" si="5"/>
        <v>0</v>
      </c>
      <c r="J28" s="49"/>
      <c r="K28" s="50"/>
      <c r="L28" s="49"/>
      <c r="M28" s="41">
        <f t="shared" si="6"/>
        <v>0</v>
      </c>
      <c r="N28" s="49"/>
      <c r="O28" s="41">
        <f t="shared" si="7"/>
        <v>0</v>
      </c>
      <c r="P28" s="49"/>
      <c r="Q28" s="50"/>
      <c r="R28" s="50"/>
      <c r="S28" s="50"/>
      <c r="T28" s="41">
        <f t="shared" si="8"/>
        <v>0</v>
      </c>
      <c r="U28" s="50"/>
      <c r="V28" s="42">
        <f t="shared" si="9"/>
        <v>0</v>
      </c>
      <c r="W28" s="51"/>
      <c r="X28" s="44" t="str">
        <f t="shared" si="10"/>
        <v/>
      </c>
      <c r="Y28" s="51"/>
      <c r="Z28" s="45" t="str">
        <f t="shared" si="0"/>
        <v/>
      </c>
      <c r="AA28" s="46" t="str">
        <f t="shared" si="11"/>
        <v/>
      </c>
      <c r="AB28" s="47" t="str">
        <f t="shared" si="12"/>
        <v/>
      </c>
      <c r="AC28" s="48" t="str">
        <f t="shared" si="1"/>
        <v/>
      </c>
    </row>
    <row r="29" spans="1:29" x14ac:dyDescent="0.25">
      <c r="A29" s="97"/>
      <c r="B29" s="49"/>
      <c r="C29" s="39">
        <f t="shared" si="2"/>
        <v>0</v>
      </c>
      <c r="D29" s="49"/>
      <c r="E29" s="39">
        <f t="shared" si="3"/>
        <v>0</v>
      </c>
      <c r="F29" s="49"/>
      <c r="G29" s="39">
        <f t="shared" si="4"/>
        <v>0</v>
      </c>
      <c r="H29" s="49"/>
      <c r="I29" s="39">
        <f t="shared" si="5"/>
        <v>0</v>
      </c>
      <c r="J29" s="49"/>
      <c r="K29" s="50"/>
      <c r="L29" s="49"/>
      <c r="M29" s="41">
        <f t="shared" si="6"/>
        <v>0</v>
      </c>
      <c r="N29" s="49"/>
      <c r="O29" s="41">
        <f t="shared" si="7"/>
        <v>0</v>
      </c>
      <c r="P29" s="49"/>
      <c r="Q29" s="50"/>
      <c r="R29" s="50"/>
      <c r="S29" s="50"/>
      <c r="T29" s="41">
        <f t="shared" si="8"/>
        <v>0</v>
      </c>
      <c r="U29" s="50"/>
      <c r="V29" s="42">
        <f t="shared" si="9"/>
        <v>0</v>
      </c>
      <c r="W29" s="51"/>
      <c r="X29" s="44" t="str">
        <f t="shared" si="10"/>
        <v/>
      </c>
      <c r="Y29" s="51"/>
      <c r="Z29" s="45" t="str">
        <f t="shared" si="0"/>
        <v/>
      </c>
      <c r="AA29" s="46" t="str">
        <f t="shared" si="11"/>
        <v/>
      </c>
      <c r="AB29" s="47" t="str">
        <f t="shared" si="12"/>
        <v/>
      </c>
      <c r="AC29" s="48" t="str">
        <f t="shared" si="1"/>
        <v/>
      </c>
    </row>
    <row r="30" spans="1:29" x14ac:dyDescent="0.25">
      <c r="A30" s="97"/>
      <c r="B30" s="49"/>
      <c r="C30" s="39">
        <f t="shared" si="2"/>
        <v>0</v>
      </c>
      <c r="D30" s="49"/>
      <c r="E30" s="39">
        <f t="shared" si="3"/>
        <v>0</v>
      </c>
      <c r="F30" s="49"/>
      <c r="G30" s="39">
        <f t="shared" si="4"/>
        <v>0</v>
      </c>
      <c r="H30" s="49"/>
      <c r="I30" s="39">
        <f t="shared" si="5"/>
        <v>0</v>
      </c>
      <c r="J30" s="49"/>
      <c r="K30" s="50"/>
      <c r="L30" s="49"/>
      <c r="M30" s="41">
        <f t="shared" si="6"/>
        <v>0</v>
      </c>
      <c r="N30" s="49"/>
      <c r="O30" s="41">
        <f t="shared" si="7"/>
        <v>0</v>
      </c>
      <c r="P30" s="49"/>
      <c r="Q30" s="50"/>
      <c r="R30" s="50"/>
      <c r="S30" s="50"/>
      <c r="T30" s="41">
        <f t="shared" si="8"/>
        <v>0</v>
      </c>
      <c r="U30" s="50"/>
      <c r="V30" s="42">
        <f t="shared" si="9"/>
        <v>0</v>
      </c>
      <c r="W30" s="51"/>
      <c r="X30" s="44" t="str">
        <f t="shared" si="10"/>
        <v/>
      </c>
      <c r="Y30" s="51"/>
      <c r="Z30" s="45" t="str">
        <f t="shared" si="0"/>
        <v/>
      </c>
      <c r="AA30" s="46" t="str">
        <f t="shared" si="11"/>
        <v/>
      </c>
      <c r="AB30" s="47" t="str">
        <f t="shared" si="12"/>
        <v/>
      </c>
      <c r="AC30" s="48" t="str">
        <f t="shared" si="1"/>
        <v/>
      </c>
    </row>
    <row r="31" spans="1:29" x14ac:dyDescent="0.25">
      <c r="A31" s="97"/>
      <c r="B31" s="49"/>
      <c r="C31" s="39">
        <f t="shared" si="2"/>
        <v>0</v>
      </c>
      <c r="D31" s="49"/>
      <c r="E31" s="39">
        <f t="shared" si="3"/>
        <v>0</v>
      </c>
      <c r="F31" s="49"/>
      <c r="G31" s="39">
        <f t="shared" si="4"/>
        <v>0</v>
      </c>
      <c r="H31" s="49"/>
      <c r="I31" s="39">
        <f t="shared" si="5"/>
        <v>0</v>
      </c>
      <c r="J31" s="49"/>
      <c r="K31" s="50"/>
      <c r="L31" s="49"/>
      <c r="M31" s="41">
        <f t="shared" si="6"/>
        <v>0</v>
      </c>
      <c r="N31" s="49"/>
      <c r="O31" s="41">
        <f t="shared" si="7"/>
        <v>0</v>
      </c>
      <c r="P31" s="49"/>
      <c r="Q31" s="50"/>
      <c r="R31" s="50"/>
      <c r="S31" s="50"/>
      <c r="T31" s="41">
        <f t="shared" si="8"/>
        <v>0</v>
      </c>
      <c r="U31" s="50"/>
      <c r="V31" s="42">
        <f t="shared" si="9"/>
        <v>0</v>
      </c>
      <c r="W31" s="51"/>
      <c r="X31" s="44" t="str">
        <f t="shared" si="10"/>
        <v/>
      </c>
      <c r="Y31" s="51"/>
      <c r="Z31" s="45" t="str">
        <f t="shared" si="0"/>
        <v/>
      </c>
      <c r="AA31" s="46" t="str">
        <f t="shared" si="11"/>
        <v/>
      </c>
      <c r="AB31" s="47" t="str">
        <f t="shared" si="12"/>
        <v/>
      </c>
      <c r="AC31" s="48" t="str">
        <f t="shared" si="1"/>
        <v/>
      </c>
    </row>
    <row r="32" spans="1:29" x14ac:dyDescent="0.25">
      <c r="A32" s="97"/>
      <c r="B32" s="49"/>
      <c r="C32" s="39">
        <f t="shared" si="2"/>
        <v>0</v>
      </c>
      <c r="D32" s="49"/>
      <c r="E32" s="39">
        <f t="shared" si="3"/>
        <v>0</v>
      </c>
      <c r="F32" s="49"/>
      <c r="G32" s="39">
        <f t="shared" si="4"/>
        <v>0</v>
      </c>
      <c r="H32" s="49"/>
      <c r="I32" s="39">
        <f t="shared" si="5"/>
        <v>0</v>
      </c>
      <c r="J32" s="49"/>
      <c r="K32" s="50"/>
      <c r="L32" s="49"/>
      <c r="M32" s="41">
        <f t="shared" si="6"/>
        <v>0</v>
      </c>
      <c r="N32" s="49"/>
      <c r="O32" s="41">
        <f t="shared" si="7"/>
        <v>0</v>
      </c>
      <c r="P32" s="49"/>
      <c r="Q32" s="50"/>
      <c r="R32" s="50"/>
      <c r="S32" s="50"/>
      <c r="T32" s="41">
        <f t="shared" si="8"/>
        <v>0</v>
      </c>
      <c r="U32" s="50"/>
      <c r="V32" s="42">
        <f t="shared" si="9"/>
        <v>0</v>
      </c>
      <c r="W32" s="51"/>
      <c r="X32" s="44" t="str">
        <f t="shared" si="10"/>
        <v/>
      </c>
      <c r="Y32" s="51"/>
      <c r="Z32" s="45" t="str">
        <f t="shared" si="0"/>
        <v/>
      </c>
      <c r="AA32" s="46" t="str">
        <f t="shared" si="11"/>
        <v/>
      </c>
      <c r="AB32" s="47" t="str">
        <f t="shared" si="12"/>
        <v/>
      </c>
      <c r="AC32" s="48" t="str">
        <f t="shared" si="1"/>
        <v/>
      </c>
    </row>
    <row r="33" spans="1:29" x14ac:dyDescent="0.25">
      <c r="A33" s="97"/>
      <c r="B33" s="49"/>
      <c r="C33" s="39">
        <f t="shared" si="2"/>
        <v>0</v>
      </c>
      <c r="D33" s="49"/>
      <c r="E33" s="39">
        <f t="shared" si="3"/>
        <v>0</v>
      </c>
      <c r="F33" s="49"/>
      <c r="G33" s="39">
        <f t="shared" si="4"/>
        <v>0</v>
      </c>
      <c r="H33" s="49"/>
      <c r="I33" s="39">
        <f t="shared" si="5"/>
        <v>0</v>
      </c>
      <c r="J33" s="49"/>
      <c r="K33" s="50"/>
      <c r="L33" s="49"/>
      <c r="M33" s="41">
        <f t="shared" si="6"/>
        <v>0</v>
      </c>
      <c r="N33" s="49"/>
      <c r="O33" s="41">
        <f t="shared" si="7"/>
        <v>0</v>
      </c>
      <c r="P33" s="49"/>
      <c r="Q33" s="50"/>
      <c r="R33" s="50"/>
      <c r="S33" s="50"/>
      <c r="T33" s="41">
        <f t="shared" si="8"/>
        <v>0</v>
      </c>
      <c r="U33" s="50"/>
      <c r="V33" s="42">
        <f t="shared" si="9"/>
        <v>0</v>
      </c>
      <c r="W33" s="51"/>
      <c r="X33" s="44" t="str">
        <f t="shared" si="10"/>
        <v/>
      </c>
      <c r="Y33" s="51"/>
      <c r="Z33" s="45" t="str">
        <f t="shared" si="0"/>
        <v/>
      </c>
      <c r="AA33" s="46" t="str">
        <f t="shared" si="11"/>
        <v/>
      </c>
      <c r="AB33" s="47" t="str">
        <f t="shared" si="12"/>
        <v/>
      </c>
      <c r="AC33" s="48" t="str">
        <f t="shared" si="1"/>
        <v/>
      </c>
    </row>
    <row r="34" spans="1:29" x14ac:dyDescent="0.25">
      <c r="A34" s="97"/>
      <c r="B34" s="49"/>
      <c r="C34" s="39">
        <f t="shared" si="2"/>
        <v>0</v>
      </c>
      <c r="D34" s="49"/>
      <c r="E34" s="39">
        <f t="shared" si="3"/>
        <v>0</v>
      </c>
      <c r="F34" s="49"/>
      <c r="G34" s="39">
        <f t="shared" si="4"/>
        <v>0</v>
      </c>
      <c r="H34" s="49"/>
      <c r="I34" s="39">
        <f t="shared" si="5"/>
        <v>0</v>
      </c>
      <c r="J34" s="49"/>
      <c r="K34" s="50"/>
      <c r="L34" s="49"/>
      <c r="M34" s="41">
        <f t="shared" si="6"/>
        <v>0</v>
      </c>
      <c r="N34" s="49"/>
      <c r="O34" s="41">
        <f t="shared" si="7"/>
        <v>0</v>
      </c>
      <c r="P34" s="49"/>
      <c r="Q34" s="50"/>
      <c r="R34" s="50"/>
      <c r="S34" s="50"/>
      <c r="T34" s="41">
        <f t="shared" si="8"/>
        <v>0</v>
      </c>
      <c r="U34" s="50"/>
      <c r="V34" s="42">
        <f t="shared" si="9"/>
        <v>0</v>
      </c>
      <c r="W34" s="51"/>
      <c r="X34" s="44" t="str">
        <f t="shared" si="10"/>
        <v/>
      </c>
      <c r="Y34" s="51"/>
      <c r="Z34" s="45" t="str">
        <f t="shared" si="0"/>
        <v/>
      </c>
      <c r="AA34" s="46" t="str">
        <f t="shared" si="11"/>
        <v/>
      </c>
      <c r="AB34" s="47" t="str">
        <f t="shared" si="12"/>
        <v/>
      </c>
      <c r="AC34" s="48" t="str">
        <f t="shared" si="1"/>
        <v/>
      </c>
    </row>
    <row r="35" spans="1:29" x14ac:dyDescent="0.25">
      <c r="A35" s="97"/>
      <c r="B35" s="49"/>
      <c r="C35" s="39">
        <f t="shared" si="2"/>
        <v>0</v>
      </c>
      <c r="D35" s="49"/>
      <c r="E35" s="39">
        <f t="shared" si="3"/>
        <v>0</v>
      </c>
      <c r="F35" s="49"/>
      <c r="G35" s="39">
        <f t="shared" si="4"/>
        <v>0</v>
      </c>
      <c r="H35" s="49"/>
      <c r="I35" s="39">
        <f t="shared" si="5"/>
        <v>0</v>
      </c>
      <c r="J35" s="49"/>
      <c r="K35" s="50"/>
      <c r="L35" s="49"/>
      <c r="M35" s="41">
        <f t="shared" si="6"/>
        <v>0</v>
      </c>
      <c r="N35" s="49"/>
      <c r="O35" s="41">
        <f t="shared" si="7"/>
        <v>0</v>
      </c>
      <c r="P35" s="49"/>
      <c r="Q35" s="50"/>
      <c r="R35" s="50"/>
      <c r="S35" s="50"/>
      <c r="T35" s="41">
        <f t="shared" si="8"/>
        <v>0</v>
      </c>
      <c r="U35" s="50"/>
      <c r="V35" s="42">
        <f t="shared" si="9"/>
        <v>0</v>
      </c>
      <c r="W35" s="51"/>
      <c r="X35" s="44" t="str">
        <f t="shared" si="10"/>
        <v/>
      </c>
      <c r="Y35" s="51"/>
      <c r="Z35" s="45" t="str">
        <f t="shared" si="0"/>
        <v/>
      </c>
      <c r="AA35" s="46" t="str">
        <f t="shared" si="11"/>
        <v/>
      </c>
      <c r="AB35" s="47" t="str">
        <f t="shared" si="12"/>
        <v/>
      </c>
      <c r="AC35" s="48" t="str">
        <f t="shared" si="1"/>
        <v/>
      </c>
    </row>
    <row r="36" spans="1:29" x14ac:dyDescent="0.25">
      <c r="A36" s="97"/>
      <c r="B36" s="49"/>
      <c r="C36" s="39">
        <f t="shared" si="2"/>
        <v>0</v>
      </c>
      <c r="D36" s="49"/>
      <c r="E36" s="39">
        <f t="shared" si="3"/>
        <v>0</v>
      </c>
      <c r="F36" s="49"/>
      <c r="G36" s="39">
        <f t="shared" si="4"/>
        <v>0</v>
      </c>
      <c r="H36" s="49"/>
      <c r="I36" s="39">
        <f t="shared" si="5"/>
        <v>0</v>
      </c>
      <c r="J36" s="49"/>
      <c r="K36" s="50"/>
      <c r="L36" s="49"/>
      <c r="M36" s="41">
        <f t="shared" si="6"/>
        <v>0</v>
      </c>
      <c r="N36" s="49"/>
      <c r="O36" s="41">
        <f t="shared" si="7"/>
        <v>0</v>
      </c>
      <c r="P36" s="49"/>
      <c r="Q36" s="50"/>
      <c r="R36" s="50"/>
      <c r="S36" s="50"/>
      <c r="T36" s="41">
        <f t="shared" si="8"/>
        <v>0</v>
      </c>
      <c r="U36" s="50"/>
      <c r="V36" s="42">
        <f t="shared" si="9"/>
        <v>0</v>
      </c>
      <c r="W36" s="51"/>
      <c r="X36" s="44" t="str">
        <f t="shared" si="10"/>
        <v/>
      </c>
      <c r="Y36" s="51"/>
      <c r="Z36" s="45" t="str">
        <f t="shared" si="0"/>
        <v/>
      </c>
      <c r="AA36" s="46" t="str">
        <f t="shared" si="11"/>
        <v/>
      </c>
      <c r="AB36" s="47" t="str">
        <f t="shared" si="12"/>
        <v/>
      </c>
      <c r="AC36" s="48" t="str">
        <f t="shared" si="1"/>
        <v/>
      </c>
    </row>
    <row r="37" spans="1:29" x14ac:dyDescent="0.25">
      <c r="A37" s="97"/>
      <c r="B37" s="49"/>
      <c r="C37" s="39">
        <f t="shared" si="2"/>
        <v>0</v>
      </c>
      <c r="D37" s="49"/>
      <c r="E37" s="39">
        <f t="shared" si="3"/>
        <v>0</v>
      </c>
      <c r="F37" s="49"/>
      <c r="G37" s="39">
        <f t="shared" si="4"/>
        <v>0</v>
      </c>
      <c r="H37" s="49"/>
      <c r="I37" s="39">
        <f t="shared" si="5"/>
        <v>0</v>
      </c>
      <c r="J37" s="49"/>
      <c r="K37" s="50"/>
      <c r="L37" s="49"/>
      <c r="M37" s="41">
        <f t="shared" si="6"/>
        <v>0</v>
      </c>
      <c r="N37" s="49"/>
      <c r="O37" s="41">
        <f t="shared" si="7"/>
        <v>0</v>
      </c>
      <c r="P37" s="49"/>
      <c r="Q37" s="50"/>
      <c r="R37" s="50"/>
      <c r="S37" s="50"/>
      <c r="T37" s="41">
        <f t="shared" si="8"/>
        <v>0</v>
      </c>
      <c r="U37" s="50"/>
      <c r="V37" s="42">
        <f t="shared" si="9"/>
        <v>0</v>
      </c>
      <c r="W37" s="51"/>
      <c r="X37" s="44" t="str">
        <f t="shared" si="10"/>
        <v/>
      </c>
      <c r="Y37" s="51"/>
      <c r="Z37" s="45" t="str">
        <f t="shared" si="0"/>
        <v/>
      </c>
      <c r="AA37" s="46" t="str">
        <f t="shared" si="11"/>
        <v/>
      </c>
      <c r="AB37" s="47" t="str">
        <f t="shared" si="12"/>
        <v/>
      </c>
      <c r="AC37" s="48" t="str">
        <f t="shared" si="1"/>
        <v/>
      </c>
    </row>
    <row r="38" spans="1:29" x14ac:dyDescent="0.25">
      <c r="A38" s="97"/>
      <c r="B38" s="49"/>
      <c r="C38" s="39">
        <f t="shared" si="2"/>
        <v>0</v>
      </c>
      <c r="D38" s="49"/>
      <c r="E38" s="39">
        <f t="shared" si="3"/>
        <v>0</v>
      </c>
      <c r="F38" s="49"/>
      <c r="G38" s="39">
        <f t="shared" si="4"/>
        <v>0</v>
      </c>
      <c r="H38" s="49"/>
      <c r="I38" s="39">
        <f t="shared" si="5"/>
        <v>0</v>
      </c>
      <c r="J38" s="49"/>
      <c r="K38" s="50"/>
      <c r="L38" s="49"/>
      <c r="M38" s="41">
        <f t="shared" si="6"/>
        <v>0</v>
      </c>
      <c r="N38" s="49"/>
      <c r="O38" s="41">
        <f t="shared" si="7"/>
        <v>0</v>
      </c>
      <c r="P38" s="49"/>
      <c r="Q38" s="50"/>
      <c r="R38" s="50"/>
      <c r="S38" s="50"/>
      <c r="T38" s="41">
        <f t="shared" si="8"/>
        <v>0</v>
      </c>
      <c r="U38" s="50"/>
      <c r="V38" s="42">
        <f t="shared" si="9"/>
        <v>0</v>
      </c>
      <c r="W38" s="51"/>
      <c r="X38" s="44" t="str">
        <f t="shared" si="10"/>
        <v/>
      </c>
      <c r="Y38" s="51"/>
      <c r="Z38" s="45" t="str">
        <f t="shared" si="0"/>
        <v/>
      </c>
      <c r="AA38" s="46" t="str">
        <f t="shared" si="11"/>
        <v/>
      </c>
      <c r="AB38" s="47" t="str">
        <f t="shared" si="12"/>
        <v/>
      </c>
      <c r="AC38" s="48" t="str">
        <f t="shared" si="1"/>
        <v/>
      </c>
    </row>
    <row r="39" spans="1:29" x14ac:dyDescent="0.25">
      <c r="A39" s="97"/>
      <c r="B39" s="49"/>
      <c r="C39" s="39">
        <f t="shared" si="2"/>
        <v>0</v>
      </c>
      <c r="D39" s="49"/>
      <c r="E39" s="39">
        <f t="shared" si="3"/>
        <v>0</v>
      </c>
      <c r="F39" s="49"/>
      <c r="G39" s="39">
        <f t="shared" si="4"/>
        <v>0</v>
      </c>
      <c r="H39" s="49"/>
      <c r="I39" s="39">
        <f t="shared" si="5"/>
        <v>0</v>
      </c>
      <c r="J39" s="49"/>
      <c r="K39" s="50"/>
      <c r="L39" s="49"/>
      <c r="M39" s="41">
        <f t="shared" si="6"/>
        <v>0</v>
      </c>
      <c r="N39" s="49"/>
      <c r="O39" s="41">
        <f t="shared" si="7"/>
        <v>0</v>
      </c>
      <c r="P39" s="49"/>
      <c r="Q39" s="50"/>
      <c r="R39" s="50"/>
      <c r="S39" s="50"/>
      <c r="T39" s="41">
        <f t="shared" si="8"/>
        <v>0</v>
      </c>
      <c r="U39" s="50"/>
      <c r="V39" s="42">
        <f t="shared" si="9"/>
        <v>0</v>
      </c>
      <c r="W39" s="51"/>
      <c r="X39" s="44" t="str">
        <f t="shared" si="10"/>
        <v/>
      </c>
      <c r="Y39" s="51"/>
      <c r="Z39" s="45" t="str">
        <f t="shared" si="0"/>
        <v/>
      </c>
      <c r="AA39" s="46" t="str">
        <f t="shared" si="11"/>
        <v/>
      </c>
      <c r="AB39" s="47" t="str">
        <f t="shared" si="12"/>
        <v/>
      </c>
      <c r="AC39" s="48" t="str">
        <f t="shared" si="1"/>
        <v/>
      </c>
    </row>
    <row r="40" spans="1:29" x14ac:dyDescent="0.25">
      <c r="A40" s="97"/>
      <c r="B40" s="49"/>
      <c r="C40" s="39">
        <f t="shared" si="2"/>
        <v>0</v>
      </c>
      <c r="D40" s="49"/>
      <c r="E40" s="39">
        <f t="shared" si="3"/>
        <v>0</v>
      </c>
      <c r="F40" s="49"/>
      <c r="G40" s="39">
        <f t="shared" si="4"/>
        <v>0</v>
      </c>
      <c r="H40" s="49"/>
      <c r="I40" s="39">
        <f t="shared" si="5"/>
        <v>0</v>
      </c>
      <c r="J40" s="49"/>
      <c r="K40" s="50"/>
      <c r="L40" s="49"/>
      <c r="M40" s="41">
        <f t="shared" si="6"/>
        <v>0</v>
      </c>
      <c r="N40" s="49"/>
      <c r="O40" s="41">
        <f t="shared" si="7"/>
        <v>0</v>
      </c>
      <c r="P40" s="49"/>
      <c r="Q40" s="50"/>
      <c r="R40" s="50"/>
      <c r="S40" s="50"/>
      <c r="T40" s="41">
        <f t="shared" si="8"/>
        <v>0</v>
      </c>
      <c r="U40" s="50"/>
      <c r="V40" s="42">
        <f t="shared" si="9"/>
        <v>0</v>
      </c>
      <c r="W40" s="51"/>
      <c r="X40" s="44" t="str">
        <f t="shared" si="10"/>
        <v/>
      </c>
      <c r="Y40" s="51"/>
      <c r="Z40" s="45" t="str">
        <f t="shared" si="0"/>
        <v/>
      </c>
      <c r="AA40" s="46" t="str">
        <f t="shared" si="11"/>
        <v/>
      </c>
      <c r="AB40" s="47" t="str">
        <f t="shared" si="12"/>
        <v/>
      </c>
      <c r="AC40" s="48" t="str">
        <f t="shared" si="1"/>
        <v/>
      </c>
    </row>
    <row r="41" spans="1:29" x14ac:dyDescent="0.25">
      <c r="A41" s="97"/>
      <c r="B41" s="49"/>
      <c r="C41" s="39">
        <f t="shared" si="2"/>
        <v>0</v>
      </c>
      <c r="D41" s="49"/>
      <c r="E41" s="39">
        <f t="shared" si="3"/>
        <v>0</v>
      </c>
      <c r="F41" s="49"/>
      <c r="G41" s="39">
        <f t="shared" si="4"/>
        <v>0</v>
      </c>
      <c r="H41" s="49"/>
      <c r="I41" s="39">
        <f t="shared" si="5"/>
        <v>0</v>
      </c>
      <c r="J41" s="49"/>
      <c r="K41" s="50"/>
      <c r="L41" s="49"/>
      <c r="M41" s="41">
        <f t="shared" si="6"/>
        <v>0</v>
      </c>
      <c r="N41" s="49"/>
      <c r="O41" s="41">
        <f t="shared" si="7"/>
        <v>0</v>
      </c>
      <c r="P41" s="49"/>
      <c r="Q41" s="50"/>
      <c r="R41" s="50"/>
      <c r="S41" s="50"/>
      <c r="T41" s="41">
        <f t="shared" si="8"/>
        <v>0</v>
      </c>
      <c r="U41" s="50"/>
      <c r="V41" s="42">
        <f t="shared" si="9"/>
        <v>0</v>
      </c>
      <c r="W41" s="51"/>
      <c r="X41" s="44" t="str">
        <f t="shared" si="10"/>
        <v/>
      </c>
      <c r="Y41" s="51"/>
      <c r="Z41" s="45" t="str">
        <f t="shared" si="0"/>
        <v/>
      </c>
      <c r="AA41" s="46" t="str">
        <f t="shared" si="11"/>
        <v/>
      </c>
      <c r="AB41" s="47" t="str">
        <f t="shared" si="12"/>
        <v/>
      </c>
      <c r="AC41" s="48" t="str">
        <f t="shared" si="1"/>
        <v/>
      </c>
    </row>
    <row r="42" spans="1:29" x14ac:dyDescent="0.25">
      <c r="A42" s="97"/>
      <c r="B42" s="49"/>
      <c r="C42" s="39">
        <f t="shared" si="2"/>
        <v>0</v>
      </c>
      <c r="D42" s="49"/>
      <c r="E42" s="39">
        <f t="shared" si="3"/>
        <v>0</v>
      </c>
      <c r="F42" s="49"/>
      <c r="G42" s="39">
        <f t="shared" si="4"/>
        <v>0</v>
      </c>
      <c r="H42" s="49"/>
      <c r="I42" s="39">
        <f t="shared" si="5"/>
        <v>0</v>
      </c>
      <c r="J42" s="49"/>
      <c r="K42" s="50"/>
      <c r="L42" s="49"/>
      <c r="M42" s="41">
        <f t="shared" si="6"/>
        <v>0</v>
      </c>
      <c r="N42" s="49"/>
      <c r="O42" s="41">
        <f t="shared" si="7"/>
        <v>0</v>
      </c>
      <c r="P42" s="49"/>
      <c r="Q42" s="50"/>
      <c r="R42" s="50"/>
      <c r="S42" s="50"/>
      <c r="T42" s="41">
        <f t="shared" si="8"/>
        <v>0</v>
      </c>
      <c r="U42" s="50"/>
      <c r="V42" s="42">
        <f t="shared" si="9"/>
        <v>0</v>
      </c>
      <c r="W42" s="51"/>
      <c r="X42" s="44" t="str">
        <f t="shared" si="10"/>
        <v/>
      </c>
      <c r="Y42" s="51"/>
      <c r="Z42" s="45" t="str">
        <f t="shared" si="0"/>
        <v/>
      </c>
      <c r="AA42" s="46" t="str">
        <f t="shared" si="11"/>
        <v/>
      </c>
      <c r="AB42" s="47" t="str">
        <f t="shared" si="12"/>
        <v/>
      </c>
      <c r="AC42" s="48" t="str">
        <f t="shared" si="1"/>
        <v/>
      </c>
    </row>
    <row r="43" spans="1:29" ht="15.75" thickBot="1" x14ac:dyDescent="0.3">
      <c r="A43" s="98"/>
      <c r="B43" s="52"/>
      <c r="C43" s="39">
        <f t="shared" si="2"/>
        <v>0</v>
      </c>
      <c r="D43" s="52"/>
      <c r="E43" s="39">
        <f t="shared" si="3"/>
        <v>0</v>
      </c>
      <c r="F43" s="53"/>
      <c r="G43" s="39">
        <f t="shared" si="4"/>
        <v>0</v>
      </c>
      <c r="H43" s="53"/>
      <c r="I43" s="39">
        <f t="shared" si="5"/>
        <v>0</v>
      </c>
      <c r="J43" s="53"/>
      <c r="K43" s="54"/>
      <c r="L43" s="52"/>
      <c r="M43" s="41">
        <f t="shared" si="6"/>
        <v>0</v>
      </c>
      <c r="N43" s="53"/>
      <c r="O43" s="41">
        <f t="shared" si="7"/>
        <v>0</v>
      </c>
      <c r="P43" s="53"/>
      <c r="Q43" s="55"/>
      <c r="R43" s="55"/>
      <c r="S43" s="55"/>
      <c r="T43" s="41">
        <f t="shared" si="8"/>
        <v>0</v>
      </c>
      <c r="U43" s="55"/>
      <c r="V43" s="42">
        <f t="shared" si="9"/>
        <v>0</v>
      </c>
      <c r="W43" s="56"/>
      <c r="X43" s="44" t="str">
        <f t="shared" si="10"/>
        <v/>
      </c>
      <c r="Y43" s="56"/>
      <c r="Z43" s="57" t="str">
        <f t="shared" si="0"/>
        <v/>
      </c>
      <c r="AA43" s="46" t="str">
        <f t="shared" si="11"/>
        <v/>
      </c>
      <c r="AB43" s="58" t="str">
        <f t="shared" si="12"/>
        <v/>
      </c>
      <c r="AC43" s="59" t="str">
        <f t="shared" si="1"/>
        <v/>
      </c>
    </row>
    <row r="44" spans="1:29" s="60" customFormat="1" ht="15" customHeight="1" x14ac:dyDescent="0.25">
      <c r="A44" s="100" t="s">
        <v>66</v>
      </c>
      <c r="B44" s="103" t="s">
        <v>67</v>
      </c>
      <c r="C44" s="103"/>
      <c r="D44" s="103" t="s">
        <v>68</v>
      </c>
      <c r="E44" s="103"/>
      <c r="F44" s="103" t="s">
        <v>69</v>
      </c>
      <c r="G44" s="106"/>
      <c r="H44" s="106" t="s">
        <v>70</v>
      </c>
      <c r="I44" s="109"/>
      <c r="K44" s="112" t="s">
        <v>71</v>
      </c>
      <c r="L44" s="106" t="s">
        <v>72</v>
      </c>
      <c r="M44" s="109"/>
      <c r="N44" s="106" t="s">
        <v>73</v>
      </c>
      <c r="O44" s="109"/>
      <c r="P44" s="61"/>
      <c r="Q44" s="131" t="s">
        <v>74</v>
      </c>
      <c r="R44" s="132"/>
      <c r="S44" s="132"/>
      <c r="T44" s="133"/>
      <c r="U44" s="140" t="s">
        <v>75</v>
      </c>
      <c r="V44" s="133"/>
      <c r="W44" s="131" t="s">
        <v>76</v>
      </c>
      <c r="X44" s="132"/>
      <c r="Y44" s="132"/>
      <c r="Z44" s="132"/>
      <c r="AA44" s="131" t="s">
        <v>77</v>
      </c>
      <c r="AB44" s="133"/>
    </row>
    <row r="45" spans="1:29" s="60" customFormat="1" ht="15" customHeight="1" x14ac:dyDescent="0.25">
      <c r="A45" s="101"/>
      <c r="B45" s="104"/>
      <c r="C45" s="104"/>
      <c r="D45" s="104"/>
      <c r="E45" s="104"/>
      <c r="F45" s="104"/>
      <c r="G45" s="107"/>
      <c r="H45" s="107"/>
      <c r="I45" s="110"/>
      <c r="K45" s="113"/>
      <c r="L45" s="107"/>
      <c r="M45" s="110"/>
      <c r="N45" s="107"/>
      <c r="O45" s="110"/>
      <c r="P45" s="62"/>
      <c r="Q45" s="134"/>
      <c r="R45" s="135"/>
      <c r="S45" s="135"/>
      <c r="T45" s="136"/>
      <c r="U45" s="134"/>
      <c r="V45" s="136"/>
      <c r="W45" s="134"/>
      <c r="X45" s="135"/>
      <c r="Y45" s="135"/>
      <c r="Z45" s="135"/>
      <c r="AA45" s="134"/>
      <c r="AB45" s="136"/>
    </row>
    <row r="46" spans="1:29" s="60" customFormat="1" ht="15" customHeight="1" x14ac:dyDescent="0.25">
      <c r="A46" s="101"/>
      <c r="B46" s="104"/>
      <c r="C46" s="104"/>
      <c r="D46" s="104"/>
      <c r="E46" s="104"/>
      <c r="F46" s="104"/>
      <c r="G46" s="107"/>
      <c r="H46" s="107"/>
      <c r="I46" s="110"/>
      <c r="K46" s="113"/>
      <c r="L46" s="107"/>
      <c r="M46" s="110"/>
      <c r="N46" s="107"/>
      <c r="O46" s="110"/>
      <c r="P46" s="62"/>
      <c r="Q46" s="134"/>
      <c r="R46" s="135"/>
      <c r="S46" s="135"/>
      <c r="T46" s="136"/>
      <c r="U46" s="134"/>
      <c r="V46" s="136"/>
      <c r="W46" s="134"/>
      <c r="X46" s="135"/>
      <c r="Y46" s="135"/>
      <c r="Z46" s="135"/>
      <c r="AA46" s="134"/>
      <c r="AB46" s="136"/>
    </row>
    <row r="47" spans="1:29" s="60" customFormat="1" ht="15" customHeight="1" x14ac:dyDescent="0.25">
      <c r="A47" s="101"/>
      <c r="B47" s="104"/>
      <c r="C47" s="104"/>
      <c r="D47" s="104"/>
      <c r="E47" s="104"/>
      <c r="F47" s="104"/>
      <c r="G47" s="107"/>
      <c r="H47" s="107"/>
      <c r="I47" s="110"/>
      <c r="K47" s="113"/>
      <c r="L47" s="107"/>
      <c r="M47" s="110"/>
      <c r="N47" s="107"/>
      <c r="O47" s="110"/>
      <c r="P47" s="62"/>
      <c r="Q47" s="134"/>
      <c r="R47" s="135"/>
      <c r="S47" s="135"/>
      <c r="T47" s="136"/>
      <c r="U47" s="134"/>
      <c r="V47" s="136"/>
      <c r="W47" s="134"/>
      <c r="X47" s="135"/>
      <c r="Y47" s="135"/>
      <c r="Z47" s="135"/>
      <c r="AA47" s="134"/>
      <c r="AB47" s="136"/>
    </row>
    <row r="48" spans="1:29" s="60" customFormat="1" ht="15" customHeight="1" x14ac:dyDescent="0.25">
      <c r="A48" s="101"/>
      <c r="B48" s="104"/>
      <c r="C48" s="104"/>
      <c r="D48" s="104"/>
      <c r="E48" s="104"/>
      <c r="F48" s="104"/>
      <c r="G48" s="107"/>
      <c r="H48" s="107"/>
      <c r="I48" s="110"/>
      <c r="K48" s="113"/>
      <c r="L48" s="107"/>
      <c r="M48" s="110"/>
      <c r="N48" s="107"/>
      <c r="O48" s="110"/>
      <c r="P48" s="62"/>
      <c r="Q48" s="134"/>
      <c r="R48" s="135"/>
      <c r="S48" s="135"/>
      <c r="T48" s="136"/>
      <c r="U48" s="134"/>
      <c r="V48" s="136"/>
      <c r="W48" s="134"/>
      <c r="X48" s="135"/>
      <c r="Y48" s="135"/>
      <c r="Z48" s="135"/>
      <c r="AA48" s="134"/>
      <c r="AB48" s="136"/>
    </row>
    <row r="49" spans="1:28" s="60" customFormat="1" ht="15" customHeight="1" x14ac:dyDescent="0.25">
      <c r="A49" s="101"/>
      <c r="B49" s="104"/>
      <c r="C49" s="104"/>
      <c r="D49" s="104"/>
      <c r="E49" s="104"/>
      <c r="F49" s="104"/>
      <c r="G49" s="107"/>
      <c r="H49" s="107"/>
      <c r="I49" s="110"/>
      <c r="K49" s="113"/>
      <c r="L49" s="107"/>
      <c r="M49" s="110"/>
      <c r="N49" s="107"/>
      <c r="O49" s="110"/>
      <c r="P49" s="62"/>
      <c r="Q49" s="134"/>
      <c r="R49" s="135"/>
      <c r="S49" s="135"/>
      <c r="T49" s="136"/>
      <c r="U49" s="134"/>
      <c r="V49" s="136"/>
      <c r="W49" s="134"/>
      <c r="X49" s="135"/>
      <c r="Y49" s="135"/>
      <c r="Z49" s="135"/>
      <c r="AA49" s="134"/>
      <c r="AB49" s="136"/>
    </row>
    <row r="50" spans="1:28" s="60" customFormat="1" ht="15" customHeight="1" x14ac:dyDescent="0.25">
      <c r="A50" s="101"/>
      <c r="B50" s="104"/>
      <c r="C50" s="104"/>
      <c r="D50" s="104"/>
      <c r="E50" s="104"/>
      <c r="F50" s="104"/>
      <c r="G50" s="107"/>
      <c r="H50" s="107"/>
      <c r="I50" s="110"/>
      <c r="K50" s="113"/>
      <c r="L50" s="107"/>
      <c r="M50" s="110"/>
      <c r="N50" s="107"/>
      <c r="O50" s="110"/>
      <c r="P50" s="62"/>
      <c r="Q50" s="134"/>
      <c r="R50" s="135"/>
      <c r="S50" s="135"/>
      <c r="T50" s="136"/>
      <c r="U50" s="134"/>
      <c r="V50" s="136"/>
      <c r="W50" s="134"/>
      <c r="X50" s="135"/>
      <c r="Y50" s="135"/>
      <c r="Z50" s="135"/>
      <c r="AA50" s="134"/>
      <c r="AB50" s="136"/>
    </row>
    <row r="51" spans="1:28" s="60" customFormat="1" ht="15" customHeight="1" x14ac:dyDescent="0.25">
      <c r="A51" s="101"/>
      <c r="B51" s="104"/>
      <c r="C51" s="104"/>
      <c r="D51" s="104"/>
      <c r="E51" s="104"/>
      <c r="F51" s="104"/>
      <c r="G51" s="107"/>
      <c r="H51" s="107"/>
      <c r="I51" s="110"/>
      <c r="K51" s="113"/>
      <c r="L51" s="107"/>
      <c r="M51" s="110"/>
      <c r="N51" s="107"/>
      <c r="O51" s="110"/>
      <c r="P51" s="62"/>
      <c r="Q51" s="134"/>
      <c r="R51" s="135"/>
      <c r="S51" s="135"/>
      <c r="T51" s="136"/>
      <c r="U51" s="134"/>
      <c r="V51" s="136"/>
      <c r="W51" s="134"/>
      <c r="X51" s="135"/>
      <c r="Y51" s="135"/>
      <c r="Z51" s="135"/>
      <c r="AA51" s="134"/>
      <c r="AB51" s="136"/>
    </row>
    <row r="52" spans="1:28" s="60" customFormat="1" ht="60.75" customHeight="1" x14ac:dyDescent="0.25">
      <c r="A52" s="101"/>
      <c r="B52" s="104"/>
      <c r="C52" s="104"/>
      <c r="D52" s="104"/>
      <c r="E52" s="104"/>
      <c r="F52" s="104"/>
      <c r="G52" s="107"/>
      <c r="H52" s="107"/>
      <c r="I52" s="110"/>
      <c r="K52" s="113"/>
      <c r="L52" s="107"/>
      <c r="M52" s="110"/>
      <c r="N52" s="107"/>
      <c r="O52" s="110"/>
      <c r="P52" s="62"/>
      <c r="Q52" s="134"/>
      <c r="R52" s="135"/>
      <c r="S52" s="135"/>
      <c r="T52" s="136"/>
      <c r="U52" s="134"/>
      <c r="V52" s="136"/>
      <c r="W52" s="134"/>
      <c r="X52" s="135"/>
      <c r="Y52" s="135"/>
      <c r="Z52" s="135"/>
      <c r="AA52" s="134"/>
      <c r="AB52" s="136"/>
    </row>
    <row r="53" spans="1:28" s="60" customFormat="1" ht="15" customHeight="1" x14ac:dyDescent="0.25">
      <c r="A53" s="101"/>
      <c r="B53" s="104"/>
      <c r="C53" s="104"/>
      <c r="D53" s="104"/>
      <c r="E53" s="104"/>
      <c r="F53" s="104"/>
      <c r="G53" s="107"/>
      <c r="H53" s="107"/>
      <c r="I53" s="110"/>
      <c r="K53" s="113"/>
      <c r="L53" s="107"/>
      <c r="M53" s="110"/>
      <c r="N53" s="107"/>
      <c r="O53" s="110"/>
      <c r="Q53" s="134"/>
      <c r="R53" s="135"/>
      <c r="S53" s="135"/>
      <c r="T53" s="136"/>
      <c r="U53" s="134"/>
      <c r="V53" s="136"/>
      <c r="W53" s="134"/>
      <c r="X53" s="135"/>
      <c r="Y53" s="135"/>
      <c r="Z53" s="135"/>
      <c r="AA53" s="134"/>
      <c r="AB53" s="136"/>
    </row>
    <row r="54" spans="1:28" s="60" customFormat="1" ht="15" customHeight="1" thickBot="1" x14ac:dyDescent="0.3">
      <c r="A54" s="102"/>
      <c r="B54" s="105"/>
      <c r="C54" s="105"/>
      <c r="D54" s="105"/>
      <c r="E54" s="105"/>
      <c r="F54" s="105"/>
      <c r="G54" s="108"/>
      <c r="H54" s="107"/>
      <c r="I54" s="110"/>
      <c r="K54" s="113"/>
      <c r="L54" s="107"/>
      <c r="M54" s="110"/>
      <c r="N54" s="107"/>
      <c r="O54" s="110"/>
      <c r="Q54" s="137"/>
      <c r="R54" s="138"/>
      <c r="S54" s="138"/>
      <c r="T54" s="139"/>
      <c r="U54" s="137"/>
      <c r="V54" s="139"/>
      <c r="W54" s="137"/>
      <c r="X54" s="138"/>
      <c r="Y54" s="138"/>
      <c r="Z54" s="138"/>
      <c r="AA54" s="134"/>
      <c r="AB54" s="136"/>
    </row>
    <row r="55" spans="1:28" s="60" customFormat="1" x14ac:dyDescent="0.25">
      <c r="H55" s="107"/>
      <c r="I55" s="110"/>
      <c r="K55" s="113"/>
      <c r="L55" s="107"/>
      <c r="M55" s="110"/>
      <c r="N55" s="107"/>
      <c r="O55" s="110"/>
      <c r="AA55" s="134"/>
      <c r="AB55" s="136"/>
    </row>
    <row r="56" spans="1:28" s="60" customFormat="1" ht="15.75" thickBot="1" x14ac:dyDescent="0.3">
      <c r="H56" s="108"/>
      <c r="I56" s="111"/>
      <c r="K56" s="114"/>
      <c r="L56" s="108"/>
      <c r="M56" s="111"/>
      <c r="N56" s="108"/>
      <c r="O56" s="111"/>
      <c r="AA56" s="137"/>
      <c r="AB56" s="139"/>
    </row>
    <row r="57" spans="1:28" s="60" customFormat="1" x14ac:dyDescent="0.25"/>
  </sheetData>
  <sheetProtection algorithmName="SHA-512" hashValue="yBvrlxHRaiYx16JvjoFRXkB+VNvq736Rtkdd7v3IaxMc0BXZlCXiO68sLkYg94ika6N550wBPtFE+mBC7TJ/eg==" saltValue="7nP9m0kxliNhnU9T3ThR2Q==" spinCount="100000" sheet="1"/>
  <mergeCells count="90">
    <mergeCell ref="A1:J3"/>
    <mergeCell ref="A5:J5"/>
    <mergeCell ref="M5:T5"/>
    <mergeCell ref="A6:B6"/>
    <mergeCell ref="C6:D6"/>
    <mergeCell ref="F6:J6"/>
    <mergeCell ref="A7:B8"/>
    <mergeCell ref="C7:D8"/>
    <mergeCell ref="F7:H7"/>
    <mergeCell ref="I7:J7"/>
    <mergeCell ref="F8:H8"/>
    <mergeCell ref="I8:J8"/>
    <mergeCell ref="A9:D9"/>
    <mergeCell ref="F9:H9"/>
    <mergeCell ref="I9:J9"/>
    <mergeCell ref="M9:M10"/>
    <mergeCell ref="N9:T10"/>
    <mergeCell ref="A10:B10"/>
    <mergeCell ref="C10:D10"/>
    <mergeCell ref="F10:H10"/>
    <mergeCell ref="I10:J10"/>
    <mergeCell ref="A11:B11"/>
    <mergeCell ref="C11:D11"/>
    <mergeCell ref="F11:I11"/>
    <mergeCell ref="A12:B12"/>
    <mergeCell ref="C12:D12"/>
    <mergeCell ref="F12:J12"/>
    <mergeCell ref="M12:T12"/>
    <mergeCell ref="A13:D13"/>
    <mergeCell ref="F13:H13"/>
    <mergeCell ref="I13:J13"/>
    <mergeCell ref="M13:O14"/>
    <mergeCell ref="P13:Q14"/>
    <mergeCell ref="R13:S14"/>
    <mergeCell ref="T13:T14"/>
    <mergeCell ref="A14:B15"/>
    <mergeCell ref="C14:D15"/>
    <mergeCell ref="R16:S16"/>
    <mergeCell ref="F14:H14"/>
    <mergeCell ref="I14:J14"/>
    <mergeCell ref="F15:J15"/>
    <mergeCell ref="M15:O15"/>
    <mergeCell ref="P15:Q15"/>
    <mergeCell ref="R15:S15"/>
    <mergeCell ref="A16:D16"/>
    <mergeCell ref="F16:H16"/>
    <mergeCell ref="I16:J16"/>
    <mergeCell ref="M16:O16"/>
    <mergeCell ref="P16:Q16"/>
    <mergeCell ref="D21:E21"/>
    <mergeCell ref="F21:G21"/>
    <mergeCell ref="H21:I21"/>
    <mergeCell ref="L21:M21"/>
    <mergeCell ref="A17:B17"/>
    <mergeCell ref="C17:D17"/>
    <mergeCell ref="F17:H17"/>
    <mergeCell ref="I17:J17"/>
    <mergeCell ref="A18:B18"/>
    <mergeCell ref="C18:D18"/>
    <mergeCell ref="F18:H18"/>
    <mergeCell ref="I18:J18"/>
    <mergeCell ref="AA20:AB20"/>
    <mergeCell ref="AC20:AC22"/>
    <mergeCell ref="N21:O21"/>
    <mergeCell ref="T21:T22"/>
    <mergeCell ref="U21:U22"/>
    <mergeCell ref="W20:Z20"/>
    <mergeCell ref="W21:X21"/>
    <mergeCell ref="Y21:Z21"/>
    <mergeCell ref="AA21:AA22"/>
    <mergeCell ref="L20:P20"/>
    <mergeCell ref="Q20:T20"/>
    <mergeCell ref="U20:V20"/>
    <mergeCell ref="V21:V22"/>
    <mergeCell ref="AB21:AB22"/>
    <mergeCell ref="A44:A54"/>
    <mergeCell ref="B44:C54"/>
    <mergeCell ref="D44:E54"/>
    <mergeCell ref="F44:G54"/>
    <mergeCell ref="H44:I56"/>
    <mergeCell ref="K44:K56"/>
    <mergeCell ref="L44:M56"/>
    <mergeCell ref="N44:O56"/>
    <mergeCell ref="Q44:T54"/>
    <mergeCell ref="U44:V54"/>
    <mergeCell ref="W44:Z54"/>
    <mergeCell ref="AA44:AB56"/>
    <mergeCell ref="A20:A22"/>
    <mergeCell ref="B20:K20"/>
    <mergeCell ref="B21:C21"/>
  </mergeCells>
  <pageMargins left="0.7" right="0.7" top="0.78740157499999996" bottom="0.78740157499999996" header="0.3" footer="0.3"/>
  <pageSetup paperSize="9" scale="89" orientation="landscape" r:id="rId1"/>
  <rowBreaks count="2" manualBreakCount="2">
    <brk id="19" max="16383" man="1"/>
    <brk id="43" max="16383"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B1:T303"/>
  <sheetViews>
    <sheetView workbookViewId="0">
      <selection activeCell="K16" sqref="K16"/>
    </sheetView>
  </sheetViews>
  <sheetFormatPr baseColWidth="10" defaultColWidth="11.42578125" defaultRowHeight="15" x14ac:dyDescent="0.25"/>
  <cols>
    <col min="1" max="1" width="11.42578125" style="66"/>
    <col min="2" max="2" width="15" style="63" customWidth="1"/>
    <col min="3" max="3" width="11.42578125" style="64"/>
    <col min="4" max="5" width="11.42578125" style="66"/>
    <col min="6" max="7" width="11.42578125" style="94"/>
    <col min="8" max="13" width="11.42578125" style="66"/>
    <col min="14" max="14" width="14.5703125" style="66" customWidth="1"/>
    <col min="15" max="15" width="14.140625" style="66" customWidth="1"/>
    <col min="16" max="16" width="11.42578125" style="66"/>
    <col min="17" max="17" width="16.7109375" style="66" customWidth="1"/>
    <col min="18" max="18" width="11.42578125" style="66"/>
    <col min="19" max="19" width="23.28515625" style="66" customWidth="1"/>
    <col min="20" max="16384" width="11.42578125" style="66"/>
  </cols>
  <sheetData>
    <row r="1" spans="2:20" ht="15" customHeight="1" thickBot="1" x14ac:dyDescent="0.35">
      <c r="D1" s="65" t="s">
        <v>44</v>
      </c>
      <c r="E1" s="65"/>
      <c r="F1" s="65"/>
      <c r="G1" s="65"/>
      <c r="H1" s="65"/>
      <c r="I1" s="65"/>
    </row>
    <row r="2" spans="2:20" ht="30" customHeight="1" thickBot="1" x14ac:dyDescent="0.3">
      <c r="B2" s="245" t="s">
        <v>78</v>
      </c>
      <c r="C2" s="247" t="s">
        <v>79</v>
      </c>
      <c r="D2" s="249" t="s">
        <v>80</v>
      </c>
      <c r="E2" s="250"/>
      <c r="F2" s="251" t="s">
        <v>81</v>
      </c>
      <c r="G2" s="252"/>
      <c r="H2" s="249" t="s">
        <v>24</v>
      </c>
      <c r="I2" s="250"/>
      <c r="K2" s="67" t="s">
        <v>5</v>
      </c>
      <c r="L2" s="67" t="s">
        <v>82</v>
      </c>
      <c r="N2" s="244" t="s">
        <v>83</v>
      </c>
      <c r="O2" s="244"/>
      <c r="P2" s="244"/>
      <c r="Q2" s="244"/>
      <c r="R2" s="244"/>
      <c r="S2" s="67" t="s">
        <v>84</v>
      </c>
      <c r="T2" s="66" t="b">
        <v>0</v>
      </c>
    </row>
    <row r="3" spans="2:20" x14ac:dyDescent="0.25">
      <c r="B3" s="246"/>
      <c r="C3" s="248"/>
      <c r="D3" s="68" t="s">
        <v>85</v>
      </c>
      <c r="E3" s="69" t="s">
        <v>86</v>
      </c>
      <c r="F3" s="70" t="s">
        <v>85</v>
      </c>
      <c r="G3" s="71" t="s">
        <v>86</v>
      </c>
      <c r="H3" s="68" t="s">
        <v>85</v>
      </c>
      <c r="I3" s="69" t="s">
        <v>86</v>
      </c>
      <c r="K3" s="66" t="b">
        <v>1</v>
      </c>
      <c r="L3" s="66" t="b">
        <v>1</v>
      </c>
      <c r="N3" s="72" t="s">
        <v>87</v>
      </c>
      <c r="O3" s="73" t="s">
        <v>44</v>
      </c>
      <c r="P3" s="73" t="s">
        <v>88</v>
      </c>
      <c r="Q3" s="74" t="s">
        <v>89</v>
      </c>
      <c r="S3" s="67" t="s">
        <v>90</v>
      </c>
      <c r="T3" s="66" t="b">
        <v>0</v>
      </c>
    </row>
    <row r="4" spans="2:20" x14ac:dyDescent="0.25">
      <c r="B4" s="75">
        <v>0.1</v>
      </c>
      <c r="C4" s="76">
        <v>19.649999999999999</v>
      </c>
      <c r="D4" s="77">
        <v>5.56</v>
      </c>
      <c r="E4" s="78">
        <v>25.2</v>
      </c>
      <c r="F4" s="79">
        <v>3.95</v>
      </c>
      <c r="G4" s="80">
        <v>24.84</v>
      </c>
      <c r="H4" s="77">
        <v>2.87</v>
      </c>
      <c r="I4" s="78">
        <v>23.4</v>
      </c>
      <c r="N4" s="81">
        <v>0</v>
      </c>
      <c r="O4" s="82" t="e">
        <v>#N/A</v>
      </c>
      <c r="P4" s="82" t="e">
        <v>#N/A</v>
      </c>
      <c r="Q4" s="83">
        <v>0</v>
      </c>
      <c r="S4" s="67" t="s">
        <v>91</v>
      </c>
      <c r="T4" s="66" t="b">
        <v>0</v>
      </c>
    </row>
    <row r="5" spans="2:20" x14ac:dyDescent="0.25">
      <c r="B5" s="75">
        <v>0.11</v>
      </c>
      <c r="C5" s="76">
        <v>18.09</v>
      </c>
      <c r="D5" s="77">
        <v>5.56</v>
      </c>
      <c r="E5" s="78">
        <v>24.8</v>
      </c>
      <c r="F5" s="79">
        <v>3.95</v>
      </c>
      <c r="G5" s="80">
        <v>23.6</v>
      </c>
      <c r="H5" s="77">
        <v>2.87</v>
      </c>
      <c r="I5" s="78">
        <v>21.2</v>
      </c>
      <c r="N5" s="81">
        <v>0</v>
      </c>
      <c r="O5" s="82" t="e">
        <v>#N/A</v>
      </c>
      <c r="P5" s="82" t="e">
        <v>#N/A</v>
      </c>
      <c r="Q5" s="83">
        <v>0</v>
      </c>
      <c r="S5" s="67" t="s">
        <v>92</v>
      </c>
      <c r="T5" s="66" t="b">
        <v>0</v>
      </c>
    </row>
    <row r="6" spans="2:20" x14ac:dyDescent="0.25">
      <c r="B6" s="75">
        <v>0.12</v>
      </c>
      <c r="C6" s="76">
        <v>18.09</v>
      </c>
      <c r="D6" s="77">
        <v>5.56</v>
      </c>
      <c r="E6" s="78">
        <v>24.8</v>
      </c>
      <c r="F6" s="79">
        <v>3.95</v>
      </c>
      <c r="G6" s="80">
        <v>23.6</v>
      </c>
      <c r="H6" s="77">
        <v>2.87</v>
      </c>
      <c r="I6" s="78">
        <v>21.2</v>
      </c>
      <c r="N6" s="81">
        <v>0</v>
      </c>
      <c r="O6" s="82" t="e">
        <v>#N/A</v>
      </c>
      <c r="P6" s="82" t="e">
        <v>#N/A</v>
      </c>
      <c r="Q6" s="83">
        <v>0</v>
      </c>
      <c r="S6" s="67" t="s">
        <v>93</v>
      </c>
      <c r="T6" s="66" t="b">
        <v>1</v>
      </c>
    </row>
    <row r="7" spans="2:20" x14ac:dyDescent="0.25">
      <c r="B7" s="75">
        <v>0.13</v>
      </c>
      <c r="C7" s="76">
        <v>16.72</v>
      </c>
      <c r="D7" s="77">
        <v>5.56</v>
      </c>
      <c r="E7" s="78">
        <v>24.5</v>
      </c>
      <c r="F7" s="79">
        <v>3.95</v>
      </c>
      <c r="G7" s="80">
        <v>22.36</v>
      </c>
      <c r="H7" s="77">
        <v>2.7</v>
      </c>
      <c r="I7" s="78">
        <v>20.079999999999998</v>
      </c>
      <c r="N7" s="81">
        <v>0</v>
      </c>
      <c r="O7" s="82" t="e">
        <v>#N/A</v>
      </c>
      <c r="P7" s="82" t="e">
        <v>#N/A</v>
      </c>
      <c r="Q7" s="83">
        <v>0</v>
      </c>
      <c r="S7" s="67" t="s">
        <v>94</v>
      </c>
      <c r="T7" s="66">
        <v>0</v>
      </c>
    </row>
    <row r="8" spans="2:20" x14ac:dyDescent="0.25">
      <c r="B8" s="75">
        <v>0.14000000000000001</v>
      </c>
      <c r="C8" s="76">
        <v>16.72</v>
      </c>
      <c r="D8" s="77">
        <v>5.56</v>
      </c>
      <c r="E8" s="78">
        <v>24.5</v>
      </c>
      <c r="F8" s="79">
        <v>3.95</v>
      </c>
      <c r="G8" s="80">
        <v>22.36</v>
      </c>
      <c r="H8" s="77">
        <v>2.7</v>
      </c>
      <c r="I8" s="78">
        <v>20.079999999999998</v>
      </c>
      <c r="N8" s="81">
        <v>0</v>
      </c>
      <c r="O8" s="82" t="e">
        <v>#N/A</v>
      </c>
      <c r="P8" s="82" t="e">
        <v>#N/A</v>
      </c>
      <c r="Q8" s="83">
        <v>0</v>
      </c>
      <c r="S8" s="67" t="s">
        <v>95</v>
      </c>
      <c r="T8" s="66">
        <v>0</v>
      </c>
    </row>
    <row r="9" spans="2:20" x14ac:dyDescent="0.25">
      <c r="B9" s="75">
        <v>0.15</v>
      </c>
      <c r="C9" s="76">
        <v>15.85</v>
      </c>
      <c r="D9" s="77">
        <v>5.21</v>
      </c>
      <c r="E9" s="78">
        <v>22.52</v>
      </c>
      <c r="F9" s="79">
        <v>3.6</v>
      </c>
      <c r="G9" s="80">
        <v>21.27</v>
      </c>
      <c r="H9" s="77">
        <v>2.52</v>
      </c>
      <c r="I9" s="78">
        <v>18.940000000000001</v>
      </c>
      <c r="N9" s="81">
        <v>0</v>
      </c>
      <c r="O9" s="82" t="e">
        <v>#N/A</v>
      </c>
      <c r="P9" s="82" t="e">
        <v>#N/A</v>
      </c>
      <c r="Q9" s="83">
        <v>0</v>
      </c>
      <c r="S9" s="67" t="s">
        <v>96</v>
      </c>
      <c r="T9" s="66">
        <v>0</v>
      </c>
    </row>
    <row r="10" spans="2:20" x14ac:dyDescent="0.25">
      <c r="B10" s="75">
        <v>0.16</v>
      </c>
      <c r="C10" s="76">
        <v>15.85</v>
      </c>
      <c r="D10" s="77">
        <v>5.21</v>
      </c>
      <c r="E10" s="78">
        <v>22.52</v>
      </c>
      <c r="F10" s="79">
        <v>3.6</v>
      </c>
      <c r="G10" s="80">
        <v>21.27</v>
      </c>
      <c r="H10" s="77">
        <v>2.52</v>
      </c>
      <c r="I10" s="78">
        <v>18.940000000000001</v>
      </c>
      <c r="N10" s="81">
        <v>0</v>
      </c>
      <c r="O10" s="82" t="e">
        <v>#N/A</v>
      </c>
      <c r="P10" s="82" t="e">
        <v>#N/A</v>
      </c>
      <c r="Q10" s="83">
        <v>0</v>
      </c>
      <c r="S10" s="67" t="s">
        <v>97</v>
      </c>
      <c r="T10" s="66">
        <v>0</v>
      </c>
    </row>
    <row r="11" spans="2:20" x14ac:dyDescent="0.25">
      <c r="B11" s="75">
        <v>0.17</v>
      </c>
      <c r="C11" s="76">
        <v>14.66</v>
      </c>
      <c r="D11" s="77">
        <v>4.8600000000000003</v>
      </c>
      <c r="E11" s="78">
        <v>20.7</v>
      </c>
      <c r="F11" s="79">
        <v>2.87</v>
      </c>
      <c r="G11" s="80">
        <v>18.21</v>
      </c>
      <c r="H11" s="77">
        <v>2.3400000000000003</v>
      </c>
      <c r="I11" s="78">
        <v>16.8</v>
      </c>
      <c r="N11" s="81">
        <v>0</v>
      </c>
      <c r="O11" s="82" t="e">
        <v>#N/A</v>
      </c>
      <c r="P11" s="82" t="e">
        <v>#N/A</v>
      </c>
      <c r="Q11" s="83">
        <v>0</v>
      </c>
      <c r="S11" s="67" t="s">
        <v>98</v>
      </c>
      <c r="T11" s="66">
        <v>0</v>
      </c>
    </row>
    <row r="12" spans="2:20" x14ac:dyDescent="0.25">
      <c r="B12" s="75">
        <v>0.18</v>
      </c>
      <c r="C12" s="76">
        <v>14.66</v>
      </c>
      <c r="D12" s="77">
        <v>4.8600000000000003</v>
      </c>
      <c r="E12" s="78">
        <v>20.7</v>
      </c>
      <c r="F12" s="79">
        <v>2.87</v>
      </c>
      <c r="G12" s="80">
        <v>18.21</v>
      </c>
      <c r="H12" s="77">
        <v>2.3400000000000003</v>
      </c>
      <c r="I12" s="78">
        <v>16.8</v>
      </c>
      <c r="N12" s="81">
        <v>0</v>
      </c>
      <c r="O12" s="82" t="e">
        <v>#N/A</v>
      </c>
      <c r="P12" s="82" t="e">
        <v>#N/A</v>
      </c>
      <c r="Q12" s="83">
        <v>0</v>
      </c>
      <c r="S12" s="67" t="s">
        <v>99</v>
      </c>
      <c r="T12" s="84">
        <v>0</v>
      </c>
    </row>
    <row r="13" spans="2:20" x14ac:dyDescent="0.25">
      <c r="B13" s="75">
        <v>0.19</v>
      </c>
      <c r="C13" s="76">
        <v>14.66</v>
      </c>
      <c r="D13" s="77">
        <v>4.8600000000000003</v>
      </c>
      <c r="E13" s="78">
        <v>20.7</v>
      </c>
      <c r="F13" s="79">
        <v>2.87</v>
      </c>
      <c r="G13" s="80">
        <v>18.21</v>
      </c>
      <c r="H13" s="77">
        <v>2.3400000000000003</v>
      </c>
      <c r="I13" s="78">
        <v>16.8</v>
      </c>
      <c r="N13" s="81">
        <v>0</v>
      </c>
      <c r="O13" s="82" t="e">
        <v>#N/A</v>
      </c>
      <c r="P13" s="82" t="e">
        <v>#N/A</v>
      </c>
      <c r="Q13" s="83">
        <v>0</v>
      </c>
      <c r="S13" s="67" t="s">
        <v>100</v>
      </c>
      <c r="T13" s="66" t="b">
        <v>0</v>
      </c>
    </row>
    <row r="14" spans="2:20" x14ac:dyDescent="0.25">
      <c r="B14" s="75">
        <v>0.2</v>
      </c>
      <c r="C14" s="76">
        <v>14.66</v>
      </c>
      <c r="D14" s="77">
        <v>4.8600000000000003</v>
      </c>
      <c r="E14" s="78">
        <v>20.7</v>
      </c>
      <c r="F14" s="79">
        <v>2.87</v>
      </c>
      <c r="G14" s="80">
        <v>18.21</v>
      </c>
      <c r="H14" s="77">
        <v>2.3400000000000003</v>
      </c>
      <c r="I14" s="78">
        <v>16.8</v>
      </c>
      <c r="N14" s="81">
        <v>0</v>
      </c>
      <c r="O14" s="82" t="e">
        <v>#N/A</v>
      </c>
      <c r="P14" s="82" t="e">
        <v>#N/A</v>
      </c>
      <c r="Q14" s="83">
        <v>0</v>
      </c>
    </row>
    <row r="15" spans="2:20" x14ac:dyDescent="0.25">
      <c r="B15" s="75">
        <v>0.21</v>
      </c>
      <c r="C15" s="76">
        <v>13.19</v>
      </c>
      <c r="D15" s="77">
        <v>4.32</v>
      </c>
      <c r="E15" s="78">
        <v>18.97</v>
      </c>
      <c r="F15" s="79">
        <v>2.7</v>
      </c>
      <c r="G15" s="80">
        <v>17.079999999999998</v>
      </c>
      <c r="H15" s="77">
        <v>2.0499999999999998</v>
      </c>
      <c r="I15" s="78">
        <v>15</v>
      </c>
      <c r="N15" s="81">
        <v>0</v>
      </c>
      <c r="O15" s="82" t="e">
        <v>#N/A</v>
      </c>
      <c r="P15" s="82" t="e">
        <v>#N/A</v>
      </c>
      <c r="Q15" s="83">
        <v>0</v>
      </c>
    </row>
    <row r="16" spans="2:20" x14ac:dyDescent="0.25">
      <c r="B16" s="75">
        <v>0.22</v>
      </c>
      <c r="C16" s="76">
        <v>13.19</v>
      </c>
      <c r="D16" s="77">
        <v>4.32</v>
      </c>
      <c r="E16" s="78">
        <v>18.97</v>
      </c>
      <c r="F16" s="79">
        <v>2.7</v>
      </c>
      <c r="G16" s="80">
        <v>17.079999999999998</v>
      </c>
      <c r="H16" s="77">
        <v>2.0499999999999998</v>
      </c>
      <c r="I16" s="78">
        <v>15</v>
      </c>
      <c r="N16" s="81">
        <v>0</v>
      </c>
      <c r="O16" s="82" t="e">
        <v>#N/A</v>
      </c>
      <c r="P16" s="82" t="e">
        <v>#N/A</v>
      </c>
      <c r="Q16" s="83">
        <v>0</v>
      </c>
    </row>
    <row r="17" spans="2:19" x14ac:dyDescent="0.25">
      <c r="B17" s="75">
        <v>0.23</v>
      </c>
      <c r="C17" s="76">
        <v>13.19</v>
      </c>
      <c r="D17" s="77">
        <v>4.32</v>
      </c>
      <c r="E17" s="78">
        <v>18.97</v>
      </c>
      <c r="F17" s="79">
        <v>2.7</v>
      </c>
      <c r="G17" s="80">
        <v>17.079999999999998</v>
      </c>
      <c r="H17" s="77">
        <v>2.0499999999999998</v>
      </c>
      <c r="I17" s="78">
        <v>15</v>
      </c>
      <c r="N17" s="81">
        <v>0</v>
      </c>
      <c r="O17" s="82" t="e">
        <v>#N/A</v>
      </c>
      <c r="P17" s="82" t="e">
        <v>#N/A</v>
      </c>
      <c r="Q17" s="83">
        <v>0</v>
      </c>
    </row>
    <row r="18" spans="2:19" ht="15.75" thickBot="1" x14ac:dyDescent="0.3">
      <c r="B18" s="75">
        <v>0.24</v>
      </c>
      <c r="C18" s="76">
        <v>13.19</v>
      </c>
      <c r="D18" s="77">
        <v>4.32</v>
      </c>
      <c r="E18" s="78">
        <v>18.97</v>
      </c>
      <c r="F18" s="79">
        <v>2.7</v>
      </c>
      <c r="G18" s="80">
        <v>17.079999999999998</v>
      </c>
      <c r="H18" s="77">
        <v>2.0499999999999998</v>
      </c>
      <c r="I18" s="78">
        <v>15</v>
      </c>
      <c r="N18" s="81">
        <v>0</v>
      </c>
      <c r="O18" s="85" t="e">
        <v>#N/A</v>
      </c>
      <c r="P18" s="85" t="e">
        <v>#N/A</v>
      </c>
      <c r="Q18" s="83">
        <v>0</v>
      </c>
    </row>
    <row r="19" spans="2:19" x14ac:dyDescent="0.25">
      <c r="B19" s="75">
        <v>0.25</v>
      </c>
      <c r="C19" s="76">
        <v>13.19</v>
      </c>
      <c r="D19" s="77">
        <v>4.32</v>
      </c>
      <c r="E19" s="78">
        <v>18.97</v>
      </c>
      <c r="F19" s="79">
        <v>2.7</v>
      </c>
      <c r="G19" s="80">
        <v>17.079999999999998</v>
      </c>
      <c r="H19" s="77">
        <v>2.0499999999999998</v>
      </c>
      <c r="I19" s="78">
        <v>15</v>
      </c>
    </row>
    <row r="20" spans="2:19" x14ac:dyDescent="0.25">
      <c r="B20" s="75">
        <v>0.26</v>
      </c>
      <c r="C20" s="76">
        <v>12.03</v>
      </c>
      <c r="D20" s="77">
        <v>3.95</v>
      </c>
      <c r="E20" s="78">
        <v>17.690000000000001</v>
      </c>
      <c r="F20" s="79">
        <v>2.16</v>
      </c>
      <c r="G20" s="80">
        <v>15.16</v>
      </c>
      <c r="H20" s="77">
        <v>1.78</v>
      </c>
      <c r="I20" s="78">
        <v>13.11</v>
      </c>
    </row>
    <row r="21" spans="2:19" x14ac:dyDescent="0.25">
      <c r="B21" s="75">
        <v>0.27</v>
      </c>
      <c r="C21" s="76">
        <v>12.03</v>
      </c>
      <c r="D21" s="77">
        <v>3.95</v>
      </c>
      <c r="E21" s="78">
        <v>17.690000000000001</v>
      </c>
      <c r="F21" s="79">
        <v>2.16</v>
      </c>
      <c r="G21" s="80">
        <v>15.16</v>
      </c>
      <c r="H21" s="77">
        <v>1.78</v>
      </c>
      <c r="I21" s="78">
        <v>13.11</v>
      </c>
    </row>
    <row r="22" spans="2:19" ht="23.25" x14ac:dyDescent="0.35">
      <c r="B22" s="75">
        <v>0.28000000000000003</v>
      </c>
      <c r="C22" s="76">
        <v>12.03</v>
      </c>
      <c r="D22" s="77">
        <v>3.95</v>
      </c>
      <c r="E22" s="78">
        <v>17.690000000000001</v>
      </c>
      <c r="F22" s="79">
        <v>2.16</v>
      </c>
      <c r="G22" s="80">
        <v>15.16</v>
      </c>
      <c r="H22" s="77">
        <v>1.78</v>
      </c>
      <c r="I22" s="78">
        <v>13.11</v>
      </c>
      <c r="N22" s="67" t="s">
        <v>101</v>
      </c>
      <c r="O22" s="86"/>
      <c r="P22" s="86"/>
      <c r="Q22" s="86"/>
      <c r="R22" s="87"/>
      <c r="S22" s="87"/>
    </row>
    <row r="23" spans="2:19" ht="23.25" x14ac:dyDescent="0.35">
      <c r="B23" s="75">
        <v>0.28999999999999998</v>
      </c>
      <c r="C23" s="76">
        <v>12.03</v>
      </c>
      <c r="D23" s="77">
        <v>3.95</v>
      </c>
      <c r="E23" s="78">
        <v>17.690000000000001</v>
      </c>
      <c r="F23" s="79">
        <v>2.16</v>
      </c>
      <c r="G23" s="80">
        <v>15.16</v>
      </c>
      <c r="H23" s="77">
        <v>1.78</v>
      </c>
      <c r="I23" s="78">
        <v>13.11</v>
      </c>
      <c r="N23" s="67" t="s">
        <v>102</v>
      </c>
      <c r="O23" s="86"/>
      <c r="P23" s="86"/>
      <c r="Q23" s="86"/>
      <c r="R23" s="87"/>
      <c r="S23" s="87"/>
    </row>
    <row r="24" spans="2:19" ht="23.25" x14ac:dyDescent="0.35">
      <c r="B24" s="75">
        <v>0.3</v>
      </c>
      <c r="C24" s="76">
        <v>12.03</v>
      </c>
      <c r="D24" s="77">
        <v>3.95</v>
      </c>
      <c r="E24" s="78">
        <v>17.690000000000001</v>
      </c>
      <c r="F24" s="79">
        <v>2.16</v>
      </c>
      <c r="G24" s="80">
        <v>15.16</v>
      </c>
      <c r="H24" s="77">
        <v>1.78</v>
      </c>
      <c r="I24" s="78">
        <v>13.11</v>
      </c>
      <c r="N24" s="67" t="s">
        <v>103</v>
      </c>
      <c r="O24" s="86"/>
      <c r="P24" s="86"/>
      <c r="Q24" s="86"/>
      <c r="R24" s="87"/>
      <c r="S24" s="87"/>
    </row>
    <row r="25" spans="2:19" ht="23.25" x14ac:dyDescent="0.35">
      <c r="B25" s="75">
        <v>0.31</v>
      </c>
      <c r="C25" s="76">
        <v>10.86</v>
      </c>
      <c r="D25" s="77">
        <v>3.6</v>
      </c>
      <c r="E25" s="78">
        <v>16.27</v>
      </c>
      <c r="F25" s="79">
        <v>2.16</v>
      </c>
      <c r="G25" s="80">
        <v>15.16</v>
      </c>
      <c r="H25" s="77">
        <v>1.6</v>
      </c>
      <c r="I25" s="78">
        <v>11.67</v>
      </c>
      <c r="N25" s="67" t="s">
        <v>104</v>
      </c>
      <c r="O25" s="86"/>
      <c r="P25" s="86"/>
      <c r="Q25" s="86"/>
      <c r="R25" s="87"/>
      <c r="S25" s="87"/>
    </row>
    <row r="26" spans="2:19" ht="23.25" x14ac:dyDescent="0.35">
      <c r="B26" s="75">
        <v>0.32</v>
      </c>
      <c r="C26" s="76">
        <v>10.86</v>
      </c>
      <c r="D26" s="77">
        <v>3.6</v>
      </c>
      <c r="E26" s="78">
        <v>16.27</v>
      </c>
      <c r="F26" s="79">
        <v>2.16</v>
      </c>
      <c r="G26" s="80">
        <v>15.16</v>
      </c>
      <c r="H26" s="77">
        <v>1.6</v>
      </c>
      <c r="I26" s="78">
        <v>11.67</v>
      </c>
      <c r="N26" s="67" t="s">
        <v>105</v>
      </c>
      <c r="O26" s="86"/>
      <c r="P26" s="86"/>
      <c r="Q26" s="86"/>
      <c r="R26" s="87"/>
      <c r="S26" s="87"/>
    </row>
    <row r="27" spans="2:19" ht="23.25" x14ac:dyDescent="0.35">
      <c r="B27" s="75">
        <v>0.33</v>
      </c>
      <c r="C27" s="76">
        <v>10.86</v>
      </c>
      <c r="D27" s="77">
        <v>3.6</v>
      </c>
      <c r="E27" s="78">
        <v>16.27</v>
      </c>
      <c r="F27" s="79">
        <v>2.16</v>
      </c>
      <c r="G27" s="80">
        <v>15.16</v>
      </c>
      <c r="H27" s="77">
        <v>1.6</v>
      </c>
      <c r="I27" s="78">
        <v>11.67</v>
      </c>
      <c r="O27" s="86"/>
      <c r="P27" s="86"/>
      <c r="Q27" s="86"/>
      <c r="R27" s="87"/>
      <c r="S27" s="87"/>
    </row>
    <row r="28" spans="2:19" ht="23.25" x14ac:dyDescent="0.35">
      <c r="B28" s="75">
        <v>0.34</v>
      </c>
      <c r="C28" s="76">
        <v>10.86</v>
      </c>
      <c r="D28" s="77">
        <v>3.6</v>
      </c>
      <c r="E28" s="78">
        <v>16.27</v>
      </c>
      <c r="F28" s="79">
        <v>2.16</v>
      </c>
      <c r="G28" s="80">
        <v>15.16</v>
      </c>
      <c r="H28" s="77">
        <v>1.6</v>
      </c>
      <c r="I28" s="78">
        <v>11.67</v>
      </c>
      <c r="O28" s="86"/>
      <c r="P28" s="86"/>
      <c r="Q28" s="86"/>
      <c r="R28" s="87"/>
      <c r="S28" s="87"/>
    </row>
    <row r="29" spans="2:19" ht="23.25" x14ac:dyDescent="0.35">
      <c r="B29" s="75">
        <v>0.35</v>
      </c>
      <c r="C29" s="76">
        <v>10.86</v>
      </c>
      <c r="D29" s="77">
        <v>3.6</v>
      </c>
      <c r="E29" s="78">
        <v>16.27</v>
      </c>
      <c r="F29" s="79">
        <v>2.16</v>
      </c>
      <c r="G29" s="80">
        <v>15.16</v>
      </c>
      <c r="H29" s="77">
        <v>1.6</v>
      </c>
      <c r="I29" s="78">
        <v>11.67</v>
      </c>
      <c r="O29" s="86"/>
      <c r="P29" s="86"/>
      <c r="Q29" s="86"/>
      <c r="R29" s="87"/>
      <c r="S29" s="87"/>
    </row>
    <row r="30" spans="2:19" ht="23.25" x14ac:dyDescent="0.35">
      <c r="B30" s="75">
        <v>0.36</v>
      </c>
      <c r="C30" s="76">
        <v>10.86</v>
      </c>
      <c r="D30" s="77">
        <v>3.6</v>
      </c>
      <c r="E30" s="78">
        <v>16.27</v>
      </c>
      <c r="F30" s="79">
        <v>2.16</v>
      </c>
      <c r="G30" s="80">
        <v>15.16</v>
      </c>
      <c r="H30" s="77">
        <v>1.6</v>
      </c>
      <c r="I30" s="78">
        <v>11.67</v>
      </c>
      <c r="O30" s="86"/>
      <c r="P30" s="86"/>
      <c r="Q30" s="86"/>
      <c r="R30" s="87"/>
      <c r="S30" s="87"/>
    </row>
    <row r="31" spans="2:19" ht="23.25" x14ac:dyDescent="0.35">
      <c r="B31" s="75">
        <v>0.37</v>
      </c>
      <c r="C31" s="76">
        <v>10.86</v>
      </c>
      <c r="D31" s="77">
        <v>3.6</v>
      </c>
      <c r="E31" s="78">
        <v>16.27</v>
      </c>
      <c r="F31" s="79">
        <v>2.16</v>
      </c>
      <c r="G31" s="80">
        <v>15.16</v>
      </c>
      <c r="H31" s="77">
        <v>1.6</v>
      </c>
      <c r="I31" s="78">
        <v>11.67</v>
      </c>
      <c r="O31" s="86"/>
      <c r="P31" s="86"/>
      <c r="Q31" s="86"/>
      <c r="R31" s="87"/>
      <c r="S31" s="87"/>
    </row>
    <row r="32" spans="2:19" ht="23.25" x14ac:dyDescent="0.35">
      <c r="B32" s="75">
        <v>0.38</v>
      </c>
      <c r="C32" s="76">
        <v>10.86</v>
      </c>
      <c r="D32" s="77">
        <v>3.6</v>
      </c>
      <c r="E32" s="78">
        <v>16.27</v>
      </c>
      <c r="F32" s="79">
        <v>2.16</v>
      </c>
      <c r="G32" s="80">
        <v>15.16</v>
      </c>
      <c r="H32" s="77">
        <v>1.6</v>
      </c>
      <c r="I32" s="78">
        <v>11.67</v>
      </c>
      <c r="O32" s="86"/>
      <c r="P32" s="86"/>
      <c r="Q32" s="86"/>
      <c r="R32" s="87"/>
      <c r="S32" s="87"/>
    </row>
    <row r="33" spans="2:19" ht="23.25" x14ac:dyDescent="0.35">
      <c r="B33" s="75">
        <v>0.39</v>
      </c>
      <c r="C33" s="76">
        <v>10.86</v>
      </c>
      <c r="D33" s="77">
        <v>3.6</v>
      </c>
      <c r="E33" s="78">
        <v>16.27</v>
      </c>
      <c r="F33" s="79">
        <v>2.16</v>
      </c>
      <c r="G33" s="80">
        <v>15.16</v>
      </c>
      <c r="H33" s="77">
        <v>1.6</v>
      </c>
      <c r="I33" s="78">
        <v>11.67</v>
      </c>
      <c r="O33" s="86"/>
      <c r="P33" s="86"/>
      <c r="Q33" s="86"/>
      <c r="R33" s="87"/>
      <c r="S33" s="87"/>
    </row>
    <row r="34" spans="2:19" ht="23.25" x14ac:dyDescent="0.35">
      <c r="B34" s="75">
        <v>0.4</v>
      </c>
      <c r="C34" s="76">
        <v>10.86</v>
      </c>
      <c r="D34" s="77">
        <v>3.6</v>
      </c>
      <c r="E34" s="78">
        <v>16.27</v>
      </c>
      <c r="F34" s="79">
        <v>2.16</v>
      </c>
      <c r="G34" s="80">
        <v>15.16</v>
      </c>
      <c r="H34" s="77">
        <v>1.6</v>
      </c>
      <c r="I34" s="78">
        <v>11.67</v>
      </c>
      <c r="O34" s="86"/>
      <c r="P34" s="86"/>
      <c r="Q34" s="86"/>
      <c r="R34" s="87"/>
      <c r="S34" s="87"/>
    </row>
    <row r="35" spans="2:19" ht="23.25" x14ac:dyDescent="0.35">
      <c r="B35" s="75">
        <v>0.41</v>
      </c>
      <c r="C35" s="76">
        <v>9.39</v>
      </c>
      <c r="D35" s="77">
        <v>2.87</v>
      </c>
      <c r="E35" s="78">
        <v>14.5</v>
      </c>
      <c r="F35" s="79">
        <v>1.44</v>
      </c>
      <c r="G35" s="80">
        <v>11.61</v>
      </c>
      <c r="H35" s="77">
        <v>1.34</v>
      </c>
      <c r="I35" s="78">
        <v>9.9700000000000006</v>
      </c>
      <c r="O35" s="86"/>
      <c r="P35" s="86"/>
      <c r="Q35" s="86"/>
      <c r="R35" s="87"/>
      <c r="S35" s="87"/>
    </row>
    <row r="36" spans="2:19" ht="23.25" x14ac:dyDescent="0.35">
      <c r="B36" s="75">
        <v>0.42</v>
      </c>
      <c r="C36" s="76">
        <v>9.39</v>
      </c>
      <c r="D36" s="77">
        <v>2.87</v>
      </c>
      <c r="E36" s="78">
        <v>14.5</v>
      </c>
      <c r="F36" s="79">
        <v>1.44</v>
      </c>
      <c r="G36" s="80">
        <v>11.61</v>
      </c>
      <c r="H36" s="77">
        <v>1.34</v>
      </c>
      <c r="I36" s="78">
        <v>9.9700000000000006</v>
      </c>
      <c r="O36" s="86"/>
      <c r="P36" s="86"/>
      <c r="Q36" s="86"/>
      <c r="R36" s="87"/>
      <c r="S36" s="87"/>
    </row>
    <row r="37" spans="2:19" x14ac:dyDescent="0.25">
      <c r="B37" s="75">
        <v>0.43</v>
      </c>
      <c r="C37" s="76">
        <v>9.39</v>
      </c>
      <c r="D37" s="77">
        <v>2.87</v>
      </c>
      <c r="E37" s="78">
        <v>14.5</v>
      </c>
      <c r="F37" s="79">
        <v>1.44</v>
      </c>
      <c r="G37" s="80">
        <v>11.61</v>
      </c>
      <c r="H37" s="77">
        <v>1.34</v>
      </c>
      <c r="I37" s="78">
        <v>9.9700000000000006</v>
      </c>
    </row>
    <row r="38" spans="2:19" x14ac:dyDescent="0.25">
      <c r="B38" s="75">
        <v>0.44</v>
      </c>
      <c r="C38" s="76">
        <v>9.39</v>
      </c>
      <c r="D38" s="77">
        <v>2.87</v>
      </c>
      <c r="E38" s="78">
        <v>14.5</v>
      </c>
      <c r="F38" s="79">
        <v>1.44</v>
      </c>
      <c r="G38" s="80">
        <v>11.61</v>
      </c>
      <c r="H38" s="77">
        <v>1.34</v>
      </c>
      <c r="I38" s="78">
        <v>9.9700000000000006</v>
      </c>
    </row>
    <row r="39" spans="2:19" x14ac:dyDescent="0.25">
      <c r="B39" s="75">
        <v>0.45</v>
      </c>
      <c r="C39" s="76">
        <v>9.39</v>
      </c>
      <c r="D39" s="77">
        <v>2.87</v>
      </c>
      <c r="E39" s="78">
        <v>14.5</v>
      </c>
      <c r="F39" s="79">
        <v>1.44</v>
      </c>
      <c r="G39" s="80">
        <v>11.61</v>
      </c>
      <c r="H39" s="77">
        <v>1.34</v>
      </c>
      <c r="I39" s="78">
        <v>9.9700000000000006</v>
      </c>
    </row>
    <row r="40" spans="2:19" x14ac:dyDescent="0.25">
      <c r="B40" s="75">
        <v>0.46</v>
      </c>
      <c r="C40" s="76">
        <v>9.39</v>
      </c>
      <c r="D40" s="77">
        <v>2.87</v>
      </c>
      <c r="E40" s="78">
        <v>14.5</v>
      </c>
      <c r="F40" s="79">
        <v>1.44</v>
      </c>
      <c r="G40" s="80">
        <v>11.61</v>
      </c>
      <c r="H40" s="77">
        <v>1.34</v>
      </c>
      <c r="I40" s="78">
        <v>9.9700000000000006</v>
      </c>
    </row>
    <row r="41" spans="2:19" x14ac:dyDescent="0.25">
      <c r="B41" s="75">
        <v>0.47</v>
      </c>
      <c r="C41" s="76">
        <v>9.39</v>
      </c>
      <c r="D41" s="77">
        <v>2.87</v>
      </c>
      <c r="E41" s="78">
        <v>14.5</v>
      </c>
      <c r="F41" s="79">
        <v>1.44</v>
      </c>
      <c r="G41" s="80">
        <v>11.61</v>
      </c>
      <c r="H41" s="77">
        <v>1.34</v>
      </c>
      <c r="I41" s="78">
        <v>9.9700000000000006</v>
      </c>
    </row>
    <row r="42" spans="2:19" x14ac:dyDescent="0.25">
      <c r="B42" s="75">
        <v>0.48</v>
      </c>
      <c r="C42" s="76">
        <v>9.39</v>
      </c>
      <c r="D42" s="77">
        <v>2.87</v>
      </c>
      <c r="E42" s="78">
        <v>14.5</v>
      </c>
      <c r="F42" s="79">
        <v>1.44</v>
      </c>
      <c r="G42" s="80">
        <v>11.61</v>
      </c>
      <c r="H42" s="77">
        <v>1.34</v>
      </c>
      <c r="I42" s="78">
        <v>9.9700000000000006</v>
      </c>
    </row>
    <row r="43" spans="2:19" x14ac:dyDescent="0.25">
      <c r="B43" s="75">
        <v>0.49</v>
      </c>
      <c r="C43" s="76">
        <v>9.39</v>
      </c>
      <c r="D43" s="77">
        <v>2.87</v>
      </c>
      <c r="E43" s="78">
        <v>14.5</v>
      </c>
      <c r="F43" s="79">
        <v>1.44</v>
      </c>
      <c r="G43" s="80">
        <v>11.61</v>
      </c>
      <c r="H43" s="77">
        <v>1.34</v>
      </c>
      <c r="I43" s="78">
        <v>9.9700000000000006</v>
      </c>
    </row>
    <row r="44" spans="2:19" x14ac:dyDescent="0.25">
      <c r="B44" s="75">
        <v>0.5</v>
      </c>
      <c r="C44" s="76">
        <v>9.39</v>
      </c>
      <c r="D44" s="77">
        <v>2.87</v>
      </c>
      <c r="E44" s="78">
        <v>14.5</v>
      </c>
      <c r="F44" s="79">
        <v>1.44</v>
      </c>
      <c r="G44" s="80">
        <v>11.61</v>
      </c>
      <c r="H44" s="77">
        <v>1.34</v>
      </c>
      <c r="I44" s="78">
        <v>9.9700000000000006</v>
      </c>
    </row>
    <row r="45" spans="2:19" x14ac:dyDescent="0.25">
      <c r="B45" s="75">
        <v>0.51</v>
      </c>
      <c r="C45" s="76">
        <v>8.5</v>
      </c>
      <c r="D45" s="77">
        <v>2.52</v>
      </c>
      <c r="E45" s="78">
        <v>13.49</v>
      </c>
      <c r="F45" s="79">
        <v>1.44</v>
      </c>
      <c r="G45" s="80">
        <v>11.61</v>
      </c>
      <c r="H45" s="77">
        <v>1.1200000000000001</v>
      </c>
      <c r="I45" s="78">
        <v>8.76</v>
      </c>
    </row>
    <row r="46" spans="2:19" x14ac:dyDescent="0.25">
      <c r="B46" s="75">
        <v>0.52</v>
      </c>
      <c r="C46" s="76">
        <v>8.5</v>
      </c>
      <c r="D46" s="77">
        <v>2.52</v>
      </c>
      <c r="E46" s="78">
        <v>13.49</v>
      </c>
      <c r="F46" s="79">
        <v>1.44</v>
      </c>
      <c r="G46" s="80">
        <v>11.61</v>
      </c>
      <c r="H46" s="77">
        <v>1.1200000000000001</v>
      </c>
      <c r="I46" s="78">
        <v>8.76</v>
      </c>
    </row>
    <row r="47" spans="2:19" x14ac:dyDescent="0.25">
      <c r="B47" s="75">
        <v>0.53</v>
      </c>
      <c r="C47" s="76">
        <v>8.5</v>
      </c>
      <c r="D47" s="77">
        <v>2.52</v>
      </c>
      <c r="E47" s="78">
        <v>13.49</v>
      </c>
      <c r="F47" s="79">
        <v>1.44</v>
      </c>
      <c r="G47" s="80">
        <v>11.61</v>
      </c>
      <c r="H47" s="77">
        <v>1.1200000000000001</v>
      </c>
      <c r="I47" s="78">
        <v>8.76</v>
      </c>
    </row>
    <row r="48" spans="2:19" x14ac:dyDescent="0.25">
      <c r="B48" s="75">
        <v>0.54</v>
      </c>
      <c r="C48" s="76">
        <v>8.5</v>
      </c>
      <c r="D48" s="77">
        <v>2.52</v>
      </c>
      <c r="E48" s="78">
        <v>13.49</v>
      </c>
      <c r="F48" s="79">
        <v>1.44</v>
      </c>
      <c r="G48" s="80">
        <v>11.61</v>
      </c>
      <c r="H48" s="77">
        <v>1.1200000000000001</v>
      </c>
      <c r="I48" s="78">
        <v>8.76</v>
      </c>
    </row>
    <row r="49" spans="2:9" x14ac:dyDescent="0.25">
      <c r="B49" s="75">
        <v>0.55000000000000004</v>
      </c>
      <c r="C49" s="76">
        <v>8.5</v>
      </c>
      <c r="D49" s="77">
        <v>2.52</v>
      </c>
      <c r="E49" s="78">
        <v>13.49</v>
      </c>
      <c r="F49" s="79">
        <v>1.44</v>
      </c>
      <c r="G49" s="80">
        <v>11.61</v>
      </c>
      <c r="H49" s="77">
        <v>1.1200000000000001</v>
      </c>
      <c r="I49" s="78">
        <v>8.76</v>
      </c>
    </row>
    <row r="50" spans="2:9" x14ac:dyDescent="0.25">
      <c r="B50" s="75">
        <v>0.56000000000000005</v>
      </c>
      <c r="C50" s="76">
        <v>8.5</v>
      </c>
      <c r="D50" s="77">
        <v>2.52</v>
      </c>
      <c r="E50" s="78">
        <v>13.49</v>
      </c>
      <c r="F50" s="79">
        <v>1.44</v>
      </c>
      <c r="G50" s="80">
        <v>11.61</v>
      </c>
      <c r="H50" s="77">
        <v>1.1200000000000001</v>
      </c>
      <c r="I50" s="78">
        <v>8.76</v>
      </c>
    </row>
    <row r="51" spans="2:9" x14ac:dyDescent="0.25">
      <c r="B51" s="75">
        <v>0.56999999999999995</v>
      </c>
      <c r="C51" s="76">
        <v>8.5</v>
      </c>
      <c r="D51" s="77">
        <v>2.52</v>
      </c>
      <c r="E51" s="78">
        <v>13.49</v>
      </c>
      <c r="F51" s="79">
        <v>1.44</v>
      </c>
      <c r="G51" s="80">
        <v>11.61</v>
      </c>
      <c r="H51" s="77">
        <v>1.1200000000000001</v>
      </c>
      <c r="I51" s="78">
        <v>8.76</v>
      </c>
    </row>
    <row r="52" spans="2:9" x14ac:dyDescent="0.25">
      <c r="B52" s="75">
        <v>0.57999999999999996</v>
      </c>
      <c r="C52" s="76">
        <v>8.5</v>
      </c>
      <c r="D52" s="77">
        <v>2.52</v>
      </c>
      <c r="E52" s="78">
        <v>13.49</v>
      </c>
      <c r="F52" s="79">
        <v>1.44</v>
      </c>
      <c r="G52" s="80">
        <v>11.61</v>
      </c>
      <c r="H52" s="77">
        <v>1.1200000000000001</v>
      </c>
      <c r="I52" s="78">
        <v>8.76</v>
      </c>
    </row>
    <row r="53" spans="2:9" x14ac:dyDescent="0.25">
      <c r="B53" s="75">
        <v>0.59</v>
      </c>
      <c r="C53" s="76">
        <v>8.5</v>
      </c>
      <c r="D53" s="77">
        <v>2.52</v>
      </c>
      <c r="E53" s="78">
        <v>13.49</v>
      </c>
      <c r="F53" s="79">
        <v>1.44</v>
      </c>
      <c r="G53" s="80">
        <v>11.61</v>
      </c>
      <c r="H53" s="77">
        <v>1.1200000000000001</v>
      </c>
      <c r="I53" s="78">
        <v>8.76</v>
      </c>
    </row>
    <row r="54" spans="2:9" x14ac:dyDescent="0.25">
      <c r="B54" s="75">
        <v>0.6</v>
      </c>
      <c r="C54" s="76">
        <v>8.5</v>
      </c>
      <c r="D54" s="77">
        <v>2.52</v>
      </c>
      <c r="E54" s="78">
        <v>13.49</v>
      </c>
      <c r="F54" s="79">
        <v>1.44</v>
      </c>
      <c r="G54" s="80">
        <v>11.61</v>
      </c>
      <c r="H54" s="77">
        <v>1.1200000000000001</v>
      </c>
      <c r="I54" s="78">
        <v>8.76</v>
      </c>
    </row>
    <row r="55" spans="2:9" x14ac:dyDescent="0.25">
      <c r="B55" s="75">
        <v>0.61</v>
      </c>
      <c r="C55" s="76">
        <v>8.5</v>
      </c>
      <c r="D55" s="77">
        <v>2.52</v>
      </c>
      <c r="E55" s="78">
        <v>13.49</v>
      </c>
      <c r="F55" s="79">
        <v>1.44</v>
      </c>
      <c r="G55" s="80">
        <v>11.61</v>
      </c>
      <c r="H55" s="77">
        <v>1.1200000000000001</v>
      </c>
      <c r="I55" s="78">
        <v>8.76</v>
      </c>
    </row>
    <row r="56" spans="2:9" x14ac:dyDescent="0.25">
      <c r="B56" s="75">
        <v>0.62</v>
      </c>
      <c r="C56" s="76">
        <v>8.5</v>
      </c>
      <c r="D56" s="77">
        <v>2.52</v>
      </c>
      <c r="E56" s="78">
        <v>13.49</v>
      </c>
      <c r="F56" s="79">
        <v>1.44</v>
      </c>
      <c r="G56" s="80">
        <v>11.61</v>
      </c>
      <c r="H56" s="77">
        <v>1.1200000000000001</v>
      </c>
      <c r="I56" s="78">
        <v>8.76</v>
      </c>
    </row>
    <row r="57" spans="2:9" x14ac:dyDescent="0.25">
      <c r="B57" s="75">
        <v>0.63</v>
      </c>
      <c r="C57" s="76">
        <v>8.5</v>
      </c>
      <c r="D57" s="77">
        <v>2.52</v>
      </c>
      <c r="E57" s="78">
        <v>13.49</v>
      </c>
      <c r="F57" s="79">
        <v>1.44</v>
      </c>
      <c r="G57" s="80">
        <v>11.61</v>
      </c>
      <c r="H57" s="77">
        <v>1.1200000000000001</v>
      </c>
      <c r="I57" s="78">
        <v>8.76</v>
      </c>
    </row>
    <row r="58" spans="2:9" x14ac:dyDescent="0.25">
      <c r="B58" s="75">
        <v>0.64</v>
      </c>
      <c r="C58" s="76">
        <v>8.5</v>
      </c>
      <c r="D58" s="77">
        <v>2.52</v>
      </c>
      <c r="E58" s="78">
        <v>13.49</v>
      </c>
      <c r="F58" s="79">
        <v>1.44</v>
      </c>
      <c r="G58" s="80">
        <v>11.61</v>
      </c>
      <c r="H58" s="77">
        <v>1.1200000000000001</v>
      </c>
      <c r="I58" s="78">
        <v>8.76</v>
      </c>
    </row>
    <row r="59" spans="2:9" x14ac:dyDescent="0.25">
      <c r="B59" s="75">
        <v>0.65</v>
      </c>
      <c r="C59" s="76">
        <v>8.5</v>
      </c>
      <c r="D59" s="77">
        <v>2.52</v>
      </c>
      <c r="E59" s="78">
        <v>13.49</v>
      </c>
      <c r="F59" s="79">
        <v>1.44</v>
      </c>
      <c r="G59" s="80">
        <v>11.61</v>
      </c>
      <c r="H59" s="77">
        <v>1.1200000000000001</v>
      </c>
      <c r="I59" s="78">
        <v>8.76</v>
      </c>
    </row>
    <row r="60" spans="2:9" x14ac:dyDescent="0.25">
      <c r="B60" s="75">
        <v>0.66</v>
      </c>
      <c r="C60" s="76">
        <v>8.5</v>
      </c>
      <c r="D60" s="77">
        <v>2.52</v>
      </c>
      <c r="E60" s="78">
        <v>13.49</v>
      </c>
      <c r="F60" s="79">
        <v>1.44</v>
      </c>
      <c r="G60" s="80">
        <v>11.61</v>
      </c>
      <c r="H60" s="77">
        <v>1.1200000000000001</v>
      </c>
      <c r="I60" s="78">
        <v>8.76</v>
      </c>
    </row>
    <row r="61" spans="2:9" x14ac:dyDescent="0.25">
      <c r="B61" s="75">
        <v>0.67</v>
      </c>
      <c r="C61" s="76">
        <v>8.5</v>
      </c>
      <c r="D61" s="77">
        <v>2.52</v>
      </c>
      <c r="E61" s="78">
        <v>13.49</v>
      </c>
      <c r="F61" s="79">
        <v>1.44</v>
      </c>
      <c r="G61" s="80">
        <v>11.61</v>
      </c>
      <c r="H61" s="77">
        <v>1.1200000000000001</v>
      </c>
      <c r="I61" s="78">
        <v>8.76</v>
      </c>
    </row>
    <row r="62" spans="2:9" x14ac:dyDescent="0.25">
      <c r="B62" s="75">
        <v>0.68</v>
      </c>
      <c r="C62" s="76">
        <v>8.5</v>
      </c>
      <c r="D62" s="77">
        <v>2.52</v>
      </c>
      <c r="E62" s="78">
        <v>13.49</v>
      </c>
      <c r="F62" s="79">
        <v>1.44</v>
      </c>
      <c r="G62" s="80">
        <v>11.61</v>
      </c>
      <c r="H62" s="77">
        <v>1.1200000000000001</v>
      </c>
      <c r="I62" s="78">
        <v>8.76</v>
      </c>
    </row>
    <row r="63" spans="2:9" x14ac:dyDescent="0.25">
      <c r="B63" s="75">
        <v>0.69</v>
      </c>
      <c r="C63" s="76">
        <v>8.5</v>
      </c>
      <c r="D63" s="77">
        <v>2.52</v>
      </c>
      <c r="E63" s="78">
        <v>13.49</v>
      </c>
      <c r="F63" s="79">
        <v>1.44</v>
      </c>
      <c r="G63" s="80">
        <v>11.61</v>
      </c>
      <c r="H63" s="77">
        <v>1.1200000000000001</v>
      </c>
      <c r="I63" s="78">
        <v>8.76</v>
      </c>
    </row>
    <row r="64" spans="2:9" x14ac:dyDescent="0.25">
      <c r="B64" s="75">
        <v>0.7</v>
      </c>
      <c r="C64" s="76">
        <v>8.5</v>
      </c>
      <c r="D64" s="77">
        <v>2.52</v>
      </c>
      <c r="E64" s="78">
        <v>13.49</v>
      </c>
      <c r="F64" s="79">
        <v>1.44</v>
      </c>
      <c r="G64" s="80">
        <v>11.61</v>
      </c>
      <c r="H64" s="77">
        <v>1.1200000000000001</v>
      </c>
      <c r="I64" s="78">
        <v>8.76</v>
      </c>
    </row>
    <row r="65" spans="2:9" x14ac:dyDescent="0.25">
      <c r="B65" s="75">
        <v>0.71</v>
      </c>
      <c r="C65" s="76">
        <v>7.63</v>
      </c>
      <c r="D65" s="77">
        <v>2.16</v>
      </c>
      <c r="E65" s="78">
        <v>11.09</v>
      </c>
      <c r="F65" s="79">
        <v>0.9</v>
      </c>
      <c r="G65" s="80">
        <v>7.79</v>
      </c>
      <c r="H65" s="77">
        <v>0.98</v>
      </c>
      <c r="I65" s="78">
        <v>7.97</v>
      </c>
    </row>
    <row r="66" spans="2:9" x14ac:dyDescent="0.25">
      <c r="B66" s="75">
        <v>0.72</v>
      </c>
      <c r="C66" s="76">
        <v>7.63</v>
      </c>
      <c r="D66" s="77">
        <v>2.16</v>
      </c>
      <c r="E66" s="78">
        <v>11.09</v>
      </c>
      <c r="F66" s="79">
        <v>0.9</v>
      </c>
      <c r="G66" s="80">
        <v>7.79</v>
      </c>
      <c r="H66" s="77">
        <v>0.98</v>
      </c>
      <c r="I66" s="78">
        <v>7.97</v>
      </c>
    </row>
    <row r="67" spans="2:9" x14ac:dyDescent="0.25">
      <c r="B67" s="75">
        <v>0.73</v>
      </c>
      <c r="C67" s="76">
        <v>7.63</v>
      </c>
      <c r="D67" s="77">
        <v>2.16</v>
      </c>
      <c r="E67" s="78">
        <v>11.09</v>
      </c>
      <c r="F67" s="79">
        <v>0.9</v>
      </c>
      <c r="G67" s="80">
        <v>7.79</v>
      </c>
      <c r="H67" s="77">
        <v>0.98</v>
      </c>
      <c r="I67" s="78">
        <v>7.97</v>
      </c>
    </row>
    <row r="68" spans="2:9" x14ac:dyDescent="0.25">
      <c r="B68" s="75">
        <v>0.74</v>
      </c>
      <c r="C68" s="76">
        <v>7.63</v>
      </c>
      <c r="D68" s="77">
        <v>2.16</v>
      </c>
      <c r="E68" s="78">
        <v>11.09</v>
      </c>
      <c r="F68" s="79">
        <v>0.9</v>
      </c>
      <c r="G68" s="80">
        <v>7.79</v>
      </c>
      <c r="H68" s="77">
        <v>0.98</v>
      </c>
      <c r="I68" s="78">
        <v>7.97</v>
      </c>
    </row>
    <row r="69" spans="2:9" x14ac:dyDescent="0.25">
      <c r="B69" s="75">
        <v>0.75</v>
      </c>
      <c r="C69" s="76">
        <v>7.63</v>
      </c>
      <c r="D69" s="77">
        <v>2.16</v>
      </c>
      <c r="E69" s="78">
        <v>11.09</v>
      </c>
      <c r="F69" s="79">
        <v>0.9</v>
      </c>
      <c r="G69" s="80">
        <v>7.79</v>
      </c>
      <c r="H69" s="77">
        <v>0.98</v>
      </c>
      <c r="I69" s="78">
        <v>7.97</v>
      </c>
    </row>
    <row r="70" spans="2:9" x14ac:dyDescent="0.25">
      <c r="B70" s="75">
        <v>0.76</v>
      </c>
      <c r="C70" s="76">
        <v>7.63</v>
      </c>
      <c r="D70" s="77">
        <v>2.16</v>
      </c>
      <c r="E70" s="78">
        <v>11.09</v>
      </c>
      <c r="F70" s="79">
        <v>0.9</v>
      </c>
      <c r="G70" s="80">
        <v>7.79</v>
      </c>
      <c r="H70" s="77">
        <v>0.98</v>
      </c>
      <c r="I70" s="78">
        <v>7.97</v>
      </c>
    </row>
    <row r="71" spans="2:9" x14ac:dyDescent="0.25">
      <c r="B71" s="75">
        <v>0.77</v>
      </c>
      <c r="C71" s="76">
        <v>7.63</v>
      </c>
      <c r="D71" s="77">
        <v>2.16</v>
      </c>
      <c r="E71" s="78">
        <v>11.09</v>
      </c>
      <c r="F71" s="79">
        <v>0.9</v>
      </c>
      <c r="G71" s="80">
        <v>7.79</v>
      </c>
      <c r="H71" s="77">
        <v>0.98</v>
      </c>
      <c r="I71" s="78">
        <v>7.97</v>
      </c>
    </row>
    <row r="72" spans="2:9" x14ac:dyDescent="0.25">
      <c r="B72" s="75">
        <v>0.78</v>
      </c>
      <c r="C72" s="76">
        <v>7.63</v>
      </c>
      <c r="D72" s="77">
        <v>2.16</v>
      </c>
      <c r="E72" s="78">
        <v>11.09</v>
      </c>
      <c r="F72" s="79">
        <v>0.9</v>
      </c>
      <c r="G72" s="80">
        <v>7.79</v>
      </c>
      <c r="H72" s="77">
        <v>0.98</v>
      </c>
      <c r="I72" s="78">
        <v>7.97</v>
      </c>
    </row>
    <row r="73" spans="2:9" x14ac:dyDescent="0.25">
      <c r="B73" s="75">
        <v>0.79</v>
      </c>
      <c r="C73" s="76">
        <v>7.63</v>
      </c>
      <c r="D73" s="77">
        <v>2.16</v>
      </c>
      <c r="E73" s="78">
        <v>11.09</v>
      </c>
      <c r="F73" s="79">
        <v>0.9</v>
      </c>
      <c r="G73" s="80">
        <v>7.79</v>
      </c>
      <c r="H73" s="77">
        <v>0.98</v>
      </c>
      <c r="I73" s="78">
        <v>7.97</v>
      </c>
    </row>
    <row r="74" spans="2:9" x14ac:dyDescent="0.25">
      <c r="B74" s="75">
        <v>0.8</v>
      </c>
      <c r="C74" s="76">
        <v>7.63</v>
      </c>
      <c r="D74" s="77">
        <v>2.16</v>
      </c>
      <c r="E74" s="78">
        <v>11.09</v>
      </c>
      <c r="F74" s="79">
        <v>0.9</v>
      </c>
      <c r="G74" s="80">
        <v>7.79</v>
      </c>
      <c r="H74" s="77">
        <v>0.98</v>
      </c>
      <c r="I74" s="78">
        <v>7.97</v>
      </c>
    </row>
    <row r="75" spans="2:9" x14ac:dyDescent="0.25">
      <c r="B75" s="75">
        <v>0.81</v>
      </c>
      <c r="C75" s="76">
        <v>7.63</v>
      </c>
      <c r="D75" s="77">
        <v>2.16</v>
      </c>
      <c r="E75" s="78">
        <v>11.09</v>
      </c>
      <c r="F75" s="79">
        <v>0.9</v>
      </c>
      <c r="G75" s="80">
        <v>7.79</v>
      </c>
      <c r="H75" s="77">
        <v>0.98</v>
      </c>
      <c r="I75" s="78">
        <v>7.97</v>
      </c>
    </row>
    <row r="76" spans="2:9" x14ac:dyDescent="0.25">
      <c r="B76" s="75">
        <v>0.82</v>
      </c>
      <c r="C76" s="76">
        <v>7.63</v>
      </c>
      <c r="D76" s="77">
        <v>2.16</v>
      </c>
      <c r="E76" s="78">
        <v>11.09</v>
      </c>
      <c r="F76" s="79">
        <v>0.9</v>
      </c>
      <c r="G76" s="80">
        <v>7.79</v>
      </c>
      <c r="H76" s="77">
        <v>0.98</v>
      </c>
      <c r="I76" s="78">
        <v>7.97</v>
      </c>
    </row>
    <row r="77" spans="2:9" x14ac:dyDescent="0.25">
      <c r="B77" s="75">
        <v>0.83</v>
      </c>
      <c r="C77" s="76">
        <v>7.63</v>
      </c>
      <c r="D77" s="77">
        <v>2.16</v>
      </c>
      <c r="E77" s="78">
        <v>11.09</v>
      </c>
      <c r="F77" s="79">
        <v>0.9</v>
      </c>
      <c r="G77" s="80">
        <v>7.79</v>
      </c>
      <c r="H77" s="77">
        <v>0.98</v>
      </c>
      <c r="I77" s="78">
        <v>7.97</v>
      </c>
    </row>
    <row r="78" spans="2:9" x14ac:dyDescent="0.25">
      <c r="B78" s="75">
        <v>0.84</v>
      </c>
      <c r="C78" s="76">
        <v>7.63</v>
      </c>
      <c r="D78" s="77">
        <v>2.16</v>
      </c>
      <c r="E78" s="78">
        <v>11.09</v>
      </c>
      <c r="F78" s="79">
        <v>0.9</v>
      </c>
      <c r="G78" s="80">
        <v>7.79</v>
      </c>
      <c r="H78" s="77">
        <v>0.98</v>
      </c>
      <c r="I78" s="78">
        <v>7.97</v>
      </c>
    </row>
    <row r="79" spans="2:9" x14ac:dyDescent="0.25">
      <c r="B79" s="75">
        <v>0.85</v>
      </c>
      <c r="C79" s="76">
        <v>7.63</v>
      </c>
      <c r="D79" s="77">
        <v>2.16</v>
      </c>
      <c r="E79" s="78">
        <v>11.09</v>
      </c>
      <c r="F79" s="79">
        <v>0.9</v>
      </c>
      <c r="G79" s="80">
        <v>7.79</v>
      </c>
      <c r="H79" s="77">
        <v>0.98</v>
      </c>
      <c r="I79" s="78">
        <v>7.97</v>
      </c>
    </row>
    <row r="80" spans="2:9" x14ac:dyDescent="0.25">
      <c r="B80" s="75">
        <v>0.86</v>
      </c>
      <c r="C80" s="76">
        <v>7.63</v>
      </c>
      <c r="D80" s="77">
        <v>2.16</v>
      </c>
      <c r="E80" s="78">
        <v>11.09</v>
      </c>
      <c r="F80" s="79">
        <v>0.9</v>
      </c>
      <c r="G80" s="80">
        <v>7.79</v>
      </c>
      <c r="H80" s="77">
        <v>0.98</v>
      </c>
      <c r="I80" s="78">
        <v>7.97</v>
      </c>
    </row>
    <row r="81" spans="2:9" x14ac:dyDescent="0.25">
      <c r="B81" s="75">
        <v>0.87</v>
      </c>
      <c r="C81" s="76">
        <v>7.63</v>
      </c>
      <c r="D81" s="77">
        <v>2.16</v>
      </c>
      <c r="E81" s="78">
        <v>11.09</v>
      </c>
      <c r="F81" s="79">
        <v>0.9</v>
      </c>
      <c r="G81" s="80">
        <v>7.79</v>
      </c>
      <c r="H81" s="77">
        <v>0.98</v>
      </c>
      <c r="I81" s="78">
        <v>7.97</v>
      </c>
    </row>
    <row r="82" spans="2:9" x14ac:dyDescent="0.25">
      <c r="B82" s="75">
        <v>0.88</v>
      </c>
      <c r="C82" s="76">
        <v>7.63</v>
      </c>
      <c r="D82" s="77">
        <v>2.16</v>
      </c>
      <c r="E82" s="78">
        <v>11.09</v>
      </c>
      <c r="F82" s="79">
        <v>0.9</v>
      </c>
      <c r="G82" s="80">
        <v>7.79</v>
      </c>
      <c r="H82" s="77">
        <v>0.98</v>
      </c>
      <c r="I82" s="78">
        <v>7.97</v>
      </c>
    </row>
    <row r="83" spans="2:9" x14ac:dyDescent="0.25">
      <c r="B83" s="75">
        <v>0.89</v>
      </c>
      <c r="C83" s="76">
        <v>7.63</v>
      </c>
      <c r="D83" s="77">
        <v>2.16</v>
      </c>
      <c r="E83" s="78">
        <v>11.09</v>
      </c>
      <c r="F83" s="79">
        <v>0.9</v>
      </c>
      <c r="G83" s="80">
        <v>7.79</v>
      </c>
      <c r="H83" s="77">
        <v>0.98</v>
      </c>
      <c r="I83" s="78">
        <v>7.97</v>
      </c>
    </row>
    <row r="84" spans="2:9" x14ac:dyDescent="0.25">
      <c r="B84" s="75">
        <v>0.9</v>
      </c>
      <c r="C84" s="76">
        <v>7.63</v>
      </c>
      <c r="D84" s="77">
        <v>2.16</v>
      </c>
      <c r="E84" s="78">
        <v>11.09</v>
      </c>
      <c r="F84" s="79">
        <v>0.9</v>
      </c>
      <c r="G84" s="80">
        <v>7.79</v>
      </c>
      <c r="H84" s="77">
        <v>0.98</v>
      </c>
      <c r="I84" s="78">
        <v>7.97</v>
      </c>
    </row>
    <row r="85" spans="2:9" x14ac:dyDescent="0.25">
      <c r="B85" s="75">
        <v>0.91</v>
      </c>
      <c r="C85" s="76">
        <v>7.63</v>
      </c>
      <c r="D85" s="77">
        <v>2.16</v>
      </c>
      <c r="E85" s="78">
        <v>11.09</v>
      </c>
      <c r="F85" s="79">
        <v>0.9</v>
      </c>
      <c r="G85" s="80">
        <v>7.79</v>
      </c>
      <c r="H85" s="77">
        <v>0.98</v>
      </c>
      <c r="I85" s="78">
        <v>7.97</v>
      </c>
    </row>
    <row r="86" spans="2:9" x14ac:dyDescent="0.25">
      <c r="B86" s="75">
        <v>0.92</v>
      </c>
      <c r="C86" s="76">
        <v>7.63</v>
      </c>
      <c r="D86" s="77">
        <v>2.16</v>
      </c>
      <c r="E86" s="78">
        <v>11.09</v>
      </c>
      <c r="F86" s="79">
        <v>0.9</v>
      </c>
      <c r="G86" s="80">
        <v>7.79</v>
      </c>
      <c r="H86" s="77">
        <v>0.98</v>
      </c>
      <c r="I86" s="78">
        <v>7.97</v>
      </c>
    </row>
    <row r="87" spans="2:9" x14ac:dyDescent="0.25">
      <c r="B87" s="75">
        <v>0.93</v>
      </c>
      <c r="C87" s="76">
        <v>7.63</v>
      </c>
      <c r="D87" s="77">
        <v>2.16</v>
      </c>
      <c r="E87" s="78">
        <v>11.09</v>
      </c>
      <c r="F87" s="79">
        <v>0.9</v>
      </c>
      <c r="G87" s="80">
        <v>7.79</v>
      </c>
      <c r="H87" s="77">
        <v>0.98</v>
      </c>
      <c r="I87" s="78">
        <v>7.97</v>
      </c>
    </row>
    <row r="88" spans="2:9" x14ac:dyDescent="0.25">
      <c r="B88" s="75">
        <v>0.94</v>
      </c>
      <c r="C88" s="76">
        <v>7.63</v>
      </c>
      <c r="D88" s="77">
        <v>2.16</v>
      </c>
      <c r="E88" s="78">
        <v>11.09</v>
      </c>
      <c r="F88" s="79">
        <v>0.9</v>
      </c>
      <c r="G88" s="80">
        <v>7.79</v>
      </c>
      <c r="H88" s="77">
        <v>0.98</v>
      </c>
      <c r="I88" s="78">
        <v>7.97</v>
      </c>
    </row>
    <row r="89" spans="2:9" x14ac:dyDescent="0.25">
      <c r="B89" s="75">
        <v>0.95</v>
      </c>
      <c r="C89" s="76">
        <v>7.63</v>
      </c>
      <c r="D89" s="77">
        <v>2.16</v>
      </c>
      <c r="E89" s="78">
        <v>11.09</v>
      </c>
      <c r="F89" s="79">
        <v>0.9</v>
      </c>
      <c r="G89" s="80">
        <v>7.79</v>
      </c>
      <c r="H89" s="77">
        <v>0.98</v>
      </c>
      <c r="I89" s="78">
        <v>7.97</v>
      </c>
    </row>
    <row r="90" spans="2:9" x14ac:dyDescent="0.25">
      <c r="B90" s="75">
        <v>0.96</v>
      </c>
      <c r="C90" s="76">
        <v>7.63</v>
      </c>
      <c r="D90" s="77">
        <v>2.16</v>
      </c>
      <c r="E90" s="78">
        <v>11.09</v>
      </c>
      <c r="F90" s="79">
        <v>0.9</v>
      </c>
      <c r="G90" s="80">
        <v>7.79</v>
      </c>
      <c r="H90" s="77">
        <v>0.98</v>
      </c>
      <c r="I90" s="78">
        <v>7.97</v>
      </c>
    </row>
    <row r="91" spans="2:9" x14ac:dyDescent="0.25">
      <c r="B91" s="75">
        <v>0.97</v>
      </c>
      <c r="C91" s="76">
        <v>7.63</v>
      </c>
      <c r="D91" s="77">
        <v>2.16</v>
      </c>
      <c r="E91" s="78">
        <v>11.09</v>
      </c>
      <c r="F91" s="79">
        <v>0.9</v>
      </c>
      <c r="G91" s="80">
        <v>7.79</v>
      </c>
      <c r="H91" s="77">
        <v>0.98</v>
      </c>
      <c r="I91" s="78">
        <v>7.97</v>
      </c>
    </row>
    <row r="92" spans="2:9" x14ac:dyDescent="0.25">
      <c r="B92" s="75">
        <v>0.98</v>
      </c>
      <c r="C92" s="76">
        <v>7.63</v>
      </c>
      <c r="D92" s="77">
        <v>2.16</v>
      </c>
      <c r="E92" s="78">
        <v>11.09</v>
      </c>
      <c r="F92" s="79">
        <v>0.9</v>
      </c>
      <c r="G92" s="80">
        <v>7.79</v>
      </c>
      <c r="H92" s="77">
        <v>0.98</v>
      </c>
      <c r="I92" s="78">
        <v>7.97</v>
      </c>
    </row>
    <row r="93" spans="2:9" x14ac:dyDescent="0.25">
      <c r="B93" s="75">
        <v>0.99</v>
      </c>
      <c r="C93" s="76">
        <v>7.63</v>
      </c>
      <c r="D93" s="77">
        <v>2.16</v>
      </c>
      <c r="E93" s="78">
        <v>11.09</v>
      </c>
      <c r="F93" s="79">
        <v>0.9</v>
      </c>
      <c r="G93" s="80">
        <v>7.79</v>
      </c>
      <c r="H93" s="77">
        <v>0.98</v>
      </c>
      <c r="I93" s="78">
        <v>7.97</v>
      </c>
    </row>
    <row r="94" spans="2:9" x14ac:dyDescent="0.25">
      <c r="B94" s="75">
        <v>1</v>
      </c>
      <c r="C94" s="76">
        <v>7.63</v>
      </c>
      <c r="D94" s="77">
        <v>2.16</v>
      </c>
      <c r="E94" s="78">
        <v>11.09</v>
      </c>
      <c r="F94" s="79">
        <v>0.9</v>
      </c>
      <c r="G94" s="80">
        <v>7.79</v>
      </c>
      <c r="H94" s="77">
        <v>0.98</v>
      </c>
      <c r="I94" s="78">
        <v>7.97</v>
      </c>
    </row>
    <row r="95" spans="2:9" x14ac:dyDescent="0.25">
      <c r="B95" s="75">
        <v>1.01</v>
      </c>
      <c r="C95" s="76">
        <v>7.03</v>
      </c>
      <c r="D95" s="77">
        <v>1.63</v>
      </c>
      <c r="E95" s="78">
        <v>9.24</v>
      </c>
      <c r="F95" s="79">
        <v>0.72</v>
      </c>
      <c r="G95" s="80">
        <v>6.05</v>
      </c>
      <c r="H95" s="77">
        <v>0.94</v>
      </c>
      <c r="I95" s="78">
        <v>6.94</v>
      </c>
    </row>
    <row r="96" spans="2:9" x14ac:dyDescent="0.25">
      <c r="B96" s="75">
        <v>1.02</v>
      </c>
      <c r="C96" s="76">
        <v>7.03</v>
      </c>
      <c r="D96" s="77">
        <v>1.63</v>
      </c>
      <c r="E96" s="78">
        <v>9.24</v>
      </c>
      <c r="F96" s="79">
        <v>0.72</v>
      </c>
      <c r="G96" s="80">
        <v>6.05</v>
      </c>
      <c r="H96" s="77">
        <v>0.94</v>
      </c>
      <c r="I96" s="78">
        <v>6.94</v>
      </c>
    </row>
    <row r="97" spans="2:9" x14ac:dyDescent="0.25">
      <c r="B97" s="75">
        <v>1.03</v>
      </c>
      <c r="C97" s="76">
        <v>7.03</v>
      </c>
      <c r="D97" s="77">
        <v>1.63</v>
      </c>
      <c r="E97" s="78">
        <v>9.24</v>
      </c>
      <c r="F97" s="79">
        <v>0.72</v>
      </c>
      <c r="G97" s="80">
        <v>6.05</v>
      </c>
      <c r="H97" s="77">
        <v>0.94</v>
      </c>
      <c r="I97" s="78">
        <v>6.94</v>
      </c>
    </row>
    <row r="98" spans="2:9" x14ac:dyDescent="0.25">
      <c r="B98" s="75">
        <v>1.04</v>
      </c>
      <c r="C98" s="76">
        <v>7.03</v>
      </c>
      <c r="D98" s="77">
        <v>1.63</v>
      </c>
      <c r="E98" s="78">
        <v>9.24</v>
      </c>
      <c r="F98" s="79">
        <v>0.72</v>
      </c>
      <c r="G98" s="80">
        <v>6.05</v>
      </c>
      <c r="H98" s="77">
        <v>0.94</v>
      </c>
      <c r="I98" s="78">
        <v>6.94</v>
      </c>
    </row>
    <row r="99" spans="2:9" x14ac:dyDescent="0.25">
      <c r="B99" s="75">
        <v>1.05</v>
      </c>
      <c r="C99" s="76">
        <v>7.03</v>
      </c>
      <c r="D99" s="77">
        <v>1.63</v>
      </c>
      <c r="E99" s="78">
        <v>9.24</v>
      </c>
      <c r="F99" s="79">
        <v>0.72</v>
      </c>
      <c r="G99" s="80">
        <v>6.05</v>
      </c>
      <c r="H99" s="77">
        <v>0.94</v>
      </c>
      <c r="I99" s="78">
        <v>6.94</v>
      </c>
    </row>
    <row r="100" spans="2:9" x14ac:dyDescent="0.25">
      <c r="B100" s="75">
        <v>1.06</v>
      </c>
      <c r="C100" s="76">
        <v>7.03</v>
      </c>
      <c r="D100" s="77">
        <v>1.63</v>
      </c>
      <c r="E100" s="78">
        <v>9.24</v>
      </c>
      <c r="F100" s="79">
        <v>0.72</v>
      </c>
      <c r="G100" s="80">
        <v>6.05</v>
      </c>
      <c r="H100" s="77">
        <v>0.94</v>
      </c>
      <c r="I100" s="78">
        <v>6.94</v>
      </c>
    </row>
    <row r="101" spans="2:9" x14ac:dyDescent="0.25">
      <c r="B101" s="75">
        <v>1.07</v>
      </c>
      <c r="C101" s="76">
        <v>7.03</v>
      </c>
      <c r="D101" s="77">
        <v>1.63</v>
      </c>
      <c r="E101" s="78">
        <v>9.24</v>
      </c>
      <c r="F101" s="79">
        <v>0.72</v>
      </c>
      <c r="G101" s="80">
        <v>6.05</v>
      </c>
      <c r="H101" s="77">
        <v>0.94</v>
      </c>
      <c r="I101" s="78">
        <v>6.94</v>
      </c>
    </row>
    <row r="102" spans="2:9" x14ac:dyDescent="0.25">
      <c r="B102" s="75">
        <v>1.08</v>
      </c>
      <c r="C102" s="76">
        <v>7.03</v>
      </c>
      <c r="D102" s="77">
        <v>1.63</v>
      </c>
      <c r="E102" s="78">
        <v>9.24</v>
      </c>
      <c r="F102" s="79">
        <v>0.72</v>
      </c>
      <c r="G102" s="80">
        <v>6.05</v>
      </c>
      <c r="H102" s="77">
        <v>0.94</v>
      </c>
      <c r="I102" s="78">
        <v>6.94</v>
      </c>
    </row>
    <row r="103" spans="2:9" x14ac:dyDescent="0.25">
      <c r="B103" s="75">
        <v>1.0900000000000001</v>
      </c>
      <c r="C103" s="76">
        <v>7.03</v>
      </c>
      <c r="D103" s="77">
        <v>1.63</v>
      </c>
      <c r="E103" s="78">
        <v>9.24</v>
      </c>
      <c r="F103" s="79">
        <v>0.72</v>
      </c>
      <c r="G103" s="80">
        <v>6.05</v>
      </c>
      <c r="H103" s="77">
        <v>0.94</v>
      </c>
      <c r="I103" s="78">
        <v>6.94</v>
      </c>
    </row>
    <row r="104" spans="2:9" x14ac:dyDescent="0.25">
      <c r="B104" s="75">
        <v>1.1000000000000001</v>
      </c>
      <c r="C104" s="76">
        <v>7.03</v>
      </c>
      <c r="D104" s="77">
        <v>1.63</v>
      </c>
      <c r="E104" s="78">
        <v>9.24</v>
      </c>
      <c r="F104" s="79">
        <v>0.72</v>
      </c>
      <c r="G104" s="80">
        <v>6.05</v>
      </c>
      <c r="H104" s="77">
        <v>0.94</v>
      </c>
      <c r="I104" s="78">
        <v>6.94</v>
      </c>
    </row>
    <row r="105" spans="2:9" x14ac:dyDescent="0.25">
      <c r="B105" s="75">
        <v>1.1100000000000001</v>
      </c>
      <c r="C105" s="76">
        <v>7.03</v>
      </c>
      <c r="D105" s="77">
        <v>1.63</v>
      </c>
      <c r="E105" s="78">
        <v>9.24</v>
      </c>
      <c r="F105" s="79">
        <v>0.72</v>
      </c>
      <c r="G105" s="80">
        <v>6.05</v>
      </c>
      <c r="H105" s="77">
        <v>0.94</v>
      </c>
      <c r="I105" s="78">
        <v>6.94</v>
      </c>
    </row>
    <row r="106" spans="2:9" x14ac:dyDescent="0.25">
      <c r="B106" s="75">
        <v>1.1200000000000001</v>
      </c>
      <c r="C106" s="76">
        <v>7.03</v>
      </c>
      <c r="D106" s="77">
        <v>1.63</v>
      </c>
      <c r="E106" s="78">
        <v>9.24</v>
      </c>
      <c r="F106" s="79">
        <v>0.72</v>
      </c>
      <c r="G106" s="80">
        <v>6.05</v>
      </c>
      <c r="H106" s="77">
        <v>0.94</v>
      </c>
      <c r="I106" s="78">
        <v>6.94</v>
      </c>
    </row>
    <row r="107" spans="2:9" x14ac:dyDescent="0.25">
      <c r="B107" s="75">
        <v>1.1299999999999999</v>
      </c>
      <c r="C107" s="76">
        <v>7.03</v>
      </c>
      <c r="D107" s="77">
        <v>1.63</v>
      </c>
      <c r="E107" s="78">
        <v>9.24</v>
      </c>
      <c r="F107" s="79">
        <v>0.72</v>
      </c>
      <c r="G107" s="80">
        <v>6.05</v>
      </c>
      <c r="H107" s="77">
        <v>0.94</v>
      </c>
      <c r="I107" s="78">
        <v>6.94</v>
      </c>
    </row>
    <row r="108" spans="2:9" x14ac:dyDescent="0.25">
      <c r="B108" s="75">
        <v>1.1399999999999999</v>
      </c>
      <c r="C108" s="76">
        <v>7.03</v>
      </c>
      <c r="D108" s="77">
        <v>1.63</v>
      </c>
      <c r="E108" s="78">
        <v>9.24</v>
      </c>
      <c r="F108" s="79">
        <v>0.72</v>
      </c>
      <c r="G108" s="80">
        <v>6.05</v>
      </c>
      <c r="H108" s="77">
        <v>0.94</v>
      </c>
      <c r="I108" s="78">
        <v>6.94</v>
      </c>
    </row>
    <row r="109" spans="2:9" x14ac:dyDescent="0.25">
      <c r="B109" s="75">
        <v>1.1499999999999999</v>
      </c>
      <c r="C109" s="76">
        <v>7.03</v>
      </c>
      <c r="D109" s="77">
        <v>1.63</v>
      </c>
      <c r="E109" s="78">
        <v>9.24</v>
      </c>
      <c r="F109" s="79">
        <v>0.72</v>
      </c>
      <c r="G109" s="80">
        <v>6.05</v>
      </c>
      <c r="H109" s="77">
        <v>0.94</v>
      </c>
      <c r="I109" s="78">
        <v>6.94</v>
      </c>
    </row>
    <row r="110" spans="2:9" x14ac:dyDescent="0.25">
      <c r="B110" s="75">
        <v>1.1599999999999999</v>
      </c>
      <c r="C110" s="76">
        <v>7.03</v>
      </c>
      <c r="D110" s="77">
        <v>1.63</v>
      </c>
      <c r="E110" s="78">
        <v>9.24</v>
      </c>
      <c r="F110" s="79">
        <v>0.72</v>
      </c>
      <c r="G110" s="80">
        <v>6.05</v>
      </c>
      <c r="H110" s="77">
        <v>0.94</v>
      </c>
      <c r="I110" s="78">
        <v>6.94</v>
      </c>
    </row>
    <row r="111" spans="2:9" x14ac:dyDescent="0.25">
      <c r="B111" s="75">
        <v>1.17</v>
      </c>
      <c r="C111" s="76">
        <v>7.03</v>
      </c>
      <c r="D111" s="77">
        <v>1.63</v>
      </c>
      <c r="E111" s="78">
        <v>9.24</v>
      </c>
      <c r="F111" s="79">
        <v>0.72</v>
      </c>
      <c r="G111" s="80">
        <v>6.05</v>
      </c>
      <c r="H111" s="77">
        <v>0.94</v>
      </c>
      <c r="I111" s="78">
        <v>6.94</v>
      </c>
    </row>
    <row r="112" spans="2:9" x14ac:dyDescent="0.25">
      <c r="B112" s="75">
        <v>1.18</v>
      </c>
      <c r="C112" s="76">
        <v>7.03</v>
      </c>
      <c r="D112" s="77">
        <v>1.63</v>
      </c>
      <c r="E112" s="78">
        <v>9.24</v>
      </c>
      <c r="F112" s="79">
        <v>0.72</v>
      </c>
      <c r="G112" s="80">
        <v>6.05</v>
      </c>
      <c r="H112" s="77">
        <v>0.94</v>
      </c>
      <c r="I112" s="78">
        <v>6.94</v>
      </c>
    </row>
    <row r="113" spans="2:9" x14ac:dyDescent="0.25">
      <c r="B113" s="75">
        <v>1.19</v>
      </c>
      <c r="C113" s="76">
        <v>7.03</v>
      </c>
      <c r="D113" s="77">
        <v>1.63</v>
      </c>
      <c r="E113" s="78">
        <v>9.24</v>
      </c>
      <c r="F113" s="79">
        <v>0.72</v>
      </c>
      <c r="G113" s="80">
        <v>6.05</v>
      </c>
      <c r="H113" s="77">
        <v>0.94</v>
      </c>
      <c r="I113" s="78">
        <v>6.94</v>
      </c>
    </row>
    <row r="114" spans="2:9" x14ac:dyDescent="0.25">
      <c r="B114" s="75">
        <v>1.2</v>
      </c>
      <c r="C114" s="76">
        <v>7.03</v>
      </c>
      <c r="D114" s="77">
        <v>1.63</v>
      </c>
      <c r="E114" s="78">
        <v>9.24</v>
      </c>
      <c r="F114" s="79">
        <v>0.72</v>
      </c>
      <c r="G114" s="80">
        <v>6.05</v>
      </c>
      <c r="H114" s="77">
        <v>0.94</v>
      </c>
      <c r="I114" s="78">
        <v>6.94</v>
      </c>
    </row>
    <row r="115" spans="2:9" x14ac:dyDescent="0.25">
      <c r="B115" s="75">
        <v>1.21</v>
      </c>
      <c r="C115" s="76">
        <v>7.03</v>
      </c>
      <c r="D115" s="77">
        <v>1.63</v>
      </c>
      <c r="E115" s="78">
        <v>9.24</v>
      </c>
      <c r="F115" s="79">
        <v>0.72</v>
      </c>
      <c r="G115" s="80">
        <v>6.05</v>
      </c>
      <c r="H115" s="77">
        <v>0.94</v>
      </c>
      <c r="I115" s="78">
        <v>6.94</v>
      </c>
    </row>
    <row r="116" spans="2:9" x14ac:dyDescent="0.25">
      <c r="B116" s="75">
        <v>1.22</v>
      </c>
      <c r="C116" s="76">
        <v>7.03</v>
      </c>
      <c r="D116" s="77">
        <v>1.63</v>
      </c>
      <c r="E116" s="78">
        <v>9.24</v>
      </c>
      <c r="F116" s="79">
        <v>0.72</v>
      </c>
      <c r="G116" s="80">
        <v>6.05</v>
      </c>
      <c r="H116" s="77">
        <v>0.94</v>
      </c>
      <c r="I116" s="78">
        <v>6.94</v>
      </c>
    </row>
    <row r="117" spans="2:9" x14ac:dyDescent="0.25">
      <c r="B117" s="75">
        <v>1.23</v>
      </c>
      <c r="C117" s="76">
        <v>7.03</v>
      </c>
      <c r="D117" s="77">
        <v>1.63</v>
      </c>
      <c r="E117" s="78">
        <v>9.24</v>
      </c>
      <c r="F117" s="79">
        <v>0.72</v>
      </c>
      <c r="G117" s="80">
        <v>6.05</v>
      </c>
      <c r="H117" s="77">
        <v>0.94</v>
      </c>
      <c r="I117" s="78">
        <v>6.94</v>
      </c>
    </row>
    <row r="118" spans="2:9" x14ac:dyDescent="0.25">
      <c r="B118" s="75">
        <v>1.24</v>
      </c>
      <c r="C118" s="76">
        <v>7.03</v>
      </c>
      <c r="D118" s="77">
        <v>1.63</v>
      </c>
      <c r="E118" s="78">
        <v>9.24</v>
      </c>
      <c r="F118" s="79">
        <v>0.72</v>
      </c>
      <c r="G118" s="80">
        <v>6.05</v>
      </c>
      <c r="H118" s="77">
        <v>0.94</v>
      </c>
      <c r="I118" s="78">
        <v>6.94</v>
      </c>
    </row>
    <row r="119" spans="2:9" x14ac:dyDescent="0.25">
      <c r="B119" s="75">
        <v>1.25</v>
      </c>
      <c r="C119" s="76">
        <v>7.03</v>
      </c>
      <c r="D119" s="77">
        <v>1.63</v>
      </c>
      <c r="E119" s="78">
        <v>9.24</v>
      </c>
      <c r="F119" s="79">
        <v>0.72</v>
      </c>
      <c r="G119" s="80">
        <v>6.05</v>
      </c>
      <c r="H119" s="77">
        <v>0.94</v>
      </c>
      <c r="I119" s="78">
        <v>6.94</v>
      </c>
    </row>
    <row r="120" spans="2:9" x14ac:dyDescent="0.25">
      <c r="B120" s="75">
        <v>1.26</v>
      </c>
      <c r="C120" s="76">
        <v>7.03</v>
      </c>
      <c r="D120" s="77">
        <v>1.63</v>
      </c>
      <c r="E120" s="78">
        <v>9.24</v>
      </c>
      <c r="F120" s="79">
        <v>0.72</v>
      </c>
      <c r="G120" s="80">
        <v>6.05</v>
      </c>
      <c r="H120" s="77">
        <v>0.94</v>
      </c>
      <c r="I120" s="78">
        <v>6.94</v>
      </c>
    </row>
    <row r="121" spans="2:9" x14ac:dyDescent="0.25">
      <c r="B121" s="75">
        <v>1.27</v>
      </c>
      <c r="C121" s="76">
        <v>7.03</v>
      </c>
      <c r="D121" s="77">
        <v>1.63</v>
      </c>
      <c r="E121" s="78">
        <v>9.24</v>
      </c>
      <c r="F121" s="79">
        <v>0.72</v>
      </c>
      <c r="G121" s="80">
        <v>6.05</v>
      </c>
      <c r="H121" s="77">
        <v>0.94</v>
      </c>
      <c r="I121" s="78">
        <v>6.94</v>
      </c>
    </row>
    <row r="122" spans="2:9" x14ac:dyDescent="0.25">
      <c r="B122" s="75">
        <v>1.28</v>
      </c>
      <c r="C122" s="76">
        <v>7.03</v>
      </c>
      <c r="D122" s="77">
        <v>1.63</v>
      </c>
      <c r="E122" s="78">
        <v>9.24</v>
      </c>
      <c r="F122" s="79">
        <v>0.72</v>
      </c>
      <c r="G122" s="80">
        <v>6.05</v>
      </c>
      <c r="H122" s="77">
        <v>0.94</v>
      </c>
      <c r="I122" s="78">
        <v>6.94</v>
      </c>
    </row>
    <row r="123" spans="2:9" x14ac:dyDescent="0.25">
      <c r="B123" s="75">
        <v>1.29</v>
      </c>
      <c r="C123" s="76">
        <v>7.03</v>
      </c>
      <c r="D123" s="77">
        <v>1.63</v>
      </c>
      <c r="E123" s="78">
        <v>9.24</v>
      </c>
      <c r="F123" s="79">
        <v>0.72</v>
      </c>
      <c r="G123" s="80">
        <v>6.05</v>
      </c>
      <c r="H123" s="77">
        <v>0.94</v>
      </c>
      <c r="I123" s="78">
        <v>6.94</v>
      </c>
    </row>
    <row r="124" spans="2:9" x14ac:dyDescent="0.25">
      <c r="B124" s="75">
        <v>1.3</v>
      </c>
      <c r="C124" s="76">
        <v>7.03</v>
      </c>
      <c r="D124" s="77">
        <v>1.63</v>
      </c>
      <c r="E124" s="78">
        <v>9.24</v>
      </c>
      <c r="F124" s="79">
        <v>0.72</v>
      </c>
      <c r="G124" s="80">
        <v>6.05</v>
      </c>
      <c r="H124" s="77">
        <v>0.94</v>
      </c>
      <c r="I124" s="78">
        <v>6.94</v>
      </c>
    </row>
    <row r="125" spans="2:9" x14ac:dyDescent="0.25">
      <c r="B125" s="75">
        <v>1.31</v>
      </c>
      <c r="C125" s="76">
        <v>7.03</v>
      </c>
      <c r="D125" s="77">
        <v>1.63</v>
      </c>
      <c r="E125" s="78">
        <v>9.24</v>
      </c>
      <c r="F125" s="79">
        <v>0.72</v>
      </c>
      <c r="G125" s="80">
        <v>6.05</v>
      </c>
      <c r="H125" s="77">
        <v>0.94</v>
      </c>
      <c r="I125" s="78">
        <v>6.94</v>
      </c>
    </row>
    <row r="126" spans="2:9" x14ac:dyDescent="0.25">
      <c r="B126" s="75">
        <v>1.32</v>
      </c>
      <c r="C126" s="76">
        <v>7.03</v>
      </c>
      <c r="D126" s="77">
        <v>1.63</v>
      </c>
      <c r="E126" s="78">
        <v>9.24</v>
      </c>
      <c r="F126" s="79">
        <v>0.72</v>
      </c>
      <c r="G126" s="80">
        <v>6.05</v>
      </c>
      <c r="H126" s="77">
        <v>0.94</v>
      </c>
      <c r="I126" s="78">
        <v>6.94</v>
      </c>
    </row>
    <row r="127" spans="2:9" x14ac:dyDescent="0.25">
      <c r="B127" s="75">
        <v>1.33</v>
      </c>
      <c r="C127" s="76">
        <v>7.03</v>
      </c>
      <c r="D127" s="77">
        <v>1.63</v>
      </c>
      <c r="E127" s="78">
        <v>9.24</v>
      </c>
      <c r="F127" s="79">
        <v>0.72</v>
      </c>
      <c r="G127" s="80">
        <v>6.05</v>
      </c>
      <c r="H127" s="77">
        <v>0.94</v>
      </c>
      <c r="I127" s="78">
        <v>6.94</v>
      </c>
    </row>
    <row r="128" spans="2:9" x14ac:dyDescent="0.25">
      <c r="B128" s="75">
        <v>1.34</v>
      </c>
      <c r="C128" s="76">
        <v>7.03</v>
      </c>
      <c r="D128" s="77">
        <v>1.63</v>
      </c>
      <c r="E128" s="78">
        <v>9.24</v>
      </c>
      <c r="F128" s="79">
        <v>0.72</v>
      </c>
      <c r="G128" s="80">
        <v>6.05</v>
      </c>
      <c r="H128" s="77">
        <v>0.94</v>
      </c>
      <c r="I128" s="78">
        <v>6.94</v>
      </c>
    </row>
    <row r="129" spans="2:9" x14ac:dyDescent="0.25">
      <c r="B129" s="75">
        <v>1.35</v>
      </c>
      <c r="C129" s="76">
        <v>7.03</v>
      </c>
      <c r="D129" s="77">
        <v>1.63</v>
      </c>
      <c r="E129" s="78">
        <v>9.24</v>
      </c>
      <c r="F129" s="79">
        <v>0.72</v>
      </c>
      <c r="G129" s="80">
        <v>6.05</v>
      </c>
      <c r="H129" s="77">
        <v>0.94</v>
      </c>
      <c r="I129" s="78">
        <v>6.94</v>
      </c>
    </row>
    <row r="130" spans="2:9" x14ac:dyDescent="0.25">
      <c r="B130" s="75">
        <v>1.36</v>
      </c>
      <c r="C130" s="76">
        <v>7.03</v>
      </c>
      <c r="D130" s="77">
        <v>1.63</v>
      </c>
      <c r="E130" s="78">
        <v>9.24</v>
      </c>
      <c r="F130" s="79">
        <v>0.72</v>
      </c>
      <c r="G130" s="80">
        <v>6.05</v>
      </c>
      <c r="H130" s="77">
        <v>0.94</v>
      </c>
      <c r="I130" s="78">
        <v>6.94</v>
      </c>
    </row>
    <row r="131" spans="2:9" x14ac:dyDescent="0.25">
      <c r="B131" s="75">
        <v>1.37</v>
      </c>
      <c r="C131" s="76">
        <v>7.03</v>
      </c>
      <c r="D131" s="77">
        <v>1.63</v>
      </c>
      <c r="E131" s="78">
        <v>9.24</v>
      </c>
      <c r="F131" s="79">
        <v>0.72</v>
      </c>
      <c r="G131" s="80">
        <v>6.05</v>
      </c>
      <c r="H131" s="77">
        <v>0.94</v>
      </c>
      <c r="I131" s="78">
        <v>6.94</v>
      </c>
    </row>
    <row r="132" spans="2:9" x14ac:dyDescent="0.25">
      <c r="B132" s="75">
        <v>1.38</v>
      </c>
      <c r="C132" s="76">
        <v>7.03</v>
      </c>
      <c r="D132" s="77">
        <v>1.63</v>
      </c>
      <c r="E132" s="78">
        <v>9.24</v>
      </c>
      <c r="F132" s="79">
        <v>0.72</v>
      </c>
      <c r="G132" s="80">
        <v>6.05</v>
      </c>
      <c r="H132" s="77">
        <v>0.94</v>
      </c>
      <c r="I132" s="78">
        <v>6.94</v>
      </c>
    </row>
    <row r="133" spans="2:9" x14ac:dyDescent="0.25">
      <c r="B133" s="75">
        <v>1.39</v>
      </c>
      <c r="C133" s="76">
        <v>7.03</v>
      </c>
      <c r="D133" s="77">
        <v>1.63</v>
      </c>
      <c r="E133" s="78">
        <v>9.24</v>
      </c>
      <c r="F133" s="79">
        <v>0.72</v>
      </c>
      <c r="G133" s="80">
        <v>6.05</v>
      </c>
      <c r="H133" s="77">
        <v>0.94</v>
      </c>
      <c r="I133" s="78">
        <v>6.94</v>
      </c>
    </row>
    <row r="134" spans="2:9" x14ac:dyDescent="0.25">
      <c r="B134" s="75">
        <v>1.4</v>
      </c>
      <c r="C134" s="76">
        <v>7.03</v>
      </c>
      <c r="D134" s="77">
        <v>1.63</v>
      </c>
      <c r="E134" s="78">
        <v>9.24</v>
      </c>
      <c r="F134" s="79">
        <v>0.72</v>
      </c>
      <c r="G134" s="80">
        <v>6.05</v>
      </c>
      <c r="H134" s="77">
        <v>0.94</v>
      </c>
      <c r="I134" s="78">
        <v>6.94</v>
      </c>
    </row>
    <row r="135" spans="2:9" x14ac:dyDescent="0.25">
      <c r="B135" s="75">
        <v>1.41</v>
      </c>
      <c r="C135" s="76">
        <v>7.03</v>
      </c>
      <c r="D135" s="77">
        <v>1.63</v>
      </c>
      <c r="E135" s="78">
        <v>9.24</v>
      </c>
      <c r="F135" s="79">
        <v>0.72</v>
      </c>
      <c r="G135" s="80">
        <v>6.05</v>
      </c>
      <c r="H135" s="77">
        <v>0.94</v>
      </c>
      <c r="I135" s="78">
        <v>6.94</v>
      </c>
    </row>
    <row r="136" spans="2:9" x14ac:dyDescent="0.25">
      <c r="B136" s="75">
        <v>1.42</v>
      </c>
      <c r="C136" s="76">
        <v>7.03</v>
      </c>
      <c r="D136" s="77">
        <v>1.63</v>
      </c>
      <c r="E136" s="78">
        <v>9.24</v>
      </c>
      <c r="F136" s="79">
        <v>0.72</v>
      </c>
      <c r="G136" s="80">
        <v>6.05</v>
      </c>
      <c r="H136" s="77">
        <v>0.94</v>
      </c>
      <c r="I136" s="78">
        <v>6.94</v>
      </c>
    </row>
    <row r="137" spans="2:9" x14ac:dyDescent="0.25">
      <c r="B137" s="75">
        <v>1.43</v>
      </c>
      <c r="C137" s="76">
        <v>7.03</v>
      </c>
      <c r="D137" s="77">
        <v>1.63</v>
      </c>
      <c r="E137" s="78">
        <v>9.24</v>
      </c>
      <c r="F137" s="79">
        <v>0.72</v>
      </c>
      <c r="G137" s="80">
        <v>6.05</v>
      </c>
      <c r="H137" s="77">
        <v>0.94</v>
      </c>
      <c r="I137" s="78">
        <v>6.94</v>
      </c>
    </row>
    <row r="138" spans="2:9" x14ac:dyDescent="0.25">
      <c r="B138" s="75">
        <v>1.44</v>
      </c>
      <c r="C138" s="76">
        <v>7.03</v>
      </c>
      <c r="D138" s="77">
        <v>1.63</v>
      </c>
      <c r="E138" s="78">
        <v>9.24</v>
      </c>
      <c r="F138" s="79">
        <v>0.72</v>
      </c>
      <c r="G138" s="80">
        <v>6.05</v>
      </c>
      <c r="H138" s="77">
        <v>0.94</v>
      </c>
      <c r="I138" s="78">
        <v>6.94</v>
      </c>
    </row>
    <row r="139" spans="2:9" x14ac:dyDescent="0.25">
      <c r="B139" s="75">
        <v>1.45</v>
      </c>
      <c r="C139" s="76">
        <v>7.03</v>
      </c>
      <c r="D139" s="77">
        <v>1.63</v>
      </c>
      <c r="E139" s="78">
        <v>9.24</v>
      </c>
      <c r="F139" s="79">
        <v>0.72</v>
      </c>
      <c r="G139" s="80">
        <v>6.05</v>
      </c>
      <c r="H139" s="77">
        <v>0.94</v>
      </c>
      <c r="I139" s="78">
        <v>6.94</v>
      </c>
    </row>
    <row r="140" spans="2:9" x14ac:dyDescent="0.25">
      <c r="B140" s="75">
        <v>1.46</v>
      </c>
      <c r="C140" s="76">
        <v>7.03</v>
      </c>
      <c r="D140" s="77">
        <v>1.63</v>
      </c>
      <c r="E140" s="78">
        <v>9.24</v>
      </c>
      <c r="F140" s="79">
        <v>0.72</v>
      </c>
      <c r="G140" s="80">
        <v>6.05</v>
      </c>
      <c r="H140" s="77">
        <v>0.94</v>
      </c>
      <c r="I140" s="78">
        <v>6.94</v>
      </c>
    </row>
    <row r="141" spans="2:9" x14ac:dyDescent="0.25">
      <c r="B141" s="75">
        <v>1.47</v>
      </c>
      <c r="C141" s="76">
        <v>7.03</v>
      </c>
      <c r="D141" s="77">
        <v>1.63</v>
      </c>
      <c r="E141" s="78">
        <v>9.24</v>
      </c>
      <c r="F141" s="79">
        <v>0.72</v>
      </c>
      <c r="G141" s="80">
        <v>6.05</v>
      </c>
      <c r="H141" s="77">
        <v>0.94</v>
      </c>
      <c r="I141" s="78">
        <v>6.94</v>
      </c>
    </row>
    <row r="142" spans="2:9" x14ac:dyDescent="0.25">
      <c r="B142" s="75">
        <v>1.48</v>
      </c>
      <c r="C142" s="76">
        <v>7.03</v>
      </c>
      <c r="D142" s="77">
        <v>1.63</v>
      </c>
      <c r="E142" s="78">
        <v>9.24</v>
      </c>
      <c r="F142" s="79">
        <v>0.72</v>
      </c>
      <c r="G142" s="80">
        <v>6.05</v>
      </c>
      <c r="H142" s="77">
        <v>0.94</v>
      </c>
      <c r="I142" s="78">
        <v>6.94</v>
      </c>
    </row>
    <row r="143" spans="2:9" x14ac:dyDescent="0.25">
      <c r="B143" s="75">
        <v>1.49</v>
      </c>
      <c r="C143" s="76">
        <v>7.03</v>
      </c>
      <c r="D143" s="77">
        <v>1.63</v>
      </c>
      <c r="E143" s="78">
        <v>9.24</v>
      </c>
      <c r="F143" s="79">
        <v>0.72</v>
      </c>
      <c r="G143" s="80">
        <v>6.05</v>
      </c>
      <c r="H143" s="77">
        <v>0.94</v>
      </c>
      <c r="I143" s="78">
        <v>6.94</v>
      </c>
    </row>
    <row r="144" spans="2:9" x14ac:dyDescent="0.25">
      <c r="B144" s="75">
        <v>1.5</v>
      </c>
      <c r="C144" s="76">
        <v>7.03</v>
      </c>
      <c r="D144" s="77">
        <v>1.63</v>
      </c>
      <c r="E144" s="78">
        <v>9.24</v>
      </c>
      <c r="F144" s="79">
        <v>0.72</v>
      </c>
      <c r="G144" s="80">
        <v>6.05</v>
      </c>
      <c r="H144" s="77">
        <v>0.94</v>
      </c>
      <c r="I144" s="78">
        <v>6.94</v>
      </c>
    </row>
    <row r="145" spans="2:9" x14ac:dyDescent="0.25">
      <c r="B145" s="75">
        <v>1.51</v>
      </c>
      <c r="C145" s="76">
        <v>7.03</v>
      </c>
      <c r="D145" s="77">
        <v>1.26</v>
      </c>
      <c r="E145" s="78">
        <v>7.42</v>
      </c>
      <c r="F145" s="79">
        <v>0.55000000000000004</v>
      </c>
      <c r="G145" s="80">
        <v>4.17</v>
      </c>
      <c r="H145" s="77">
        <v>0.79</v>
      </c>
      <c r="I145" s="78">
        <v>6.33</v>
      </c>
    </row>
    <row r="146" spans="2:9" x14ac:dyDescent="0.25">
      <c r="B146" s="75">
        <v>1.52</v>
      </c>
      <c r="C146" s="76">
        <v>7.03</v>
      </c>
      <c r="D146" s="77">
        <v>1.26</v>
      </c>
      <c r="E146" s="78">
        <v>7.42</v>
      </c>
      <c r="F146" s="79">
        <v>0.55000000000000004</v>
      </c>
      <c r="G146" s="80">
        <v>4.17</v>
      </c>
      <c r="H146" s="77">
        <v>0.79</v>
      </c>
      <c r="I146" s="78">
        <v>6.33</v>
      </c>
    </row>
    <row r="147" spans="2:9" x14ac:dyDescent="0.25">
      <c r="B147" s="75">
        <v>1.53</v>
      </c>
      <c r="C147" s="76">
        <v>7.03</v>
      </c>
      <c r="D147" s="77">
        <v>1.26</v>
      </c>
      <c r="E147" s="78">
        <v>7.42</v>
      </c>
      <c r="F147" s="79">
        <v>0.55000000000000004</v>
      </c>
      <c r="G147" s="80">
        <v>4.17</v>
      </c>
      <c r="H147" s="77">
        <v>0.79</v>
      </c>
      <c r="I147" s="78">
        <v>6.33</v>
      </c>
    </row>
    <row r="148" spans="2:9" x14ac:dyDescent="0.25">
      <c r="B148" s="75">
        <v>1.54</v>
      </c>
      <c r="C148" s="76">
        <v>7.03</v>
      </c>
      <c r="D148" s="77">
        <v>1.26</v>
      </c>
      <c r="E148" s="78">
        <v>7.42</v>
      </c>
      <c r="F148" s="79">
        <v>0.55000000000000004</v>
      </c>
      <c r="G148" s="80">
        <v>4.17</v>
      </c>
      <c r="H148" s="77">
        <v>0.79</v>
      </c>
      <c r="I148" s="78">
        <v>6.33</v>
      </c>
    </row>
    <row r="149" spans="2:9" x14ac:dyDescent="0.25">
      <c r="B149" s="75">
        <v>1.55</v>
      </c>
      <c r="C149" s="76">
        <v>7.03</v>
      </c>
      <c r="D149" s="77">
        <v>1.26</v>
      </c>
      <c r="E149" s="78">
        <v>7.42</v>
      </c>
      <c r="F149" s="79">
        <v>0.55000000000000004</v>
      </c>
      <c r="G149" s="80">
        <v>4.17</v>
      </c>
      <c r="H149" s="77">
        <v>0.79</v>
      </c>
      <c r="I149" s="78">
        <v>6.33</v>
      </c>
    </row>
    <row r="150" spans="2:9" x14ac:dyDescent="0.25">
      <c r="B150" s="75">
        <v>1.56</v>
      </c>
      <c r="C150" s="76">
        <v>7.03</v>
      </c>
      <c r="D150" s="77">
        <v>1.26</v>
      </c>
      <c r="E150" s="78">
        <v>7.42</v>
      </c>
      <c r="F150" s="79">
        <v>0.55000000000000004</v>
      </c>
      <c r="G150" s="80">
        <v>4.17</v>
      </c>
      <c r="H150" s="77">
        <v>0.79</v>
      </c>
      <c r="I150" s="78">
        <v>6.33</v>
      </c>
    </row>
    <row r="151" spans="2:9" x14ac:dyDescent="0.25">
      <c r="B151" s="75">
        <v>1.57</v>
      </c>
      <c r="C151" s="76">
        <v>7.03</v>
      </c>
      <c r="D151" s="77">
        <v>1.26</v>
      </c>
      <c r="E151" s="78">
        <v>7.42</v>
      </c>
      <c r="F151" s="79">
        <v>0.55000000000000004</v>
      </c>
      <c r="G151" s="80">
        <v>4.17</v>
      </c>
      <c r="H151" s="77">
        <v>0.79</v>
      </c>
      <c r="I151" s="78">
        <v>6.33</v>
      </c>
    </row>
    <row r="152" spans="2:9" x14ac:dyDescent="0.25">
      <c r="B152" s="75">
        <v>1.58</v>
      </c>
      <c r="C152" s="76">
        <v>7.03</v>
      </c>
      <c r="D152" s="77">
        <v>1.26</v>
      </c>
      <c r="E152" s="78">
        <v>7.42</v>
      </c>
      <c r="F152" s="79">
        <v>0.55000000000000004</v>
      </c>
      <c r="G152" s="80">
        <v>4.17</v>
      </c>
      <c r="H152" s="77">
        <v>0.79</v>
      </c>
      <c r="I152" s="78">
        <v>6.33</v>
      </c>
    </row>
    <row r="153" spans="2:9" x14ac:dyDescent="0.25">
      <c r="B153" s="75">
        <v>1.59</v>
      </c>
      <c r="C153" s="76">
        <v>7.03</v>
      </c>
      <c r="D153" s="77">
        <v>1.26</v>
      </c>
      <c r="E153" s="78">
        <v>7.42</v>
      </c>
      <c r="F153" s="79">
        <v>0.55000000000000004</v>
      </c>
      <c r="G153" s="80">
        <v>4.17</v>
      </c>
      <c r="H153" s="77">
        <v>0.79</v>
      </c>
      <c r="I153" s="78">
        <v>6.33</v>
      </c>
    </row>
    <row r="154" spans="2:9" x14ac:dyDescent="0.25">
      <c r="B154" s="75">
        <v>1.6</v>
      </c>
      <c r="C154" s="76">
        <v>7.03</v>
      </c>
      <c r="D154" s="77">
        <v>1.26</v>
      </c>
      <c r="E154" s="78">
        <v>7.42</v>
      </c>
      <c r="F154" s="79">
        <v>0.55000000000000004</v>
      </c>
      <c r="G154" s="80">
        <v>4.17</v>
      </c>
      <c r="H154" s="77">
        <v>0.79</v>
      </c>
      <c r="I154" s="78">
        <v>6.33</v>
      </c>
    </row>
    <row r="155" spans="2:9" x14ac:dyDescent="0.25">
      <c r="B155" s="75">
        <v>1.61</v>
      </c>
      <c r="C155" s="76">
        <v>7.03</v>
      </c>
      <c r="D155" s="77">
        <v>1.26</v>
      </c>
      <c r="E155" s="78">
        <v>7.42</v>
      </c>
      <c r="F155" s="79">
        <v>0.55000000000000004</v>
      </c>
      <c r="G155" s="80">
        <v>4.17</v>
      </c>
      <c r="H155" s="77">
        <v>0.79</v>
      </c>
      <c r="I155" s="78">
        <v>6.33</v>
      </c>
    </row>
    <row r="156" spans="2:9" x14ac:dyDescent="0.25">
      <c r="B156" s="75">
        <v>1.62</v>
      </c>
      <c r="C156" s="76">
        <v>7.03</v>
      </c>
      <c r="D156" s="77">
        <v>1.26</v>
      </c>
      <c r="E156" s="78">
        <v>7.42</v>
      </c>
      <c r="F156" s="79">
        <v>0.55000000000000004</v>
      </c>
      <c r="G156" s="80">
        <v>4.17</v>
      </c>
      <c r="H156" s="77">
        <v>0.79</v>
      </c>
      <c r="I156" s="78">
        <v>6.33</v>
      </c>
    </row>
    <row r="157" spans="2:9" x14ac:dyDescent="0.25">
      <c r="B157" s="75">
        <v>1.63</v>
      </c>
      <c r="C157" s="76">
        <v>7.03</v>
      </c>
      <c r="D157" s="77">
        <v>1.26</v>
      </c>
      <c r="E157" s="78">
        <v>7.42</v>
      </c>
      <c r="F157" s="79">
        <v>0.55000000000000004</v>
      </c>
      <c r="G157" s="80">
        <v>4.17</v>
      </c>
      <c r="H157" s="77">
        <v>0.79</v>
      </c>
      <c r="I157" s="78">
        <v>6.33</v>
      </c>
    </row>
    <row r="158" spans="2:9" x14ac:dyDescent="0.25">
      <c r="B158" s="75">
        <v>1.64</v>
      </c>
      <c r="C158" s="76">
        <v>7.03</v>
      </c>
      <c r="D158" s="77">
        <v>1.26</v>
      </c>
      <c r="E158" s="78">
        <v>7.42</v>
      </c>
      <c r="F158" s="79">
        <v>0.55000000000000004</v>
      </c>
      <c r="G158" s="80">
        <v>4.17</v>
      </c>
      <c r="H158" s="77">
        <v>0.79</v>
      </c>
      <c r="I158" s="78">
        <v>6.33</v>
      </c>
    </row>
    <row r="159" spans="2:9" x14ac:dyDescent="0.25">
      <c r="B159" s="75">
        <v>1.65</v>
      </c>
      <c r="C159" s="76">
        <v>7.03</v>
      </c>
      <c r="D159" s="77">
        <v>1.26</v>
      </c>
      <c r="E159" s="78">
        <v>7.42</v>
      </c>
      <c r="F159" s="79">
        <v>0.55000000000000004</v>
      </c>
      <c r="G159" s="80">
        <v>4.17</v>
      </c>
      <c r="H159" s="77">
        <v>0.79</v>
      </c>
      <c r="I159" s="78">
        <v>6.33</v>
      </c>
    </row>
    <row r="160" spans="2:9" x14ac:dyDescent="0.25">
      <c r="B160" s="75">
        <v>1.66</v>
      </c>
      <c r="C160" s="76">
        <v>7.03</v>
      </c>
      <c r="D160" s="77">
        <v>1.26</v>
      </c>
      <c r="E160" s="78">
        <v>7.42</v>
      </c>
      <c r="F160" s="79">
        <v>0.55000000000000004</v>
      </c>
      <c r="G160" s="80">
        <v>4.17</v>
      </c>
      <c r="H160" s="77">
        <v>0.79</v>
      </c>
      <c r="I160" s="78">
        <v>6.33</v>
      </c>
    </row>
    <row r="161" spans="2:9" x14ac:dyDescent="0.25">
      <c r="B161" s="75">
        <v>1.67</v>
      </c>
      <c r="C161" s="76">
        <v>7.03</v>
      </c>
      <c r="D161" s="77">
        <v>1.26</v>
      </c>
      <c r="E161" s="78">
        <v>7.42</v>
      </c>
      <c r="F161" s="79">
        <v>0.55000000000000004</v>
      </c>
      <c r="G161" s="80">
        <v>4.17</v>
      </c>
      <c r="H161" s="77">
        <v>0.79</v>
      </c>
      <c r="I161" s="78">
        <v>6.33</v>
      </c>
    </row>
    <row r="162" spans="2:9" x14ac:dyDescent="0.25">
      <c r="B162" s="75">
        <v>1.68</v>
      </c>
      <c r="C162" s="76">
        <v>7.03</v>
      </c>
      <c r="D162" s="77">
        <v>1.26</v>
      </c>
      <c r="E162" s="78">
        <v>7.42</v>
      </c>
      <c r="F162" s="79">
        <v>0.55000000000000004</v>
      </c>
      <c r="G162" s="80">
        <v>4.17</v>
      </c>
      <c r="H162" s="77">
        <v>0.79</v>
      </c>
      <c r="I162" s="78">
        <v>6.33</v>
      </c>
    </row>
    <row r="163" spans="2:9" x14ac:dyDescent="0.25">
      <c r="B163" s="75">
        <v>1.69</v>
      </c>
      <c r="C163" s="76">
        <v>7.03</v>
      </c>
      <c r="D163" s="77">
        <v>1.26</v>
      </c>
      <c r="E163" s="78">
        <v>7.42</v>
      </c>
      <c r="F163" s="79">
        <v>0.55000000000000004</v>
      </c>
      <c r="G163" s="80">
        <v>4.17</v>
      </c>
      <c r="H163" s="77">
        <v>0.79</v>
      </c>
      <c r="I163" s="78">
        <v>6.33</v>
      </c>
    </row>
    <row r="164" spans="2:9" x14ac:dyDescent="0.25">
      <c r="B164" s="75">
        <v>1.7</v>
      </c>
      <c r="C164" s="76">
        <v>7.03</v>
      </c>
      <c r="D164" s="77">
        <v>1.26</v>
      </c>
      <c r="E164" s="78">
        <v>7.42</v>
      </c>
      <c r="F164" s="79">
        <v>0.55000000000000004</v>
      </c>
      <c r="G164" s="80">
        <v>4.17</v>
      </c>
      <c r="H164" s="77">
        <v>0.79</v>
      </c>
      <c r="I164" s="78">
        <v>6.33</v>
      </c>
    </row>
    <row r="165" spans="2:9" x14ac:dyDescent="0.25">
      <c r="B165" s="75">
        <v>1.71</v>
      </c>
      <c r="C165" s="76">
        <v>7.03</v>
      </c>
      <c r="D165" s="77">
        <v>1.26</v>
      </c>
      <c r="E165" s="78">
        <v>7.42</v>
      </c>
      <c r="F165" s="79">
        <v>0.55000000000000004</v>
      </c>
      <c r="G165" s="80">
        <v>4.17</v>
      </c>
      <c r="H165" s="77">
        <v>0.79</v>
      </c>
      <c r="I165" s="78">
        <v>6.33</v>
      </c>
    </row>
    <row r="166" spans="2:9" x14ac:dyDescent="0.25">
      <c r="B166" s="75">
        <v>1.72</v>
      </c>
      <c r="C166" s="76">
        <v>7.03</v>
      </c>
      <c r="D166" s="77">
        <v>1.26</v>
      </c>
      <c r="E166" s="78">
        <v>7.42</v>
      </c>
      <c r="F166" s="79">
        <v>0.55000000000000004</v>
      </c>
      <c r="G166" s="80">
        <v>4.17</v>
      </c>
      <c r="H166" s="77">
        <v>0.79</v>
      </c>
      <c r="I166" s="78">
        <v>6.33</v>
      </c>
    </row>
    <row r="167" spans="2:9" x14ac:dyDescent="0.25">
      <c r="B167" s="75">
        <v>1.73</v>
      </c>
      <c r="C167" s="76">
        <v>7.03</v>
      </c>
      <c r="D167" s="77">
        <v>1.26</v>
      </c>
      <c r="E167" s="78">
        <v>7.42</v>
      </c>
      <c r="F167" s="79">
        <v>0.55000000000000004</v>
      </c>
      <c r="G167" s="80">
        <v>4.17</v>
      </c>
      <c r="H167" s="77">
        <v>0.79</v>
      </c>
      <c r="I167" s="78">
        <v>6.33</v>
      </c>
    </row>
    <row r="168" spans="2:9" x14ac:dyDescent="0.25">
      <c r="B168" s="75">
        <v>1.74</v>
      </c>
      <c r="C168" s="76">
        <v>7.03</v>
      </c>
      <c r="D168" s="77">
        <v>1.26</v>
      </c>
      <c r="E168" s="78">
        <v>7.42</v>
      </c>
      <c r="F168" s="79">
        <v>0.55000000000000004</v>
      </c>
      <c r="G168" s="80">
        <v>4.17</v>
      </c>
      <c r="H168" s="77">
        <v>0.79</v>
      </c>
      <c r="I168" s="78">
        <v>6.33</v>
      </c>
    </row>
    <row r="169" spans="2:9" x14ac:dyDescent="0.25">
      <c r="B169" s="75">
        <v>1.75</v>
      </c>
      <c r="C169" s="76">
        <v>7.03</v>
      </c>
      <c r="D169" s="77">
        <v>1.26</v>
      </c>
      <c r="E169" s="78">
        <v>7.42</v>
      </c>
      <c r="F169" s="79">
        <v>0.55000000000000004</v>
      </c>
      <c r="G169" s="80">
        <v>4.17</v>
      </c>
      <c r="H169" s="77">
        <v>0.79</v>
      </c>
      <c r="I169" s="78">
        <v>6.33</v>
      </c>
    </row>
    <row r="170" spans="2:9" x14ac:dyDescent="0.25">
      <c r="B170" s="75">
        <v>1.76</v>
      </c>
      <c r="C170" s="76">
        <v>7.03</v>
      </c>
      <c r="D170" s="77">
        <v>1.26</v>
      </c>
      <c r="E170" s="78">
        <v>7.42</v>
      </c>
      <c r="F170" s="79">
        <v>0.55000000000000004</v>
      </c>
      <c r="G170" s="80">
        <v>4.17</v>
      </c>
      <c r="H170" s="77">
        <v>0.79</v>
      </c>
      <c r="I170" s="78">
        <v>6.33</v>
      </c>
    </row>
    <row r="171" spans="2:9" x14ac:dyDescent="0.25">
      <c r="B171" s="75">
        <v>1.77</v>
      </c>
      <c r="C171" s="76">
        <v>7.03</v>
      </c>
      <c r="D171" s="77">
        <v>1.26</v>
      </c>
      <c r="E171" s="78">
        <v>7.42</v>
      </c>
      <c r="F171" s="79">
        <v>0.55000000000000004</v>
      </c>
      <c r="G171" s="80">
        <v>4.17</v>
      </c>
      <c r="H171" s="77">
        <v>0.79</v>
      </c>
      <c r="I171" s="78">
        <v>6.33</v>
      </c>
    </row>
    <row r="172" spans="2:9" x14ac:dyDescent="0.25">
      <c r="B172" s="75">
        <v>1.78</v>
      </c>
      <c r="C172" s="76">
        <v>7.03</v>
      </c>
      <c r="D172" s="77">
        <v>1.26</v>
      </c>
      <c r="E172" s="78">
        <v>7.42</v>
      </c>
      <c r="F172" s="79">
        <v>0.55000000000000004</v>
      </c>
      <c r="G172" s="80">
        <v>4.17</v>
      </c>
      <c r="H172" s="77">
        <v>0.79</v>
      </c>
      <c r="I172" s="78">
        <v>6.33</v>
      </c>
    </row>
    <row r="173" spans="2:9" x14ac:dyDescent="0.25">
      <c r="B173" s="75">
        <v>1.79</v>
      </c>
      <c r="C173" s="76">
        <v>7.03</v>
      </c>
      <c r="D173" s="77">
        <v>1.26</v>
      </c>
      <c r="E173" s="78">
        <v>7.42</v>
      </c>
      <c r="F173" s="79">
        <v>0.55000000000000004</v>
      </c>
      <c r="G173" s="80">
        <v>4.17</v>
      </c>
      <c r="H173" s="77">
        <v>0.79</v>
      </c>
      <c r="I173" s="78">
        <v>6.33</v>
      </c>
    </row>
    <row r="174" spans="2:9" x14ac:dyDescent="0.25">
      <c r="B174" s="75">
        <v>1.8</v>
      </c>
      <c r="C174" s="76">
        <v>7.03</v>
      </c>
      <c r="D174" s="77">
        <v>1.26</v>
      </c>
      <c r="E174" s="78">
        <v>7.42</v>
      </c>
      <c r="F174" s="79">
        <v>0.55000000000000004</v>
      </c>
      <c r="G174" s="80">
        <v>4.17</v>
      </c>
      <c r="H174" s="77">
        <v>0.79</v>
      </c>
      <c r="I174" s="78">
        <v>6.33</v>
      </c>
    </row>
    <row r="175" spans="2:9" x14ac:dyDescent="0.25">
      <c r="B175" s="75">
        <v>1.81</v>
      </c>
      <c r="C175" s="76">
        <v>7.03</v>
      </c>
      <c r="D175" s="77">
        <v>1.26</v>
      </c>
      <c r="E175" s="78">
        <v>7.42</v>
      </c>
      <c r="F175" s="79">
        <v>0.55000000000000004</v>
      </c>
      <c r="G175" s="80">
        <v>4.17</v>
      </c>
      <c r="H175" s="77">
        <v>0.79</v>
      </c>
      <c r="I175" s="78">
        <v>6.33</v>
      </c>
    </row>
    <row r="176" spans="2:9" x14ac:dyDescent="0.25">
      <c r="B176" s="75">
        <v>1.82</v>
      </c>
      <c r="C176" s="76">
        <v>7.03</v>
      </c>
      <c r="D176" s="77">
        <v>1.26</v>
      </c>
      <c r="E176" s="78">
        <v>7.42</v>
      </c>
      <c r="F176" s="79">
        <v>0.55000000000000004</v>
      </c>
      <c r="G176" s="80">
        <v>4.17</v>
      </c>
      <c r="H176" s="77">
        <v>0.79</v>
      </c>
      <c r="I176" s="78">
        <v>6.33</v>
      </c>
    </row>
    <row r="177" spans="2:9" x14ac:dyDescent="0.25">
      <c r="B177" s="75">
        <v>1.83</v>
      </c>
      <c r="C177" s="76">
        <v>7.03</v>
      </c>
      <c r="D177" s="77">
        <v>1.26</v>
      </c>
      <c r="E177" s="78">
        <v>7.42</v>
      </c>
      <c r="F177" s="79">
        <v>0.55000000000000004</v>
      </c>
      <c r="G177" s="80">
        <v>4.17</v>
      </c>
      <c r="H177" s="77">
        <v>0.79</v>
      </c>
      <c r="I177" s="78">
        <v>6.33</v>
      </c>
    </row>
    <row r="178" spans="2:9" x14ac:dyDescent="0.25">
      <c r="B178" s="75">
        <v>1.84</v>
      </c>
      <c r="C178" s="76">
        <v>7.03</v>
      </c>
      <c r="D178" s="77">
        <v>1.26</v>
      </c>
      <c r="E178" s="78">
        <v>7.42</v>
      </c>
      <c r="F178" s="79">
        <v>0.55000000000000004</v>
      </c>
      <c r="G178" s="80">
        <v>4.17</v>
      </c>
      <c r="H178" s="77">
        <v>0.79</v>
      </c>
      <c r="I178" s="78">
        <v>6.33</v>
      </c>
    </row>
    <row r="179" spans="2:9" x14ac:dyDescent="0.25">
      <c r="B179" s="75">
        <v>1.85</v>
      </c>
      <c r="C179" s="76">
        <v>7.03</v>
      </c>
      <c r="D179" s="77">
        <v>1.26</v>
      </c>
      <c r="E179" s="78">
        <v>7.42</v>
      </c>
      <c r="F179" s="79">
        <v>0.55000000000000004</v>
      </c>
      <c r="G179" s="80">
        <v>4.17</v>
      </c>
      <c r="H179" s="77">
        <v>0.79</v>
      </c>
      <c r="I179" s="78">
        <v>6.33</v>
      </c>
    </row>
    <row r="180" spans="2:9" x14ac:dyDescent="0.25">
      <c r="B180" s="75">
        <v>1.86</v>
      </c>
      <c r="C180" s="76">
        <v>7.03</v>
      </c>
      <c r="D180" s="77">
        <v>1.26</v>
      </c>
      <c r="E180" s="78">
        <v>7.42</v>
      </c>
      <c r="F180" s="79">
        <v>0.55000000000000004</v>
      </c>
      <c r="G180" s="80">
        <v>4.17</v>
      </c>
      <c r="H180" s="77">
        <v>0.79</v>
      </c>
      <c r="I180" s="78">
        <v>6.33</v>
      </c>
    </row>
    <row r="181" spans="2:9" x14ac:dyDescent="0.25">
      <c r="B181" s="75">
        <v>1.87</v>
      </c>
      <c r="C181" s="76">
        <v>7.03</v>
      </c>
      <c r="D181" s="77">
        <v>1.26</v>
      </c>
      <c r="E181" s="78">
        <v>7.42</v>
      </c>
      <c r="F181" s="79">
        <v>0.55000000000000004</v>
      </c>
      <c r="G181" s="80">
        <v>4.17</v>
      </c>
      <c r="H181" s="77">
        <v>0.79</v>
      </c>
      <c r="I181" s="78">
        <v>6.33</v>
      </c>
    </row>
    <row r="182" spans="2:9" x14ac:dyDescent="0.25">
      <c r="B182" s="75">
        <v>1.88</v>
      </c>
      <c r="C182" s="76">
        <v>7.03</v>
      </c>
      <c r="D182" s="77">
        <v>1.26</v>
      </c>
      <c r="E182" s="78">
        <v>7.42</v>
      </c>
      <c r="F182" s="79">
        <v>0.55000000000000004</v>
      </c>
      <c r="G182" s="80">
        <v>4.17</v>
      </c>
      <c r="H182" s="77">
        <v>0.79</v>
      </c>
      <c r="I182" s="78">
        <v>6.33</v>
      </c>
    </row>
    <row r="183" spans="2:9" x14ac:dyDescent="0.25">
      <c r="B183" s="75">
        <v>1.89</v>
      </c>
      <c r="C183" s="76">
        <v>7.03</v>
      </c>
      <c r="D183" s="77">
        <v>1.26</v>
      </c>
      <c r="E183" s="78">
        <v>7.42</v>
      </c>
      <c r="F183" s="79">
        <v>0.55000000000000004</v>
      </c>
      <c r="G183" s="80">
        <v>4.17</v>
      </c>
      <c r="H183" s="77">
        <v>0.79</v>
      </c>
      <c r="I183" s="78">
        <v>6.33</v>
      </c>
    </row>
    <row r="184" spans="2:9" x14ac:dyDescent="0.25">
      <c r="B184" s="75">
        <v>1.9</v>
      </c>
      <c r="C184" s="76">
        <v>7.03</v>
      </c>
      <c r="D184" s="77">
        <v>1.26</v>
      </c>
      <c r="E184" s="78">
        <v>7.42</v>
      </c>
      <c r="F184" s="79">
        <v>0.55000000000000004</v>
      </c>
      <c r="G184" s="80">
        <v>4.17</v>
      </c>
      <c r="H184" s="77">
        <v>0.79</v>
      </c>
      <c r="I184" s="78">
        <v>6.33</v>
      </c>
    </row>
    <row r="185" spans="2:9" x14ac:dyDescent="0.25">
      <c r="B185" s="75">
        <v>1.91</v>
      </c>
      <c r="C185" s="76">
        <v>7.03</v>
      </c>
      <c r="D185" s="77">
        <v>1.26</v>
      </c>
      <c r="E185" s="78">
        <v>7.42</v>
      </c>
      <c r="F185" s="79">
        <v>0.55000000000000004</v>
      </c>
      <c r="G185" s="80">
        <v>4.17</v>
      </c>
      <c r="H185" s="77">
        <v>0.79</v>
      </c>
      <c r="I185" s="78">
        <v>6.33</v>
      </c>
    </row>
    <row r="186" spans="2:9" x14ac:dyDescent="0.25">
      <c r="B186" s="75">
        <v>1.92</v>
      </c>
      <c r="C186" s="76">
        <v>7.03</v>
      </c>
      <c r="D186" s="77">
        <v>1.26</v>
      </c>
      <c r="E186" s="78">
        <v>7.42</v>
      </c>
      <c r="F186" s="79">
        <v>0.55000000000000004</v>
      </c>
      <c r="G186" s="80">
        <v>4.17</v>
      </c>
      <c r="H186" s="77">
        <v>0.79</v>
      </c>
      <c r="I186" s="78">
        <v>6.33</v>
      </c>
    </row>
    <row r="187" spans="2:9" x14ac:dyDescent="0.25">
      <c r="B187" s="75">
        <v>1.93</v>
      </c>
      <c r="C187" s="76">
        <v>7.03</v>
      </c>
      <c r="D187" s="77">
        <v>1.26</v>
      </c>
      <c r="E187" s="78">
        <v>7.42</v>
      </c>
      <c r="F187" s="79">
        <v>0.55000000000000004</v>
      </c>
      <c r="G187" s="80">
        <v>4.17</v>
      </c>
      <c r="H187" s="77">
        <v>0.79</v>
      </c>
      <c r="I187" s="78">
        <v>6.33</v>
      </c>
    </row>
    <row r="188" spans="2:9" x14ac:dyDescent="0.25">
      <c r="B188" s="75">
        <v>1.94</v>
      </c>
      <c r="C188" s="76">
        <v>7.03</v>
      </c>
      <c r="D188" s="77">
        <v>1.26</v>
      </c>
      <c r="E188" s="78">
        <v>7.42</v>
      </c>
      <c r="F188" s="79">
        <v>0.55000000000000004</v>
      </c>
      <c r="G188" s="80">
        <v>4.17</v>
      </c>
      <c r="H188" s="77">
        <v>0.79</v>
      </c>
      <c r="I188" s="78">
        <v>6.33</v>
      </c>
    </row>
    <row r="189" spans="2:9" x14ac:dyDescent="0.25">
      <c r="B189" s="75">
        <v>1.95</v>
      </c>
      <c r="C189" s="76">
        <v>7.03</v>
      </c>
      <c r="D189" s="77">
        <v>1.26</v>
      </c>
      <c r="E189" s="78">
        <v>7.42</v>
      </c>
      <c r="F189" s="79">
        <v>0.55000000000000004</v>
      </c>
      <c r="G189" s="80">
        <v>4.17</v>
      </c>
      <c r="H189" s="77">
        <v>0.79</v>
      </c>
      <c r="I189" s="78">
        <v>6.33</v>
      </c>
    </row>
    <row r="190" spans="2:9" x14ac:dyDescent="0.25">
      <c r="B190" s="75">
        <v>1.96</v>
      </c>
      <c r="C190" s="76">
        <v>7.03</v>
      </c>
      <c r="D190" s="77">
        <v>1.26</v>
      </c>
      <c r="E190" s="78">
        <v>7.42</v>
      </c>
      <c r="F190" s="79">
        <v>0.55000000000000004</v>
      </c>
      <c r="G190" s="80">
        <v>4.17</v>
      </c>
      <c r="H190" s="77">
        <v>0.79</v>
      </c>
      <c r="I190" s="78">
        <v>6.33</v>
      </c>
    </row>
    <row r="191" spans="2:9" x14ac:dyDescent="0.25">
      <c r="B191" s="75">
        <v>1.97</v>
      </c>
      <c r="C191" s="76">
        <v>7.03</v>
      </c>
      <c r="D191" s="77">
        <v>1.26</v>
      </c>
      <c r="E191" s="78">
        <v>7.42</v>
      </c>
      <c r="F191" s="79">
        <v>0.55000000000000004</v>
      </c>
      <c r="G191" s="80">
        <v>4.17</v>
      </c>
      <c r="H191" s="77">
        <v>0.79</v>
      </c>
      <c r="I191" s="78">
        <v>6.33</v>
      </c>
    </row>
    <row r="192" spans="2:9" x14ac:dyDescent="0.25">
      <c r="B192" s="75">
        <v>1.98</v>
      </c>
      <c r="C192" s="76">
        <v>7.03</v>
      </c>
      <c r="D192" s="77">
        <v>1.26</v>
      </c>
      <c r="E192" s="78">
        <v>7.42</v>
      </c>
      <c r="F192" s="79">
        <v>0.55000000000000004</v>
      </c>
      <c r="G192" s="80">
        <v>4.17</v>
      </c>
      <c r="H192" s="77">
        <v>0.79</v>
      </c>
      <c r="I192" s="78">
        <v>6.33</v>
      </c>
    </row>
    <row r="193" spans="2:9" x14ac:dyDescent="0.25">
      <c r="B193" s="75">
        <v>1.99</v>
      </c>
      <c r="C193" s="76">
        <v>7.03</v>
      </c>
      <c r="D193" s="77">
        <v>1.26</v>
      </c>
      <c r="E193" s="78">
        <v>7.42</v>
      </c>
      <c r="F193" s="79">
        <v>0.55000000000000004</v>
      </c>
      <c r="G193" s="80">
        <v>4.17</v>
      </c>
      <c r="H193" s="77">
        <v>0.79</v>
      </c>
      <c r="I193" s="78">
        <v>6.33</v>
      </c>
    </row>
    <row r="194" spans="2:9" x14ac:dyDescent="0.25">
      <c r="B194" s="75">
        <v>2</v>
      </c>
      <c r="C194" s="76">
        <v>7.03</v>
      </c>
      <c r="D194" s="77">
        <v>1.26</v>
      </c>
      <c r="E194" s="78">
        <v>7.42</v>
      </c>
      <c r="F194" s="79">
        <v>0.55000000000000004</v>
      </c>
      <c r="G194" s="80">
        <v>4.17</v>
      </c>
      <c r="H194" s="77">
        <v>0.79</v>
      </c>
      <c r="I194" s="78">
        <v>6.33</v>
      </c>
    </row>
    <row r="195" spans="2:9" x14ac:dyDescent="0.25">
      <c r="B195" s="75">
        <v>2.0099999999999998</v>
      </c>
      <c r="C195" s="76">
        <v>7.03</v>
      </c>
      <c r="D195" s="77">
        <v>0.9</v>
      </c>
      <c r="E195" s="78">
        <v>5.59</v>
      </c>
      <c r="F195" s="79">
        <v>0.55000000000000004</v>
      </c>
      <c r="G195" s="80">
        <v>3.62</v>
      </c>
      <c r="H195" s="77">
        <v>0.79</v>
      </c>
      <c r="I195" s="78">
        <v>5.75</v>
      </c>
    </row>
    <row r="196" spans="2:9" x14ac:dyDescent="0.25">
      <c r="B196" s="75">
        <v>2.02</v>
      </c>
      <c r="C196" s="76">
        <v>7.03</v>
      </c>
      <c r="D196" s="77">
        <v>0.9</v>
      </c>
      <c r="E196" s="78">
        <v>5.59</v>
      </c>
      <c r="F196" s="79">
        <v>0.55000000000000004</v>
      </c>
      <c r="G196" s="80">
        <v>3.62</v>
      </c>
      <c r="H196" s="77">
        <v>0.79</v>
      </c>
      <c r="I196" s="78">
        <v>5.75</v>
      </c>
    </row>
    <row r="197" spans="2:9" x14ac:dyDescent="0.25">
      <c r="B197" s="75">
        <v>2.0299999999999998</v>
      </c>
      <c r="C197" s="76">
        <v>7.03</v>
      </c>
      <c r="D197" s="77">
        <v>0.9</v>
      </c>
      <c r="E197" s="78">
        <v>5.59</v>
      </c>
      <c r="F197" s="79">
        <v>0.55000000000000004</v>
      </c>
      <c r="G197" s="80">
        <v>3.62</v>
      </c>
      <c r="H197" s="77">
        <v>0.79</v>
      </c>
      <c r="I197" s="78">
        <v>5.75</v>
      </c>
    </row>
    <row r="198" spans="2:9" x14ac:dyDescent="0.25">
      <c r="B198" s="75">
        <v>2.04</v>
      </c>
      <c r="C198" s="76">
        <v>7.03</v>
      </c>
      <c r="D198" s="77">
        <v>0.9</v>
      </c>
      <c r="E198" s="78">
        <v>5.59</v>
      </c>
      <c r="F198" s="79">
        <v>0.55000000000000004</v>
      </c>
      <c r="G198" s="80">
        <v>3.62</v>
      </c>
      <c r="H198" s="77">
        <v>0.79</v>
      </c>
      <c r="I198" s="78">
        <v>5.75</v>
      </c>
    </row>
    <row r="199" spans="2:9" x14ac:dyDescent="0.25">
      <c r="B199" s="75">
        <v>2.0499999999999998</v>
      </c>
      <c r="C199" s="76">
        <v>7.03</v>
      </c>
      <c r="D199" s="77">
        <v>0.9</v>
      </c>
      <c r="E199" s="78">
        <v>5.59</v>
      </c>
      <c r="F199" s="79">
        <v>0.55000000000000004</v>
      </c>
      <c r="G199" s="80">
        <v>3.62</v>
      </c>
      <c r="H199" s="77">
        <v>0.79</v>
      </c>
      <c r="I199" s="78">
        <v>5.75</v>
      </c>
    </row>
    <row r="200" spans="2:9" x14ac:dyDescent="0.25">
      <c r="B200" s="75">
        <v>2.06</v>
      </c>
      <c r="C200" s="76">
        <v>7.03</v>
      </c>
      <c r="D200" s="77">
        <v>0.9</v>
      </c>
      <c r="E200" s="78">
        <v>5.59</v>
      </c>
      <c r="F200" s="79">
        <v>0.55000000000000004</v>
      </c>
      <c r="G200" s="80">
        <v>3.62</v>
      </c>
      <c r="H200" s="77">
        <v>0.79</v>
      </c>
      <c r="I200" s="78">
        <v>5.75</v>
      </c>
    </row>
    <row r="201" spans="2:9" x14ac:dyDescent="0.25">
      <c r="B201" s="75">
        <v>2.0699999999999998</v>
      </c>
      <c r="C201" s="76">
        <v>7.03</v>
      </c>
      <c r="D201" s="77">
        <v>0.9</v>
      </c>
      <c r="E201" s="78">
        <v>5.59</v>
      </c>
      <c r="F201" s="79">
        <v>0.55000000000000004</v>
      </c>
      <c r="G201" s="80">
        <v>3.62</v>
      </c>
      <c r="H201" s="77">
        <v>0.79</v>
      </c>
      <c r="I201" s="78">
        <v>5.75</v>
      </c>
    </row>
    <row r="202" spans="2:9" x14ac:dyDescent="0.25">
      <c r="B202" s="75">
        <v>2.08</v>
      </c>
      <c r="C202" s="76">
        <v>7.03</v>
      </c>
      <c r="D202" s="77">
        <v>0.9</v>
      </c>
      <c r="E202" s="78">
        <v>5.59</v>
      </c>
      <c r="F202" s="79">
        <v>0.55000000000000004</v>
      </c>
      <c r="G202" s="80">
        <v>3.62</v>
      </c>
      <c r="H202" s="77">
        <v>0.79</v>
      </c>
      <c r="I202" s="78">
        <v>5.75</v>
      </c>
    </row>
    <row r="203" spans="2:9" x14ac:dyDescent="0.25">
      <c r="B203" s="75">
        <v>2.09</v>
      </c>
      <c r="C203" s="76">
        <v>7.03</v>
      </c>
      <c r="D203" s="77">
        <v>0.9</v>
      </c>
      <c r="E203" s="78">
        <v>5.59</v>
      </c>
      <c r="F203" s="79">
        <v>0.55000000000000004</v>
      </c>
      <c r="G203" s="80">
        <v>3.62</v>
      </c>
      <c r="H203" s="77">
        <v>0.79</v>
      </c>
      <c r="I203" s="78">
        <v>5.75</v>
      </c>
    </row>
    <row r="204" spans="2:9" x14ac:dyDescent="0.25">
      <c r="B204" s="75">
        <v>2.1</v>
      </c>
      <c r="C204" s="76">
        <v>7.03</v>
      </c>
      <c r="D204" s="77">
        <v>0.9</v>
      </c>
      <c r="E204" s="78">
        <v>5.59</v>
      </c>
      <c r="F204" s="79">
        <v>0.55000000000000004</v>
      </c>
      <c r="G204" s="80">
        <v>3.62</v>
      </c>
      <c r="H204" s="77">
        <v>0.79</v>
      </c>
      <c r="I204" s="78">
        <v>5.75</v>
      </c>
    </row>
    <row r="205" spans="2:9" x14ac:dyDescent="0.25">
      <c r="B205" s="75">
        <v>2.11</v>
      </c>
      <c r="C205" s="76">
        <v>7.03</v>
      </c>
      <c r="D205" s="77">
        <v>0.9</v>
      </c>
      <c r="E205" s="78">
        <v>5.59</v>
      </c>
      <c r="F205" s="79">
        <v>0.55000000000000004</v>
      </c>
      <c r="G205" s="80">
        <v>3.62</v>
      </c>
      <c r="H205" s="77">
        <v>0.79</v>
      </c>
      <c r="I205" s="78">
        <v>5.75</v>
      </c>
    </row>
    <row r="206" spans="2:9" x14ac:dyDescent="0.25">
      <c r="B206" s="75">
        <v>2.12</v>
      </c>
      <c r="C206" s="76">
        <v>7.03</v>
      </c>
      <c r="D206" s="77">
        <v>0.9</v>
      </c>
      <c r="E206" s="78">
        <v>5.59</v>
      </c>
      <c r="F206" s="79">
        <v>0.55000000000000004</v>
      </c>
      <c r="G206" s="80">
        <v>3.62</v>
      </c>
      <c r="H206" s="77">
        <v>0.79</v>
      </c>
      <c r="I206" s="78">
        <v>5.75</v>
      </c>
    </row>
    <row r="207" spans="2:9" x14ac:dyDescent="0.25">
      <c r="B207" s="75">
        <v>2.13</v>
      </c>
      <c r="C207" s="76">
        <v>7.03</v>
      </c>
      <c r="D207" s="77">
        <v>0.9</v>
      </c>
      <c r="E207" s="78">
        <v>5.59</v>
      </c>
      <c r="F207" s="79">
        <v>0.55000000000000004</v>
      </c>
      <c r="G207" s="80">
        <v>3.62</v>
      </c>
      <c r="H207" s="77">
        <v>0.79</v>
      </c>
      <c r="I207" s="78">
        <v>5.75</v>
      </c>
    </row>
    <row r="208" spans="2:9" x14ac:dyDescent="0.25">
      <c r="B208" s="75">
        <v>2.14</v>
      </c>
      <c r="C208" s="76">
        <v>7.03</v>
      </c>
      <c r="D208" s="77">
        <v>0.9</v>
      </c>
      <c r="E208" s="78">
        <v>5.59</v>
      </c>
      <c r="F208" s="79">
        <v>0.55000000000000004</v>
      </c>
      <c r="G208" s="80">
        <v>3.62</v>
      </c>
      <c r="H208" s="77">
        <v>0.79</v>
      </c>
      <c r="I208" s="78">
        <v>5.75</v>
      </c>
    </row>
    <row r="209" spans="2:9" x14ac:dyDescent="0.25">
      <c r="B209" s="75">
        <v>2.15</v>
      </c>
      <c r="C209" s="76">
        <v>7.03</v>
      </c>
      <c r="D209" s="77">
        <v>0.9</v>
      </c>
      <c r="E209" s="78">
        <v>5.59</v>
      </c>
      <c r="F209" s="79">
        <v>0.55000000000000004</v>
      </c>
      <c r="G209" s="80">
        <v>3.62</v>
      </c>
      <c r="H209" s="77">
        <v>0.79</v>
      </c>
      <c r="I209" s="78">
        <v>5.75</v>
      </c>
    </row>
    <row r="210" spans="2:9" x14ac:dyDescent="0.25">
      <c r="B210" s="75">
        <v>2.16</v>
      </c>
      <c r="C210" s="76">
        <v>7.03</v>
      </c>
      <c r="D210" s="77">
        <v>0.9</v>
      </c>
      <c r="E210" s="78">
        <v>5.59</v>
      </c>
      <c r="F210" s="79">
        <v>0.55000000000000004</v>
      </c>
      <c r="G210" s="80">
        <v>3.62</v>
      </c>
      <c r="H210" s="77">
        <v>0.79</v>
      </c>
      <c r="I210" s="78">
        <v>5.75</v>
      </c>
    </row>
    <row r="211" spans="2:9" x14ac:dyDescent="0.25">
      <c r="B211" s="75">
        <v>2.17</v>
      </c>
      <c r="C211" s="76">
        <v>7.03</v>
      </c>
      <c r="D211" s="77">
        <v>0.9</v>
      </c>
      <c r="E211" s="78">
        <v>5.59</v>
      </c>
      <c r="F211" s="79">
        <v>0.55000000000000004</v>
      </c>
      <c r="G211" s="80">
        <v>3.62</v>
      </c>
      <c r="H211" s="77">
        <v>0.79</v>
      </c>
      <c r="I211" s="78">
        <v>5.75</v>
      </c>
    </row>
    <row r="212" spans="2:9" x14ac:dyDescent="0.25">
      <c r="B212" s="75">
        <v>2.1800000000000002</v>
      </c>
      <c r="C212" s="76">
        <v>7.03</v>
      </c>
      <c r="D212" s="77">
        <v>0.9</v>
      </c>
      <c r="E212" s="78">
        <v>5.59</v>
      </c>
      <c r="F212" s="79">
        <v>0.55000000000000004</v>
      </c>
      <c r="G212" s="80">
        <v>3.62</v>
      </c>
      <c r="H212" s="77">
        <v>0.79</v>
      </c>
      <c r="I212" s="78">
        <v>5.75</v>
      </c>
    </row>
    <row r="213" spans="2:9" x14ac:dyDescent="0.25">
      <c r="B213" s="75">
        <v>2.19</v>
      </c>
      <c r="C213" s="76">
        <v>7.03</v>
      </c>
      <c r="D213" s="77">
        <v>0.9</v>
      </c>
      <c r="E213" s="78">
        <v>5.59</v>
      </c>
      <c r="F213" s="79">
        <v>0.55000000000000004</v>
      </c>
      <c r="G213" s="80">
        <v>3.62</v>
      </c>
      <c r="H213" s="77">
        <v>0.79</v>
      </c>
      <c r="I213" s="78">
        <v>5.75</v>
      </c>
    </row>
    <row r="214" spans="2:9" x14ac:dyDescent="0.25">
      <c r="B214" s="75">
        <v>2.2000000000000002</v>
      </c>
      <c r="C214" s="76">
        <v>7.03</v>
      </c>
      <c r="D214" s="77">
        <v>0.9</v>
      </c>
      <c r="E214" s="78">
        <v>5.59</v>
      </c>
      <c r="F214" s="79">
        <v>0.55000000000000004</v>
      </c>
      <c r="G214" s="80">
        <v>3.62</v>
      </c>
      <c r="H214" s="77">
        <v>0.79</v>
      </c>
      <c r="I214" s="78">
        <v>5.75</v>
      </c>
    </row>
    <row r="215" spans="2:9" x14ac:dyDescent="0.25">
      <c r="B215" s="75">
        <v>2.21</v>
      </c>
      <c r="C215" s="76">
        <v>7.03</v>
      </c>
      <c r="D215" s="77">
        <v>0.9</v>
      </c>
      <c r="E215" s="78">
        <v>5.59</v>
      </c>
      <c r="F215" s="79">
        <v>0.55000000000000004</v>
      </c>
      <c r="G215" s="80">
        <v>3.62</v>
      </c>
      <c r="H215" s="77">
        <v>0.79</v>
      </c>
      <c r="I215" s="78">
        <v>5.75</v>
      </c>
    </row>
    <row r="216" spans="2:9" x14ac:dyDescent="0.25">
      <c r="B216" s="75">
        <v>2.2200000000000002</v>
      </c>
      <c r="C216" s="76">
        <v>7.03</v>
      </c>
      <c r="D216" s="77">
        <v>0.9</v>
      </c>
      <c r="E216" s="78">
        <v>5.59</v>
      </c>
      <c r="F216" s="79">
        <v>0.55000000000000004</v>
      </c>
      <c r="G216" s="80">
        <v>3.62</v>
      </c>
      <c r="H216" s="77">
        <v>0.79</v>
      </c>
      <c r="I216" s="78">
        <v>5.75</v>
      </c>
    </row>
    <row r="217" spans="2:9" x14ac:dyDescent="0.25">
      <c r="B217" s="75">
        <v>2.23</v>
      </c>
      <c r="C217" s="76">
        <v>7.03</v>
      </c>
      <c r="D217" s="77">
        <v>0.9</v>
      </c>
      <c r="E217" s="78">
        <v>5.59</v>
      </c>
      <c r="F217" s="79">
        <v>0.55000000000000004</v>
      </c>
      <c r="G217" s="80">
        <v>3.62</v>
      </c>
      <c r="H217" s="77">
        <v>0.79</v>
      </c>
      <c r="I217" s="78">
        <v>5.75</v>
      </c>
    </row>
    <row r="218" spans="2:9" x14ac:dyDescent="0.25">
      <c r="B218" s="75">
        <v>2.2400000000000002</v>
      </c>
      <c r="C218" s="76">
        <v>7.03</v>
      </c>
      <c r="D218" s="77">
        <v>0.9</v>
      </c>
      <c r="E218" s="78">
        <v>5.59</v>
      </c>
      <c r="F218" s="79">
        <v>0.55000000000000004</v>
      </c>
      <c r="G218" s="80">
        <v>3.62</v>
      </c>
      <c r="H218" s="77">
        <v>0.79</v>
      </c>
      <c r="I218" s="78">
        <v>5.75</v>
      </c>
    </row>
    <row r="219" spans="2:9" x14ac:dyDescent="0.25">
      <c r="B219" s="75">
        <v>2.25</v>
      </c>
      <c r="C219" s="76">
        <v>7.03</v>
      </c>
      <c r="D219" s="77">
        <v>0.9</v>
      </c>
      <c r="E219" s="78">
        <v>5.59</v>
      </c>
      <c r="F219" s="79">
        <v>0.55000000000000004</v>
      </c>
      <c r="G219" s="80">
        <v>3.62</v>
      </c>
      <c r="H219" s="77">
        <v>0.79</v>
      </c>
      <c r="I219" s="78">
        <v>5.75</v>
      </c>
    </row>
    <row r="220" spans="2:9" x14ac:dyDescent="0.25">
      <c r="B220" s="75">
        <v>2.2599999999999998</v>
      </c>
      <c r="C220" s="76">
        <v>7.03</v>
      </c>
      <c r="D220" s="77">
        <v>0.9</v>
      </c>
      <c r="E220" s="78">
        <v>5.59</v>
      </c>
      <c r="F220" s="79">
        <v>0.55000000000000004</v>
      </c>
      <c r="G220" s="80">
        <v>3.62</v>
      </c>
      <c r="H220" s="77">
        <v>0.79</v>
      </c>
      <c r="I220" s="78">
        <v>5.75</v>
      </c>
    </row>
    <row r="221" spans="2:9" x14ac:dyDescent="0.25">
      <c r="B221" s="75">
        <v>2.27</v>
      </c>
      <c r="C221" s="76">
        <v>7.03</v>
      </c>
      <c r="D221" s="77">
        <v>0.9</v>
      </c>
      <c r="E221" s="78">
        <v>5.59</v>
      </c>
      <c r="F221" s="79">
        <v>0.55000000000000004</v>
      </c>
      <c r="G221" s="80">
        <v>3.62</v>
      </c>
      <c r="H221" s="77">
        <v>0.79</v>
      </c>
      <c r="I221" s="78">
        <v>5.75</v>
      </c>
    </row>
    <row r="222" spans="2:9" x14ac:dyDescent="0.25">
      <c r="B222" s="75">
        <v>2.2799999999999998</v>
      </c>
      <c r="C222" s="76">
        <v>7.03</v>
      </c>
      <c r="D222" s="77">
        <v>0.9</v>
      </c>
      <c r="E222" s="78">
        <v>5.59</v>
      </c>
      <c r="F222" s="79">
        <v>0.55000000000000004</v>
      </c>
      <c r="G222" s="80">
        <v>3.62</v>
      </c>
      <c r="H222" s="77">
        <v>0.79</v>
      </c>
      <c r="I222" s="78">
        <v>5.75</v>
      </c>
    </row>
    <row r="223" spans="2:9" x14ac:dyDescent="0.25">
      <c r="B223" s="75">
        <v>2.29</v>
      </c>
      <c r="C223" s="76">
        <v>7.03</v>
      </c>
      <c r="D223" s="77">
        <v>0.9</v>
      </c>
      <c r="E223" s="78">
        <v>5.59</v>
      </c>
      <c r="F223" s="79">
        <v>0.55000000000000004</v>
      </c>
      <c r="G223" s="80">
        <v>3.62</v>
      </c>
      <c r="H223" s="77">
        <v>0.79</v>
      </c>
      <c r="I223" s="78">
        <v>5.75</v>
      </c>
    </row>
    <row r="224" spans="2:9" x14ac:dyDescent="0.25">
      <c r="B224" s="75">
        <v>2.2999999999999998</v>
      </c>
      <c r="C224" s="76">
        <v>7.03</v>
      </c>
      <c r="D224" s="77">
        <v>0.9</v>
      </c>
      <c r="E224" s="78">
        <v>5.59</v>
      </c>
      <c r="F224" s="79">
        <v>0.55000000000000004</v>
      </c>
      <c r="G224" s="80">
        <v>3.62</v>
      </c>
      <c r="H224" s="77">
        <v>0.79</v>
      </c>
      <c r="I224" s="78">
        <v>5.75</v>
      </c>
    </row>
    <row r="225" spans="2:9" x14ac:dyDescent="0.25">
      <c r="B225" s="75">
        <v>2.31</v>
      </c>
      <c r="C225" s="76">
        <v>7.03</v>
      </c>
      <c r="D225" s="77">
        <v>0.9</v>
      </c>
      <c r="E225" s="78">
        <v>5.59</v>
      </c>
      <c r="F225" s="79">
        <v>0.55000000000000004</v>
      </c>
      <c r="G225" s="80">
        <v>3.62</v>
      </c>
      <c r="H225" s="77">
        <v>0.79</v>
      </c>
      <c r="I225" s="78">
        <v>5.75</v>
      </c>
    </row>
    <row r="226" spans="2:9" x14ac:dyDescent="0.25">
      <c r="B226" s="75">
        <v>2.3199999999999998</v>
      </c>
      <c r="C226" s="76">
        <v>7.03</v>
      </c>
      <c r="D226" s="77">
        <v>0.9</v>
      </c>
      <c r="E226" s="78">
        <v>5.59</v>
      </c>
      <c r="F226" s="79">
        <v>0.55000000000000004</v>
      </c>
      <c r="G226" s="80">
        <v>3.62</v>
      </c>
      <c r="H226" s="77">
        <v>0.79</v>
      </c>
      <c r="I226" s="78">
        <v>5.75</v>
      </c>
    </row>
    <row r="227" spans="2:9" x14ac:dyDescent="0.25">
      <c r="B227" s="75">
        <v>2.33</v>
      </c>
      <c r="C227" s="76">
        <v>7.03</v>
      </c>
      <c r="D227" s="77">
        <v>0.9</v>
      </c>
      <c r="E227" s="78">
        <v>5.59</v>
      </c>
      <c r="F227" s="79">
        <v>0.55000000000000004</v>
      </c>
      <c r="G227" s="80">
        <v>3.62</v>
      </c>
      <c r="H227" s="77">
        <v>0.79</v>
      </c>
      <c r="I227" s="78">
        <v>5.75</v>
      </c>
    </row>
    <row r="228" spans="2:9" x14ac:dyDescent="0.25">
      <c r="B228" s="75">
        <v>2.34</v>
      </c>
      <c r="C228" s="76">
        <v>7.03</v>
      </c>
      <c r="D228" s="77">
        <v>0.9</v>
      </c>
      <c r="E228" s="78">
        <v>5.59</v>
      </c>
      <c r="F228" s="79">
        <v>0.55000000000000004</v>
      </c>
      <c r="G228" s="80">
        <v>3.62</v>
      </c>
      <c r="H228" s="77">
        <v>0.79</v>
      </c>
      <c r="I228" s="78">
        <v>5.75</v>
      </c>
    </row>
    <row r="229" spans="2:9" x14ac:dyDescent="0.25">
      <c r="B229" s="75">
        <v>2.35</v>
      </c>
      <c r="C229" s="76">
        <v>7.03</v>
      </c>
      <c r="D229" s="77">
        <v>0.9</v>
      </c>
      <c r="E229" s="78">
        <v>5.59</v>
      </c>
      <c r="F229" s="79">
        <v>0.55000000000000004</v>
      </c>
      <c r="G229" s="80">
        <v>3.62</v>
      </c>
      <c r="H229" s="77">
        <v>0.79</v>
      </c>
      <c r="I229" s="78">
        <v>5.75</v>
      </c>
    </row>
    <row r="230" spans="2:9" x14ac:dyDescent="0.25">
      <c r="B230" s="75">
        <v>2.36</v>
      </c>
      <c r="C230" s="76">
        <v>7.03</v>
      </c>
      <c r="D230" s="77">
        <v>0.9</v>
      </c>
      <c r="E230" s="78">
        <v>5.59</v>
      </c>
      <c r="F230" s="79">
        <v>0.55000000000000004</v>
      </c>
      <c r="G230" s="80">
        <v>3.62</v>
      </c>
      <c r="H230" s="77">
        <v>0.79</v>
      </c>
      <c r="I230" s="78">
        <v>5.75</v>
      </c>
    </row>
    <row r="231" spans="2:9" x14ac:dyDescent="0.25">
      <c r="B231" s="75">
        <v>2.37</v>
      </c>
      <c r="C231" s="76">
        <v>7.03</v>
      </c>
      <c r="D231" s="77">
        <v>0.9</v>
      </c>
      <c r="E231" s="78">
        <v>5.59</v>
      </c>
      <c r="F231" s="79">
        <v>0.55000000000000004</v>
      </c>
      <c r="G231" s="80">
        <v>3.62</v>
      </c>
      <c r="H231" s="77">
        <v>0.79</v>
      </c>
      <c r="I231" s="78">
        <v>5.75</v>
      </c>
    </row>
    <row r="232" spans="2:9" x14ac:dyDescent="0.25">
      <c r="B232" s="75">
        <v>2.38</v>
      </c>
      <c r="C232" s="76">
        <v>7.03</v>
      </c>
      <c r="D232" s="77">
        <v>0.9</v>
      </c>
      <c r="E232" s="78">
        <v>5.59</v>
      </c>
      <c r="F232" s="79">
        <v>0.55000000000000004</v>
      </c>
      <c r="G232" s="80">
        <v>3.62</v>
      </c>
      <c r="H232" s="77">
        <v>0.79</v>
      </c>
      <c r="I232" s="78">
        <v>5.75</v>
      </c>
    </row>
    <row r="233" spans="2:9" x14ac:dyDescent="0.25">
      <c r="B233" s="75">
        <v>2.39</v>
      </c>
      <c r="C233" s="76">
        <v>7.03</v>
      </c>
      <c r="D233" s="77">
        <v>0.9</v>
      </c>
      <c r="E233" s="78">
        <v>5.59</v>
      </c>
      <c r="F233" s="79">
        <v>0.55000000000000004</v>
      </c>
      <c r="G233" s="80">
        <v>3.62</v>
      </c>
      <c r="H233" s="77">
        <v>0.79</v>
      </c>
      <c r="I233" s="78">
        <v>5.75</v>
      </c>
    </row>
    <row r="234" spans="2:9" x14ac:dyDescent="0.25">
      <c r="B234" s="75">
        <v>2.4</v>
      </c>
      <c r="C234" s="76">
        <v>7.03</v>
      </c>
      <c r="D234" s="77">
        <v>0.9</v>
      </c>
      <c r="E234" s="78">
        <v>5.59</v>
      </c>
      <c r="F234" s="79">
        <v>0.55000000000000004</v>
      </c>
      <c r="G234" s="80">
        <v>3.62</v>
      </c>
      <c r="H234" s="77">
        <v>0.79</v>
      </c>
      <c r="I234" s="78">
        <v>5.75</v>
      </c>
    </row>
    <row r="235" spans="2:9" x14ac:dyDescent="0.25">
      <c r="B235" s="75">
        <v>2.41</v>
      </c>
      <c r="C235" s="76">
        <v>7.03</v>
      </c>
      <c r="D235" s="77">
        <v>0.9</v>
      </c>
      <c r="E235" s="78">
        <v>5.59</v>
      </c>
      <c r="F235" s="79">
        <v>0.55000000000000004</v>
      </c>
      <c r="G235" s="80">
        <v>3.62</v>
      </c>
      <c r="H235" s="77">
        <v>0.79</v>
      </c>
      <c r="I235" s="78">
        <v>5.75</v>
      </c>
    </row>
    <row r="236" spans="2:9" x14ac:dyDescent="0.25">
      <c r="B236" s="75">
        <v>2.42</v>
      </c>
      <c r="C236" s="76">
        <v>7.03</v>
      </c>
      <c r="D236" s="77">
        <v>0.9</v>
      </c>
      <c r="E236" s="78">
        <v>5.59</v>
      </c>
      <c r="F236" s="79">
        <v>0.55000000000000004</v>
      </c>
      <c r="G236" s="80">
        <v>3.62</v>
      </c>
      <c r="H236" s="77">
        <v>0.79</v>
      </c>
      <c r="I236" s="78">
        <v>5.75</v>
      </c>
    </row>
    <row r="237" spans="2:9" x14ac:dyDescent="0.25">
      <c r="B237" s="75">
        <v>2.4300000000000002</v>
      </c>
      <c r="C237" s="76">
        <v>7.03</v>
      </c>
      <c r="D237" s="77">
        <v>0.9</v>
      </c>
      <c r="E237" s="78">
        <v>5.59</v>
      </c>
      <c r="F237" s="79">
        <v>0.55000000000000004</v>
      </c>
      <c r="G237" s="80">
        <v>3.62</v>
      </c>
      <c r="H237" s="77">
        <v>0.79</v>
      </c>
      <c r="I237" s="78">
        <v>5.75</v>
      </c>
    </row>
    <row r="238" spans="2:9" x14ac:dyDescent="0.25">
      <c r="B238" s="75">
        <v>2.44</v>
      </c>
      <c r="C238" s="76">
        <v>7.03</v>
      </c>
      <c r="D238" s="77">
        <v>0.9</v>
      </c>
      <c r="E238" s="78">
        <v>5.59</v>
      </c>
      <c r="F238" s="79">
        <v>0.55000000000000004</v>
      </c>
      <c r="G238" s="80">
        <v>3.62</v>
      </c>
      <c r="H238" s="77">
        <v>0.79</v>
      </c>
      <c r="I238" s="78">
        <v>5.75</v>
      </c>
    </row>
    <row r="239" spans="2:9" x14ac:dyDescent="0.25">
      <c r="B239" s="75">
        <v>2.4500000000000002</v>
      </c>
      <c r="C239" s="76">
        <v>7.03</v>
      </c>
      <c r="D239" s="77">
        <v>0.9</v>
      </c>
      <c r="E239" s="78">
        <v>5.59</v>
      </c>
      <c r="F239" s="79">
        <v>0.55000000000000004</v>
      </c>
      <c r="G239" s="80">
        <v>3.62</v>
      </c>
      <c r="H239" s="77">
        <v>0.79</v>
      </c>
      <c r="I239" s="78">
        <v>5.75</v>
      </c>
    </row>
    <row r="240" spans="2:9" x14ac:dyDescent="0.25">
      <c r="B240" s="75">
        <v>2.46</v>
      </c>
      <c r="C240" s="76">
        <v>7.03</v>
      </c>
      <c r="D240" s="77">
        <v>0.9</v>
      </c>
      <c r="E240" s="78">
        <v>5.59</v>
      </c>
      <c r="F240" s="79">
        <v>0.55000000000000004</v>
      </c>
      <c r="G240" s="80">
        <v>3.62</v>
      </c>
      <c r="H240" s="77">
        <v>0.79</v>
      </c>
      <c r="I240" s="78">
        <v>5.75</v>
      </c>
    </row>
    <row r="241" spans="2:9" x14ac:dyDescent="0.25">
      <c r="B241" s="75">
        <v>2.4700000000000002</v>
      </c>
      <c r="C241" s="76">
        <v>7.03</v>
      </c>
      <c r="D241" s="77">
        <v>0.9</v>
      </c>
      <c r="E241" s="78">
        <v>5.59</v>
      </c>
      <c r="F241" s="79">
        <v>0.55000000000000004</v>
      </c>
      <c r="G241" s="80">
        <v>3.62</v>
      </c>
      <c r="H241" s="77">
        <v>0.79</v>
      </c>
      <c r="I241" s="78">
        <v>5.75</v>
      </c>
    </row>
    <row r="242" spans="2:9" x14ac:dyDescent="0.25">
      <c r="B242" s="75">
        <v>2.48</v>
      </c>
      <c r="C242" s="76">
        <v>7.03</v>
      </c>
      <c r="D242" s="77">
        <v>0.9</v>
      </c>
      <c r="E242" s="78">
        <v>5.59</v>
      </c>
      <c r="F242" s="79">
        <v>0.55000000000000004</v>
      </c>
      <c r="G242" s="80">
        <v>3.62</v>
      </c>
      <c r="H242" s="77">
        <v>0.79</v>
      </c>
      <c r="I242" s="78">
        <v>5.75</v>
      </c>
    </row>
    <row r="243" spans="2:9" x14ac:dyDescent="0.25">
      <c r="B243" s="75">
        <v>2.4900000000000002</v>
      </c>
      <c r="C243" s="76">
        <v>7.03</v>
      </c>
      <c r="D243" s="77">
        <v>0.9</v>
      </c>
      <c r="E243" s="78">
        <v>5.59</v>
      </c>
      <c r="F243" s="79">
        <v>0.55000000000000004</v>
      </c>
      <c r="G243" s="80">
        <v>3.62</v>
      </c>
      <c r="H243" s="77">
        <v>0.79</v>
      </c>
      <c r="I243" s="78">
        <v>5.75</v>
      </c>
    </row>
    <row r="244" spans="2:9" x14ac:dyDescent="0.25">
      <c r="B244" s="75">
        <v>2.5</v>
      </c>
      <c r="C244" s="76">
        <v>7.03</v>
      </c>
      <c r="D244" s="77">
        <v>0.9</v>
      </c>
      <c r="E244" s="78">
        <v>5.59</v>
      </c>
      <c r="F244" s="79">
        <v>0.55000000000000004</v>
      </c>
      <c r="G244" s="80">
        <v>3.62</v>
      </c>
      <c r="H244" s="77">
        <v>0.79</v>
      </c>
      <c r="I244" s="78">
        <v>5.75</v>
      </c>
    </row>
    <row r="245" spans="2:9" x14ac:dyDescent="0.25">
      <c r="B245" s="75">
        <v>2.5099999999999998</v>
      </c>
      <c r="C245" s="76">
        <v>7.03</v>
      </c>
      <c r="D245" s="77">
        <v>0.9</v>
      </c>
      <c r="E245" s="78">
        <v>5.59</v>
      </c>
      <c r="F245" s="79">
        <v>0.55000000000000004</v>
      </c>
      <c r="G245" s="80">
        <v>3.62</v>
      </c>
      <c r="H245" s="77">
        <v>0.79</v>
      </c>
      <c r="I245" s="78">
        <v>5.75</v>
      </c>
    </row>
    <row r="246" spans="2:9" x14ac:dyDescent="0.25">
      <c r="B246" s="75">
        <v>2.52</v>
      </c>
      <c r="C246" s="76">
        <v>7.03</v>
      </c>
      <c r="D246" s="77">
        <v>0.9</v>
      </c>
      <c r="E246" s="78">
        <v>5.59</v>
      </c>
      <c r="F246" s="79">
        <v>0.55000000000000004</v>
      </c>
      <c r="G246" s="80">
        <v>3.62</v>
      </c>
      <c r="H246" s="77">
        <v>0.79</v>
      </c>
      <c r="I246" s="78">
        <v>5.75</v>
      </c>
    </row>
    <row r="247" spans="2:9" x14ac:dyDescent="0.25">
      <c r="B247" s="75">
        <v>2.5299999999999998</v>
      </c>
      <c r="C247" s="76">
        <v>7.03</v>
      </c>
      <c r="D247" s="77">
        <v>0.9</v>
      </c>
      <c r="E247" s="78">
        <v>5.59</v>
      </c>
      <c r="F247" s="79">
        <v>0.55000000000000004</v>
      </c>
      <c r="G247" s="80">
        <v>3.62</v>
      </c>
      <c r="H247" s="77">
        <v>0.79</v>
      </c>
      <c r="I247" s="78">
        <v>5.75</v>
      </c>
    </row>
    <row r="248" spans="2:9" x14ac:dyDescent="0.25">
      <c r="B248" s="75">
        <v>2.54</v>
      </c>
      <c r="C248" s="76">
        <v>7.03</v>
      </c>
      <c r="D248" s="77">
        <v>0.9</v>
      </c>
      <c r="E248" s="78">
        <v>5.59</v>
      </c>
      <c r="F248" s="79">
        <v>0.55000000000000004</v>
      </c>
      <c r="G248" s="80">
        <v>3.62</v>
      </c>
      <c r="H248" s="77">
        <v>0.79</v>
      </c>
      <c r="I248" s="78">
        <v>5.75</v>
      </c>
    </row>
    <row r="249" spans="2:9" x14ac:dyDescent="0.25">
      <c r="B249" s="75">
        <v>2.5499999999999998</v>
      </c>
      <c r="C249" s="76">
        <v>7.03</v>
      </c>
      <c r="D249" s="77">
        <v>0.9</v>
      </c>
      <c r="E249" s="78">
        <v>5.59</v>
      </c>
      <c r="F249" s="79">
        <v>0.55000000000000004</v>
      </c>
      <c r="G249" s="80">
        <v>3.62</v>
      </c>
      <c r="H249" s="77">
        <v>0.79</v>
      </c>
      <c r="I249" s="78">
        <v>5.75</v>
      </c>
    </row>
    <row r="250" spans="2:9" x14ac:dyDescent="0.25">
      <c r="B250" s="75">
        <v>2.56</v>
      </c>
      <c r="C250" s="76">
        <v>7.03</v>
      </c>
      <c r="D250" s="77">
        <v>0.9</v>
      </c>
      <c r="E250" s="78">
        <v>5.59</v>
      </c>
      <c r="F250" s="79">
        <v>0.55000000000000004</v>
      </c>
      <c r="G250" s="80">
        <v>3.62</v>
      </c>
      <c r="H250" s="77">
        <v>0.79</v>
      </c>
      <c r="I250" s="78">
        <v>5.75</v>
      </c>
    </row>
    <row r="251" spans="2:9" x14ac:dyDescent="0.25">
      <c r="B251" s="75">
        <v>2.57</v>
      </c>
      <c r="C251" s="76">
        <v>7.03</v>
      </c>
      <c r="D251" s="77">
        <v>0.9</v>
      </c>
      <c r="E251" s="78">
        <v>5.59</v>
      </c>
      <c r="F251" s="79">
        <v>0.55000000000000004</v>
      </c>
      <c r="G251" s="80">
        <v>3.62</v>
      </c>
      <c r="H251" s="77">
        <v>0.79</v>
      </c>
      <c r="I251" s="78">
        <v>5.75</v>
      </c>
    </row>
    <row r="252" spans="2:9" x14ac:dyDescent="0.25">
      <c r="B252" s="75">
        <v>2.58</v>
      </c>
      <c r="C252" s="76">
        <v>7.03</v>
      </c>
      <c r="D252" s="77">
        <v>0.9</v>
      </c>
      <c r="E252" s="78">
        <v>5.59</v>
      </c>
      <c r="F252" s="79">
        <v>0.55000000000000004</v>
      </c>
      <c r="G252" s="80">
        <v>3.62</v>
      </c>
      <c r="H252" s="77">
        <v>0.79</v>
      </c>
      <c r="I252" s="78">
        <v>5.75</v>
      </c>
    </row>
    <row r="253" spans="2:9" x14ac:dyDescent="0.25">
      <c r="B253" s="75">
        <v>2.59</v>
      </c>
      <c r="C253" s="76">
        <v>7.03</v>
      </c>
      <c r="D253" s="77">
        <v>0.9</v>
      </c>
      <c r="E253" s="78">
        <v>5.59</v>
      </c>
      <c r="F253" s="79">
        <v>0.55000000000000004</v>
      </c>
      <c r="G253" s="80">
        <v>3.62</v>
      </c>
      <c r="H253" s="77">
        <v>0.79</v>
      </c>
      <c r="I253" s="78">
        <v>5.75</v>
      </c>
    </row>
    <row r="254" spans="2:9" x14ac:dyDescent="0.25">
      <c r="B254" s="75">
        <v>2.6</v>
      </c>
      <c r="C254" s="76">
        <v>7.03</v>
      </c>
      <c r="D254" s="77">
        <v>0.9</v>
      </c>
      <c r="E254" s="78">
        <v>5.59</v>
      </c>
      <c r="F254" s="79">
        <v>0.55000000000000004</v>
      </c>
      <c r="G254" s="80">
        <v>3.62</v>
      </c>
      <c r="H254" s="77">
        <v>0.79</v>
      </c>
      <c r="I254" s="78">
        <v>5.75</v>
      </c>
    </row>
    <row r="255" spans="2:9" x14ac:dyDescent="0.25">
      <c r="B255" s="75">
        <v>2.61</v>
      </c>
      <c r="C255" s="76">
        <v>7.03</v>
      </c>
      <c r="D255" s="77">
        <v>0.9</v>
      </c>
      <c r="E255" s="78">
        <v>5.59</v>
      </c>
      <c r="F255" s="79">
        <v>0.55000000000000004</v>
      </c>
      <c r="G255" s="80">
        <v>3.62</v>
      </c>
      <c r="H255" s="77">
        <v>0.79</v>
      </c>
      <c r="I255" s="78">
        <v>5.75</v>
      </c>
    </row>
    <row r="256" spans="2:9" x14ac:dyDescent="0.25">
      <c r="B256" s="75">
        <v>2.62</v>
      </c>
      <c r="C256" s="76">
        <v>7.03</v>
      </c>
      <c r="D256" s="77">
        <v>0.9</v>
      </c>
      <c r="E256" s="78">
        <v>5.59</v>
      </c>
      <c r="F256" s="79">
        <v>0.55000000000000004</v>
      </c>
      <c r="G256" s="80">
        <v>3.62</v>
      </c>
      <c r="H256" s="77">
        <v>0.79</v>
      </c>
      <c r="I256" s="78">
        <v>5.75</v>
      </c>
    </row>
    <row r="257" spans="2:9" x14ac:dyDescent="0.25">
      <c r="B257" s="75">
        <v>2.63</v>
      </c>
      <c r="C257" s="76">
        <v>7.03</v>
      </c>
      <c r="D257" s="77">
        <v>0.9</v>
      </c>
      <c r="E257" s="78">
        <v>5.59</v>
      </c>
      <c r="F257" s="79">
        <v>0.55000000000000004</v>
      </c>
      <c r="G257" s="80">
        <v>3.62</v>
      </c>
      <c r="H257" s="77">
        <v>0.79</v>
      </c>
      <c r="I257" s="78">
        <v>5.75</v>
      </c>
    </row>
    <row r="258" spans="2:9" x14ac:dyDescent="0.25">
      <c r="B258" s="75">
        <v>2.64</v>
      </c>
      <c r="C258" s="76">
        <v>7.03</v>
      </c>
      <c r="D258" s="77">
        <v>0.9</v>
      </c>
      <c r="E258" s="78">
        <v>5.59</v>
      </c>
      <c r="F258" s="79">
        <v>0.55000000000000004</v>
      </c>
      <c r="G258" s="80">
        <v>3.62</v>
      </c>
      <c r="H258" s="77">
        <v>0.79</v>
      </c>
      <c r="I258" s="78">
        <v>5.75</v>
      </c>
    </row>
    <row r="259" spans="2:9" x14ac:dyDescent="0.25">
      <c r="B259" s="75">
        <v>2.65</v>
      </c>
      <c r="C259" s="76">
        <v>7.03</v>
      </c>
      <c r="D259" s="77">
        <v>0.9</v>
      </c>
      <c r="E259" s="78">
        <v>5.59</v>
      </c>
      <c r="F259" s="79">
        <v>0.55000000000000004</v>
      </c>
      <c r="G259" s="80">
        <v>3.62</v>
      </c>
      <c r="H259" s="77">
        <v>0.79</v>
      </c>
      <c r="I259" s="78">
        <v>5.75</v>
      </c>
    </row>
    <row r="260" spans="2:9" x14ac:dyDescent="0.25">
      <c r="B260" s="75">
        <v>2.66</v>
      </c>
      <c r="C260" s="76">
        <v>7.03</v>
      </c>
      <c r="D260" s="77">
        <v>0.9</v>
      </c>
      <c r="E260" s="78">
        <v>5.59</v>
      </c>
      <c r="F260" s="79">
        <v>0.55000000000000004</v>
      </c>
      <c r="G260" s="80">
        <v>3.62</v>
      </c>
      <c r="H260" s="77">
        <v>0.79</v>
      </c>
      <c r="I260" s="78">
        <v>5.75</v>
      </c>
    </row>
    <row r="261" spans="2:9" x14ac:dyDescent="0.25">
      <c r="B261" s="75">
        <v>2.67</v>
      </c>
      <c r="C261" s="76">
        <v>7.03</v>
      </c>
      <c r="D261" s="77">
        <v>0.9</v>
      </c>
      <c r="E261" s="78">
        <v>5.59</v>
      </c>
      <c r="F261" s="79">
        <v>0.55000000000000004</v>
      </c>
      <c r="G261" s="80">
        <v>3.62</v>
      </c>
      <c r="H261" s="77">
        <v>0.79</v>
      </c>
      <c r="I261" s="78">
        <v>5.75</v>
      </c>
    </row>
    <row r="262" spans="2:9" x14ac:dyDescent="0.25">
      <c r="B262" s="75">
        <v>2.68</v>
      </c>
      <c r="C262" s="76">
        <v>7.03</v>
      </c>
      <c r="D262" s="77">
        <v>0.9</v>
      </c>
      <c r="E262" s="78">
        <v>5.59</v>
      </c>
      <c r="F262" s="79">
        <v>0.55000000000000004</v>
      </c>
      <c r="G262" s="80">
        <v>3.62</v>
      </c>
      <c r="H262" s="77">
        <v>0.79</v>
      </c>
      <c r="I262" s="78">
        <v>5.75</v>
      </c>
    </row>
    <row r="263" spans="2:9" x14ac:dyDescent="0.25">
      <c r="B263" s="75">
        <v>2.69</v>
      </c>
      <c r="C263" s="76">
        <v>7.03</v>
      </c>
      <c r="D263" s="77">
        <v>0.9</v>
      </c>
      <c r="E263" s="78">
        <v>5.59</v>
      </c>
      <c r="F263" s="79">
        <v>0.55000000000000004</v>
      </c>
      <c r="G263" s="80">
        <v>3.62</v>
      </c>
      <c r="H263" s="77">
        <v>0.79</v>
      </c>
      <c r="I263" s="78">
        <v>5.75</v>
      </c>
    </row>
    <row r="264" spans="2:9" x14ac:dyDescent="0.25">
      <c r="B264" s="75">
        <v>2.7</v>
      </c>
      <c r="C264" s="76">
        <v>7.03</v>
      </c>
      <c r="D264" s="77">
        <v>0.9</v>
      </c>
      <c r="E264" s="78">
        <v>5.59</v>
      </c>
      <c r="F264" s="79">
        <v>0.55000000000000004</v>
      </c>
      <c r="G264" s="80">
        <v>3.62</v>
      </c>
      <c r="H264" s="77">
        <v>0.79</v>
      </c>
      <c r="I264" s="78">
        <v>5.75</v>
      </c>
    </row>
    <row r="265" spans="2:9" x14ac:dyDescent="0.25">
      <c r="B265" s="75">
        <v>2.71</v>
      </c>
      <c r="C265" s="76">
        <v>7.03</v>
      </c>
      <c r="D265" s="77">
        <v>0.9</v>
      </c>
      <c r="E265" s="78">
        <v>5.59</v>
      </c>
      <c r="F265" s="79">
        <v>0.55000000000000004</v>
      </c>
      <c r="G265" s="80">
        <v>3.62</v>
      </c>
      <c r="H265" s="77">
        <v>0.79</v>
      </c>
      <c r="I265" s="78">
        <v>5.75</v>
      </c>
    </row>
    <row r="266" spans="2:9" x14ac:dyDescent="0.25">
      <c r="B266" s="75">
        <v>2.72</v>
      </c>
      <c r="C266" s="76">
        <v>7.03</v>
      </c>
      <c r="D266" s="77">
        <v>0.9</v>
      </c>
      <c r="E266" s="78">
        <v>5.59</v>
      </c>
      <c r="F266" s="79">
        <v>0.55000000000000004</v>
      </c>
      <c r="G266" s="80">
        <v>3.62</v>
      </c>
      <c r="H266" s="77">
        <v>0.79</v>
      </c>
      <c r="I266" s="78">
        <v>5.75</v>
      </c>
    </row>
    <row r="267" spans="2:9" x14ac:dyDescent="0.25">
      <c r="B267" s="75">
        <v>2.73</v>
      </c>
      <c r="C267" s="76">
        <v>7.03</v>
      </c>
      <c r="D267" s="77">
        <v>0.9</v>
      </c>
      <c r="E267" s="78">
        <v>5.59</v>
      </c>
      <c r="F267" s="79">
        <v>0.55000000000000004</v>
      </c>
      <c r="G267" s="80">
        <v>3.62</v>
      </c>
      <c r="H267" s="77">
        <v>0.79</v>
      </c>
      <c r="I267" s="78">
        <v>5.75</v>
      </c>
    </row>
    <row r="268" spans="2:9" x14ac:dyDescent="0.25">
      <c r="B268" s="75">
        <v>2.74</v>
      </c>
      <c r="C268" s="76">
        <v>7.03</v>
      </c>
      <c r="D268" s="77">
        <v>0.9</v>
      </c>
      <c r="E268" s="78">
        <v>5.59</v>
      </c>
      <c r="F268" s="79">
        <v>0.55000000000000004</v>
      </c>
      <c r="G268" s="80">
        <v>3.62</v>
      </c>
      <c r="H268" s="77">
        <v>0.79</v>
      </c>
      <c r="I268" s="78">
        <v>5.75</v>
      </c>
    </row>
    <row r="269" spans="2:9" x14ac:dyDescent="0.25">
      <c r="B269" s="75">
        <v>2.75</v>
      </c>
      <c r="C269" s="76">
        <v>7.03</v>
      </c>
      <c r="D269" s="77">
        <v>0.9</v>
      </c>
      <c r="E269" s="78">
        <v>5.59</v>
      </c>
      <c r="F269" s="79">
        <v>0.55000000000000004</v>
      </c>
      <c r="G269" s="80">
        <v>3.62</v>
      </c>
      <c r="H269" s="77">
        <v>0.79</v>
      </c>
      <c r="I269" s="78">
        <v>5.75</v>
      </c>
    </row>
    <row r="270" spans="2:9" x14ac:dyDescent="0.25">
      <c r="B270" s="75">
        <v>2.76</v>
      </c>
      <c r="C270" s="76">
        <v>7.03</v>
      </c>
      <c r="D270" s="77">
        <v>0.9</v>
      </c>
      <c r="E270" s="78">
        <v>5.59</v>
      </c>
      <c r="F270" s="79">
        <v>0.55000000000000004</v>
      </c>
      <c r="G270" s="80">
        <v>3.62</v>
      </c>
      <c r="H270" s="77">
        <v>0.79</v>
      </c>
      <c r="I270" s="78">
        <v>5.75</v>
      </c>
    </row>
    <row r="271" spans="2:9" x14ac:dyDescent="0.25">
      <c r="B271" s="75">
        <v>2.77</v>
      </c>
      <c r="C271" s="76">
        <v>7.03</v>
      </c>
      <c r="D271" s="77">
        <v>0.9</v>
      </c>
      <c r="E271" s="78">
        <v>5.59</v>
      </c>
      <c r="F271" s="79">
        <v>0.55000000000000004</v>
      </c>
      <c r="G271" s="80">
        <v>3.62</v>
      </c>
      <c r="H271" s="77">
        <v>0.79</v>
      </c>
      <c r="I271" s="78">
        <v>5.75</v>
      </c>
    </row>
    <row r="272" spans="2:9" x14ac:dyDescent="0.25">
      <c r="B272" s="75">
        <v>2.78</v>
      </c>
      <c r="C272" s="76">
        <v>7.03</v>
      </c>
      <c r="D272" s="77">
        <v>0.9</v>
      </c>
      <c r="E272" s="78">
        <v>5.59</v>
      </c>
      <c r="F272" s="79">
        <v>0.55000000000000004</v>
      </c>
      <c r="G272" s="80">
        <v>3.62</v>
      </c>
      <c r="H272" s="77">
        <v>0.79</v>
      </c>
      <c r="I272" s="78">
        <v>5.75</v>
      </c>
    </row>
    <row r="273" spans="2:9" x14ac:dyDescent="0.25">
      <c r="B273" s="75">
        <v>2.79</v>
      </c>
      <c r="C273" s="76">
        <v>7.03</v>
      </c>
      <c r="D273" s="77">
        <v>0.9</v>
      </c>
      <c r="E273" s="78">
        <v>5.59</v>
      </c>
      <c r="F273" s="79">
        <v>0.55000000000000004</v>
      </c>
      <c r="G273" s="80">
        <v>3.62</v>
      </c>
      <c r="H273" s="77">
        <v>0.79</v>
      </c>
      <c r="I273" s="78">
        <v>5.75</v>
      </c>
    </row>
    <row r="274" spans="2:9" x14ac:dyDescent="0.25">
      <c r="B274" s="75">
        <v>2.8</v>
      </c>
      <c r="C274" s="76">
        <v>7.03</v>
      </c>
      <c r="D274" s="77">
        <v>0.9</v>
      </c>
      <c r="E274" s="78">
        <v>5.59</v>
      </c>
      <c r="F274" s="79">
        <v>0.55000000000000004</v>
      </c>
      <c r="G274" s="80">
        <v>3.62</v>
      </c>
      <c r="H274" s="77">
        <v>0.79</v>
      </c>
      <c r="I274" s="78">
        <v>5.75</v>
      </c>
    </row>
    <row r="275" spans="2:9" x14ac:dyDescent="0.25">
      <c r="B275" s="75">
        <v>2.81</v>
      </c>
      <c r="C275" s="76">
        <v>7.03</v>
      </c>
      <c r="D275" s="77">
        <v>0.9</v>
      </c>
      <c r="E275" s="78">
        <v>5.59</v>
      </c>
      <c r="F275" s="79">
        <v>0.55000000000000004</v>
      </c>
      <c r="G275" s="80">
        <v>3.62</v>
      </c>
      <c r="H275" s="77">
        <v>0.79</v>
      </c>
      <c r="I275" s="78">
        <v>5.75</v>
      </c>
    </row>
    <row r="276" spans="2:9" x14ac:dyDescent="0.25">
      <c r="B276" s="75">
        <v>2.82</v>
      </c>
      <c r="C276" s="76">
        <v>7.03</v>
      </c>
      <c r="D276" s="77">
        <v>0.9</v>
      </c>
      <c r="E276" s="78">
        <v>5.59</v>
      </c>
      <c r="F276" s="79">
        <v>0.55000000000000004</v>
      </c>
      <c r="G276" s="80">
        <v>3.62</v>
      </c>
      <c r="H276" s="77">
        <v>0.79</v>
      </c>
      <c r="I276" s="78">
        <v>5.75</v>
      </c>
    </row>
    <row r="277" spans="2:9" x14ac:dyDescent="0.25">
      <c r="B277" s="75">
        <v>2.83</v>
      </c>
      <c r="C277" s="76">
        <v>7.03</v>
      </c>
      <c r="D277" s="77">
        <v>0.9</v>
      </c>
      <c r="E277" s="78">
        <v>5.59</v>
      </c>
      <c r="F277" s="79">
        <v>0.55000000000000004</v>
      </c>
      <c r="G277" s="80">
        <v>3.62</v>
      </c>
      <c r="H277" s="77">
        <v>0.79</v>
      </c>
      <c r="I277" s="78">
        <v>5.75</v>
      </c>
    </row>
    <row r="278" spans="2:9" x14ac:dyDescent="0.25">
      <c r="B278" s="75">
        <v>2.84</v>
      </c>
      <c r="C278" s="76">
        <v>7.03</v>
      </c>
      <c r="D278" s="77">
        <v>0.9</v>
      </c>
      <c r="E278" s="78">
        <v>5.59</v>
      </c>
      <c r="F278" s="79">
        <v>0.55000000000000004</v>
      </c>
      <c r="G278" s="80">
        <v>3.62</v>
      </c>
      <c r="H278" s="77">
        <v>0.79</v>
      </c>
      <c r="I278" s="78">
        <v>5.75</v>
      </c>
    </row>
    <row r="279" spans="2:9" x14ac:dyDescent="0.25">
      <c r="B279" s="75">
        <v>2.85</v>
      </c>
      <c r="C279" s="76">
        <v>7.03</v>
      </c>
      <c r="D279" s="77">
        <v>0.9</v>
      </c>
      <c r="E279" s="78">
        <v>5.59</v>
      </c>
      <c r="F279" s="79">
        <v>0.55000000000000004</v>
      </c>
      <c r="G279" s="80">
        <v>3.62</v>
      </c>
      <c r="H279" s="77">
        <v>0.79</v>
      </c>
      <c r="I279" s="78">
        <v>5.75</v>
      </c>
    </row>
    <row r="280" spans="2:9" x14ac:dyDescent="0.25">
      <c r="B280" s="75">
        <v>2.86</v>
      </c>
      <c r="C280" s="76">
        <v>7.03</v>
      </c>
      <c r="D280" s="77">
        <v>0.9</v>
      </c>
      <c r="E280" s="78">
        <v>5.59</v>
      </c>
      <c r="F280" s="79">
        <v>0.55000000000000004</v>
      </c>
      <c r="G280" s="80">
        <v>3.62</v>
      </c>
      <c r="H280" s="77">
        <v>0.79</v>
      </c>
      <c r="I280" s="78">
        <v>5.75</v>
      </c>
    </row>
    <row r="281" spans="2:9" x14ac:dyDescent="0.25">
      <c r="B281" s="75">
        <v>2.87</v>
      </c>
      <c r="C281" s="76">
        <v>7.03</v>
      </c>
      <c r="D281" s="77">
        <v>0.9</v>
      </c>
      <c r="E281" s="78">
        <v>5.59</v>
      </c>
      <c r="F281" s="79">
        <v>0.55000000000000004</v>
      </c>
      <c r="G281" s="80">
        <v>3.62</v>
      </c>
      <c r="H281" s="77">
        <v>0.79</v>
      </c>
      <c r="I281" s="78">
        <v>5.75</v>
      </c>
    </row>
    <row r="282" spans="2:9" x14ac:dyDescent="0.25">
      <c r="B282" s="75">
        <v>2.88</v>
      </c>
      <c r="C282" s="76">
        <v>7.03</v>
      </c>
      <c r="D282" s="77">
        <v>0.9</v>
      </c>
      <c r="E282" s="78">
        <v>5.59</v>
      </c>
      <c r="F282" s="79">
        <v>0.55000000000000004</v>
      </c>
      <c r="G282" s="80">
        <v>3.62</v>
      </c>
      <c r="H282" s="77">
        <v>0.79</v>
      </c>
      <c r="I282" s="78">
        <v>5.75</v>
      </c>
    </row>
    <row r="283" spans="2:9" x14ac:dyDescent="0.25">
      <c r="B283" s="75">
        <v>2.89</v>
      </c>
      <c r="C283" s="76">
        <v>7.03</v>
      </c>
      <c r="D283" s="77">
        <v>0.9</v>
      </c>
      <c r="E283" s="78">
        <v>5.59</v>
      </c>
      <c r="F283" s="79">
        <v>0.55000000000000004</v>
      </c>
      <c r="G283" s="80">
        <v>3.62</v>
      </c>
      <c r="H283" s="77">
        <v>0.79</v>
      </c>
      <c r="I283" s="78">
        <v>5.75</v>
      </c>
    </row>
    <row r="284" spans="2:9" x14ac:dyDescent="0.25">
      <c r="B284" s="75">
        <v>2.9</v>
      </c>
      <c r="C284" s="76">
        <v>7.03</v>
      </c>
      <c r="D284" s="77">
        <v>0.9</v>
      </c>
      <c r="E284" s="78">
        <v>5.59</v>
      </c>
      <c r="F284" s="79">
        <v>0.55000000000000004</v>
      </c>
      <c r="G284" s="80">
        <v>3.62</v>
      </c>
      <c r="H284" s="77">
        <v>0.79</v>
      </c>
      <c r="I284" s="78">
        <v>5.75</v>
      </c>
    </row>
    <row r="285" spans="2:9" x14ac:dyDescent="0.25">
      <c r="B285" s="75">
        <v>2.91</v>
      </c>
      <c r="C285" s="76">
        <v>7.03</v>
      </c>
      <c r="D285" s="77">
        <v>0.9</v>
      </c>
      <c r="E285" s="78">
        <v>5.59</v>
      </c>
      <c r="F285" s="79">
        <v>0.55000000000000004</v>
      </c>
      <c r="G285" s="80">
        <v>3.62</v>
      </c>
      <c r="H285" s="77">
        <v>0.79</v>
      </c>
      <c r="I285" s="78">
        <v>5.75</v>
      </c>
    </row>
    <row r="286" spans="2:9" x14ac:dyDescent="0.25">
      <c r="B286" s="75">
        <v>2.92</v>
      </c>
      <c r="C286" s="76">
        <v>7.03</v>
      </c>
      <c r="D286" s="77">
        <v>0.9</v>
      </c>
      <c r="E286" s="78">
        <v>5.59</v>
      </c>
      <c r="F286" s="79">
        <v>0.55000000000000004</v>
      </c>
      <c r="G286" s="80">
        <v>3.62</v>
      </c>
      <c r="H286" s="77">
        <v>0.79</v>
      </c>
      <c r="I286" s="78">
        <v>5.75</v>
      </c>
    </row>
    <row r="287" spans="2:9" x14ac:dyDescent="0.25">
      <c r="B287" s="75">
        <v>2.93</v>
      </c>
      <c r="C287" s="76">
        <v>7.03</v>
      </c>
      <c r="D287" s="77">
        <v>0.9</v>
      </c>
      <c r="E287" s="78">
        <v>5.59</v>
      </c>
      <c r="F287" s="79">
        <v>0.55000000000000004</v>
      </c>
      <c r="G287" s="80">
        <v>3.62</v>
      </c>
      <c r="H287" s="77">
        <v>0.79</v>
      </c>
      <c r="I287" s="78">
        <v>5.75</v>
      </c>
    </row>
    <row r="288" spans="2:9" x14ac:dyDescent="0.25">
      <c r="B288" s="75">
        <v>2.94</v>
      </c>
      <c r="C288" s="76">
        <v>7.03</v>
      </c>
      <c r="D288" s="77">
        <v>0.9</v>
      </c>
      <c r="E288" s="78">
        <v>5.59</v>
      </c>
      <c r="F288" s="79">
        <v>0.55000000000000004</v>
      </c>
      <c r="G288" s="80">
        <v>3.62</v>
      </c>
      <c r="H288" s="77">
        <v>0.79</v>
      </c>
      <c r="I288" s="78">
        <v>5.75</v>
      </c>
    </row>
    <row r="289" spans="2:9" x14ac:dyDescent="0.25">
      <c r="B289" s="75">
        <v>2.95</v>
      </c>
      <c r="C289" s="76">
        <v>7.03</v>
      </c>
      <c r="D289" s="77">
        <v>0.9</v>
      </c>
      <c r="E289" s="78">
        <v>5.59</v>
      </c>
      <c r="F289" s="79">
        <v>0.55000000000000004</v>
      </c>
      <c r="G289" s="80">
        <v>3.62</v>
      </c>
      <c r="H289" s="77">
        <v>0.79</v>
      </c>
      <c r="I289" s="78">
        <v>5.75</v>
      </c>
    </row>
    <row r="290" spans="2:9" x14ac:dyDescent="0.25">
      <c r="B290" s="75">
        <v>2.96</v>
      </c>
      <c r="C290" s="76">
        <v>7.03</v>
      </c>
      <c r="D290" s="77">
        <v>0.9</v>
      </c>
      <c r="E290" s="78">
        <v>5.59</v>
      </c>
      <c r="F290" s="79">
        <v>0.55000000000000004</v>
      </c>
      <c r="G290" s="80">
        <v>3.62</v>
      </c>
      <c r="H290" s="77">
        <v>0.79</v>
      </c>
      <c r="I290" s="78">
        <v>5.75</v>
      </c>
    </row>
    <row r="291" spans="2:9" x14ac:dyDescent="0.25">
      <c r="B291" s="75">
        <v>2.97</v>
      </c>
      <c r="C291" s="76">
        <v>7.03</v>
      </c>
      <c r="D291" s="77">
        <v>0.9</v>
      </c>
      <c r="E291" s="78">
        <v>5.59</v>
      </c>
      <c r="F291" s="79">
        <v>0.55000000000000004</v>
      </c>
      <c r="G291" s="80">
        <v>3.62</v>
      </c>
      <c r="H291" s="77">
        <v>0.79</v>
      </c>
      <c r="I291" s="78">
        <v>5.75</v>
      </c>
    </row>
    <row r="292" spans="2:9" x14ac:dyDescent="0.25">
      <c r="B292" s="75">
        <v>2.98</v>
      </c>
      <c r="C292" s="76">
        <v>7.03</v>
      </c>
      <c r="D292" s="77">
        <v>0.9</v>
      </c>
      <c r="E292" s="78">
        <v>5.59</v>
      </c>
      <c r="F292" s="79">
        <v>0.55000000000000004</v>
      </c>
      <c r="G292" s="80">
        <v>3.62</v>
      </c>
      <c r="H292" s="77">
        <v>0.79</v>
      </c>
      <c r="I292" s="78">
        <v>5.75</v>
      </c>
    </row>
    <row r="293" spans="2:9" x14ac:dyDescent="0.25">
      <c r="B293" s="75">
        <v>2.99</v>
      </c>
      <c r="C293" s="76">
        <v>7.03</v>
      </c>
      <c r="D293" s="77">
        <v>0.9</v>
      </c>
      <c r="E293" s="78">
        <v>5.59</v>
      </c>
      <c r="F293" s="79">
        <v>0.55000000000000004</v>
      </c>
      <c r="G293" s="80">
        <v>3.62</v>
      </c>
      <c r="H293" s="77">
        <v>0.79</v>
      </c>
      <c r="I293" s="78">
        <v>5.75</v>
      </c>
    </row>
    <row r="294" spans="2:9" x14ac:dyDescent="0.25">
      <c r="B294" s="75">
        <v>3</v>
      </c>
      <c r="C294" s="76">
        <v>7.03</v>
      </c>
      <c r="D294" s="77">
        <v>0.9</v>
      </c>
      <c r="E294" s="78">
        <v>5.59</v>
      </c>
      <c r="F294" s="79">
        <v>0.55000000000000004</v>
      </c>
      <c r="G294" s="80">
        <v>3.62</v>
      </c>
      <c r="H294" s="77">
        <v>0.79</v>
      </c>
      <c r="I294" s="78">
        <v>5.75</v>
      </c>
    </row>
    <row r="295" spans="2:9" x14ac:dyDescent="0.25">
      <c r="B295" s="75">
        <v>3.01</v>
      </c>
      <c r="C295" s="76">
        <v>7.03</v>
      </c>
      <c r="D295" s="77">
        <v>0.72</v>
      </c>
      <c r="E295" s="78">
        <v>5</v>
      </c>
      <c r="F295" s="79">
        <v>0.55000000000000004</v>
      </c>
      <c r="G295" s="80">
        <v>3.62</v>
      </c>
      <c r="H295" s="77">
        <v>0.79</v>
      </c>
      <c r="I295" s="78">
        <v>5.64</v>
      </c>
    </row>
    <row r="296" spans="2:9" x14ac:dyDescent="0.25">
      <c r="B296" s="75">
        <v>3.02</v>
      </c>
      <c r="C296" s="76">
        <v>7.03</v>
      </c>
      <c r="D296" s="77">
        <v>0.72</v>
      </c>
      <c r="E296" s="78">
        <v>5</v>
      </c>
      <c r="F296" s="79">
        <v>0.55000000000000004</v>
      </c>
      <c r="G296" s="80">
        <v>3.62</v>
      </c>
      <c r="H296" s="77">
        <v>0.79</v>
      </c>
      <c r="I296" s="78">
        <v>5.64</v>
      </c>
    </row>
    <row r="297" spans="2:9" x14ac:dyDescent="0.25">
      <c r="B297" s="75">
        <v>3.03</v>
      </c>
      <c r="C297" s="76">
        <v>7.03</v>
      </c>
      <c r="D297" s="77">
        <v>0.72</v>
      </c>
      <c r="E297" s="78">
        <v>5</v>
      </c>
      <c r="F297" s="79">
        <v>0.55000000000000004</v>
      </c>
      <c r="G297" s="80">
        <v>3.62</v>
      </c>
      <c r="H297" s="77">
        <v>0.79</v>
      </c>
      <c r="I297" s="78">
        <v>5.64</v>
      </c>
    </row>
    <row r="298" spans="2:9" x14ac:dyDescent="0.25">
      <c r="B298" s="75">
        <v>3.04</v>
      </c>
      <c r="C298" s="76">
        <v>7.03</v>
      </c>
      <c r="D298" s="77">
        <v>0.72</v>
      </c>
      <c r="E298" s="78">
        <v>5</v>
      </c>
      <c r="F298" s="79">
        <v>0.55000000000000004</v>
      </c>
      <c r="G298" s="80">
        <v>3.62</v>
      </c>
      <c r="H298" s="77">
        <v>0.79</v>
      </c>
      <c r="I298" s="78">
        <v>5.64</v>
      </c>
    </row>
    <row r="299" spans="2:9" x14ac:dyDescent="0.25">
      <c r="B299" s="75">
        <v>3.05</v>
      </c>
      <c r="C299" s="76">
        <v>7.03</v>
      </c>
      <c r="D299" s="77">
        <v>0.72</v>
      </c>
      <c r="E299" s="78">
        <v>5</v>
      </c>
      <c r="F299" s="79">
        <v>0.55000000000000004</v>
      </c>
      <c r="G299" s="80">
        <v>3.62</v>
      </c>
      <c r="H299" s="77">
        <v>0.79</v>
      </c>
      <c r="I299" s="78">
        <v>5.64</v>
      </c>
    </row>
    <row r="300" spans="2:9" x14ac:dyDescent="0.25">
      <c r="B300" s="75">
        <v>3.06</v>
      </c>
      <c r="C300" s="76">
        <v>7.03</v>
      </c>
      <c r="D300" s="77">
        <v>0.72</v>
      </c>
      <c r="E300" s="78">
        <v>5</v>
      </c>
      <c r="F300" s="79">
        <v>0.55000000000000004</v>
      </c>
      <c r="G300" s="80">
        <v>3.62</v>
      </c>
      <c r="H300" s="77">
        <v>0.79</v>
      </c>
      <c r="I300" s="78">
        <v>5.64</v>
      </c>
    </row>
    <row r="301" spans="2:9" x14ac:dyDescent="0.25">
      <c r="B301" s="75">
        <v>3.07</v>
      </c>
      <c r="C301" s="76">
        <v>7.03</v>
      </c>
      <c r="D301" s="77">
        <v>0.72</v>
      </c>
      <c r="E301" s="78">
        <v>5</v>
      </c>
      <c r="F301" s="79">
        <v>0.55000000000000004</v>
      </c>
      <c r="G301" s="80">
        <v>3.62</v>
      </c>
      <c r="H301" s="77">
        <v>0.79</v>
      </c>
      <c r="I301" s="78">
        <v>5.64</v>
      </c>
    </row>
    <row r="302" spans="2:9" ht="15.75" thickBot="1" x14ac:dyDescent="0.3">
      <c r="B302" s="88">
        <v>3.08</v>
      </c>
      <c r="C302" s="76">
        <v>7.03</v>
      </c>
      <c r="D302" s="77">
        <v>0.72</v>
      </c>
      <c r="E302" s="78">
        <v>5</v>
      </c>
      <c r="F302" s="79">
        <v>0.55000000000000004</v>
      </c>
      <c r="G302" s="80">
        <v>3.62</v>
      </c>
      <c r="H302" s="77">
        <v>0.79</v>
      </c>
      <c r="I302" s="78">
        <v>5.64</v>
      </c>
    </row>
    <row r="303" spans="2:9" ht="15.75" thickBot="1" x14ac:dyDescent="0.3">
      <c r="B303" s="63">
        <v>3.09</v>
      </c>
      <c r="C303" s="89">
        <v>7.03</v>
      </c>
      <c r="D303" s="90">
        <v>0.72</v>
      </c>
      <c r="E303" s="91">
        <v>5</v>
      </c>
      <c r="F303" s="92">
        <v>0.55000000000000004</v>
      </c>
      <c r="G303" s="93">
        <v>3.62</v>
      </c>
      <c r="H303" s="90">
        <v>0.79</v>
      </c>
      <c r="I303" s="91">
        <v>5.64</v>
      </c>
    </row>
  </sheetData>
  <mergeCells count="6">
    <mergeCell ref="N2:R2"/>
    <mergeCell ref="B2:B3"/>
    <mergeCell ref="C2:C3"/>
    <mergeCell ref="D2:E2"/>
    <mergeCell ref="F2:G2"/>
    <mergeCell ref="H2:I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Herleitung</vt:lpstr>
      <vt:lpstr>Hilfstabelle</vt:lpstr>
      <vt:lpstr>Herleitung!Druckbereich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Kirchner, Michael</dc:creator>
  <cp:lastModifiedBy>Kirchner, Michael</cp:lastModifiedBy>
  <dcterms:created xsi:type="dcterms:W3CDTF">2025-05-27T05:12:50Z</dcterms:created>
  <dcterms:modified xsi:type="dcterms:W3CDTF">2025-12-11T08:14:24Z</dcterms:modified>
</cp:coreProperties>
</file>