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DieseArbeitsmappe" defaultThemeVersion="124226"/>
  <mc:AlternateContent xmlns:mc="http://schemas.openxmlformats.org/markup-compatibility/2006">
    <mc:Choice Requires="x15">
      <x15ac:absPath xmlns:x15ac="http://schemas.microsoft.com/office/spreadsheetml/2010/11/ac" url="G:\ZB1\1.1 Vergabeakten\HHJ 2025\xxxx-fe FUSTW BAB\"/>
    </mc:Choice>
  </mc:AlternateContent>
  <xr:revisionPtr revIDLastSave="0" documentId="13_ncr:1_{EA11FB1E-21EB-434C-AF13-C45CA782C732}" xr6:coauthVersionLast="47" xr6:coauthVersionMax="47" xr10:uidLastSave="{00000000-0000-0000-0000-000000000000}"/>
  <workbookProtection workbookAlgorithmName="SHA-512" workbookHashValue="UbxsZ3BBm6zCyavA2UX9K0GuG16YGHWI5ZeCDPFMl1Bzvbj51rGo5G5L04aziwxhzCtG2tZrg5MEgUx6QEvQew==" workbookSaltValue="HjEd7+8q57iPzIbzw8zC9Q==" workbookSpinCount="100000" lockStructure="1"/>
  <bookViews>
    <workbookView xWindow="-120" yWindow="-120" windowWidth="29040" windowHeight="15720" tabRatio="759" firstSheet="1" activeTab="3" xr2:uid="{00000000-000D-0000-FFFF-FFFF00000000}"/>
  </bookViews>
  <sheets>
    <sheet name="Basisinformationen" sheetId="35" state="hidden" r:id="rId1"/>
    <sheet name="Bieter" sheetId="32" r:id="rId2"/>
    <sheet name="Ermittlung GP" sheetId="10" state="hidden" r:id="rId3"/>
    <sheet name="Bewertungskriterien" sheetId="29" r:id="rId4"/>
    <sheet name="stufenlose Ermittlung der BP" sheetId="11" state="hidden" r:id="rId5"/>
    <sheet name="Umweltauswirkungen" sheetId="23" r:id="rId6"/>
    <sheet name="Wartungsplan" sheetId="33" r:id="rId7"/>
    <sheet name="Preis pro km" sheetId="30" r:id="rId8"/>
    <sheet name="Erweiterte Richtwertmethode" sheetId="1" r:id="rId9"/>
    <sheet name="Textquellen" sheetId="4" state="hidden" r:id="rId10"/>
  </sheets>
  <definedNames>
    <definedName name="_xlnm.Print_Area" localSheetId="6">Wartungsplan!$A$1:$D$48</definedName>
    <definedName name="Entscheidungskriterium">Textquellen!$E$2:$E$3</definedName>
    <definedName name="Fahrzeugklasse">#REF!</definedName>
    <definedName name="Gewichtung_Preis">Textquellen!$B$2:$B$6</definedName>
    <definedName name="Kraftstoff">#REF!</definedName>
    <definedName name="Schwankungsbereich">Textquellen!$D$2:$D$26</definedName>
    <definedName name="Skalierungsfaktor">Textquellen!$C$2:$C$7</definedName>
    <definedName name="Verfahrensarten">Textquellen!$A$2:$A$7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61" i="29" l="1"/>
  <c r="AL60" i="29"/>
  <c r="AL59" i="29"/>
  <c r="AL58" i="29"/>
  <c r="AL57" i="29"/>
  <c r="AL56" i="29"/>
  <c r="AL55" i="29"/>
  <c r="AL54" i="29"/>
  <c r="AL53" i="29"/>
  <c r="AL52" i="29"/>
  <c r="AL51" i="29"/>
  <c r="AL50" i="29"/>
  <c r="AL49" i="29"/>
  <c r="AL48" i="29"/>
  <c r="AL47" i="29"/>
  <c r="AL46" i="29"/>
  <c r="AL45" i="29"/>
  <c r="AL44" i="29"/>
  <c r="AL43" i="29"/>
  <c r="AL42" i="29"/>
  <c r="AL41" i="29"/>
  <c r="AL40" i="29"/>
  <c r="AL39" i="29"/>
  <c r="AL38" i="29"/>
  <c r="AL37" i="29"/>
  <c r="AL36" i="29"/>
  <c r="AL35" i="29"/>
  <c r="AL34" i="29"/>
  <c r="AL33" i="29"/>
  <c r="AL32" i="29"/>
  <c r="AI60" i="29"/>
  <c r="AI59" i="29"/>
  <c r="AI58" i="29"/>
  <c r="AI57" i="29"/>
  <c r="AI56" i="29"/>
  <c r="AI55" i="29"/>
  <c r="AI54" i="29"/>
  <c r="AI53" i="29"/>
  <c r="AI52" i="29"/>
  <c r="AI51" i="29"/>
  <c r="AI50" i="29"/>
  <c r="AI49" i="29"/>
  <c r="AI48" i="29"/>
  <c r="AI47" i="29"/>
  <c r="AI46" i="29"/>
  <c r="AI45" i="29"/>
  <c r="AI44" i="29"/>
  <c r="AI43" i="29"/>
  <c r="AI42" i="29"/>
  <c r="AI41" i="29"/>
  <c r="AI40" i="29"/>
  <c r="AI39" i="29"/>
  <c r="AI38" i="29"/>
  <c r="AI37" i="29"/>
  <c r="AI36" i="29"/>
  <c r="AI35" i="29"/>
  <c r="AI34" i="29"/>
  <c r="AI33" i="29"/>
  <c r="AI32" i="29"/>
  <c r="AF60" i="29"/>
  <c r="AF59" i="29"/>
  <c r="AF58" i="29"/>
  <c r="AF57" i="29"/>
  <c r="AF56" i="29"/>
  <c r="AF55" i="29"/>
  <c r="AF54" i="29"/>
  <c r="AF53" i="29"/>
  <c r="AF52" i="29"/>
  <c r="AF51" i="29"/>
  <c r="AF50" i="29"/>
  <c r="AF49" i="29"/>
  <c r="AF48" i="29"/>
  <c r="AF47" i="29"/>
  <c r="AF46" i="29"/>
  <c r="AF45" i="29"/>
  <c r="AF44" i="29"/>
  <c r="AF43" i="29"/>
  <c r="AF42" i="29"/>
  <c r="AF41" i="29"/>
  <c r="AF40" i="29"/>
  <c r="AF39" i="29"/>
  <c r="AF38" i="29"/>
  <c r="AF37" i="29"/>
  <c r="AF36" i="29"/>
  <c r="AF35" i="29"/>
  <c r="AF34" i="29"/>
  <c r="AF33" i="29"/>
  <c r="AF32" i="29"/>
  <c r="AC60" i="29"/>
  <c r="AC59" i="29"/>
  <c r="AC58" i="29"/>
  <c r="AC57" i="29"/>
  <c r="AC56" i="29"/>
  <c r="AC55" i="29"/>
  <c r="AC54" i="29"/>
  <c r="AC53" i="29"/>
  <c r="AC52" i="29"/>
  <c r="AC51" i="29"/>
  <c r="AC50" i="29"/>
  <c r="AC49" i="29"/>
  <c r="AC48" i="29"/>
  <c r="AC47" i="29"/>
  <c r="AC46" i="29"/>
  <c r="AC45" i="29"/>
  <c r="AC44" i="29"/>
  <c r="AC43" i="29"/>
  <c r="AC42" i="29"/>
  <c r="AC41" i="29"/>
  <c r="AC40" i="29"/>
  <c r="AC39" i="29"/>
  <c r="AC38" i="29"/>
  <c r="AC37" i="29"/>
  <c r="AC36" i="29"/>
  <c r="AC35" i="29"/>
  <c r="AC34" i="29"/>
  <c r="AC33" i="29"/>
  <c r="AC32" i="29"/>
  <c r="Z60" i="29"/>
  <c r="Z59" i="29"/>
  <c r="Z58" i="29"/>
  <c r="Z57" i="29"/>
  <c r="Z56" i="29"/>
  <c r="Z55" i="29"/>
  <c r="Z54" i="29"/>
  <c r="Z53" i="29"/>
  <c r="Z52" i="29"/>
  <c r="Z51" i="29"/>
  <c r="Z50" i="29"/>
  <c r="Z49" i="29"/>
  <c r="Z48" i="29"/>
  <c r="Z47" i="29"/>
  <c r="Z46" i="29"/>
  <c r="Z45" i="29"/>
  <c r="Z44" i="29"/>
  <c r="Z43" i="29"/>
  <c r="Z42" i="29"/>
  <c r="Z41" i="29"/>
  <c r="Z40" i="29"/>
  <c r="Z39" i="29"/>
  <c r="Z38" i="29"/>
  <c r="Z37" i="29"/>
  <c r="Z36" i="29"/>
  <c r="Z35" i="29"/>
  <c r="Z34" i="29"/>
  <c r="Z33" i="29"/>
  <c r="Z32" i="29"/>
  <c r="W60" i="29"/>
  <c r="W59" i="29"/>
  <c r="W58" i="29"/>
  <c r="W57" i="29"/>
  <c r="W56" i="29"/>
  <c r="W55" i="29"/>
  <c r="W54" i="29"/>
  <c r="W53" i="29"/>
  <c r="W52" i="29"/>
  <c r="W51" i="29"/>
  <c r="W50" i="29"/>
  <c r="W49" i="29"/>
  <c r="W48" i="29"/>
  <c r="W47" i="29"/>
  <c r="W46" i="29"/>
  <c r="W45" i="29"/>
  <c r="W44" i="29"/>
  <c r="W43" i="29"/>
  <c r="W42" i="29"/>
  <c r="W41" i="29"/>
  <c r="W40" i="29"/>
  <c r="W39" i="29"/>
  <c r="W38" i="29"/>
  <c r="W37" i="29"/>
  <c r="W36" i="29"/>
  <c r="W35" i="29"/>
  <c r="W34" i="29"/>
  <c r="W33" i="29"/>
  <c r="W32" i="29"/>
  <c r="T60" i="29"/>
  <c r="T59" i="29"/>
  <c r="T58" i="29"/>
  <c r="T57" i="29"/>
  <c r="T56" i="29"/>
  <c r="T55" i="29"/>
  <c r="T54" i="29"/>
  <c r="T53" i="29"/>
  <c r="T52" i="29"/>
  <c r="T51" i="29"/>
  <c r="T50" i="29"/>
  <c r="T49" i="29"/>
  <c r="T48" i="29"/>
  <c r="T47" i="29"/>
  <c r="T46" i="29"/>
  <c r="T45" i="29"/>
  <c r="T44" i="29"/>
  <c r="T43" i="29"/>
  <c r="T42" i="29"/>
  <c r="T41" i="29"/>
  <c r="T40" i="29"/>
  <c r="T39" i="29"/>
  <c r="T38" i="29"/>
  <c r="T37" i="29"/>
  <c r="T36" i="29"/>
  <c r="T35" i="29"/>
  <c r="T34" i="29"/>
  <c r="T33" i="29"/>
  <c r="T32" i="29"/>
  <c r="Q60" i="29"/>
  <c r="Q59" i="29"/>
  <c r="Q58" i="29"/>
  <c r="Q57" i="29"/>
  <c r="Q56" i="29"/>
  <c r="Q55" i="29"/>
  <c r="Q54" i="29"/>
  <c r="Q53" i="29"/>
  <c r="Q52" i="29"/>
  <c r="Q51" i="29"/>
  <c r="Q50" i="29"/>
  <c r="Q49" i="29"/>
  <c r="Q48" i="29"/>
  <c r="Q47" i="29"/>
  <c r="Q46" i="29"/>
  <c r="Q45" i="29"/>
  <c r="Q44" i="29"/>
  <c r="Q43" i="29"/>
  <c r="Q42" i="29"/>
  <c r="Q41" i="29"/>
  <c r="Q40" i="29"/>
  <c r="Q39" i="29"/>
  <c r="Q38" i="29"/>
  <c r="Q37" i="29"/>
  <c r="Q36" i="29"/>
  <c r="Q35" i="29"/>
  <c r="Q34" i="29"/>
  <c r="Q33" i="29"/>
  <c r="Q32" i="29"/>
  <c r="N60" i="29"/>
  <c r="N59" i="29"/>
  <c r="N58" i="29"/>
  <c r="N57" i="29"/>
  <c r="N56" i="29"/>
  <c r="N55" i="29"/>
  <c r="N54" i="29"/>
  <c r="N53" i="29"/>
  <c r="N52" i="29"/>
  <c r="N51" i="29"/>
  <c r="N50" i="29"/>
  <c r="N49" i="29"/>
  <c r="N48" i="29"/>
  <c r="N47" i="29"/>
  <c r="N46" i="29"/>
  <c r="N45" i="29"/>
  <c r="N44" i="29"/>
  <c r="N43" i="29"/>
  <c r="N42" i="29"/>
  <c r="N41" i="29"/>
  <c r="N40" i="29"/>
  <c r="N39" i="29"/>
  <c r="N38" i="29"/>
  <c r="N37" i="29"/>
  <c r="N36" i="29"/>
  <c r="N35" i="29"/>
  <c r="N34" i="29"/>
  <c r="N33" i="29"/>
  <c r="N32" i="29"/>
  <c r="G31" i="29"/>
  <c r="AK32" i="29"/>
  <c r="AH32" i="29"/>
  <c r="AE32" i="29"/>
  <c r="AB32" i="29"/>
  <c r="Y32" i="29"/>
  <c r="V32" i="29"/>
  <c r="S32" i="29"/>
  <c r="P32" i="29"/>
  <c r="M32" i="29"/>
  <c r="K32" i="29"/>
  <c r="J32" i="29"/>
  <c r="J38" i="29"/>
  <c r="K38" i="29"/>
  <c r="M38" i="29"/>
  <c r="P38" i="29"/>
  <c r="S38" i="29"/>
  <c r="V38" i="29"/>
  <c r="Y38" i="29"/>
  <c r="AB38" i="29"/>
  <c r="AE38" i="29"/>
  <c r="AH38" i="29"/>
  <c r="AK38" i="29"/>
  <c r="J56" i="29"/>
  <c r="K56" i="29"/>
  <c r="M56" i="29"/>
  <c r="P56" i="29"/>
  <c r="S56" i="29"/>
  <c r="V56" i="29"/>
  <c r="Y56" i="29"/>
  <c r="AB56" i="29"/>
  <c r="AE56" i="29"/>
  <c r="AH56" i="29"/>
  <c r="AK56" i="29"/>
  <c r="AL19" i="29"/>
  <c r="AK19" i="29"/>
  <c r="AL18" i="29"/>
  <c r="AK18" i="29"/>
  <c r="AL17" i="29"/>
  <c r="AK17" i="29"/>
  <c r="AL16" i="29"/>
  <c r="AK16" i="29"/>
  <c r="AL15" i="29"/>
  <c r="AK15" i="29"/>
  <c r="AI19" i="29"/>
  <c r="AH19" i="29"/>
  <c r="AI18" i="29"/>
  <c r="AH18" i="29"/>
  <c r="AI17" i="29"/>
  <c r="AH17" i="29"/>
  <c r="AI16" i="29"/>
  <c r="AH16" i="29"/>
  <c r="AI15" i="29"/>
  <c r="AH15" i="29"/>
  <c r="AF19" i="29"/>
  <c r="AE19" i="29"/>
  <c r="AF18" i="29"/>
  <c r="AE18" i="29"/>
  <c r="AF17" i="29"/>
  <c r="AE17" i="29"/>
  <c r="AF16" i="29"/>
  <c r="AE16" i="29"/>
  <c r="AF15" i="29"/>
  <c r="AE15" i="29"/>
  <c r="AC19" i="29"/>
  <c r="AB19" i="29"/>
  <c r="AC18" i="29"/>
  <c r="AB18" i="29"/>
  <c r="AC17" i="29"/>
  <c r="AB17" i="29"/>
  <c r="AC16" i="29"/>
  <c r="AB16" i="29"/>
  <c r="AC15" i="29"/>
  <c r="AB15" i="29"/>
  <c r="Z19" i="29"/>
  <c r="Y19" i="29"/>
  <c r="Z18" i="29"/>
  <c r="Y18" i="29"/>
  <c r="Z17" i="29"/>
  <c r="Y17" i="29"/>
  <c r="Z16" i="29"/>
  <c r="Y16" i="29"/>
  <c r="Z15" i="29"/>
  <c r="Y15" i="29"/>
  <c r="W19" i="29"/>
  <c r="V19" i="29"/>
  <c r="W18" i="29"/>
  <c r="V18" i="29"/>
  <c r="W17" i="29"/>
  <c r="V17" i="29"/>
  <c r="W16" i="29"/>
  <c r="V16" i="29"/>
  <c r="W15" i="29"/>
  <c r="V15" i="29"/>
  <c r="T19" i="29"/>
  <c r="S19" i="29"/>
  <c r="T18" i="29"/>
  <c r="S18" i="29"/>
  <c r="T17" i="29"/>
  <c r="S17" i="29"/>
  <c r="T16" i="29"/>
  <c r="S16" i="29"/>
  <c r="T15" i="29"/>
  <c r="S15" i="29"/>
  <c r="Q19" i="29"/>
  <c r="P19" i="29"/>
  <c r="Q18" i="29"/>
  <c r="P18" i="29"/>
  <c r="Q17" i="29"/>
  <c r="P17" i="29"/>
  <c r="Q16" i="29"/>
  <c r="P16" i="29"/>
  <c r="Q15" i="29"/>
  <c r="P15" i="29"/>
  <c r="N19" i="29"/>
  <c r="M19" i="29"/>
  <c r="N18" i="29"/>
  <c r="M18" i="29"/>
  <c r="N17" i="29"/>
  <c r="M17" i="29"/>
  <c r="N16" i="29"/>
  <c r="M16" i="29"/>
  <c r="N15" i="29"/>
  <c r="M15" i="29"/>
  <c r="K16" i="29"/>
  <c r="K17" i="29"/>
  <c r="K18" i="29"/>
  <c r="J16" i="29"/>
  <c r="J17" i="29"/>
  <c r="J18" i="29"/>
  <c r="AK44" i="29"/>
  <c r="AH44" i="29"/>
  <c r="AE44" i="29"/>
  <c r="AB44" i="29"/>
  <c r="Y44" i="29"/>
  <c r="V44" i="29"/>
  <c r="S44" i="29"/>
  <c r="P44" i="29"/>
  <c r="M44" i="29"/>
  <c r="J44" i="29"/>
  <c r="AK37" i="29"/>
  <c r="AK36" i="29"/>
  <c r="AH37" i="29"/>
  <c r="AH36" i="29"/>
  <c r="AE37" i="29"/>
  <c r="AE36" i="29"/>
  <c r="AB37" i="29"/>
  <c r="AB36" i="29"/>
  <c r="Y37" i="29"/>
  <c r="Y36" i="29"/>
  <c r="V37" i="29"/>
  <c r="V36" i="29"/>
  <c r="S37" i="29"/>
  <c r="S36" i="29"/>
  <c r="P37" i="29"/>
  <c r="P36" i="29"/>
  <c r="M37" i="29"/>
  <c r="M36" i="29"/>
  <c r="J37" i="29"/>
  <c r="K37" i="29" s="1"/>
  <c r="J36" i="29"/>
  <c r="AK33" i="29"/>
  <c r="AH33" i="29"/>
  <c r="AE33" i="29"/>
  <c r="AB33" i="29"/>
  <c r="Y33" i="29"/>
  <c r="V33" i="29"/>
  <c r="S33" i="29"/>
  <c r="P33" i="29"/>
  <c r="M33" i="29"/>
  <c r="J33" i="29"/>
  <c r="G21" i="29"/>
  <c r="K44" i="29"/>
  <c r="K33" i="29"/>
  <c r="K36" i="29"/>
  <c r="J34" i="29"/>
  <c r="K34" i="29" s="1"/>
  <c r="M34" i="29"/>
  <c r="P34" i="29"/>
  <c r="S34" i="29"/>
  <c r="V34" i="29"/>
  <c r="Y34" i="29"/>
  <c r="AB34" i="29"/>
  <c r="AE34" i="29"/>
  <c r="AH34" i="29"/>
  <c r="AK34" i="29"/>
  <c r="J35" i="29"/>
  <c r="K35" i="29"/>
  <c r="M35" i="29"/>
  <c r="P35" i="29"/>
  <c r="S35" i="29"/>
  <c r="V35" i="29"/>
  <c r="Y35" i="29"/>
  <c r="AB35" i="29"/>
  <c r="AE35" i="29"/>
  <c r="AH35" i="29"/>
  <c r="AK35" i="29"/>
  <c r="J39" i="29"/>
  <c r="K39" i="29" s="1"/>
  <c r="M39" i="29"/>
  <c r="P39" i="29"/>
  <c r="S39" i="29"/>
  <c r="V39" i="29"/>
  <c r="Y39" i="29"/>
  <c r="AB39" i="29"/>
  <c r="AE39" i="29"/>
  <c r="AH39" i="29"/>
  <c r="AK39" i="29"/>
  <c r="J40" i="29"/>
  <c r="K40" i="29" s="1"/>
  <c r="M40" i="29"/>
  <c r="P40" i="29"/>
  <c r="S40" i="29"/>
  <c r="V40" i="29"/>
  <c r="Y40" i="29"/>
  <c r="AB40" i="29"/>
  <c r="AE40" i="29"/>
  <c r="AH40" i="29"/>
  <c r="AK40" i="29"/>
  <c r="J41" i="29"/>
  <c r="K41" i="29" s="1"/>
  <c r="M41" i="29"/>
  <c r="P41" i="29"/>
  <c r="S41" i="29"/>
  <c r="V41" i="29"/>
  <c r="Y41" i="29"/>
  <c r="AB41" i="29"/>
  <c r="AE41" i="29"/>
  <c r="AH41" i="29"/>
  <c r="AK41" i="29"/>
  <c r="J42" i="29"/>
  <c r="K42" i="29"/>
  <c r="M42" i="29"/>
  <c r="P42" i="29"/>
  <c r="S42" i="29"/>
  <c r="V42" i="29"/>
  <c r="Y42" i="29"/>
  <c r="AB42" i="29"/>
  <c r="AE42" i="29"/>
  <c r="AH42" i="29"/>
  <c r="AK42" i="29"/>
  <c r="J43" i="29"/>
  <c r="K43" i="29" s="1"/>
  <c r="M43" i="29"/>
  <c r="P43" i="29"/>
  <c r="S43" i="29"/>
  <c r="V43" i="29"/>
  <c r="Y43" i="29"/>
  <c r="AB43" i="29"/>
  <c r="AE43" i="29"/>
  <c r="AH43" i="29"/>
  <c r="AK43" i="29"/>
  <c r="J11" i="29"/>
  <c r="K11" i="29" s="1"/>
  <c r="M11" i="29"/>
  <c r="N11" i="29"/>
  <c r="P11" i="29"/>
  <c r="Q11" i="29"/>
  <c r="S11" i="29"/>
  <c r="T11" i="29"/>
  <c r="V11" i="29"/>
  <c r="W11" i="29"/>
  <c r="Y11" i="29"/>
  <c r="Z11" i="29"/>
  <c r="AB11" i="29"/>
  <c r="AC11" i="29"/>
  <c r="AE11" i="29"/>
  <c r="AF11" i="29"/>
  <c r="AH11" i="29"/>
  <c r="AI11" i="29"/>
  <c r="AK11" i="29"/>
  <c r="AL11" i="29"/>
  <c r="J12" i="29"/>
  <c r="K12" i="29"/>
  <c r="M12" i="29"/>
  <c r="N12" i="29"/>
  <c r="P12" i="29"/>
  <c r="Q12" i="29"/>
  <c r="S12" i="29"/>
  <c r="T12" i="29"/>
  <c r="V12" i="29"/>
  <c r="W12" i="29"/>
  <c r="Y12" i="29"/>
  <c r="Z12" i="29"/>
  <c r="AB12" i="29"/>
  <c r="AC12" i="29"/>
  <c r="AE12" i="29"/>
  <c r="AF12" i="29"/>
  <c r="AH12" i="29"/>
  <c r="AI12" i="29"/>
  <c r="AK12" i="29"/>
  <c r="AL12" i="29"/>
  <c r="J25" i="29"/>
  <c r="K25" i="29"/>
  <c r="M25" i="29"/>
  <c r="N25" i="29"/>
  <c r="P25" i="29"/>
  <c r="Q25" i="29"/>
  <c r="S25" i="29"/>
  <c r="T25" i="29"/>
  <c r="V25" i="29"/>
  <c r="W25" i="29"/>
  <c r="Y25" i="29"/>
  <c r="Z25" i="29"/>
  <c r="AB25" i="29"/>
  <c r="AC25" i="29"/>
  <c r="AE25" i="29"/>
  <c r="AF25" i="29"/>
  <c r="AH25" i="29"/>
  <c r="AI25" i="29"/>
  <c r="AK25" i="29"/>
  <c r="AL25" i="29"/>
  <c r="J26" i="29"/>
  <c r="K26" i="29"/>
  <c r="M26" i="29"/>
  <c r="N26" i="29"/>
  <c r="P26" i="29"/>
  <c r="Q26" i="29"/>
  <c r="S26" i="29"/>
  <c r="T26" i="29"/>
  <c r="V26" i="29"/>
  <c r="W26" i="29"/>
  <c r="Y26" i="29"/>
  <c r="Z26" i="29"/>
  <c r="AB26" i="29"/>
  <c r="AC26" i="29"/>
  <c r="AE26" i="29"/>
  <c r="AF26" i="29"/>
  <c r="AH26" i="29"/>
  <c r="AI26" i="29"/>
  <c r="AK26" i="29"/>
  <c r="AL26" i="29"/>
  <c r="L79" i="30"/>
  <c r="K79" i="30"/>
  <c r="J79" i="30"/>
  <c r="I79" i="30"/>
  <c r="H79" i="30"/>
  <c r="G79" i="30"/>
  <c r="F79" i="30"/>
  <c r="E79" i="30"/>
  <c r="D79" i="30"/>
  <c r="E63" i="30"/>
  <c r="F63" i="30"/>
  <c r="G63" i="30"/>
  <c r="H63" i="30"/>
  <c r="I63" i="30"/>
  <c r="J63" i="30"/>
  <c r="K63" i="30"/>
  <c r="L63" i="30"/>
  <c r="D63" i="30"/>
  <c r="E51" i="30"/>
  <c r="F51" i="30"/>
  <c r="G51" i="30"/>
  <c r="H51" i="30"/>
  <c r="I51" i="30"/>
  <c r="J51" i="30"/>
  <c r="K51" i="30"/>
  <c r="L51" i="30"/>
  <c r="D51" i="30"/>
  <c r="D74" i="30"/>
  <c r="E74" i="30"/>
  <c r="F74" i="30"/>
  <c r="G74" i="30"/>
  <c r="H74" i="30"/>
  <c r="I74" i="30"/>
  <c r="J74" i="30"/>
  <c r="K74" i="30"/>
  <c r="L74" i="30"/>
  <c r="C74" i="30"/>
  <c r="D102" i="30"/>
  <c r="P22" i="33"/>
  <c r="R22" i="33"/>
  <c r="T22" i="33"/>
  <c r="N22" i="33"/>
  <c r="L22" i="33"/>
  <c r="J22" i="33"/>
  <c r="H22" i="33"/>
  <c r="F22" i="33"/>
  <c r="D22" i="33"/>
  <c r="B22" i="33"/>
  <c r="H42" i="35"/>
  <c r="C6" i="30"/>
  <c r="C18" i="30"/>
  <c r="C16" i="30"/>
  <c r="C17" i="30" s="1"/>
  <c r="H17" i="30"/>
  <c r="G17" i="30"/>
  <c r="D16" i="30"/>
  <c r="D17" i="30" s="1"/>
  <c r="G16" i="30"/>
  <c r="H16" i="30"/>
  <c r="J16" i="30"/>
  <c r="K16" i="30"/>
  <c r="K17" i="30" s="1"/>
  <c r="L16" i="30"/>
  <c r="L17" i="30" s="1"/>
  <c r="D30" i="30"/>
  <c r="E30" i="30"/>
  <c r="F30" i="30"/>
  <c r="G30" i="30"/>
  <c r="H30" i="30"/>
  <c r="I30" i="30"/>
  <c r="J30" i="30"/>
  <c r="K30" i="30"/>
  <c r="L30" i="30"/>
  <c r="C30" i="30"/>
  <c r="C3" i="30"/>
  <c r="C40" i="30" s="1"/>
  <c r="D4" i="30"/>
  <c r="C4" i="30"/>
  <c r="D24" i="30"/>
  <c r="E24" i="30"/>
  <c r="F24" i="30"/>
  <c r="G24" i="30"/>
  <c r="H24" i="30"/>
  <c r="I24" i="30"/>
  <c r="J24" i="30"/>
  <c r="K24" i="30"/>
  <c r="L24" i="30"/>
  <c r="D25" i="30"/>
  <c r="E25" i="30"/>
  <c r="F25" i="30"/>
  <c r="G25" i="30"/>
  <c r="H25" i="30"/>
  <c r="I25" i="30"/>
  <c r="J25" i="30"/>
  <c r="K25" i="30"/>
  <c r="L25" i="30"/>
  <c r="C24" i="30"/>
  <c r="C25" i="30" s="1"/>
  <c r="D22" i="30"/>
  <c r="E22" i="30"/>
  <c r="F22" i="30"/>
  <c r="G22" i="30"/>
  <c r="H22" i="30"/>
  <c r="I22" i="30"/>
  <c r="J22" i="30"/>
  <c r="K22" i="30"/>
  <c r="L22" i="30"/>
  <c r="D21" i="30"/>
  <c r="E21" i="30"/>
  <c r="F21" i="30"/>
  <c r="G21" i="30"/>
  <c r="H21" i="30"/>
  <c r="I21" i="30"/>
  <c r="J21" i="30"/>
  <c r="K21" i="30"/>
  <c r="L21" i="30"/>
  <c r="C21" i="30"/>
  <c r="C22" i="30" s="1"/>
  <c r="D18" i="30"/>
  <c r="E18" i="30"/>
  <c r="E16" i="30" s="1"/>
  <c r="E17" i="30" s="1"/>
  <c r="F18" i="30"/>
  <c r="F16" i="30" s="1"/>
  <c r="F17" i="30" s="1"/>
  <c r="G18" i="30"/>
  <c r="H18" i="30"/>
  <c r="I18" i="30"/>
  <c r="I17" i="30" s="1"/>
  <c r="J18" i="30"/>
  <c r="J17" i="30" s="1"/>
  <c r="K18" i="30"/>
  <c r="L18" i="30"/>
  <c r="Z61" i="29" l="1"/>
  <c r="AC61" i="29"/>
  <c r="AI61" i="29"/>
  <c r="Q61" i="29"/>
  <c r="AF61" i="29"/>
  <c r="W61" i="29"/>
  <c r="N61" i="29"/>
  <c r="AL61" i="29"/>
  <c r="T61" i="29"/>
  <c r="I16" i="30"/>
  <c r="T49" i="33" l="1"/>
  <c r="R49" i="33"/>
  <c r="P49" i="33"/>
  <c r="N49" i="33"/>
  <c r="L49" i="33"/>
  <c r="J49" i="33"/>
  <c r="H49" i="33"/>
  <c r="F49" i="33"/>
  <c r="D49" i="33"/>
  <c r="B49" i="33"/>
  <c r="T8" i="33"/>
  <c r="R8" i="33"/>
  <c r="P8" i="33"/>
  <c r="N8" i="33"/>
  <c r="L8" i="33"/>
  <c r="J8" i="33"/>
  <c r="H8" i="33"/>
  <c r="F8" i="33"/>
  <c r="D8" i="33"/>
  <c r="B8" i="33"/>
  <c r="AJ8" i="29" l="1"/>
  <c r="AJ7" i="29"/>
  <c r="AG8" i="29"/>
  <c r="AG7" i="29"/>
  <c r="AD8" i="29"/>
  <c r="AD7" i="29"/>
  <c r="AA8" i="29"/>
  <c r="AA7" i="29"/>
  <c r="X8" i="29"/>
  <c r="X7" i="29"/>
  <c r="U8" i="29"/>
  <c r="U7" i="29"/>
  <c r="R8" i="29"/>
  <c r="R7" i="29"/>
  <c r="O8" i="29"/>
  <c r="O7" i="29"/>
  <c r="L8" i="29"/>
  <c r="L7" i="29"/>
  <c r="I8" i="29"/>
  <c r="I7" i="29"/>
  <c r="G6" i="23"/>
  <c r="B18" i="33"/>
  <c r="E60" i="23"/>
  <c r="E54" i="23"/>
  <c r="E48" i="23"/>
  <c r="E42" i="23"/>
  <c r="E36" i="23"/>
  <c r="E30" i="23"/>
  <c r="E24" i="23"/>
  <c r="E18" i="23"/>
  <c r="E12" i="23"/>
  <c r="E6" i="23"/>
  <c r="B48" i="33"/>
  <c r="G60" i="23"/>
  <c r="G54" i="23"/>
  <c r="G48" i="23"/>
  <c r="G42" i="23"/>
  <c r="G36" i="23"/>
  <c r="G30" i="23"/>
  <c r="G24" i="23"/>
  <c r="G18" i="23"/>
  <c r="G12" i="23"/>
  <c r="F6" i="23"/>
  <c r="F60" i="23"/>
  <c r="F54" i="23"/>
  <c r="F48" i="23"/>
  <c r="F42" i="23"/>
  <c r="F36" i="23"/>
  <c r="F30" i="23"/>
  <c r="F24" i="23"/>
  <c r="F12" i="23"/>
  <c r="F18" i="23"/>
  <c r="H7" i="23" l="1"/>
  <c r="D109" i="30" l="1"/>
  <c r="E109" i="30"/>
  <c r="F109" i="30"/>
  <c r="G109" i="30"/>
  <c r="H109" i="30"/>
  <c r="I109" i="30"/>
  <c r="J109" i="30"/>
  <c r="K109" i="30"/>
  <c r="L109" i="30"/>
  <c r="C109" i="30"/>
  <c r="AL27" i="29" l="1"/>
  <c r="AK27" i="29"/>
  <c r="AI27" i="29"/>
  <c r="AH27" i="29"/>
  <c r="AF27" i="29"/>
  <c r="AE27" i="29"/>
  <c r="AC27" i="29"/>
  <c r="AB27" i="29"/>
  <c r="Z27" i="29"/>
  <c r="Y27" i="29"/>
  <c r="W27" i="29"/>
  <c r="V27" i="29"/>
  <c r="T27" i="29"/>
  <c r="S27" i="29"/>
  <c r="Q27" i="29"/>
  <c r="P27" i="29"/>
  <c r="N27" i="29"/>
  <c r="M27" i="29"/>
  <c r="J27" i="29"/>
  <c r="K27" i="29" s="1"/>
  <c r="U48" i="33" l="1"/>
  <c r="T48" i="33"/>
  <c r="S48" i="33"/>
  <c r="R48" i="33"/>
  <c r="Q48" i="33"/>
  <c r="P48" i="33"/>
  <c r="O48" i="33"/>
  <c r="N48" i="33"/>
  <c r="M48" i="33"/>
  <c r="L48" i="33"/>
  <c r="K48" i="33"/>
  <c r="J48" i="33"/>
  <c r="I48" i="33"/>
  <c r="H48" i="33"/>
  <c r="G48" i="33"/>
  <c r="F48" i="33"/>
  <c r="E48" i="33"/>
  <c r="D48" i="33"/>
  <c r="C51" i="33"/>
  <c r="C53" i="33" s="1"/>
  <c r="C48" i="33"/>
  <c r="AL29" i="29" l="1"/>
  <c r="AL28" i="29"/>
  <c r="AL24" i="29"/>
  <c r="AL23" i="29"/>
  <c r="AL22" i="29"/>
  <c r="AI29" i="29"/>
  <c r="AI28" i="29"/>
  <c r="AI24" i="29"/>
  <c r="AI23" i="29"/>
  <c r="AI22" i="29"/>
  <c r="AF29" i="29"/>
  <c r="AF28" i="29"/>
  <c r="AF24" i="29"/>
  <c r="AF23" i="29"/>
  <c r="AF22" i="29"/>
  <c r="AC29" i="29"/>
  <c r="AC28" i="29"/>
  <c r="AC24" i="29"/>
  <c r="AC23" i="29"/>
  <c r="AC22" i="29"/>
  <c r="Z29" i="29"/>
  <c r="Z28" i="29"/>
  <c r="Z24" i="29"/>
  <c r="Z23" i="29"/>
  <c r="Z22" i="29"/>
  <c r="W29" i="29"/>
  <c r="W28" i="29"/>
  <c r="W24" i="29"/>
  <c r="W23" i="29"/>
  <c r="W22" i="29"/>
  <c r="T29" i="29"/>
  <c r="T28" i="29"/>
  <c r="T24" i="29"/>
  <c r="T23" i="29"/>
  <c r="T22" i="29"/>
  <c r="Q29" i="29"/>
  <c r="Q28" i="29"/>
  <c r="Q24" i="29"/>
  <c r="Q23" i="29"/>
  <c r="Q22" i="29"/>
  <c r="N29" i="29"/>
  <c r="N28" i="29"/>
  <c r="N24" i="29"/>
  <c r="N23" i="29"/>
  <c r="N22" i="29"/>
  <c r="J23" i="29"/>
  <c r="J24" i="29"/>
  <c r="J28" i="29"/>
  <c r="J29" i="29"/>
  <c r="J15" i="29"/>
  <c r="AI20" i="29" l="1"/>
  <c r="AL30" i="29"/>
  <c r="AI13" i="29"/>
  <c r="AL20" i="29"/>
  <c r="AC30" i="29"/>
  <c r="W20" i="29"/>
  <c r="AC13" i="29"/>
  <c r="AC20" i="29"/>
  <c r="AF30" i="29"/>
  <c r="AI30" i="29"/>
  <c r="AI62" i="29" s="1"/>
  <c r="AL13" i="29"/>
  <c r="Z13" i="29"/>
  <c r="T13" i="29"/>
  <c r="Z30" i="29"/>
  <c r="Z20" i="29"/>
  <c r="AF13" i="29"/>
  <c r="AF20" i="29"/>
  <c r="Q20" i="29"/>
  <c r="T20" i="29"/>
  <c r="W13" i="29"/>
  <c r="Q13" i="29"/>
  <c r="W30" i="29"/>
  <c r="T30" i="29"/>
  <c r="Q30" i="29"/>
  <c r="K13" i="29"/>
  <c r="J19" i="29"/>
  <c r="K19" i="29" s="1"/>
  <c r="AK24" i="29"/>
  <c r="AH24" i="29"/>
  <c r="AE24" i="29"/>
  <c r="AB24" i="29"/>
  <c r="Y24" i="29"/>
  <c r="V24" i="29"/>
  <c r="S24" i="29"/>
  <c r="P24" i="29"/>
  <c r="M24" i="29"/>
  <c r="K24" i="29"/>
  <c r="AK23" i="29"/>
  <c r="AH23" i="29"/>
  <c r="AE23" i="29"/>
  <c r="AB23" i="29"/>
  <c r="Y23" i="29"/>
  <c r="V23" i="29"/>
  <c r="S23" i="29"/>
  <c r="P23" i="29"/>
  <c r="M23" i="29"/>
  <c r="K23" i="29"/>
  <c r="AK28" i="29"/>
  <c r="AH28" i="29"/>
  <c r="AE28" i="29"/>
  <c r="AB28" i="29"/>
  <c r="Y28" i="29"/>
  <c r="V28" i="29"/>
  <c r="S28" i="29"/>
  <c r="P28" i="29"/>
  <c r="M28" i="29"/>
  <c r="K28" i="29"/>
  <c r="AK60" i="29"/>
  <c r="AH60" i="29"/>
  <c r="AE60" i="29"/>
  <c r="AB60" i="29"/>
  <c r="Y60" i="29"/>
  <c r="V60" i="29"/>
  <c r="S60" i="29"/>
  <c r="P60" i="29"/>
  <c r="M60" i="29"/>
  <c r="J60" i="29"/>
  <c r="K60" i="29" s="1"/>
  <c r="AK59" i="29"/>
  <c r="AH59" i="29"/>
  <c r="AE59" i="29"/>
  <c r="AB59" i="29"/>
  <c r="Y59" i="29"/>
  <c r="V59" i="29"/>
  <c r="S59" i="29"/>
  <c r="P59" i="29"/>
  <c r="M59" i="29"/>
  <c r="J59" i="29"/>
  <c r="K59" i="29" s="1"/>
  <c r="AK57" i="29"/>
  <c r="AH57" i="29"/>
  <c r="AE57" i="29"/>
  <c r="AB57" i="29"/>
  <c r="Y57" i="29"/>
  <c r="V57" i="29"/>
  <c r="S57" i="29"/>
  <c r="P57" i="29"/>
  <c r="M57" i="29"/>
  <c r="J57" i="29"/>
  <c r="K57" i="29" s="1"/>
  <c r="AK58" i="29"/>
  <c r="AH58" i="29"/>
  <c r="AE58" i="29"/>
  <c r="AB58" i="29"/>
  <c r="Y58" i="29"/>
  <c r="V58" i="29"/>
  <c r="S58" i="29"/>
  <c r="P58" i="29"/>
  <c r="M58" i="29"/>
  <c r="J58" i="29"/>
  <c r="K58" i="29" s="1"/>
  <c r="AK55" i="29"/>
  <c r="AH55" i="29"/>
  <c r="AE55" i="29"/>
  <c r="AB55" i="29"/>
  <c r="Y55" i="29"/>
  <c r="V55" i="29"/>
  <c r="S55" i="29"/>
  <c r="P55" i="29"/>
  <c r="M55" i="29"/>
  <c r="J55" i="29"/>
  <c r="K55" i="29" s="1"/>
  <c r="AK54" i="29"/>
  <c r="AH54" i="29"/>
  <c r="AE54" i="29"/>
  <c r="AB54" i="29"/>
  <c r="Y54" i="29"/>
  <c r="V54" i="29"/>
  <c r="S54" i="29"/>
  <c r="P54" i="29"/>
  <c r="M54" i="29"/>
  <c r="J54" i="29"/>
  <c r="K54" i="29" s="1"/>
  <c r="Q62" i="29" l="1"/>
  <c r="T62" i="29"/>
  <c r="W62" i="29"/>
  <c r="AL62" i="29"/>
  <c r="Z62" i="29"/>
  <c r="AC62" i="29"/>
  <c r="AF62" i="29"/>
  <c r="K16" i="1"/>
  <c r="L16" i="1"/>
  <c r="J16" i="1"/>
  <c r="U51" i="33" l="1"/>
  <c r="U53" i="33" s="1"/>
  <c r="S51" i="33"/>
  <c r="S53" i="33" s="1"/>
  <c r="Q51" i="33"/>
  <c r="Q53" i="33" s="1"/>
  <c r="O51" i="33"/>
  <c r="O53" i="33" s="1"/>
  <c r="M51" i="33"/>
  <c r="M53" i="33" s="1"/>
  <c r="K51" i="33"/>
  <c r="K53" i="33" s="1"/>
  <c r="I51" i="33"/>
  <c r="I53" i="33" s="1"/>
  <c r="G51" i="33"/>
  <c r="G53" i="33" s="1"/>
  <c r="E51" i="33"/>
  <c r="E53" i="33" s="1"/>
  <c r="T9" i="33"/>
  <c r="R9" i="33"/>
  <c r="P9" i="33"/>
  <c r="N9" i="33"/>
  <c r="L9" i="33"/>
  <c r="J9" i="33"/>
  <c r="H9" i="33"/>
  <c r="F9" i="33"/>
  <c r="D9" i="33"/>
  <c r="T18" i="33"/>
  <c r="T15" i="33"/>
  <c r="T12" i="33"/>
  <c r="R18" i="33"/>
  <c r="R15" i="33"/>
  <c r="R12" i="33"/>
  <c r="P18" i="33"/>
  <c r="P15" i="33"/>
  <c r="P12" i="33"/>
  <c r="N18" i="33"/>
  <c r="N15" i="33"/>
  <c r="N12" i="33"/>
  <c r="L18" i="33"/>
  <c r="L15" i="33"/>
  <c r="L12" i="33"/>
  <c r="J18" i="33"/>
  <c r="J15" i="33"/>
  <c r="J12" i="33"/>
  <c r="H18" i="33"/>
  <c r="H15" i="33"/>
  <c r="H12" i="33"/>
  <c r="F18" i="33"/>
  <c r="F15" i="33"/>
  <c r="F12" i="33"/>
  <c r="D18" i="33"/>
  <c r="D15" i="33"/>
  <c r="D12" i="33"/>
  <c r="H11" i="33" l="1"/>
  <c r="H51" i="33" s="1"/>
  <c r="H53" i="33" s="1"/>
  <c r="D11" i="33"/>
  <c r="D51" i="33" s="1"/>
  <c r="L11" i="33"/>
  <c r="L51" i="33" s="1"/>
  <c r="L53" i="33" s="1"/>
  <c r="P11" i="33"/>
  <c r="P51" i="33" s="1"/>
  <c r="P53" i="33" s="1"/>
  <c r="T11" i="33"/>
  <c r="T51" i="33" s="1"/>
  <c r="T53" i="33" s="1"/>
  <c r="F11" i="33"/>
  <c r="J11" i="33"/>
  <c r="J51" i="33" s="1"/>
  <c r="J53" i="33" s="1"/>
  <c r="N11" i="33"/>
  <c r="N51" i="33" s="1"/>
  <c r="N53" i="33" s="1"/>
  <c r="R11" i="33"/>
  <c r="R51" i="33" s="1"/>
  <c r="R53" i="33" s="1"/>
  <c r="B9" i="33"/>
  <c r="D53" i="33" l="1"/>
  <c r="F51" i="33"/>
  <c r="D4" i="33"/>
  <c r="D3" i="33"/>
  <c r="B15" i="33"/>
  <c r="B12" i="33"/>
  <c r="F53" i="33" l="1"/>
  <c r="B11" i="33"/>
  <c r="B51" i="33" s="1"/>
  <c r="B53" i="33" s="1"/>
  <c r="C54" i="30"/>
  <c r="E46" i="30" l="1"/>
  <c r="E48" i="30" s="1"/>
  <c r="E93" i="30" s="1"/>
  <c r="F46" i="30"/>
  <c r="F48" i="30" s="1"/>
  <c r="F93" i="30" s="1"/>
  <c r="G46" i="30"/>
  <c r="G48" i="30" s="1"/>
  <c r="G93" i="30" s="1"/>
  <c r="H46" i="30"/>
  <c r="H48" i="30" s="1"/>
  <c r="H93" i="30" s="1"/>
  <c r="I46" i="30"/>
  <c r="I48" i="30" s="1"/>
  <c r="I93" i="30" s="1"/>
  <c r="J46" i="30"/>
  <c r="J48" i="30" s="1"/>
  <c r="J93" i="30" s="1"/>
  <c r="L46" i="30"/>
  <c r="L48" i="30" s="1"/>
  <c r="L93" i="30" s="1"/>
  <c r="K46" i="30"/>
  <c r="K48" i="30" s="1"/>
  <c r="K93" i="30" s="1"/>
  <c r="C46" i="30"/>
  <c r="C48" i="30" s="1"/>
  <c r="C93" i="30" s="1"/>
  <c r="D46" i="30"/>
  <c r="D48" i="30" s="1"/>
  <c r="D93" i="30" s="1"/>
  <c r="H15" i="1"/>
  <c r="G15" i="1"/>
  <c r="E38" i="30" l="1"/>
  <c r="F38" i="30"/>
  <c r="G38" i="30"/>
  <c r="H38" i="30"/>
  <c r="I38" i="30"/>
  <c r="J38" i="30"/>
  <c r="K38" i="30"/>
  <c r="L38" i="30"/>
  <c r="D38" i="30"/>
  <c r="E37" i="30"/>
  <c r="F37" i="30"/>
  <c r="G37" i="30"/>
  <c r="H37" i="30"/>
  <c r="I37" i="30"/>
  <c r="J37" i="30"/>
  <c r="K37" i="30"/>
  <c r="L37" i="30"/>
  <c r="D37" i="30"/>
  <c r="C81" i="30"/>
  <c r="D66" i="30" l="1"/>
  <c r="D84" i="30" s="1"/>
  <c r="E66" i="30"/>
  <c r="E84" i="30" s="1"/>
  <c r="F66" i="30"/>
  <c r="F84" i="30" s="1"/>
  <c r="G66" i="30"/>
  <c r="G84" i="30" s="1"/>
  <c r="H66" i="30"/>
  <c r="H84" i="30" s="1"/>
  <c r="I66" i="30"/>
  <c r="I84" i="30" s="1"/>
  <c r="J66" i="30"/>
  <c r="J84" i="30" s="1"/>
  <c r="K66" i="30"/>
  <c r="K84" i="30" s="1"/>
  <c r="L66" i="30"/>
  <c r="L84" i="30" s="1"/>
  <c r="D69" i="30"/>
  <c r="E69" i="30"/>
  <c r="F69" i="30"/>
  <c r="G69" i="30"/>
  <c r="H69" i="30"/>
  <c r="I69" i="30"/>
  <c r="J69" i="30"/>
  <c r="K69" i="30"/>
  <c r="L69" i="30"/>
  <c r="D81" i="30"/>
  <c r="E81" i="30"/>
  <c r="F81" i="30"/>
  <c r="G81" i="30"/>
  <c r="H81" i="30"/>
  <c r="I81" i="30"/>
  <c r="J81" i="30"/>
  <c r="K81" i="30"/>
  <c r="L81" i="30"/>
  <c r="D54" i="30"/>
  <c r="E54" i="30"/>
  <c r="F54" i="30"/>
  <c r="G54" i="30"/>
  <c r="H54" i="30"/>
  <c r="I54" i="30"/>
  <c r="J54" i="30"/>
  <c r="K54" i="30"/>
  <c r="L54" i="30"/>
  <c r="D40" i="30"/>
  <c r="D91" i="30" s="1"/>
  <c r="E40" i="30"/>
  <c r="E91" i="30" s="1"/>
  <c r="F40" i="30"/>
  <c r="F91" i="30" s="1"/>
  <c r="G40" i="30"/>
  <c r="G91" i="30" s="1"/>
  <c r="H40" i="30"/>
  <c r="H91" i="30" s="1"/>
  <c r="I40" i="30"/>
  <c r="I91" i="30" s="1"/>
  <c r="J40" i="30"/>
  <c r="J91" i="30" s="1"/>
  <c r="K40" i="30"/>
  <c r="K91" i="30" s="1"/>
  <c r="L40" i="30"/>
  <c r="L91" i="30" s="1"/>
  <c r="L43" i="30"/>
  <c r="L92" i="30" s="1"/>
  <c r="K43" i="30"/>
  <c r="K92" i="30" s="1"/>
  <c r="J43" i="30"/>
  <c r="J92" i="30" s="1"/>
  <c r="I43" i="30"/>
  <c r="I92" i="30" s="1"/>
  <c r="H43" i="30"/>
  <c r="H92" i="30" s="1"/>
  <c r="G43" i="30"/>
  <c r="G92" i="30" s="1"/>
  <c r="F43" i="30"/>
  <c r="F92" i="30" s="1"/>
  <c r="E43" i="30"/>
  <c r="E92" i="30" s="1"/>
  <c r="D43" i="30"/>
  <c r="D92" i="30" s="1"/>
  <c r="C43" i="30"/>
  <c r="C92" i="30" s="1"/>
  <c r="C91" i="30"/>
  <c r="H13" i="29" l="1"/>
  <c r="H20" i="29"/>
  <c r="H30" i="29" l="1"/>
  <c r="H63" i="29" s="1"/>
  <c r="G14" i="29" l="1"/>
  <c r="G10" i="29"/>
  <c r="G62" i="29" s="1"/>
  <c r="J45" i="29"/>
  <c r="K45" i="29" s="1"/>
  <c r="M45" i="29"/>
  <c r="P45" i="29"/>
  <c r="S45" i="29"/>
  <c r="V45" i="29"/>
  <c r="Y45" i="29"/>
  <c r="AB45" i="29"/>
  <c r="AE45" i="29"/>
  <c r="AH45" i="29"/>
  <c r="AK45" i="29"/>
  <c r="J46" i="29"/>
  <c r="K46" i="29" s="1"/>
  <c r="M46" i="29"/>
  <c r="P46" i="29"/>
  <c r="S46" i="29"/>
  <c r="V46" i="29"/>
  <c r="Y46" i="29"/>
  <c r="AB46" i="29"/>
  <c r="AE46" i="29"/>
  <c r="AH46" i="29"/>
  <c r="AK46" i="29"/>
  <c r="J47" i="29"/>
  <c r="K47" i="29" s="1"/>
  <c r="M47" i="29"/>
  <c r="P47" i="29"/>
  <c r="S47" i="29"/>
  <c r="V47" i="29"/>
  <c r="Y47" i="29"/>
  <c r="AB47" i="29"/>
  <c r="AE47" i="29"/>
  <c r="AH47" i="29"/>
  <c r="AK47" i="29"/>
  <c r="J48" i="29"/>
  <c r="K48" i="29" s="1"/>
  <c r="M48" i="29"/>
  <c r="P48" i="29"/>
  <c r="S48" i="29"/>
  <c r="V48" i="29"/>
  <c r="Y48" i="29"/>
  <c r="AB48" i="29"/>
  <c r="AE48" i="29"/>
  <c r="AH48" i="29"/>
  <c r="AK48" i="29"/>
  <c r="J49" i="29"/>
  <c r="K49" i="29" s="1"/>
  <c r="M49" i="29"/>
  <c r="P49" i="29"/>
  <c r="S49" i="29"/>
  <c r="V49" i="29"/>
  <c r="Y49" i="29"/>
  <c r="AB49" i="29"/>
  <c r="AE49" i="29"/>
  <c r="AH49" i="29"/>
  <c r="AK49" i="29"/>
  <c r="J50" i="29"/>
  <c r="K50" i="29" s="1"/>
  <c r="M50" i="29"/>
  <c r="P50" i="29"/>
  <c r="S50" i="29"/>
  <c r="V50" i="29"/>
  <c r="Y50" i="29"/>
  <c r="AB50" i="29"/>
  <c r="AE50" i="29"/>
  <c r="AH50" i="29"/>
  <c r="AK50" i="29"/>
  <c r="J51" i="29"/>
  <c r="K51" i="29" s="1"/>
  <c r="M51" i="29"/>
  <c r="P51" i="29"/>
  <c r="S51" i="29"/>
  <c r="V51" i="29"/>
  <c r="Y51" i="29"/>
  <c r="AB51" i="29"/>
  <c r="AE51" i="29"/>
  <c r="AH51" i="29"/>
  <c r="AK51" i="29"/>
  <c r="J52" i="29"/>
  <c r="K52" i="29" s="1"/>
  <c r="M52" i="29"/>
  <c r="P52" i="29"/>
  <c r="S52" i="29"/>
  <c r="V52" i="29"/>
  <c r="Y52" i="29"/>
  <c r="AB52" i="29"/>
  <c r="AE52" i="29"/>
  <c r="AH52" i="29"/>
  <c r="AK52" i="29"/>
  <c r="J53" i="29"/>
  <c r="K53" i="29" s="1"/>
  <c r="M53" i="29"/>
  <c r="P53" i="29"/>
  <c r="S53" i="29"/>
  <c r="V53" i="29"/>
  <c r="Y53" i="29"/>
  <c r="AB53" i="29"/>
  <c r="AE53" i="29"/>
  <c r="AH53" i="29"/>
  <c r="AK53" i="29"/>
  <c r="K61" i="29" l="1"/>
  <c r="N30" i="29"/>
  <c r="M22" i="29" l="1"/>
  <c r="P22" i="29"/>
  <c r="S22" i="29"/>
  <c r="V22" i="29"/>
  <c r="Y22" i="29"/>
  <c r="AB22" i="29"/>
  <c r="AE22" i="29"/>
  <c r="AH22" i="29"/>
  <c r="AK22" i="29"/>
  <c r="M29" i="29"/>
  <c r="P29" i="29"/>
  <c r="S29" i="29"/>
  <c r="V29" i="29"/>
  <c r="Y29" i="29"/>
  <c r="AB29" i="29"/>
  <c r="AE29" i="29"/>
  <c r="AH29" i="29"/>
  <c r="AK29" i="29"/>
  <c r="N13" i="29"/>
  <c r="N62" i="29" s="1"/>
  <c r="N20" i="29"/>
  <c r="K15" i="29" l="1"/>
  <c r="K20" i="29" s="1"/>
  <c r="L10" i="30" l="1"/>
  <c r="K10" i="30"/>
  <c r="J10" i="30"/>
  <c r="I10" i="30"/>
  <c r="H10" i="30"/>
  <c r="G10" i="30"/>
  <c r="F10" i="30"/>
  <c r="E10" i="30"/>
  <c r="D10" i="30"/>
  <c r="C10" i="30"/>
  <c r="H61" i="23"/>
  <c r="H55" i="23"/>
  <c r="H49" i="23"/>
  <c r="H43" i="23"/>
  <c r="H37" i="23"/>
  <c r="H31" i="23"/>
  <c r="H25" i="23"/>
  <c r="H19" i="23"/>
  <c r="H13" i="23"/>
  <c r="L15" i="1"/>
  <c r="K15" i="1"/>
  <c r="J15" i="1"/>
  <c r="I15" i="1"/>
  <c r="F15" i="1"/>
  <c r="E15" i="1"/>
  <c r="D15" i="1"/>
  <c r="C15" i="1"/>
  <c r="L9" i="30"/>
  <c r="K9" i="30"/>
  <c r="J9" i="30"/>
  <c r="I9" i="30"/>
  <c r="H9" i="30"/>
  <c r="G9" i="30"/>
  <c r="F9" i="30"/>
  <c r="E9" i="30"/>
  <c r="D9" i="30"/>
  <c r="C9" i="30"/>
  <c r="L18" i="1" l="1"/>
  <c r="K18" i="1"/>
  <c r="J18" i="1"/>
  <c r="E16" i="1"/>
  <c r="E18" i="1" s="1"/>
  <c r="F16" i="1"/>
  <c r="F18" i="1" s="1"/>
  <c r="G16" i="1"/>
  <c r="G18" i="1" s="1"/>
  <c r="H16" i="1"/>
  <c r="H18" i="1" s="1"/>
  <c r="I16" i="1"/>
  <c r="I18" i="1" s="1"/>
  <c r="D16" i="1"/>
  <c r="J22" i="29" l="1"/>
  <c r="K22" i="29" s="1"/>
  <c r="K29" i="29" l="1"/>
  <c r="K30" i="29" s="1"/>
  <c r="K62" i="29" s="1"/>
  <c r="F64" i="23" l="1"/>
  <c r="F63" i="23"/>
  <c r="F62" i="23"/>
  <c r="F61" i="23"/>
  <c r="F58" i="23"/>
  <c r="F57" i="23"/>
  <c r="F56" i="23"/>
  <c r="F55" i="23"/>
  <c r="F52" i="23"/>
  <c r="F51" i="23"/>
  <c r="F50" i="23"/>
  <c r="F49" i="23"/>
  <c r="F46" i="23"/>
  <c r="F45" i="23"/>
  <c r="F44" i="23"/>
  <c r="F43" i="23"/>
  <c r="F40" i="23"/>
  <c r="F39" i="23"/>
  <c r="F38" i="23"/>
  <c r="F37" i="23"/>
  <c r="F34" i="23"/>
  <c r="F33" i="23"/>
  <c r="F32" i="23"/>
  <c r="F31" i="23"/>
  <c r="F28" i="23"/>
  <c r="F27" i="23"/>
  <c r="F26" i="23"/>
  <c r="F25" i="23"/>
  <c r="F22" i="23"/>
  <c r="F21" i="23"/>
  <c r="F20" i="23"/>
  <c r="F19" i="23"/>
  <c r="F16" i="23"/>
  <c r="F15" i="23"/>
  <c r="F14" i="23"/>
  <c r="F13" i="23"/>
  <c r="F10" i="23"/>
  <c r="F9" i="23"/>
  <c r="F8" i="23"/>
  <c r="F7" i="23"/>
  <c r="L106" i="30"/>
  <c r="L111" i="30" s="1"/>
  <c r="K106" i="30"/>
  <c r="K111" i="30" s="1"/>
  <c r="L105" i="30"/>
  <c r="L108" i="30" s="1"/>
  <c r="K105" i="30"/>
  <c r="K108" i="30" s="1"/>
  <c r="J105" i="30"/>
  <c r="J108" i="30" s="1"/>
  <c r="L101" i="30"/>
  <c r="K101" i="30"/>
  <c r="J101" i="30"/>
  <c r="L98" i="30"/>
  <c r="L103" i="30" s="1"/>
  <c r="K98" i="30"/>
  <c r="K103" i="30" s="1"/>
  <c r="L97" i="30"/>
  <c r="L100" i="30" s="1"/>
  <c r="K97" i="30"/>
  <c r="K100" i="30" s="1"/>
  <c r="J97" i="30"/>
  <c r="J100" i="30" s="1"/>
  <c r="C69" i="30"/>
  <c r="C66" i="30"/>
  <c r="C84" i="30" s="1"/>
  <c r="L57" i="30"/>
  <c r="K57" i="30"/>
  <c r="J57" i="30"/>
  <c r="I57" i="30"/>
  <c r="H57" i="30"/>
  <c r="G57" i="30"/>
  <c r="F57" i="30"/>
  <c r="E57" i="30"/>
  <c r="D57" i="30"/>
  <c r="C57" i="30"/>
  <c r="C83" i="30" s="1"/>
  <c r="C31" i="30"/>
  <c r="L31" i="30"/>
  <c r="K31" i="30"/>
  <c r="J31" i="30"/>
  <c r="I31" i="30"/>
  <c r="H31" i="30"/>
  <c r="G31" i="30"/>
  <c r="F31" i="30"/>
  <c r="E31" i="30"/>
  <c r="D31" i="30"/>
  <c r="L28" i="30"/>
  <c r="K28" i="30"/>
  <c r="J28" i="30"/>
  <c r="I28" i="30"/>
  <c r="H28" i="30"/>
  <c r="G28" i="30"/>
  <c r="F28" i="30"/>
  <c r="E28" i="30"/>
  <c r="H90" i="30" l="1"/>
  <c r="H110" i="30"/>
  <c r="G90" i="30"/>
  <c r="G110" i="30"/>
  <c r="I90" i="30"/>
  <c r="I110" i="30"/>
  <c r="J90" i="30"/>
  <c r="J110" i="30"/>
  <c r="L90" i="30"/>
  <c r="L110" i="30"/>
  <c r="K90" i="30"/>
  <c r="K110" i="30"/>
  <c r="E90" i="30"/>
  <c r="E110" i="30"/>
  <c r="F90" i="30"/>
  <c r="F110" i="30"/>
  <c r="F83" i="30"/>
  <c r="J83" i="30"/>
  <c r="D85" i="30"/>
  <c r="H85" i="30"/>
  <c r="L85" i="30"/>
  <c r="G86" i="30"/>
  <c r="K86" i="30"/>
  <c r="F87" i="30"/>
  <c r="J87" i="30"/>
  <c r="E94" i="30"/>
  <c r="I94" i="30"/>
  <c r="D95" i="30"/>
  <c r="H95" i="30"/>
  <c r="L95" i="30"/>
  <c r="C87" i="30"/>
  <c r="G83" i="30"/>
  <c r="K83" i="30"/>
  <c r="E85" i="30"/>
  <c r="I85" i="30"/>
  <c r="D86" i="30"/>
  <c r="H86" i="30"/>
  <c r="L86" i="30"/>
  <c r="G87" i="30"/>
  <c r="K87" i="30"/>
  <c r="F94" i="30"/>
  <c r="J94" i="30"/>
  <c r="E95" i="30"/>
  <c r="I95" i="30"/>
  <c r="C94" i="30"/>
  <c r="C95" i="30"/>
  <c r="D83" i="30"/>
  <c r="H83" i="30"/>
  <c r="L83" i="30"/>
  <c r="F85" i="30"/>
  <c r="J85" i="30"/>
  <c r="E86" i="30"/>
  <c r="I86" i="30"/>
  <c r="D87" i="30"/>
  <c r="H87" i="30"/>
  <c r="L87" i="30"/>
  <c r="C86" i="30"/>
  <c r="G94" i="30"/>
  <c r="K94" i="30"/>
  <c r="F95" i="30"/>
  <c r="J95" i="30"/>
  <c r="E83" i="30"/>
  <c r="I83" i="30"/>
  <c r="G85" i="30"/>
  <c r="K85" i="30"/>
  <c r="F86" i="30"/>
  <c r="J86" i="30"/>
  <c r="E87" i="30"/>
  <c r="H94" i="30"/>
  <c r="L94" i="30"/>
  <c r="D94" i="30"/>
  <c r="I87" i="30"/>
  <c r="G95" i="30"/>
  <c r="K95" i="30"/>
  <c r="F11" i="23"/>
  <c r="F17" i="23"/>
  <c r="F23" i="23"/>
  <c r="F29" i="23"/>
  <c r="F35" i="23"/>
  <c r="F41" i="23"/>
  <c r="F47" i="23"/>
  <c r="F53" i="23"/>
  <c r="F59" i="23"/>
  <c r="F65" i="23"/>
  <c r="C85" i="30"/>
  <c r="D28" i="30"/>
  <c r="C28" i="30"/>
  <c r="I34" i="23"/>
  <c r="I9" i="23"/>
  <c r="H96" i="30" l="1"/>
  <c r="F96" i="30"/>
  <c r="C90" i="30"/>
  <c r="C110" i="30"/>
  <c r="D90" i="30"/>
  <c r="D96" i="30" s="1"/>
  <c r="D110" i="30"/>
  <c r="D113" i="30"/>
  <c r="C96" i="30"/>
  <c r="C102" i="30" s="1"/>
  <c r="I96" i="30"/>
  <c r="L96" i="30"/>
  <c r="J96" i="30"/>
  <c r="C88" i="30"/>
  <c r="K96" i="30"/>
  <c r="E96" i="30"/>
  <c r="D88" i="30"/>
  <c r="G96" i="30"/>
  <c r="K88" i="30"/>
  <c r="L88" i="30"/>
  <c r="F88" i="30"/>
  <c r="F101" i="30" s="1"/>
  <c r="G88" i="30"/>
  <c r="G101" i="30" s="1"/>
  <c r="H88" i="30"/>
  <c r="H101" i="30" s="1"/>
  <c r="I88" i="30"/>
  <c r="I101" i="30" s="1"/>
  <c r="E88" i="30"/>
  <c r="J88" i="30"/>
  <c r="I55" i="23"/>
  <c r="I58" i="23"/>
  <c r="I64" i="23"/>
  <c r="I56" i="23"/>
  <c r="I62" i="23"/>
  <c r="I57" i="23"/>
  <c r="I63" i="23"/>
  <c r="C101" i="30"/>
  <c r="D101" i="30"/>
  <c r="E101" i="30"/>
  <c r="I51" i="23"/>
  <c r="I49" i="23"/>
  <c r="I52" i="23"/>
  <c r="I43" i="23"/>
  <c r="I44" i="23"/>
  <c r="I45" i="23"/>
  <c r="I46" i="23"/>
  <c r="I37" i="23"/>
  <c r="I40" i="23"/>
  <c r="I39" i="23"/>
  <c r="I32" i="23"/>
  <c r="I33" i="23"/>
  <c r="I31" i="23"/>
  <c r="I27" i="23"/>
  <c r="I25" i="23"/>
  <c r="I28" i="23"/>
  <c r="I19" i="23"/>
  <c r="I20" i="23"/>
  <c r="I21" i="23"/>
  <c r="I22" i="23"/>
  <c r="I13" i="23"/>
  <c r="I16" i="23"/>
  <c r="I15" i="23"/>
  <c r="I10" i="23"/>
  <c r="I7" i="23"/>
  <c r="I8" i="23"/>
  <c r="I14" i="23"/>
  <c r="I26" i="23"/>
  <c r="I38" i="23"/>
  <c r="I50" i="23"/>
  <c r="I61" i="23"/>
  <c r="I97" i="30" l="1"/>
  <c r="H97" i="30"/>
  <c r="G97" i="30"/>
  <c r="F105" i="30"/>
  <c r="F97" i="30"/>
  <c r="D98" i="30"/>
  <c r="I59" i="23"/>
  <c r="I29" i="23"/>
  <c r="I65" i="23"/>
  <c r="I11" i="23"/>
  <c r="E97" i="30"/>
  <c r="D97" i="30"/>
  <c r="D18" i="1"/>
  <c r="C97" i="30"/>
  <c r="F98" i="30"/>
  <c r="J98" i="30"/>
  <c r="G98" i="30"/>
  <c r="H98" i="30"/>
  <c r="C98" i="30"/>
  <c r="E98" i="30"/>
  <c r="I98" i="30"/>
  <c r="I103" i="30" s="1"/>
  <c r="I41" i="23"/>
  <c r="I53" i="23"/>
  <c r="I47" i="23"/>
  <c r="I35" i="23"/>
  <c r="I23" i="23"/>
  <c r="I17" i="23"/>
  <c r="J59" i="23" l="1"/>
  <c r="K104" i="30" s="1"/>
  <c r="J29" i="23"/>
  <c r="F104" i="30" s="1"/>
  <c r="J53" i="23"/>
  <c r="J104" i="30" s="1"/>
  <c r="J47" i="23"/>
  <c r="I104" i="30" s="1"/>
  <c r="J41" i="23"/>
  <c r="H104" i="30" s="1"/>
  <c r="J17" i="23"/>
  <c r="D104" i="30" s="1"/>
  <c r="J23" i="23"/>
  <c r="E104" i="30" s="1"/>
  <c r="J35" i="23"/>
  <c r="G104" i="30" s="1"/>
  <c r="J65" i="23"/>
  <c r="L104" i="30" s="1"/>
  <c r="J11" i="23"/>
  <c r="C104" i="30" s="1"/>
  <c r="I100" i="30"/>
  <c r="H100" i="30"/>
  <c r="G100" i="30"/>
  <c r="F100" i="30"/>
  <c r="E100" i="30"/>
  <c r="C100" i="30"/>
  <c r="D100" i="30"/>
  <c r="C103" i="30"/>
  <c r="H103" i="30"/>
  <c r="F103" i="30"/>
  <c r="E103" i="30"/>
  <c r="D103" i="30"/>
  <c r="G103" i="30"/>
  <c r="J103" i="30"/>
  <c r="L19" i="1" l="1"/>
  <c r="K17" i="10" l="1"/>
  <c r="I17" i="10"/>
  <c r="H17" i="10"/>
  <c r="G17" i="10"/>
  <c r="F17" i="10"/>
  <c r="E17" i="10"/>
  <c r="D17" i="10"/>
  <c r="A17" i="10"/>
  <c r="J16" i="10"/>
  <c r="J15" i="10"/>
  <c r="J14" i="10"/>
  <c r="J13" i="10"/>
  <c r="J12" i="10"/>
  <c r="J11" i="10"/>
  <c r="J17" i="10" l="1"/>
  <c r="I105" i="30" l="1"/>
  <c r="G105" i="30"/>
  <c r="H105" i="30"/>
  <c r="E105" i="30"/>
  <c r="C105" i="30"/>
  <c r="D105" i="30"/>
  <c r="K19" i="1"/>
  <c r="E106" i="30"/>
  <c r="H106" i="30"/>
  <c r="D106" i="30"/>
  <c r="I106" i="30"/>
  <c r="G106" i="30"/>
  <c r="C106" i="30"/>
  <c r="J106" i="30"/>
  <c r="F106" i="30"/>
  <c r="I108" i="30" l="1"/>
  <c r="H108" i="30"/>
  <c r="G108" i="30"/>
  <c r="F108" i="30"/>
  <c r="E108" i="30"/>
  <c r="C108" i="30"/>
  <c r="D108" i="30"/>
  <c r="F111" i="30"/>
  <c r="J111" i="30"/>
  <c r="G111" i="30"/>
  <c r="I111" i="30"/>
  <c r="C111" i="30"/>
  <c r="D111" i="30"/>
  <c r="H111" i="30"/>
  <c r="E111" i="30"/>
  <c r="L21" i="1" l="1"/>
  <c r="L22" i="1" s="1"/>
  <c r="K21" i="1"/>
  <c r="K23" i="1" s="1"/>
  <c r="K22" i="1" l="1"/>
  <c r="L23" i="1"/>
  <c r="G19" i="1" l="1"/>
  <c r="I19" i="1"/>
  <c r="F19" i="1"/>
  <c r="E19" i="1"/>
  <c r="D19" i="1"/>
  <c r="H19" i="1"/>
  <c r="J19" i="1"/>
  <c r="J21" i="1" l="1"/>
  <c r="J23" i="1" l="1"/>
  <c r="J22" i="1"/>
  <c r="C16" i="1" l="1"/>
  <c r="C18" i="1" s="1"/>
  <c r="C19" i="1" s="1"/>
  <c r="B12" i="1" l="1"/>
  <c r="D12" i="1" l="1"/>
  <c r="J25" i="1" l="1"/>
  <c r="L25" i="1"/>
  <c r="I21" i="1"/>
  <c r="E21" i="1"/>
  <c r="F21" i="1"/>
  <c r="D21" i="1"/>
  <c r="G21" i="1"/>
  <c r="H21" i="1"/>
  <c r="C21" i="1"/>
  <c r="K25" i="1"/>
  <c r="D23" i="1" l="1"/>
  <c r="D22" i="1"/>
  <c r="E23" i="1"/>
  <c r="E25" i="1" s="1"/>
  <c r="E22" i="1"/>
  <c r="C23" i="1"/>
  <c r="C22" i="1"/>
  <c r="G23" i="1"/>
  <c r="G25" i="1" s="1"/>
  <c r="G22" i="1"/>
  <c r="F23" i="1"/>
  <c r="F22" i="1"/>
  <c r="I22" i="1"/>
  <c r="I23" i="1"/>
  <c r="I25" i="1" s="1"/>
  <c r="H23" i="1"/>
  <c r="H22" i="1"/>
  <c r="H25" i="1" l="1"/>
  <c r="C25" i="1"/>
  <c r="F25" i="1"/>
  <c r="D25" i="1"/>
  <c r="E102" i="30"/>
  <c r="L102" i="30"/>
  <c r="G102" i="30"/>
  <c r="H102" i="30"/>
  <c r="K102" i="30"/>
  <c r="I102" i="30"/>
  <c r="F102" i="30"/>
  <c r="J102" i="30"/>
</calcChain>
</file>

<file path=xl/sharedStrings.xml><?xml version="1.0" encoding="utf-8"?>
<sst xmlns="http://schemas.openxmlformats.org/spreadsheetml/2006/main" count="865" uniqueCount="388">
  <si>
    <t>Legende</t>
  </si>
  <si>
    <t>Eingabefeld</t>
  </si>
  <si>
    <t>Ergebnisfeld</t>
  </si>
  <si>
    <t>Verfahrensart</t>
  </si>
  <si>
    <t>Offenes Verfahren 
(EU-weit)</t>
  </si>
  <si>
    <t>Schwankungsbereich (SB) in %</t>
  </si>
  <si>
    <t>Entscheidungskriterium (EK)</t>
  </si>
  <si>
    <t>Preis</t>
  </si>
  <si>
    <r>
      <t xml:space="preserve">Errechneter SB
</t>
    </r>
    <r>
      <rPr>
        <sz val="10"/>
        <rFont val="Arial"/>
        <family val="2"/>
      </rPr>
      <t>(ausgehend von Kennzahl des führenden Angebots)</t>
    </r>
  </si>
  <si>
    <t>bis</t>
  </si>
  <si>
    <t>Leistungspunkte</t>
  </si>
  <si>
    <t>Kennzahl = L/P</t>
  </si>
  <si>
    <t>Kennzahl skaliert</t>
  </si>
  <si>
    <t>Leistung gültiger Angebote</t>
  </si>
  <si>
    <t>Preis gültiger Angebote</t>
  </si>
  <si>
    <t>Öffentliche Ausschreibung 
(National)</t>
  </si>
  <si>
    <t>Gewichtung Preis</t>
  </si>
  <si>
    <t>Bewertungsmatrix nach UfAB V - Erweiterte Richtwertmethode</t>
  </si>
  <si>
    <t>Skalierungsfaktor</t>
  </si>
  <si>
    <t>Beschränkte Ausschreibung 
(National)</t>
  </si>
  <si>
    <t>Freihändige Vergabe (National)</t>
  </si>
  <si>
    <t>Nichtoffenes Verfahren 
(EU-weit)</t>
  </si>
  <si>
    <t>Verhandlungsverfahren 
(EU-weit)</t>
  </si>
  <si>
    <t>Entscheidungskriterium</t>
  </si>
  <si>
    <t>Leistung</t>
  </si>
  <si>
    <t>Diese Excel-Datei ist als Hilfsmittel gedacht und soll beispielhaft die Anwendung der Richtwertmethoden nach UfAB V darstellen. Eine Gewähr bzw. Haftung für Ergebnisse, die mit dem Einsatz dieser Datei ermittelt werden, kann nicht übernommen werden. Eine ggf. auch unbeabsichtigte Änderung der hinterlegten Formeln kann zu unrichtigen Ergebnissen führen.</t>
  </si>
  <si>
    <t>Angebot Nummer:</t>
  </si>
  <si>
    <t>Angebot Datum:</t>
  </si>
  <si>
    <t>Angebot Frist:</t>
  </si>
  <si>
    <t>Laufzeit in Monaten</t>
  </si>
  <si>
    <t>Abschlag in % wegen Verwendungszweck als Einsatzfahrzeug</t>
  </si>
  <si>
    <t>Spritkosten €/km</t>
  </si>
  <si>
    <t>Mehrwertsteuersatz</t>
  </si>
  <si>
    <t>Anzahl der Zahlungen im Jahr (= Zinsverrechnungen p.a.)</t>
  </si>
  <si>
    <t>Effektivzins</t>
  </si>
  <si>
    <t>- Funkeinbau</t>
  </si>
  <si>
    <t>- Telefonvorrüstung / Umbau</t>
  </si>
  <si>
    <t>- Überführung</t>
  </si>
  <si>
    <t>- Zulassung</t>
  </si>
  <si>
    <t>- administrative Kosten</t>
  </si>
  <si>
    <t>- Sonstige</t>
  </si>
  <si>
    <t>- Rückführung</t>
  </si>
  <si>
    <t>- Abrüstung</t>
  </si>
  <si>
    <t>- Abmeldung</t>
  </si>
  <si>
    <t>Barwert der Leasingraten</t>
  </si>
  <si>
    <t>Barwerte der Kosten zum Beginn der Laufzeit</t>
  </si>
  <si>
    <t>Barwerte der Kosten während der Laufzeit - jährl. Zahlg.</t>
  </si>
  <si>
    <t>Barwerte der Kosten während der Laufzeit - monatl. Zahlung</t>
  </si>
  <si>
    <t>Barwerte der Kosten zum Ende der Laufzeit</t>
  </si>
  <si>
    <t>Kapitalwert bei Leasing</t>
  </si>
  <si>
    <t>Barwert des Kaufpreises</t>
  </si>
  <si>
    <t>Barwert der Einnahmen zum Ende der Laufzeit</t>
  </si>
  <si>
    <t>Kapitalwert bei Kauf</t>
  </si>
  <si>
    <t>Der Korrekturfaktor für wertgleiche Ränge ist [ANZAHL(Bezug) + 1 – RANG(Zahl; Bezug; 0) – RANG(Zahl; Bezug; 1)]/2.</t>
  </si>
  <si>
    <t>Ergebnis - Gesamtkosten pro gefahrener Kilometer</t>
  </si>
  <si>
    <t>bei Erwerb im Leasingverfahren</t>
  </si>
  <si>
    <t>bei Erwerb im Kaufverfahren</t>
  </si>
  <si>
    <t>Ermittlung des wirtschaftlichsten Angebots nach Entscheidungskriterium</t>
  </si>
  <si>
    <t>GP</t>
  </si>
  <si>
    <t>BP</t>
  </si>
  <si>
    <t>MP</t>
  </si>
  <si>
    <t>LP</t>
  </si>
  <si>
    <t>Leistungspunkte = Bewertungspunkte * Gewichtungspunkte</t>
  </si>
  <si>
    <t>Bewertungskriterien</t>
  </si>
  <si>
    <t>-</t>
  </si>
  <si>
    <t>Sicherheit</t>
  </si>
  <si>
    <t>Legende:</t>
  </si>
  <si>
    <t>Preis pro km (brutto)</t>
  </si>
  <si>
    <r>
      <t>Wichtiger Hinweis</t>
    </r>
    <r>
      <rPr>
        <sz val="8"/>
        <rFont val="Arial"/>
        <family val="2"/>
      </rPr>
      <t>: Die Rundungsregeln des Excel-Programms können zu einer Beeinflussung der Ergebnisse führen, d.h. bei gleichem angezeigten Kennzahlenwert kann aufgrund der Abrundung das Angebot innerhalb des Schwankungsbereichs und die gleiche Kennzahl eines anderen Angebots aufgrund einer Aufrundung außerhalb des Schwankungsbereiches liegen, z. B. bei einem SB-Minimum von 489 kann ein Angebot innerhalb des SB (489,09) und ein anderes Angebot außerhalb des SB liegen (488,95). In einem solchen Fall basiert die Aussage "Prüfung des Angebots nach SB" auf den exakten Zahlenwerten und ist der Anzeige "Kennzahl skaliert" vorzuziehen.</t>
    </r>
  </si>
  <si>
    <t>Prüfung des Angebots nach Schwankungsbereich</t>
  </si>
  <si>
    <t>BP gem. Zielerfüllungsgrad</t>
  </si>
  <si>
    <t>Summe LP:</t>
  </si>
  <si>
    <t>*** Mehrwertsteuer wird vom System berechnet, bitte alle Werte in Netto eintragen</t>
  </si>
  <si>
    <t>Schwankungsbereich</t>
  </si>
  <si>
    <t>Verfahrensarten</t>
  </si>
  <si>
    <t>max.</t>
  </si>
  <si>
    <t>Innenraum</t>
  </si>
  <si>
    <t>Nutzlast</t>
  </si>
  <si>
    <t>nein</t>
  </si>
  <si>
    <t>ja</t>
  </si>
  <si>
    <t>Fahrzeugklasse</t>
  </si>
  <si>
    <t>Diesel</t>
  </si>
  <si>
    <t>Kosten über die Lebensdauer in €</t>
  </si>
  <si>
    <t>Emissionsmenge</t>
  </si>
  <si>
    <t>Kosten €/km</t>
  </si>
  <si>
    <r>
      <t>Kohlendioxid (CO</t>
    </r>
    <r>
      <rPr>
        <vertAlign val="subscript"/>
        <sz val="11"/>
        <color theme="1"/>
        <rFont val="Calibri"/>
        <family val="2"/>
        <scheme val="minor"/>
      </rPr>
      <t>2</t>
    </r>
    <r>
      <rPr>
        <sz val="11"/>
        <color theme="1"/>
        <rFont val="Calibri"/>
        <family val="2"/>
        <scheme val="minor"/>
      </rPr>
      <t>)</t>
    </r>
  </si>
  <si>
    <t>0,03-0,04</t>
  </si>
  <si>
    <t>€/kg</t>
  </si>
  <si>
    <t>g/km</t>
  </si>
  <si>
    <r>
      <t>Stickoxide (NO</t>
    </r>
    <r>
      <rPr>
        <vertAlign val="subscript"/>
        <sz val="11"/>
        <color theme="1"/>
        <rFont val="Calibri"/>
        <family val="2"/>
        <scheme val="minor"/>
      </rPr>
      <t>X</t>
    </r>
    <r>
      <rPr>
        <sz val="11"/>
        <color theme="1"/>
        <rFont val="Calibri"/>
        <family val="2"/>
        <scheme val="minor"/>
      </rPr>
      <t>)</t>
    </r>
  </si>
  <si>
    <t>€/g</t>
  </si>
  <si>
    <t>Nichtmethan-Kohlenwasserstoffe (NMHC)</t>
  </si>
  <si>
    <t>partikelförmige Abgasbestandteile</t>
  </si>
  <si>
    <t>g/100km</t>
  </si>
  <si>
    <t>Summe €/km</t>
  </si>
  <si>
    <t>Gesamtkosten über die Lebensdauer in €</t>
  </si>
  <si>
    <r>
      <t>CO</t>
    </r>
    <r>
      <rPr>
        <vertAlign val="subscript"/>
        <sz val="10"/>
        <color theme="1"/>
        <rFont val="Calibri"/>
        <family val="2"/>
        <scheme val="minor"/>
      </rPr>
      <t>2</t>
    </r>
  </si>
  <si>
    <r>
      <t>NO</t>
    </r>
    <r>
      <rPr>
        <vertAlign val="subscript"/>
        <sz val="11"/>
        <color theme="1"/>
        <rFont val="Calibri"/>
        <family val="2"/>
        <scheme val="minor"/>
      </rPr>
      <t>X</t>
    </r>
  </si>
  <si>
    <t>NMHC</t>
  </si>
  <si>
    <t>Partikel</t>
  </si>
  <si>
    <t>Ergebnis - bewertete Gesamtkosten</t>
  </si>
  <si>
    <t>WENN(B75&lt;&gt;"kein Leasing angeboten";RANG(B75;$B$68:$G$69;1);"kein Angebot")</t>
  </si>
  <si>
    <t>Preis pro Kilometer</t>
  </si>
  <si>
    <t>Mindestpunktzahl</t>
  </si>
  <si>
    <t>Gewichtung des Kriteriums (Gewichtungspunkte)</t>
  </si>
  <si>
    <t>Monatliche Leasingrate (netto)</t>
  </si>
  <si>
    <t>Verbrauch l/100 km</t>
  </si>
  <si>
    <t>max. GP</t>
  </si>
  <si>
    <t>Zwischensumme LP</t>
  </si>
  <si>
    <t>Gesamtsumme LP</t>
  </si>
  <si>
    <t>ZG</t>
  </si>
  <si>
    <t>Bewertungspunkte (Punkte die bei der Bewertung vergeben werden)</t>
  </si>
  <si>
    <t>Zielerfüllungsgrad</t>
  </si>
  <si>
    <t>Gewährleistung</t>
  </si>
  <si>
    <t>x</t>
  </si>
  <si>
    <t>S</t>
  </si>
  <si>
    <t>I</t>
  </si>
  <si>
    <t>ZPT neu</t>
  </si>
  <si>
    <t>PP Trier</t>
  </si>
  <si>
    <t>PP MZ</t>
  </si>
  <si>
    <t>PP KO</t>
  </si>
  <si>
    <t>PP WP</t>
  </si>
  <si>
    <t>LKA</t>
  </si>
  <si>
    <t>Mittelwert</t>
  </si>
  <si>
    <t>gerundeter Mittelwert</t>
  </si>
  <si>
    <t>ZPT Vorschlag</t>
  </si>
  <si>
    <t>Bediensicherheit</t>
  </si>
  <si>
    <t>Transportkapazität</t>
  </si>
  <si>
    <t>Fahrleistung</t>
  </si>
  <si>
    <t>F</t>
  </si>
  <si>
    <t>T</t>
  </si>
  <si>
    <t>B</t>
  </si>
  <si>
    <t>km/h</t>
  </si>
  <si>
    <t>Höchstgeschwindigkeit</t>
  </si>
  <si>
    <t>Beschleunigung</t>
  </si>
  <si>
    <t>Sekunden</t>
  </si>
  <si>
    <t>Laderaumvolumen</t>
  </si>
  <si>
    <t>Liter</t>
  </si>
  <si>
    <t>mm</t>
  </si>
  <si>
    <t>kg</t>
  </si>
  <si>
    <t>Laderaumtiefe</t>
  </si>
  <si>
    <t>&gt;= 1100</t>
  </si>
  <si>
    <t>&gt;= 200</t>
  </si>
  <si>
    <t>&gt;= 180</t>
  </si>
  <si>
    <t>Hinweis: alle Werte sind gerundet</t>
  </si>
  <si>
    <t>Summe</t>
  </si>
  <si>
    <t>Ge-wichtung</t>
  </si>
  <si>
    <t>ermittlte Gewichtung 
(durch Abstimmung)</t>
  </si>
  <si>
    <t>- Sonstige  (z.B. Wertminderung)</t>
  </si>
  <si>
    <t>Nr.</t>
  </si>
  <si>
    <t>Bieter</t>
  </si>
  <si>
    <t>&gt;= 447</t>
  </si>
  <si>
    <t>&lt;=10,5</t>
  </si>
  <si>
    <t>&gt;= 600</t>
  </si>
  <si>
    <t>&gt;= 302</t>
  </si>
  <si>
    <t>Bodenfreiheit</t>
  </si>
  <si>
    <t>&gt;= 80</t>
  </si>
  <si>
    <t>&gt;= 120</t>
  </si>
  <si>
    <t>&gt;= 730</t>
  </si>
  <si>
    <t>&gt;= 520</t>
  </si>
  <si>
    <t>&lt;= 12</t>
  </si>
  <si>
    <t>Laufleistung</t>
  </si>
  <si>
    <t>- Betriebskosten (ADAC-Autokosten)**</t>
  </si>
  <si>
    <t>** Werkstatt- und Reifenkosten gem. ADAC-Autokostenberechnung</t>
  </si>
  <si>
    <t>Angaben zu Kauf bzw. Leasing</t>
  </si>
  <si>
    <t>allgem. Angaben</t>
  </si>
  <si>
    <t>tLB</t>
  </si>
  <si>
    <t>Komfort</t>
  </si>
  <si>
    <t>4.6</t>
  </si>
  <si>
    <t>Informationssicherheit</t>
  </si>
  <si>
    <t>30 TKM</t>
  </si>
  <si>
    <t>- Rückgabekosten Leasing</t>
  </si>
  <si>
    <t>- Rückrüstungskosten</t>
  </si>
  <si>
    <t>Kaufpreis (netto)</t>
  </si>
  <si>
    <t>- Wiederveräußerungskosten</t>
  </si>
  <si>
    <t>Laufleistung pro Jahr in km</t>
  </si>
  <si>
    <t>Laufleistung insgesamt in km</t>
  </si>
  <si>
    <t>Angebotenes Fahrzeug</t>
  </si>
  <si>
    <t>Angaben zu Kauf</t>
  </si>
  <si>
    <t>Angaben zu Leasing</t>
  </si>
  <si>
    <t>- Betriebskosten nach Wartungsplan</t>
  </si>
  <si>
    <t>1. Wartung</t>
  </si>
  <si>
    <t>2. Wartung</t>
  </si>
  <si>
    <t>3. Wartung</t>
  </si>
  <si>
    <t>4. Wartung</t>
  </si>
  <si>
    <t>5. Wartung</t>
  </si>
  <si>
    <t>6. Wartung</t>
  </si>
  <si>
    <t>7. Wartung</t>
  </si>
  <si>
    <t>8. Wartung</t>
  </si>
  <si>
    <t>9. Wartung</t>
  </si>
  <si>
    <t>10. Wartung</t>
  </si>
  <si>
    <t>11. Wartung</t>
  </si>
  <si>
    <t>12. Wartung</t>
  </si>
  <si>
    <t>13. Wartung</t>
  </si>
  <si>
    <t>14. Wartung</t>
  </si>
  <si>
    <t>15. Wartung</t>
  </si>
  <si>
    <t>Bremsanlage</t>
  </si>
  <si>
    <t>Sommerreifen</t>
  </si>
  <si>
    <t>Winterreifen</t>
  </si>
  <si>
    <t>Bremscheiben</t>
  </si>
  <si>
    <t>Vorne</t>
  </si>
  <si>
    <t>Hinten</t>
  </si>
  <si>
    <t>Bremsbeläge</t>
  </si>
  <si>
    <t>Bremsscheiben</t>
  </si>
  <si>
    <t>Material</t>
  </si>
  <si>
    <t>Multiplikator p.a.</t>
  </si>
  <si>
    <t>Riemen/Kette</t>
  </si>
  <si>
    <t>Ersatzteilkosten</t>
  </si>
  <si>
    <t>Gesamt</t>
  </si>
  <si>
    <t>Riemen</t>
  </si>
  <si>
    <t>Kette</t>
  </si>
  <si>
    <r>
      <t xml:space="preserve">Zeitaufwand 
</t>
    </r>
    <r>
      <rPr>
        <sz val="11"/>
        <color theme="1"/>
        <rFont val="Calibri"/>
        <family val="2"/>
        <scheme val="minor"/>
      </rPr>
      <t>in Std.</t>
    </r>
  </si>
  <si>
    <t>Intervall</t>
  </si>
  <si>
    <t>Zeitaufwand</t>
  </si>
  <si>
    <t>4.4</t>
  </si>
  <si>
    <t>13.6</t>
  </si>
  <si>
    <t>5.2</t>
  </si>
  <si>
    <t>9.2</t>
  </si>
  <si>
    <t>14.2</t>
  </si>
  <si>
    <t>16. Wartung</t>
  </si>
  <si>
    <t>17. Wartung</t>
  </si>
  <si>
    <t>18. Wartung</t>
  </si>
  <si>
    <t>19. Wartung</t>
  </si>
  <si>
    <t>20. Wartung</t>
  </si>
  <si>
    <t>Reifensatz</t>
  </si>
  <si>
    <t>kalkulatorischer Zinssatz (in Prozent)*</t>
  </si>
  <si>
    <t>* relevanter Zinssatz zum Zeitpunkt der Erstellung der Tabelle vor der Veröffentlichung der Ausschreibung</t>
  </si>
  <si>
    <t>Energieträger</t>
  </si>
  <si>
    <t>Super</t>
  </si>
  <si>
    <t>Strom</t>
  </si>
  <si>
    <t>Gesamtlaufleistung in km</t>
  </si>
  <si>
    <t>Gesamtlaufleistung
in km</t>
  </si>
  <si>
    <t>Bieter:</t>
  </si>
  <si>
    <t>Nr.:</t>
  </si>
  <si>
    <t>Personenkraftwagen</t>
  </si>
  <si>
    <t>Bus</t>
  </si>
  <si>
    <t>Nutzfahrzeug</t>
  </si>
  <si>
    <t>Information</t>
  </si>
  <si>
    <t xml:space="preserve">Bei der genutzten und bereitgestellten Wirtschaftlichkeitsbetrachtung (Wibe) handelt es sich um ein prognostisches Verfahren, welches im Rahmen der Markterkundung und auf Basis retrograder Betrachtungen früherer Beschaffungsmaßnahmen für die Beschaffungsentscheidung die wirtschaftlichste Beschaffungsart auf Basis der zu erwartenden Kosten ermittlet. Hierzu werden die Kosten auf einen fiktiven, vergleichbaren Kilometerpreis heruntergebrochen um eine möglichst gute, objektive Vergleichbarkeit der unterschiedlichen Angebote zu ermöglichen.   </t>
  </si>
  <si>
    <t>Datenbasis und Vorgehen:</t>
  </si>
  <si>
    <t>#  Stand:</t>
  </si>
  <si>
    <t>Der Tag der für die Erstellung des Dokumentes und somit für alle weitern Daten relevant ist wird hier eingetragen.</t>
  </si>
  <si>
    <t>#  Mehrwertsteuersatz:</t>
  </si>
  <si>
    <t>#  Marktrecherche ggf. in Verbindung mit der Einholung unverbindliche Angebote</t>
  </si>
  <si>
    <t>wird durch die fachlich zuständige Organisationseinheit durchgeführt</t>
  </si>
  <si>
    <t>#  kalkulatorischer Zinssatz:</t>
  </si>
  <si>
    <r>
      <t xml:space="preserve">Aufgrund der aktuellen Volatilität der Finanzmärkte wird das Verfahren zur Bestimmung des kalkulatorischen Zinssatzes des Landes modifiziert, um die verwendeten Kalkulationszinsen zeitpunktgerechter verfügbar zu machen. </t>
    </r>
    <r>
      <rPr>
        <i/>
        <u/>
        <sz val="11"/>
        <color theme="1"/>
        <rFont val="Arial"/>
        <family val="2"/>
      </rPr>
      <t>Dazu lesen Sie aus der Tabelle den relevanten Zinssatz ab, der an dem Tag beobachtet wurde (Stand), der für die Berechnung relevant ist.</t>
    </r>
  </si>
  <si>
    <t>#  ADAC-Autokostenrechner</t>
  </si>
  <si>
    <t xml:space="preserve">ist die vom ADAC verwaltete, neutrale Datenbank für Fahrzeugdaten. Sie speist sich aus den gemeldeten Daten aller Hersteller, welche verpflichtet sind ihre Daten hier hin anzuliefern. Hier werden u.a. die Werkstatt- und Reifenkosten als auch die Kosten für den AdBlue nachgehalten und von uns für die Wibe genutzt. </t>
  </si>
  <si>
    <r>
      <t>Um einen repräsentativen Kraftstoffpreis zu ermitteln lesen Sie aus der Tabelle "Die Spritpreis-Entwicklung im Detail seit 2021" die relevanten Peise ab, bilden den</t>
    </r>
    <r>
      <rPr>
        <b/>
        <sz val="11"/>
        <color theme="1"/>
        <rFont val="Arial"/>
        <family val="2"/>
      </rPr>
      <t xml:space="preserve"> Durchschnittspreis der letzten sechs Monate</t>
    </r>
    <r>
      <rPr>
        <sz val="11"/>
        <color theme="1"/>
        <rFont val="Arial"/>
        <family val="2"/>
      </rPr>
      <t xml:space="preserve"> für die betreffende Sorte, </t>
    </r>
    <r>
      <rPr>
        <u/>
        <sz val="11"/>
        <color theme="1"/>
        <rFont val="Arial"/>
        <family val="2"/>
      </rPr>
      <t>ausgehend vom Zeitpunkt (Stand), der für die Berechnung relevant ist.</t>
    </r>
  </si>
  <si>
    <r>
      <t xml:space="preserve">Von dieser Website sind die Werte für günstigster Stromanbieter, günstigster Ökostromanbieter und Grundversorgung zu entnehmen und deren </t>
    </r>
    <r>
      <rPr>
        <b/>
        <sz val="11"/>
        <color theme="1"/>
        <rFont val="Arial"/>
        <family val="2"/>
      </rPr>
      <t>Durchschnitt zu bilden</t>
    </r>
    <r>
      <rPr>
        <sz val="11"/>
        <color theme="1"/>
        <rFont val="Arial"/>
        <family val="2"/>
      </rPr>
      <t>,</t>
    </r>
    <r>
      <rPr>
        <u/>
        <sz val="11"/>
        <color theme="1"/>
        <rFont val="Arial"/>
        <family val="2"/>
      </rPr>
      <t>welcher an dem Tag ermittelt wurde (Stand), der für die Berechnung relevant ist.</t>
    </r>
  </si>
  <si>
    <t>MEF M / MEF BHL / Dienstreiseverkehr</t>
  </si>
  <si>
    <t>FUSTW M / PKWFU M</t>
  </si>
  <si>
    <t>FUSTW E / FUSTW BAB / PKWFU E / MZKW E und BAB</t>
  </si>
  <si>
    <t>ACHTUNG - HINWEIS!</t>
  </si>
  <si>
    <t>Eingabefelder</t>
  </si>
  <si>
    <t>vorbelegte Zellen</t>
  </si>
  <si>
    <t>Wartung gesamt</t>
  </si>
  <si>
    <t>Energievrbrauch eines alternativen Stromantreibs in kWh auf 100km</t>
  </si>
  <si>
    <t>Energiekosten €/km</t>
  </si>
  <si>
    <t>Stand:</t>
  </si>
  <si>
    <t>Summe (brutto)</t>
  </si>
  <si>
    <t>Summe per anno (brutto)</t>
  </si>
  <si>
    <t>Summe monatlich (brutto)</t>
  </si>
  <si>
    <t>Monatliche Leasingrate (brutto)</t>
  </si>
  <si>
    <t>Preis je Liter (brutto)</t>
  </si>
  <si>
    <t>Preis je kWh (brutto)</t>
  </si>
  <si>
    <t>Kaufpreis für Fahrzeug (brutto)</t>
  </si>
  <si>
    <t>Restwert zum Ende der Laufzeit gem. ADAC-Autokostenrechner (brutto)</t>
  </si>
  <si>
    <t>Restwert zum Ende der Laufzeit gem. ADAC-Autokostenrechner (brutto) abzüglich des Verwendungsabschlags als Einsatzfahrzeug</t>
  </si>
  <si>
    <t>- neue Abdeckplatte/ Abdecknetz Waffenschrank</t>
  </si>
  <si>
    <t>- Laderaumsystem</t>
  </si>
  <si>
    <t>Laufleistung pro Monat in km</t>
  </si>
  <si>
    <t>- Betriebskosten (ADAC-Autokostenrechner)**</t>
  </si>
  <si>
    <t>Gesamt netto</t>
  </si>
  <si>
    <t>Gesamt brutto</t>
  </si>
  <si>
    <t>restliche Wartungskosten netto</t>
  </si>
  <si>
    <t>Spezielle Wartungskosten netto,
ohne Einbau</t>
  </si>
  <si>
    <t>#  Stundensatz Personal eigene Kfz-Werkstätten netto:</t>
  </si>
  <si>
    <t>#  Stromauskunft - Strompreise (brutto):</t>
  </si>
  <si>
    <t>#  ADAC - Kraftstoffpreisentwicklung (brutto):</t>
  </si>
  <si>
    <t>brutto:</t>
  </si>
  <si>
    <t>#  Abschlag in % wegen Verwendungszweck als Einsatzfahrzeug - passender Wert aus nachfolgender Definitionstabelle hier eintragen:</t>
  </si>
  <si>
    <t>Fahrzeugindividuell zu befüllen siehe unten</t>
  </si>
  <si>
    <t>Emissionskosten im Straßenverkehr (Preise von 2007, netto)</t>
  </si>
  <si>
    <t>Leasingkosten summiert (brutto)</t>
  </si>
  <si>
    <t>Kaufkosten summiert (brutto)</t>
  </si>
  <si>
    <t>Umweltauswirkungen (brutto)</t>
  </si>
  <si>
    <t>Kosten zum Beginn der Laufzeit (netto)***</t>
  </si>
  <si>
    <t>Kosten während der Laufzeit - jährlich (netto)***</t>
  </si>
  <si>
    <t>Kosten zum Ende der Laufzeit (netto)***</t>
  </si>
  <si>
    <t>Kosten während der Laufzeit - monatlich (brutto):</t>
  </si>
  <si>
    <t>15.8</t>
  </si>
  <si>
    <t>Bedienung</t>
  </si>
  <si>
    <t>Polizeisitz</t>
  </si>
  <si>
    <t>23.1</t>
  </si>
  <si>
    <t>Bluetooth Spezifikation gemäß Anforderungen Leistungsbeschreibung</t>
  </si>
  <si>
    <t>Die Funktion Apple CarPlay wird angeboten, die Übertragung personenbezogener Daten kann dauerhaft unterbunden werden</t>
  </si>
  <si>
    <t>Es erfolgt keinerlei Speicherung von Sprach-, Bild- oder sonstiger Kommunikationsdaten polizeilicher Nutzer</t>
  </si>
  <si>
    <t>Das Fahrzeug kann nur von polizeilichen Nutzern geöffnet werden</t>
  </si>
  <si>
    <t>INF.11.A1: Verwendung angemessener Schließsysteme</t>
  </si>
  <si>
    <t>INF.11.A2:  Angaben zur Regelung wer in welcher Umgebung Updates installieren darf</t>
  </si>
  <si>
    <t>Benennung der informationsverarbeitenden Einrichtungen des Fahrzeugs, der Übermittlung von Daten an Dritte und entgegenwirkender Maßnahmen</t>
  </si>
  <si>
    <t>INF.11.A14: Absicherung Fahrzeug und IT-Komponenten</t>
  </si>
  <si>
    <t>INF.11.A15: Absicherung aller internen und externen Schnittstellen</t>
  </si>
  <si>
    <t>INF.11.A16: Geeignete Mittel zur Brandbekämpfung</t>
  </si>
  <si>
    <t>INF.11.A17: Bereitstellung einer Infrastruktur bzw. Freigabe entsprechender Sicherheits-Gateways</t>
  </si>
  <si>
    <t>24.4</t>
  </si>
  <si>
    <t>24.5</t>
  </si>
  <si>
    <t>24.6</t>
  </si>
  <si>
    <t>24.7</t>
  </si>
  <si>
    <t>24.8</t>
  </si>
  <si>
    <t>24.10</t>
  </si>
  <si>
    <t>24.12</t>
  </si>
  <si>
    <t>24.13</t>
  </si>
  <si>
    <t>24.14</t>
  </si>
  <si>
    <t>24.15</t>
  </si>
  <si>
    <t>24.16</t>
  </si>
  <si>
    <t>24.17</t>
  </si>
  <si>
    <t>24.18</t>
  </si>
  <si>
    <t>24.19</t>
  </si>
  <si>
    <t>24.20</t>
  </si>
  <si>
    <t>24.21</t>
  </si>
  <si>
    <t>24.23</t>
  </si>
  <si>
    <t>24.24</t>
  </si>
  <si>
    <t>24.25</t>
  </si>
  <si>
    <t>24.27</t>
  </si>
  <si>
    <t>24.28</t>
  </si>
  <si>
    <t>24.29</t>
  </si>
  <si>
    <t>24.30</t>
  </si>
  <si>
    <t>24.31</t>
  </si>
  <si>
    <t>24.32</t>
  </si>
  <si>
    <t>24.33</t>
  </si>
  <si>
    <t>24.34</t>
  </si>
  <si>
    <t>Neu generierter Link Key</t>
  </si>
  <si>
    <t xml:space="preserve">Statischer Link Key </t>
  </si>
  <si>
    <t xml:space="preserve">Anderes Verfahren </t>
  </si>
  <si>
    <t xml:space="preserve">Numeric Comparison </t>
  </si>
  <si>
    <t xml:space="preserve">Passkey Entry oder Out Of Band </t>
  </si>
  <si>
    <t xml:space="preserve">Keine der genannten Varianten </t>
  </si>
  <si>
    <t xml:space="preserve">Display Mirroring </t>
  </si>
  <si>
    <t xml:space="preserve">Apple CarPlay </t>
  </si>
  <si>
    <t>INF.11.A10: Inventarliste von Fahrzeugsystemen/ Gegenständen mit schützenwerten Informationen</t>
  </si>
  <si>
    <t>BR/EDR Secure Connections oder LE Secure Connections</t>
  </si>
  <si>
    <t>Secure Simple Pairing (SSP) laut Bluetooth Spezifikation Version 2.1 (oder höher) + EDR</t>
  </si>
  <si>
    <t>Keine der genannten Betriebsarten</t>
  </si>
  <si>
    <t>Bewertungsmatrix für die Fahrzeugbeschaffung</t>
  </si>
  <si>
    <t>Die erhobenen und ermittelten Zahlen der Matrix sind in keinster Weise dazu geeignet um eine valider Haushaltsplanung durchzuführen und auch nicht dazu geeignet den realen Haushaltsmittelbedarf einer in der Zukunft liegenden Beschaffung festzulegen. Die Basis der ermittelten Werte bilden unverbindliche Preisauskünfte der Hersteller und Rechercheergebnisse die allenfalls eine Prognose der zu erwartenden zukünftigen Aufwände darstellt. 
=&gt; Es handelt sich um keine Realkostenprognose.
=&gt; Die Realkosten können erst im Verlauf eines 
     Vergabeverfahrens präzisiert und erst nach
     Abschluss der Vergabe konkret beziffert werden.</t>
  </si>
  <si>
    <t>5.3</t>
  </si>
  <si>
    <t>7.5</t>
  </si>
  <si>
    <t>7.7</t>
  </si>
  <si>
    <t>8.2</t>
  </si>
  <si>
    <t>Winterbereifung Geschwindigkeitsindex höher als Grundforderung unter Punkt 4.3.</t>
  </si>
  <si>
    <t>Ausführung der Mindestforderung nach Punkt 4.5 als indirektes Kontrollsystem.</t>
  </si>
  <si>
    <t>Leuchtmittel, welches, nach aktueller Marktlage, die Anforderungen gemäß Punkt 5.1 übertrifft.</t>
  </si>
  <si>
    <t>Scheinwerferreinigungsanlage.</t>
  </si>
  <si>
    <t>Ein Öffnen der Türen von innen muss möglich sein, auch wenn von außen mit der Fernbedienung das Fahrzeug durch einmaliges Betätigen des Funkschlüssels verriegelt wurde.</t>
  </si>
  <si>
    <t>Ein Entriegeln und selbsttätiges Öffnen der Heckklappe mittels Funkschlüssel ist zu unterbinden.</t>
  </si>
  <si>
    <t>Ein System besser als Grundforderung unter Punkt 8.1 oder Alternativlösungen (z.B. heizbare Scheibenwaschdüsen).</t>
  </si>
  <si>
    <t>Notbremssignalisierung automatische Aktivierung der Warnblinkanlage.</t>
  </si>
  <si>
    <t>19.11</t>
  </si>
  <si>
    <t>Integration zentrale Einsatzleitsoftware (zELS). Zielführung durch Navigationssystem des Fahrzeuges.</t>
  </si>
  <si>
    <t>Möglichkeit zur gesicherten Aufnahme / Unterbringung einer zweiten Maschinenpistole mit Magazinen.</t>
  </si>
  <si>
    <t>Gurtschlossschalen für Fahrer- und Beifahrersitz.</t>
  </si>
  <si>
    <t>Zusätzlicher Feuerlöscher (2 kg) mit Halterung.</t>
  </si>
  <si>
    <t>Integrierter Informationsgeber (ISG) mit einer Schriftgröße von mehr als 80 mm.</t>
  </si>
  <si>
    <t>Möglichkeit der Einblendung der aktuellen Geschwindigkeit im Vorschaumonitor und in der Aufnahme (VES).</t>
  </si>
  <si>
    <t>9.7</t>
  </si>
  <si>
    <t>16.4.1</t>
  </si>
  <si>
    <t>17.10</t>
  </si>
  <si>
    <t xml:space="preserve">Rückgabe /Veräußerung von Speichermedien an die Polizei </t>
  </si>
  <si>
    <t>Löschung von Speichermedien mit personenbezogenen Daten der Polizei.</t>
  </si>
  <si>
    <t>Keine Übertragung polizeilicher Daten an Dritte.</t>
  </si>
  <si>
    <t xml:space="preserve">Abschaltung von Datenverbindungsmodul und Ausschluss einer Fernaktivierung </t>
  </si>
  <si>
    <t>Der Austausch (Car-to-X Technologie, z. B. über WLANp) ist auf Verkehrsdaten beschränkt.</t>
  </si>
  <si>
    <t>INF.11.A12: Alarmanlage und Wegfahrsperre vorhanden.</t>
  </si>
  <si>
    <t>24.35</t>
  </si>
  <si>
    <t>Verschlüsselung gespeicherter Daten</t>
  </si>
  <si>
    <t>Angabe des Anbieters und Betreibers der verwendeten KI entsprechend dem KI-Verordnung.</t>
  </si>
  <si>
    <t xml:space="preserve">Dauerhafte Deaktivierung von NFC-Schnittstellen </t>
  </si>
  <si>
    <t>Schriftliche Darlegung der Verarbeitung von Daten, insbesondere Sondereinbau Digitalfunkeinrichtung.</t>
  </si>
  <si>
    <t>Angabe aller Speichermedien bzw. Geräte des Fahrzeuges mit gespeicherten pol. Daten.</t>
  </si>
  <si>
    <t>Verschlüsselte Speicherung / Übertragung / von polizeilichen Daten.</t>
  </si>
  <si>
    <t>Verbinden mittels „Numeric Comparison“ und einem mindestens 6-stelligen „Pass Key“ mit dem Bluetooth-Gerät im Fahrzeug.</t>
  </si>
  <si>
    <t>Verbindungsaufbau mit Bluetooth-Gerät im Fahrzeug jeweils mit neu generierten Schlüssel (Link Key).</t>
  </si>
  <si>
    <t>„Secure Connections Only Mode“, auch “FIPS Mode”.</t>
  </si>
  <si>
    <t>Datenübertragung erfolgt verschlüsselt (mindestens AES-128Bit oder vergleichbar).</t>
  </si>
  <si>
    <t>Bereitstellung der IMEI und IMSI aller verbauten (e)SIM-Karten oder SIM-Karten-Steckplätze.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</si>
</sst>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4" formatCode="_-* #,##0.00\ &quot;€&quot;_-;\-* #,##0.00\ &quot;€&quot;_-;_-* &quot;-&quot;??\ &quot;€&quot;_-;_-@_-"/>
    <numFmt numFmtId="164" formatCode="_-* #,##0.00\ [$€]_-;\-* #,##0.00\ [$€]_-;_-* &quot;-&quot;??\ [$€]_-;_-@_-"/>
    <numFmt numFmtId="165" formatCode="dd/mm/yy"/>
    <numFmt numFmtId="166" formatCode="0.0%"/>
    <numFmt numFmtId="167" formatCode="#,##0.00_ ;\-#,##0.00\ "/>
    <numFmt numFmtId="168" formatCode="_-* #,##0.000\ [$€-40A]_-;\-* #,##0.000\ [$€-40A]_-;_-* &quot;-&quot;???\ [$€-40A]_-;_-@_-"/>
    <numFmt numFmtId="169" formatCode="#,##0_ ;\-#,##0\ "/>
    <numFmt numFmtId="170" formatCode="_-* #,##0.00\ [$€-40A]_-;\-* #,##0.00\ [$€-40A]_-;_-* &quot;-&quot;??\ [$€-40A]_-;_-@_-"/>
    <numFmt numFmtId="171" formatCode="#,##0.0000\ &quot;€&quot;;\-#,##0.0000\ &quot;€&quot;"/>
    <numFmt numFmtId="172" formatCode="#,##0.0000\ &quot;€&quot;"/>
    <numFmt numFmtId="173" formatCode="0.000000"/>
    <numFmt numFmtId="174" formatCode="0.0"/>
    <numFmt numFmtId="175" formatCode="_-* #,##0.0000\ &quot;€&quot;_-;\-* #,##0.0000\ &quot;€&quot;_-;_-* &quot;-&quot;??\ &quot;€&quot;_-;_-@_-"/>
    <numFmt numFmtId="176" formatCode="#,##0.000000"/>
    <numFmt numFmtId="177" formatCode="#,##0\ &quot;x&quot;"/>
    <numFmt numFmtId="178" formatCode="#,##0\ &quot;Std.&quot;"/>
    <numFmt numFmtId="179" formatCode="_-* #,##0.00\ [$€-803]_-;\-* #,##0.00\ [$€-803]_-;_-* &quot;-&quot;??\ [$€-803]_-;_-@_-"/>
    <numFmt numFmtId="180" formatCode="_-* #,##0.000\ [$€-407]_-;\-* #,##0.000\ [$€-407]_-;_-* &quot;-&quot;??\ [$€-407]_-;_-@_-"/>
    <numFmt numFmtId="181" formatCode="0.000%"/>
  </numFmts>
  <fonts count="48" x14ac:knownFonts="1">
    <font>
      <sz val="11"/>
      <color theme="1"/>
      <name val="Calibri"/>
      <family val="2"/>
      <scheme val="minor"/>
    </font>
    <font>
      <b/>
      <sz val="14"/>
      <name val="Arial"/>
      <family val="2"/>
    </font>
    <font>
      <sz val="8"/>
      <name val="Arial"/>
      <family val="2"/>
    </font>
    <font>
      <b/>
      <sz val="10"/>
      <name val="Arial"/>
      <family val="2"/>
    </font>
    <font>
      <sz val="10"/>
      <name val="Arial"/>
      <family val="2"/>
    </font>
    <font>
      <b/>
      <sz val="10"/>
      <name val="Arial"/>
      <family val="2"/>
    </font>
    <font>
      <b/>
      <sz val="8"/>
      <name val="Arial"/>
      <family val="2"/>
    </font>
    <font>
      <sz val="11"/>
      <color theme="1"/>
      <name val="Calibri"/>
      <family val="2"/>
      <scheme val="minor"/>
    </font>
    <font>
      <b/>
      <sz val="11"/>
      <color theme="1"/>
      <name val="Calibri"/>
      <family val="2"/>
      <scheme val="minor"/>
    </font>
    <font>
      <sz val="8"/>
      <color theme="1"/>
      <name val="Calibri"/>
      <family val="2"/>
      <scheme val="minor"/>
    </font>
    <font>
      <u/>
      <sz val="10"/>
      <color indexed="12"/>
      <name val="Arial"/>
      <family val="2"/>
    </font>
    <font>
      <u/>
      <sz val="8"/>
      <color indexed="12"/>
      <name val="Arial"/>
      <family val="2"/>
    </font>
    <font>
      <sz val="8"/>
      <color theme="0"/>
      <name val="Arial"/>
      <family val="2"/>
    </font>
    <font>
      <sz val="10"/>
      <color rgb="FFFFFF99"/>
      <name val="Arial"/>
      <family val="2"/>
    </font>
    <font>
      <sz val="9"/>
      <name val="Arial"/>
      <family val="2"/>
    </font>
    <font>
      <b/>
      <i/>
      <sz val="11"/>
      <color theme="1"/>
      <name val="Calibri"/>
      <family val="2"/>
      <scheme val="minor"/>
    </font>
    <font>
      <sz val="11"/>
      <color rgb="FFFF0000"/>
      <name val="Calibri"/>
      <family val="2"/>
      <scheme val="minor"/>
    </font>
    <font>
      <i/>
      <sz val="11"/>
      <color theme="1"/>
      <name val="Calibri"/>
      <family val="2"/>
      <scheme val="minor"/>
    </font>
    <font>
      <sz val="11"/>
      <name val="Calibri"/>
      <family val="2"/>
      <scheme val="minor"/>
    </font>
    <font>
      <vertAlign val="subscript"/>
      <sz val="11"/>
      <color theme="1"/>
      <name val="Calibri"/>
      <family val="2"/>
      <scheme val="minor"/>
    </font>
    <font>
      <b/>
      <sz val="11"/>
      <name val="Calibri"/>
      <family val="2"/>
      <scheme val="minor"/>
    </font>
    <font>
      <i/>
      <sz val="11"/>
      <color rgb="FFFF0000"/>
      <name val="Calibri"/>
      <family val="2"/>
      <scheme val="minor"/>
    </font>
    <font>
      <vertAlign val="subscript"/>
      <sz val="10"/>
      <color theme="1"/>
      <name val="Calibri"/>
      <family val="2"/>
      <scheme val="minor"/>
    </font>
    <font>
      <sz val="8"/>
      <color theme="2" tint="-0.249977111117893"/>
      <name val="Arial"/>
      <family val="2"/>
    </font>
    <font>
      <sz val="10"/>
      <color theme="2" tint="-0.249977111117893"/>
      <name val="Arial"/>
      <family val="2"/>
    </font>
    <font>
      <b/>
      <i/>
      <u/>
      <sz val="8"/>
      <name val="Arial"/>
      <family val="2"/>
    </font>
    <font>
      <b/>
      <i/>
      <sz val="11"/>
      <name val="Calibri"/>
      <family val="2"/>
      <scheme val="minor"/>
    </font>
    <font>
      <b/>
      <sz val="10"/>
      <color theme="1"/>
      <name val="Arial"/>
      <family val="2"/>
    </font>
    <font>
      <u/>
      <sz val="11"/>
      <color theme="10"/>
      <name val="Calibri"/>
      <family val="2"/>
    </font>
    <font>
      <strike/>
      <sz val="11"/>
      <color theme="1"/>
      <name val="Calibri"/>
      <family val="2"/>
      <scheme val="minor"/>
    </font>
    <font>
      <b/>
      <strike/>
      <sz val="11"/>
      <color theme="1"/>
      <name val="Calibri"/>
      <family val="2"/>
      <scheme val="minor"/>
    </font>
    <font>
      <i/>
      <sz val="8"/>
      <name val="Arial"/>
      <family val="2"/>
    </font>
    <font>
      <b/>
      <sz val="10"/>
      <color rgb="FFFF0000"/>
      <name val="Arial"/>
      <family val="2"/>
    </font>
    <font>
      <b/>
      <sz val="14"/>
      <color theme="1"/>
      <name val="Arial"/>
      <family val="2"/>
    </font>
    <font>
      <sz val="11"/>
      <color theme="1"/>
      <name val="Arial"/>
      <family val="2"/>
    </font>
    <font>
      <b/>
      <sz val="11"/>
      <color theme="1"/>
      <name val="Arial"/>
      <family val="2"/>
    </font>
    <font>
      <sz val="11"/>
      <color rgb="FF0000FF"/>
      <name val="Arial"/>
      <family val="2"/>
    </font>
    <font>
      <i/>
      <u/>
      <sz val="11"/>
      <color theme="1"/>
      <name val="Arial"/>
      <family val="2"/>
    </font>
    <font>
      <u/>
      <sz val="11"/>
      <color indexed="12"/>
      <name val="Arial"/>
      <family val="2"/>
    </font>
    <font>
      <u/>
      <sz val="11"/>
      <color theme="1"/>
      <name val="Arial"/>
      <family val="2"/>
    </font>
    <font>
      <sz val="11"/>
      <color indexed="12"/>
      <name val="Arial"/>
      <family val="2"/>
    </font>
    <font>
      <sz val="11"/>
      <name val="Arial"/>
      <family val="2"/>
    </font>
    <font>
      <b/>
      <sz val="11"/>
      <color rgb="FFFF0000"/>
      <name val="Arial"/>
      <family val="2"/>
    </font>
    <font>
      <b/>
      <sz val="11"/>
      <color rgb="FFFF0000"/>
      <name val="Calibri"/>
      <family val="2"/>
      <scheme val="minor"/>
    </font>
    <font>
      <b/>
      <i/>
      <sz val="11"/>
      <color rgb="FFFF0000"/>
      <name val="Calibri"/>
      <family val="2"/>
      <scheme val="minor"/>
    </font>
    <font>
      <i/>
      <sz val="11"/>
      <name val="Calibri"/>
      <family val="2"/>
      <scheme val="minor"/>
    </font>
    <font>
      <sz val="8"/>
      <name val="Calibri"/>
      <family val="2"/>
      <scheme val="minor"/>
    </font>
    <font>
      <b/>
      <sz val="8"/>
      <color theme="1"/>
      <name val="Calibri"/>
      <family val="2"/>
      <scheme val="minor"/>
    </font>
  </fonts>
  <fills count="13">
    <fill>
      <patternFill patternType="none"/>
    </fill>
    <fill>
      <patternFill patternType="gray125"/>
    </fill>
    <fill>
      <patternFill patternType="solid">
        <fgColor rgb="FFFFFF99"/>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rgb="FFFFC000"/>
        <bgColor indexed="64"/>
      </patternFill>
    </fill>
    <fill>
      <patternFill patternType="solid">
        <fgColor theme="1"/>
        <bgColor indexed="64"/>
      </patternFill>
    </fill>
    <fill>
      <patternFill patternType="gray0625"/>
    </fill>
    <fill>
      <patternFill patternType="gray0625">
        <bgColor theme="0"/>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6" tint="0.79998168889431442"/>
        <bgColor indexed="64"/>
      </patternFill>
    </fill>
  </fills>
  <borders count="10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style="thin">
        <color indexed="64"/>
      </right>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style="thin">
        <color indexed="64"/>
      </top>
      <bottom style="thick">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right/>
      <top style="double">
        <color indexed="64"/>
      </top>
      <bottom style="thin">
        <color indexed="64"/>
      </bottom>
      <diagonal/>
    </border>
    <border>
      <left style="thin">
        <color indexed="64"/>
      </left>
      <right style="double">
        <color indexed="64"/>
      </right>
      <top/>
      <bottom style="thin">
        <color indexed="64"/>
      </bottom>
      <diagonal/>
    </border>
    <border>
      <left/>
      <right style="double">
        <color indexed="64"/>
      </right>
      <top style="double">
        <color indexed="64"/>
      </top>
      <bottom style="thin">
        <color indexed="64"/>
      </bottom>
      <diagonal/>
    </border>
    <border>
      <left style="thin">
        <color indexed="64"/>
      </left>
      <right/>
      <top style="medium">
        <color indexed="64"/>
      </top>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double">
        <color indexed="64"/>
      </left>
      <right style="thin">
        <color indexed="64"/>
      </right>
      <top style="thin">
        <color indexed="64"/>
      </top>
      <bottom/>
      <diagonal/>
    </border>
  </borders>
  <cellStyleXfs count="6">
    <xf numFmtId="0" fontId="0" fillId="0" borderId="0"/>
    <xf numFmtId="9" fontId="7" fillId="0" borderId="0" applyFont="0" applyFill="0" applyBorder="0" applyAlignment="0" applyProtection="0"/>
    <xf numFmtId="0" fontId="10" fillId="0" borderId="0" applyNumberFormat="0" applyFill="0" applyBorder="0" applyAlignment="0" applyProtection="0">
      <alignment vertical="top"/>
      <protection locked="0"/>
    </xf>
    <xf numFmtId="164" fontId="4" fillId="0" borderId="0" applyFont="0" applyFill="0" applyBorder="0" applyAlignment="0" applyProtection="0"/>
    <xf numFmtId="44" fontId="7" fillId="0" borderId="0" applyFont="0" applyFill="0" applyBorder="0" applyAlignment="0" applyProtection="0"/>
    <xf numFmtId="0" fontId="28" fillId="0" borderId="0" applyNumberFormat="0" applyFill="0" applyBorder="0" applyAlignment="0" applyProtection="0">
      <alignment vertical="top"/>
      <protection locked="0"/>
    </xf>
  </cellStyleXfs>
  <cellXfs count="664">
    <xf numFmtId="0" fontId="0" fillId="0" borderId="0" xfId="0"/>
    <xf numFmtId="0" fontId="3" fillId="0" borderId="0" xfId="0" applyFont="1"/>
    <xf numFmtId="0" fontId="0" fillId="0" borderId="0" xfId="0" applyAlignment="1">
      <alignment wrapText="1"/>
    </xf>
    <xf numFmtId="3" fontId="0" fillId="0" borderId="0" xfId="0" applyNumberFormat="1"/>
    <xf numFmtId="9" fontId="0" fillId="0" borderId="0" xfId="0" applyNumberFormat="1"/>
    <xf numFmtId="0" fontId="4" fillId="0" borderId="0" xfId="0" applyFont="1" applyFill="1" applyBorder="1" applyProtection="1"/>
    <xf numFmtId="0" fontId="2" fillId="0" borderId="0" xfId="0" applyFont="1" applyFill="1" applyBorder="1" applyProtection="1"/>
    <xf numFmtId="0" fontId="4" fillId="0" borderId="0" xfId="0" applyFont="1" applyFill="1" applyBorder="1" applyAlignment="1" applyProtection="1">
      <alignment horizontal="center"/>
    </xf>
    <xf numFmtId="0" fontId="2" fillId="0" borderId="0" xfId="0" applyFont="1" applyFill="1" applyBorder="1" applyAlignment="1" applyProtection="1">
      <alignment vertical="center" wrapText="1"/>
    </xf>
    <xf numFmtId="164" fontId="6" fillId="0" borderId="0" xfId="3" applyFont="1" applyFill="1" applyBorder="1" applyAlignment="1" applyProtection="1">
      <alignment vertical="center"/>
    </xf>
    <xf numFmtId="0" fontId="4" fillId="0" borderId="0" xfId="0" applyFont="1" applyFill="1" applyBorder="1" applyAlignment="1" applyProtection="1">
      <alignment vertical="center" wrapText="1"/>
    </xf>
    <xf numFmtId="0" fontId="2" fillId="2" borderId="10" xfId="0" applyFont="1" applyFill="1" applyBorder="1" applyAlignment="1" applyProtection="1">
      <alignment vertical="center" wrapText="1"/>
    </xf>
    <xf numFmtId="0" fontId="2" fillId="2" borderId="10" xfId="0" applyFont="1" applyFill="1" applyBorder="1" applyAlignment="1" applyProtection="1">
      <alignment wrapText="1"/>
    </xf>
    <xf numFmtId="1" fontId="0" fillId="0" borderId="0" xfId="0" applyNumberFormat="1"/>
    <xf numFmtId="0" fontId="8" fillId="2" borderId="14" xfId="0" applyFont="1" applyFill="1" applyBorder="1" applyAlignment="1">
      <alignment horizontal="center" vertical="top"/>
    </xf>
    <xf numFmtId="0" fontId="8" fillId="2" borderId="6" xfId="0" applyFont="1" applyFill="1" applyBorder="1" applyAlignment="1">
      <alignment horizontal="center" vertical="top"/>
    </xf>
    <xf numFmtId="0" fontId="15" fillId="2" borderId="6" xfId="0" applyFont="1" applyFill="1" applyBorder="1" applyAlignment="1">
      <alignment horizontal="center" vertical="top"/>
    </xf>
    <xf numFmtId="0" fontId="17" fillId="2" borderId="51" xfId="0" applyFont="1" applyFill="1" applyBorder="1" applyAlignment="1">
      <alignment horizontal="right" vertical="top"/>
    </xf>
    <xf numFmtId="0" fontId="0" fillId="4" borderId="63" xfId="0" applyFill="1" applyBorder="1" applyAlignment="1">
      <alignment vertical="top" wrapText="1"/>
    </xf>
    <xf numFmtId="0" fontId="0" fillId="0" borderId="0" xfId="0" applyAlignment="1">
      <alignment horizontal="center" vertical="top"/>
    </xf>
    <xf numFmtId="0" fontId="12" fillId="0" borderId="0" xfId="0" applyFont="1" applyFill="1" applyBorder="1" applyProtection="1"/>
    <xf numFmtId="0" fontId="0" fillId="0" borderId="0" xfId="0" applyFill="1" applyAlignment="1">
      <alignment vertical="top"/>
    </xf>
    <xf numFmtId="0" fontId="8" fillId="2" borderId="53" xfId="0" applyFont="1" applyFill="1" applyBorder="1" applyAlignment="1">
      <alignment horizontal="center" vertical="top"/>
    </xf>
    <xf numFmtId="0" fontId="17" fillId="2" borderId="59" xfId="0" applyFont="1" applyFill="1" applyBorder="1" applyAlignment="1">
      <alignment horizontal="right" vertical="top"/>
    </xf>
    <xf numFmtId="0" fontId="8" fillId="2" borderId="14" xfId="0" applyFont="1" applyFill="1" applyBorder="1" applyAlignment="1">
      <alignment horizontal="right" vertical="top"/>
    </xf>
    <xf numFmtId="0" fontId="17" fillId="2" borderId="55" xfId="0" applyFont="1" applyFill="1" applyBorder="1" applyAlignment="1">
      <alignment horizontal="center" vertical="top"/>
    </xf>
    <xf numFmtId="0" fontId="8" fillId="2" borderId="53" xfId="0" applyFont="1" applyFill="1" applyBorder="1" applyAlignment="1">
      <alignment horizontal="right" vertical="top"/>
    </xf>
    <xf numFmtId="0" fontId="23" fillId="0" borderId="0" xfId="0" applyFont="1" applyFill="1" applyBorder="1" applyProtection="1"/>
    <xf numFmtId="0" fontId="13" fillId="2" borderId="29" xfId="0" applyFont="1" applyFill="1" applyBorder="1" applyAlignment="1" applyProtection="1">
      <alignment horizontal="center"/>
    </xf>
    <xf numFmtId="0" fontId="13" fillId="2" borderId="54" xfId="0" applyFont="1" applyFill="1" applyBorder="1" applyAlignment="1" applyProtection="1">
      <alignment horizontal="center"/>
    </xf>
    <xf numFmtId="0" fontId="26" fillId="2" borderId="25" xfId="0" applyFont="1" applyFill="1" applyBorder="1" applyAlignment="1">
      <alignment vertical="top"/>
    </xf>
    <xf numFmtId="0" fontId="26" fillId="2" borderId="52" xfId="0" applyFont="1" applyFill="1" applyBorder="1" applyAlignment="1">
      <alignment vertical="top"/>
    </xf>
    <xf numFmtId="0" fontId="26" fillId="2" borderId="55" xfId="0" applyFont="1" applyFill="1" applyBorder="1" applyAlignment="1">
      <alignment vertical="top"/>
    </xf>
    <xf numFmtId="0" fontId="8" fillId="2" borderId="62" xfId="0" applyFont="1" applyFill="1" applyBorder="1" applyAlignment="1">
      <alignment vertical="top"/>
    </xf>
    <xf numFmtId="0" fontId="0" fillId="2" borderId="52" xfId="0" applyFill="1" applyBorder="1" applyAlignment="1">
      <alignment vertical="top"/>
    </xf>
    <xf numFmtId="0" fontId="0" fillId="2" borderId="35" xfId="0" applyFill="1" applyBorder="1" applyAlignment="1">
      <alignment vertical="top"/>
    </xf>
    <xf numFmtId="0" fontId="0" fillId="2" borderId="36" xfId="0" applyFill="1" applyBorder="1" applyAlignment="1">
      <alignment vertical="top"/>
    </xf>
    <xf numFmtId="0" fontId="0" fillId="2" borderId="29" xfId="0" applyFill="1" applyBorder="1" applyAlignment="1">
      <alignment vertical="top"/>
    </xf>
    <xf numFmtId="0" fontId="0" fillId="2" borderId="54" xfId="0" applyFill="1" applyBorder="1" applyAlignment="1">
      <alignment vertical="top"/>
    </xf>
    <xf numFmtId="0" fontId="0" fillId="2" borderId="34" xfId="0" applyFill="1" applyBorder="1" applyAlignment="1">
      <alignment horizontal="right" vertical="top"/>
    </xf>
    <xf numFmtId="0" fontId="0" fillId="2" borderId="43" xfId="0" applyFill="1" applyBorder="1" applyAlignment="1">
      <alignment vertical="top"/>
    </xf>
    <xf numFmtId="0" fontId="0" fillId="2" borderId="55" xfId="0" applyFill="1" applyBorder="1" applyAlignment="1">
      <alignment vertical="top"/>
    </xf>
    <xf numFmtId="0" fontId="0" fillId="2" borderId="45" xfId="0" applyFill="1" applyBorder="1" applyAlignment="1">
      <alignment vertical="top"/>
    </xf>
    <xf numFmtId="0" fontId="0" fillId="2" borderId="38" xfId="0" applyFill="1" applyBorder="1" applyAlignment="1">
      <alignment vertical="top"/>
    </xf>
    <xf numFmtId="0" fontId="0" fillId="2" borderId="47" xfId="0" applyFill="1" applyBorder="1" applyAlignment="1">
      <alignment vertical="top"/>
    </xf>
    <xf numFmtId="0" fontId="0" fillId="2" borderId="18" xfId="0" applyFill="1" applyBorder="1" applyAlignment="1">
      <alignment horizontal="right" vertical="top"/>
    </xf>
    <xf numFmtId="0" fontId="8" fillId="2" borderId="57" xfId="0" applyFont="1" applyFill="1" applyBorder="1" applyAlignment="1">
      <alignment horizontal="left" vertical="top"/>
    </xf>
    <xf numFmtId="0" fontId="9" fillId="4" borderId="42" xfId="0" applyFont="1" applyFill="1" applyBorder="1" applyAlignment="1">
      <alignment vertical="top"/>
    </xf>
    <xf numFmtId="0" fontId="9" fillId="3" borderId="25" xfId="0" applyFont="1" applyFill="1" applyBorder="1" applyAlignment="1">
      <alignment vertical="top"/>
    </xf>
    <xf numFmtId="0" fontId="0" fillId="2" borderId="21" xfId="0" applyFill="1" applyBorder="1" applyAlignment="1">
      <alignment horizontal="right" vertical="top"/>
    </xf>
    <xf numFmtId="0" fontId="0" fillId="2" borderId="60" xfId="0" applyFill="1" applyBorder="1" applyAlignment="1">
      <alignment horizontal="right" vertical="top"/>
    </xf>
    <xf numFmtId="0" fontId="23" fillId="2" borderId="4" xfId="0" applyFont="1" applyFill="1" applyBorder="1" applyProtection="1"/>
    <xf numFmtId="0" fontId="6" fillId="4" borderId="19" xfId="0" applyFont="1" applyFill="1" applyBorder="1" applyAlignment="1" applyProtection="1">
      <alignment vertical="center" wrapText="1"/>
      <protection locked="0"/>
    </xf>
    <xf numFmtId="14" fontId="6" fillId="4" borderId="19" xfId="0" applyNumberFormat="1" applyFont="1" applyFill="1" applyBorder="1" applyAlignment="1" applyProtection="1">
      <alignment vertical="center" wrapText="1"/>
      <protection locked="0"/>
    </xf>
    <xf numFmtId="0" fontId="11" fillId="2" borderId="19" xfId="2" applyFont="1" applyFill="1" applyBorder="1" applyAlignment="1" applyProtection="1">
      <alignment horizontal="center" vertical="center" wrapText="1"/>
    </xf>
    <xf numFmtId="164" fontId="2" fillId="3" borderId="19" xfId="3" applyFont="1" applyFill="1" applyBorder="1" applyAlignment="1" applyProtection="1">
      <alignment vertical="center"/>
    </xf>
    <xf numFmtId="166" fontId="2" fillId="3" borderId="19" xfId="1" applyNumberFormat="1" applyFont="1" applyFill="1" applyBorder="1" applyAlignment="1" applyProtection="1">
      <alignment vertical="center"/>
    </xf>
    <xf numFmtId="3" fontId="2" fillId="3" borderId="19" xfId="0" applyNumberFormat="1" applyFont="1" applyFill="1" applyBorder="1" applyAlignment="1" applyProtection="1">
      <alignment vertical="center"/>
    </xf>
    <xf numFmtId="164" fontId="2" fillId="4" borderId="19" xfId="3" applyFont="1" applyFill="1" applyBorder="1" applyAlignment="1" applyProtection="1">
      <alignment vertical="center"/>
      <protection locked="0"/>
    </xf>
    <xf numFmtId="164" fontId="6" fillId="3" borderId="19" xfId="3" applyFont="1" applyFill="1" applyBorder="1" applyAlignment="1" applyProtection="1">
      <alignment vertical="center"/>
    </xf>
    <xf numFmtId="0" fontId="2" fillId="2" borderId="19" xfId="0" applyFont="1" applyFill="1" applyBorder="1" applyAlignment="1" applyProtection="1">
      <alignment horizontal="center"/>
    </xf>
    <xf numFmtId="164" fontId="6" fillId="3" borderId="67" xfId="3" applyFont="1" applyFill="1" applyBorder="1" applyAlignment="1" applyProtection="1">
      <alignment vertical="center"/>
    </xf>
    <xf numFmtId="164" fontId="2" fillId="3" borderId="17" xfId="3" applyFont="1" applyFill="1" applyBorder="1" applyAlignment="1" applyProtection="1">
      <alignment vertical="center"/>
    </xf>
    <xf numFmtId="170" fontId="2" fillId="3" borderId="19" xfId="0" applyNumberFormat="1" applyFont="1" applyFill="1" applyBorder="1" applyAlignment="1" applyProtection="1">
      <alignment horizontal="center"/>
    </xf>
    <xf numFmtId="164" fontId="2" fillId="3" borderId="67" xfId="3" applyFont="1" applyFill="1" applyBorder="1" applyAlignment="1" applyProtection="1">
      <alignment vertical="center"/>
    </xf>
    <xf numFmtId="0" fontId="24" fillId="2" borderId="19" xfId="0" applyFont="1" applyFill="1" applyBorder="1" applyAlignment="1" applyProtection="1">
      <alignment horizontal="center"/>
    </xf>
    <xf numFmtId="0" fontId="24" fillId="2" borderId="66" xfId="0" applyFont="1" applyFill="1" applyBorder="1" applyAlignment="1" applyProtection="1">
      <alignment horizontal="center"/>
    </xf>
    <xf numFmtId="0" fontId="13" fillId="2" borderId="19" xfId="0" applyFont="1" applyFill="1" applyBorder="1" applyAlignment="1" applyProtection="1">
      <alignment horizontal="center"/>
    </xf>
    <xf numFmtId="0" fontId="3" fillId="3" borderId="67" xfId="0" applyFont="1" applyFill="1" applyBorder="1" applyAlignment="1" applyProtection="1">
      <alignment horizontal="center"/>
    </xf>
    <xf numFmtId="171" fontId="14" fillId="3" borderId="66" xfId="3" applyNumberFormat="1" applyFont="1" applyFill="1" applyBorder="1" applyAlignment="1" applyProtection="1">
      <alignment horizontal="center" vertical="center"/>
    </xf>
    <xf numFmtId="171" fontId="14" fillId="3" borderId="67" xfId="3" applyNumberFormat="1" applyFont="1" applyFill="1" applyBorder="1" applyAlignment="1" applyProtection="1">
      <alignment horizontal="center" vertical="center"/>
    </xf>
    <xf numFmtId="0" fontId="3" fillId="3" borderId="68" xfId="0" applyFont="1" applyFill="1" applyBorder="1" applyAlignment="1" applyProtection="1">
      <alignment horizontal="center"/>
    </xf>
    <xf numFmtId="0" fontId="24" fillId="2" borderId="16" xfId="0" applyFont="1" applyFill="1" applyBorder="1" applyAlignment="1" applyProtection="1">
      <alignment horizontal="center"/>
    </xf>
    <xf numFmtId="0" fontId="24" fillId="2" borderId="67" xfId="0" applyFont="1" applyFill="1" applyBorder="1" applyAlignment="1" applyProtection="1">
      <alignment horizontal="center"/>
    </xf>
    <xf numFmtId="0" fontId="13" fillId="2" borderId="16" xfId="0" applyFont="1" applyFill="1" applyBorder="1" applyAlignment="1" applyProtection="1">
      <alignment horizontal="center"/>
    </xf>
    <xf numFmtId="0" fontId="11" fillId="2" borderId="19" xfId="2" applyFont="1" applyFill="1" applyBorder="1" applyAlignment="1" applyProtection="1">
      <alignment vertical="center" wrapText="1"/>
    </xf>
    <xf numFmtId="0" fontId="6" fillId="2" borderId="19" xfId="0" applyFont="1" applyFill="1" applyBorder="1" applyAlignment="1" applyProtection="1">
      <alignment vertical="center" wrapText="1"/>
    </xf>
    <xf numFmtId="0" fontId="2" fillId="2" borderId="19" xfId="0" applyFont="1" applyFill="1" applyBorder="1" applyAlignment="1" applyProtection="1"/>
    <xf numFmtId="164" fontId="2" fillId="2" borderId="19" xfId="3" applyFont="1" applyFill="1" applyBorder="1" applyAlignment="1" applyProtection="1">
      <alignment vertical="center"/>
    </xf>
    <xf numFmtId="0" fontId="23" fillId="2" borderId="1" xfId="0" applyFont="1" applyFill="1" applyBorder="1" applyProtection="1"/>
    <xf numFmtId="0" fontId="3" fillId="2" borderId="40" xfId="0" applyFont="1" applyFill="1" applyBorder="1" applyAlignment="1" applyProtection="1">
      <alignment vertical="center" wrapText="1"/>
    </xf>
    <xf numFmtId="164" fontId="2" fillId="4" borderId="17" xfId="3" applyFont="1" applyFill="1" applyBorder="1" applyAlignment="1" applyProtection="1">
      <alignment vertical="center"/>
      <protection locked="0"/>
    </xf>
    <xf numFmtId="164" fontId="2" fillId="4" borderId="67" xfId="3" applyFont="1" applyFill="1" applyBorder="1" applyAlignment="1" applyProtection="1">
      <alignment vertical="center"/>
      <protection locked="0"/>
    </xf>
    <xf numFmtId="0" fontId="0" fillId="0" borderId="0" xfId="0"/>
    <xf numFmtId="0" fontId="0" fillId="0" borderId="0" xfId="0" applyFill="1" applyBorder="1" applyAlignment="1">
      <alignment vertical="top"/>
    </xf>
    <xf numFmtId="0" fontId="0" fillId="4" borderId="20" xfId="0" applyFill="1" applyBorder="1"/>
    <xf numFmtId="173" fontId="0" fillId="3" borderId="20" xfId="0" applyNumberFormat="1" applyFill="1" applyBorder="1"/>
    <xf numFmtId="44" fontId="0" fillId="3" borderId="22" xfId="4" applyFont="1" applyFill="1" applyBorder="1"/>
    <xf numFmtId="173" fontId="17" fillId="3" borderId="64" xfId="0" applyNumberFormat="1" applyFont="1" applyFill="1" applyBorder="1"/>
    <xf numFmtId="44" fontId="21" fillId="3" borderId="9" xfId="4" applyFont="1" applyFill="1" applyBorder="1"/>
    <xf numFmtId="175" fontId="21" fillId="3" borderId="10" xfId="4" applyNumberFormat="1" applyFont="1" applyFill="1" applyBorder="1" applyAlignment="1">
      <alignment horizontal="right"/>
    </xf>
    <xf numFmtId="0" fontId="8" fillId="2" borderId="26" xfId="0" applyFont="1" applyFill="1" applyBorder="1" applyAlignment="1">
      <alignment horizontal="center" vertical="top"/>
    </xf>
    <xf numFmtId="0" fontId="8" fillId="2" borderId="50" xfId="0" applyFont="1" applyFill="1" applyBorder="1" applyAlignment="1">
      <alignment horizontal="center" vertical="top"/>
    </xf>
    <xf numFmtId="0" fontId="15" fillId="2" borderId="29" xfId="0" quotePrefix="1" applyFont="1" applyFill="1" applyBorder="1" applyAlignment="1">
      <alignment horizontal="center" vertical="center"/>
    </xf>
    <xf numFmtId="0" fontId="8" fillId="2" borderId="8" xfId="0" applyFont="1" applyFill="1" applyBorder="1" applyAlignment="1">
      <alignment horizontal="center" vertical="top"/>
    </xf>
    <xf numFmtId="0" fontId="17" fillId="2" borderId="25" xfId="0" applyFont="1" applyFill="1" applyBorder="1" applyAlignment="1">
      <alignment horizontal="center" vertical="top"/>
    </xf>
    <xf numFmtId="0" fontId="0" fillId="2" borderId="64" xfId="0" applyFill="1" applyBorder="1" applyAlignment="1">
      <alignment horizontal="center" vertical="center"/>
    </xf>
    <xf numFmtId="0" fontId="15" fillId="2" borderId="24" xfId="0" applyFont="1" applyFill="1" applyBorder="1" applyAlignment="1">
      <alignment horizontal="center" vertical="top"/>
    </xf>
    <xf numFmtId="0" fontId="0" fillId="0" borderId="21" xfId="0" applyBorder="1" applyAlignment="1">
      <alignment horizontal="center"/>
    </xf>
    <xf numFmtId="0" fontId="0" fillId="0" borderId="0" xfId="0" applyAlignment="1">
      <alignment horizontal="center"/>
    </xf>
    <xf numFmtId="0" fontId="15" fillId="0" borderId="0" xfId="0" applyFont="1" applyFill="1" applyBorder="1" applyAlignment="1">
      <alignment vertical="top"/>
    </xf>
    <xf numFmtId="0" fontId="0" fillId="0" borderId="35" xfId="0" applyBorder="1" applyAlignment="1">
      <alignment horizontal="center"/>
    </xf>
    <xf numFmtId="0" fontId="0" fillId="0" borderId="34" xfId="0" applyBorder="1" applyAlignment="1">
      <alignment horizontal="center"/>
    </xf>
    <xf numFmtId="0" fontId="0" fillId="0" borderId="22" xfId="0" applyBorder="1" applyAlignment="1">
      <alignment horizontal="center"/>
    </xf>
    <xf numFmtId="0" fontId="0" fillId="0" borderId="59" xfId="0" applyBorder="1" applyAlignment="1">
      <alignment horizontal="center"/>
    </xf>
    <xf numFmtId="0" fontId="0" fillId="6" borderId="21" xfId="0" applyFill="1" applyBorder="1"/>
    <xf numFmtId="0" fontId="15" fillId="5" borderId="21" xfId="0" applyFont="1" applyFill="1" applyBorder="1" applyAlignment="1">
      <alignment horizontal="right" vertical="top"/>
    </xf>
    <xf numFmtId="0" fontId="8" fillId="0" borderId="18" xfId="0" applyFont="1" applyBorder="1" applyAlignment="1">
      <alignment horizontal="center"/>
    </xf>
    <xf numFmtId="0" fontId="8" fillId="0" borderId="0" xfId="0" applyFont="1"/>
    <xf numFmtId="0" fontId="0" fillId="0" borderId="0" xfId="0" applyAlignment="1">
      <alignment horizontal="right"/>
    </xf>
    <xf numFmtId="0" fontId="0" fillId="0" borderId="70" xfId="0" applyBorder="1" applyAlignment="1">
      <alignment horizontal="center"/>
    </xf>
    <xf numFmtId="0" fontId="0" fillId="0" borderId="71" xfId="0" applyBorder="1" applyAlignment="1">
      <alignment horizontal="center"/>
    </xf>
    <xf numFmtId="0" fontId="0" fillId="0" borderId="72" xfId="0" applyBorder="1" applyAlignment="1">
      <alignment horizontal="center"/>
    </xf>
    <xf numFmtId="0" fontId="0" fillId="0" borderId="73" xfId="0" applyBorder="1" applyAlignment="1">
      <alignment horizontal="center"/>
    </xf>
    <xf numFmtId="0" fontId="8" fillId="2" borderId="63" xfId="0" applyFont="1" applyFill="1" applyBorder="1" applyAlignment="1">
      <alignment horizontal="center" vertical="top"/>
    </xf>
    <xf numFmtId="0" fontId="8" fillId="0" borderId="6" xfId="0" applyFont="1" applyBorder="1" applyAlignment="1">
      <alignment horizontal="center"/>
    </xf>
    <xf numFmtId="0" fontId="8" fillId="0" borderId="57" xfId="0" applyFont="1" applyBorder="1" applyAlignment="1">
      <alignment horizontal="center"/>
    </xf>
    <xf numFmtId="4" fontId="0" fillId="3" borderId="21" xfId="0" applyNumberFormat="1" applyFill="1" applyBorder="1" applyAlignment="1" applyProtection="1">
      <alignment horizontal="center" vertical="center"/>
    </xf>
    <xf numFmtId="0" fontId="0" fillId="0" borderId="0" xfId="0" applyProtection="1">
      <protection locked="0"/>
    </xf>
    <xf numFmtId="0" fontId="0" fillId="4" borderId="40" xfId="0" applyFill="1" applyBorder="1" applyProtection="1">
      <protection locked="0"/>
    </xf>
    <xf numFmtId="0" fontId="9" fillId="3" borderId="55" xfId="0" applyFont="1" applyFill="1" applyBorder="1" applyProtection="1"/>
    <xf numFmtId="1" fontId="3" fillId="4" borderId="11" xfId="0" applyNumberFormat="1" applyFont="1" applyFill="1" applyBorder="1" applyAlignment="1" applyProtection="1">
      <alignment horizontal="center" vertical="center" wrapText="1"/>
      <protection locked="0"/>
    </xf>
    <xf numFmtId="0" fontId="0" fillId="4" borderId="11" xfId="0" applyFill="1" applyBorder="1" applyAlignment="1" applyProtection="1">
      <alignment horizontal="center" vertical="center"/>
      <protection locked="0"/>
    </xf>
    <xf numFmtId="0" fontId="3" fillId="4" borderId="11" xfId="0" applyFont="1" applyFill="1" applyBorder="1" applyAlignment="1" applyProtection="1">
      <alignment horizontal="center" vertical="center"/>
      <protection locked="0"/>
    </xf>
    <xf numFmtId="0" fontId="15" fillId="5" borderId="21" xfId="0" applyFont="1" applyFill="1" applyBorder="1" applyAlignment="1">
      <alignment horizontal="center" vertical="top"/>
    </xf>
    <xf numFmtId="0" fontId="0" fillId="0" borderId="19" xfId="0" applyBorder="1" applyAlignment="1">
      <alignment horizontal="center" vertical="top"/>
    </xf>
    <xf numFmtId="0" fontId="0" fillId="0" borderId="36" xfId="0" applyBorder="1" applyAlignment="1">
      <alignment horizontal="center" wrapText="1"/>
    </xf>
    <xf numFmtId="0" fontId="0" fillId="0" borderId="36" xfId="0" applyBorder="1" applyAlignment="1">
      <alignment horizontal="center"/>
    </xf>
    <xf numFmtId="0" fontId="8" fillId="0" borderId="16" xfId="0" applyFont="1" applyBorder="1" applyAlignment="1">
      <alignment horizontal="center" wrapText="1"/>
    </xf>
    <xf numFmtId="0" fontId="0" fillId="0" borderId="19" xfId="0" applyBorder="1" applyAlignment="1">
      <alignment horizontal="center"/>
    </xf>
    <xf numFmtId="0" fontId="0" fillId="0" borderId="30" xfId="0" applyBorder="1" applyAlignment="1">
      <alignment horizontal="center"/>
    </xf>
    <xf numFmtId="0" fontId="0" fillId="0" borderId="68" xfId="0" applyBorder="1" applyAlignment="1">
      <alignment horizontal="center"/>
    </xf>
    <xf numFmtId="0" fontId="0" fillId="0" borderId="32" xfId="0" quotePrefix="1" applyBorder="1" applyAlignment="1">
      <alignment horizontal="center"/>
    </xf>
    <xf numFmtId="0" fontId="0" fillId="0" borderId="8" xfId="0" applyBorder="1" applyAlignment="1">
      <alignment horizontal="center"/>
    </xf>
    <xf numFmtId="0" fontId="0" fillId="0" borderId="49" xfId="0" applyBorder="1" applyAlignment="1">
      <alignment horizontal="center"/>
    </xf>
    <xf numFmtId="0" fontId="0" fillId="0" borderId="50" xfId="0" applyBorder="1" applyAlignment="1">
      <alignment horizontal="center"/>
    </xf>
    <xf numFmtId="0" fontId="0" fillId="0" borderId="32" xfId="0" applyBorder="1" applyAlignment="1">
      <alignment horizontal="center"/>
    </xf>
    <xf numFmtId="0" fontId="0" fillId="0" borderId="75" xfId="0" applyBorder="1" applyAlignment="1">
      <alignment horizontal="center" vertical="top"/>
    </xf>
    <xf numFmtId="0" fontId="0" fillId="0" borderId="76" xfId="0" applyBorder="1" applyAlignment="1">
      <alignment horizontal="center"/>
    </xf>
    <xf numFmtId="0" fontId="0" fillId="0" borderId="77" xfId="0" applyBorder="1" applyAlignment="1">
      <alignment horizontal="center"/>
    </xf>
    <xf numFmtId="0" fontId="0" fillId="0" borderId="75" xfId="0" applyBorder="1" applyAlignment="1">
      <alignment horizontal="center"/>
    </xf>
    <xf numFmtId="0" fontId="8" fillId="5" borderId="21" xfId="0" applyFont="1" applyFill="1" applyBorder="1" applyAlignment="1">
      <alignment horizontal="right" vertical="top" wrapText="1"/>
    </xf>
    <xf numFmtId="0" fontId="8" fillId="5" borderId="21" xfId="0" applyFont="1" applyFill="1" applyBorder="1" applyAlignment="1">
      <alignment horizontal="center" vertical="center"/>
    </xf>
    <xf numFmtId="0" fontId="0" fillId="6" borderId="16" xfId="0" applyFill="1" applyBorder="1" applyAlignment="1">
      <alignment horizontal="center"/>
    </xf>
    <xf numFmtId="173" fontId="0" fillId="0" borderId="22" xfId="0" applyNumberFormat="1" applyBorder="1" applyAlignment="1">
      <alignment horizontal="center"/>
    </xf>
    <xf numFmtId="173" fontId="0" fillId="3" borderId="9" xfId="0" applyNumberFormat="1" applyFill="1" applyBorder="1" applyAlignment="1">
      <alignment horizontal="center" vertical="center"/>
    </xf>
    <xf numFmtId="173" fontId="15" fillId="2" borderId="54" xfId="0" quotePrefix="1" applyNumberFormat="1" applyFont="1" applyFill="1" applyBorder="1" applyAlignment="1">
      <alignment horizontal="center" vertical="center"/>
    </xf>
    <xf numFmtId="173" fontId="0" fillId="3" borderId="9" xfId="0" applyNumberFormat="1" applyFill="1" applyBorder="1" applyAlignment="1">
      <alignment horizontal="center" vertical="top"/>
    </xf>
    <xf numFmtId="0" fontId="0" fillId="0" borderId="9" xfId="0" applyBorder="1" applyAlignment="1">
      <alignment horizontal="center"/>
    </xf>
    <xf numFmtId="174" fontId="8" fillId="0" borderId="33" xfId="0" applyNumberFormat="1" applyFont="1" applyBorder="1" applyAlignment="1">
      <alignment horizontal="center"/>
    </xf>
    <xf numFmtId="174" fontId="0" fillId="0" borderId="0" xfId="0" applyNumberFormat="1" applyAlignment="1">
      <alignment horizontal="center"/>
    </xf>
    <xf numFmtId="174" fontId="8" fillId="0" borderId="9" xfId="0" applyNumberFormat="1" applyFont="1" applyBorder="1" applyAlignment="1">
      <alignment horizontal="center"/>
    </xf>
    <xf numFmtId="174" fontId="8" fillId="0" borderId="22" xfId="0" applyNumberFormat="1" applyFont="1" applyBorder="1" applyAlignment="1">
      <alignment horizontal="center"/>
    </xf>
    <xf numFmtId="44" fontId="14" fillId="3" borderId="66" xfId="4" applyFont="1" applyFill="1" applyBorder="1" applyAlignment="1" applyProtection="1">
      <alignment horizontal="center" vertical="center"/>
    </xf>
    <xf numFmtId="0" fontId="6" fillId="3" borderId="17" xfId="0" applyFont="1" applyFill="1" applyBorder="1" applyAlignment="1" applyProtection="1">
      <alignment horizontal="center" vertical="top" wrapText="1"/>
    </xf>
    <xf numFmtId="0" fontId="6" fillId="2" borderId="16" xfId="0" applyFont="1" applyFill="1" applyBorder="1" applyAlignment="1" applyProtection="1">
      <alignment vertical="center" wrapText="1"/>
    </xf>
    <xf numFmtId="0" fontId="6" fillId="2" borderId="17" xfId="0" applyFont="1" applyFill="1" applyBorder="1" applyAlignment="1" applyProtection="1">
      <alignment vertical="center" wrapText="1"/>
    </xf>
    <xf numFmtId="0" fontId="2" fillId="2" borderId="19" xfId="0" applyFont="1" applyFill="1" applyBorder="1" applyAlignment="1" applyProtection="1">
      <alignment vertical="center" wrapText="1"/>
    </xf>
    <xf numFmtId="0" fontId="25" fillId="2" borderId="19" xfId="0" applyFont="1" applyFill="1" applyBorder="1" applyAlignment="1" applyProtection="1">
      <alignment vertical="center" wrapText="1"/>
    </xf>
    <xf numFmtId="0" fontId="2" fillId="2" borderId="17" xfId="0" applyFont="1" applyFill="1" applyBorder="1" applyAlignment="1" applyProtection="1">
      <alignment vertical="center" wrapText="1"/>
    </xf>
    <xf numFmtId="49" fontId="2" fillId="2" borderId="19" xfId="0" applyNumberFormat="1" applyFont="1" applyFill="1" applyBorder="1" applyAlignment="1" applyProtection="1">
      <alignment vertical="center" wrapText="1"/>
    </xf>
    <xf numFmtId="49" fontId="2" fillId="2" borderId="67" xfId="0" applyNumberFormat="1" applyFont="1" applyFill="1" applyBorder="1" applyAlignment="1" applyProtection="1">
      <alignment vertical="center" wrapText="1"/>
    </xf>
    <xf numFmtId="49" fontId="2" fillId="2" borderId="17" xfId="0" applyNumberFormat="1" applyFont="1" applyFill="1" applyBorder="1" applyAlignment="1" applyProtection="1">
      <alignment vertical="center" wrapText="1"/>
    </xf>
    <xf numFmtId="49" fontId="6" fillId="2" borderId="19" xfId="0" applyNumberFormat="1" applyFont="1" applyFill="1" applyBorder="1" applyAlignment="1" applyProtection="1">
      <alignment vertical="center" wrapText="1"/>
    </xf>
    <xf numFmtId="0" fontId="2" fillId="2" borderId="67" xfId="0" applyFont="1" applyFill="1" applyBorder="1" applyAlignment="1" applyProtection="1">
      <alignment horizontal="right" vertical="center" wrapText="1"/>
    </xf>
    <xf numFmtId="0" fontId="2" fillId="2" borderId="19" xfId="0" applyFont="1" applyFill="1" applyBorder="1" applyAlignment="1" applyProtection="1">
      <alignment horizontal="right" vertical="center" wrapText="1"/>
    </xf>
    <xf numFmtId="0" fontId="23" fillId="2" borderId="66" xfId="0" applyFont="1" applyFill="1" applyBorder="1" applyProtection="1"/>
    <xf numFmtId="0" fontId="8" fillId="2" borderId="10" xfId="0" applyFont="1" applyFill="1" applyBorder="1" applyAlignment="1">
      <alignment horizontal="right" vertical="top"/>
    </xf>
    <xf numFmtId="0" fontId="6" fillId="2" borderId="16" xfId="0" applyFont="1" applyFill="1" applyBorder="1" applyAlignment="1" applyProtection="1">
      <alignment horizontal="center"/>
    </xf>
    <xf numFmtId="0" fontId="0" fillId="0" borderId="51" xfId="0" applyBorder="1" applyAlignment="1">
      <alignment horizontal="center"/>
    </xf>
    <xf numFmtId="174" fontId="0" fillId="0" borderId="57" xfId="0" applyNumberFormat="1" applyBorder="1" applyAlignment="1">
      <alignment horizontal="center"/>
    </xf>
    <xf numFmtId="174" fontId="0" fillId="0" borderId="34" xfId="0" applyNumberFormat="1" applyBorder="1" applyAlignment="1">
      <alignment horizontal="center"/>
    </xf>
    <xf numFmtId="0" fontId="0" fillId="0" borderId="2" xfId="0" applyFill="1" applyBorder="1" applyAlignment="1">
      <alignment vertical="top"/>
    </xf>
    <xf numFmtId="0" fontId="15" fillId="2" borderId="29" xfId="0" applyFont="1" applyFill="1" applyBorder="1" applyAlignment="1">
      <alignment horizontal="center" vertical="top"/>
    </xf>
    <xf numFmtId="0" fontId="17" fillId="2" borderId="52" xfId="0" applyFont="1" applyFill="1" applyBorder="1" applyAlignment="1">
      <alignment horizontal="center" vertical="top"/>
    </xf>
    <xf numFmtId="0" fontId="0" fillId="2" borderId="21" xfId="0" applyFill="1" applyBorder="1" applyAlignment="1">
      <alignment vertical="top"/>
    </xf>
    <xf numFmtId="0" fontId="18" fillId="2" borderId="21" xfId="0" quotePrefix="1" applyFont="1" applyFill="1" applyBorder="1" applyAlignment="1">
      <alignment horizontal="center" vertical="center" wrapText="1"/>
    </xf>
    <xf numFmtId="0" fontId="18" fillId="2" borderId="43" xfId="0" applyFont="1" applyFill="1" applyBorder="1" applyAlignment="1">
      <alignment horizontal="center" vertical="center" wrapText="1"/>
    </xf>
    <xf numFmtId="0" fontId="0" fillId="0" borderId="0" xfId="0"/>
    <xf numFmtId="0" fontId="0" fillId="0" borderId="26" xfId="0" applyFill="1" applyBorder="1" applyAlignment="1">
      <alignment vertical="top"/>
    </xf>
    <xf numFmtId="1" fontId="8" fillId="2" borderId="53" xfId="0" applyNumberFormat="1" applyFont="1" applyFill="1" applyBorder="1" applyAlignment="1">
      <alignment horizontal="center" vertical="top"/>
    </xf>
    <xf numFmtId="0" fontId="8" fillId="2" borderId="11" xfId="0" applyFont="1" applyFill="1" applyBorder="1" applyAlignment="1">
      <alignment horizontal="right" vertical="top"/>
    </xf>
    <xf numFmtId="0" fontId="8" fillId="2" borderId="12" xfId="0" applyFont="1" applyFill="1" applyBorder="1" applyAlignment="1">
      <alignment horizontal="center" vertical="top"/>
    </xf>
    <xf numFmtId="0" fontId="8" fillId="2" borderId="11" xfId="0" applyFont="1" applyFill="1" applyBorder="1" applyAlignment="1">
      <alignment horizontal="center" vertical="top"/>
    </xf>
    <xf numFmtId="0" fontId="16" fillId="0" borderId="0" xfId="0" applyFont="1" applyFill="1" applyBorder="1" applyAlignment="1">
      <alignment vertical="top" wrapText="1"/>
    </xf>
    <xf numFmtId="173" fontId="20" fillId="3" borderId="11" xfId="0" applyNumberFormat="1" applyFont="1" applyFill="1" applyBorder="1" applyAlignment="1">
      <alignment horizontal="center" vertical="top"/>
    </xf>
    <xf numFmtId="0" fontId="18" fillId="0" borderId="0" xfId="0" applyFont="1" applyFill="1" applyBorder="1" applyAlignment="1">
      <alignment vertical="top" wrapText="1"/>
    </xf>
    <xf numFmtId="0" fontId="18" fillId="0" borderId="0" xfId="0" applyFont="1" applyFill="1" applyAlignment="1">
      <alignment vertical="top"/>
    </xf>
    <xf numFmtId="0" fontId="18" fillId="2" borderId="34" xfId="0" applyFont="1" applyFill="1" applyBorder="1" applyAlignment="1">
      <alignment vertical="center" wrapText="1"/>
    </xf>
    <xf numFmtId="1" fontId="18" fillId="2" borderId="20" xfId="0" applyNumberFormat="1" applyFont="1" applyFill="1" applyBorder="1" applyAlignment="1">
      <alignment horizontal="center" vertical="center"/>
    </xf>
    <xf numFmtId="0" fontId="18" fillId="2" borderId="22" xfId="0" quotePrefix="1" applyFont="1" applyFill="1" applyBorder="1" applyAlignment="1">
      <alignment horizontal="center" vertical="center"/>
    </xf>
    <xf numFmtId="173" fontId="18" fillId="3" borderId="22" xfId="0" applyNumberFormat="1" applyFont="1" applyFill="1" applyBorder="1" applyAlignment="1">
      <alignment horizontal="center" vertical="center"/>
    </xf>
    <xf numFmtId="0" fontId="18" fillId="4" borderId="38" xfId="0" applyFont="1" applyFill="1" applyBorder="1" applyAlignment="1" applyProtection="1">
      <alignment horizontal="center" vertical="center" wrapText="1"/>
      <protection locked="0"/>
    </xf>
    <xf numFmtId="0" fontId="18" fillId="3" borderId="21" xfId="0" applyFont="1" applyFill="1" applyBorder="1" applyAlignment="1">
      <alignment horizontal="center" vertical="center" wrapText="1"/>
    </xf>
    <xf numFmtId="173" fontId="18" fillId="3" borderId="44" xfId="0" applyNumberFormat="1" applyFont="1" applyFill="1" applyBorder="1" applyAlignment="1">
      <alignment horizontal="center" vertical="center"/>
    </xf>
    <xf numFmtId="0" fontId="18" fillId="0" borderId="0" xfId="0" applyFont="1" applyFill="1" applyBorder="1" applyAlignment="1">
      <alignment vertical="top"/>
    </xf>
    <xf numFmtId="0" fontId="6" fillId="2" borderId="67" xfId="0" applyFont="1" applyFill="1" applyBorder="1" applyAlignment="1" applyProtection="1">
      <alignment vertical="center" wrapText="1"/>
    </xf>
    <xf numFmtId="0" fontId="0" fillId="0" borderId="0" xfId="0" applyFill="1" applyBorder="1" applyProtection="1"/>
    <xf numFmtId="0" fontId="0" fillId="0" borderId="0" xfId="0" applyFill="1" applyProtection="1"/>
    <xf numFmtId="0" fontId="1" fillId="0" borderId="0" xfId="0" applyFont="1" applyFill="1" applyBorder="1" applyProtection="1"/>
    <xf numFmtId="0" fontId="3" fillId="2" borderId="74" xfId="0" applyFont="1" applyFill="1" applyBorder="1" applyProtection="1"/>
    <xf numFmtId="0" fontId="0" fillId="4" borderId="6" xfId="0" applyFill="1" applyBorder="1" applyProtection="1"/>
    <xf numFmtId="0" fontId="0" fillId="2" borderId="8" xfId="0" applyFill="1" applyBorder="1" applyProtection="1"/>
    <xf numFmtId="0" fontId="0" fillId="3" borderId="27" xfId="0" applyFill="1" applyBorder="1" applyProtection="1"/>
    <xf numFmtId="1" fontId="3" fillId="2" borderId="62" xfId="0" applyNumberFormat="1" applyFont="1" applyFill="1" applyBorder="1" applyAlignment="1" applyProtection="1">
      <alignment horizontal="left" vertical="center" wrapText="1"/>
    </xf>
    <xf numFmtId="1" fontId="0" fillId="0" borderId="0" xfId="0" applyNumberFormat="1" applyFill="1" applyBorder="1" applyAlignment="1" applyProtection="1">
      <alignment vertical="center"/>
    </xf>
    <xf numFmtId="0" fontId="0" fillId="0" borderId="0" xfId="0" applyFill="1" applyBorder="1" applyAlignment="1" applyProtection="1">
      <alignment vertical="center"/>
    </xf>
    <xf numFmtId="0" fontId="0" fillId="0" borderId="0" xfId="0" applyFill="1" applyAlignment="1" applyProtection="1">
      <alignment vertical="center"/>
    </xf>
    <xf numFmtId="0" fontId="3" fillId="0" borderId="0" xfId="0" applyFont="1" applyFill="1" applyBorder="1" applyAlignment="1" applyProtection="1">
      <alignment horizontal="center" vertical="center"/>
    </xf>
    <xf numFmtId="0" fontId="3" fillId="2" borderId="62" xfId="0" applyFont="1" applyFill="1" applyBorder="1" applyAlignment="1" applyProtection="1">
      <alignment vertical="center" wrapText="1"/>
    </xf>
    <xf numFmtId="0" fontId="3" fillId="2" borderId="12" xfId="0" applyFont="1" applyFill="1" applyBorder="1" applyAlignment="1" applyProtection="1">
      <alignment vertical="center" wrapText="1"/>
    </xf>
    <xf numFmtId="1" fontId="0" fillId="3" borderId="63" xfId="0" applyNumberFormat="1" applyFill="1" applyBorder="1" applyAlignment="1" applyProtection="1">
      <alignment horizontal="center" vertical="center"/>
    </xf>
    <xf numFmtId="1" fontId="0" fillId="2" borderId="13" xfId="0" applyNumberFormat="1" applyFill="1" applyBorder="1" applyAlignment="1" applyProtection="1">
      <alignment horizontal="center" vertical="center"/>
    </xf>
    <xf numFmtId="1" fontId="0" fillId="3" borderId="15" xfId="0" applyNumberFormat="1" applyFill="1" applyBorder="1" applyAlignment="1" applyProtection="1">
      <alignment horizontal="center" vertical="center"/>
    </xf>
    <xf numFmtId="0" fontId="3" fillId="0" borderId="0" xfId="0" applyFont="1" applyFill="1" applyBorder="1" applyAlignment="1" applyProtection="1">
      <alignment vertical="center" wrapText="1"/>
    </xf>
    <xf numFmtId="1" fontId="0" fillId="0" borderId="0" xfId="0" applyNumberFormat="1" applyFill="1" applyBorder="1" applyAlignment="1" applyProtection="1">
      <alignment horizontal="center" vertical="center"/>
    </xf>
    <xf numFmtId="1" fontId="0" fillId="0" borderId="13" xfId="0" applyNumberFormat="1" applyFill="1" applyBorder="1" applyAlignment="1" applyProtection="1">
      <alignment horizontal="center" vertical="center"/>
    </xf>
    <xf numFmtId="1" fontId="0" fillId="0" borderId="26" xfId="0" applyNumberFormat="1" applyFill="1" applyBorder="1" applyAlignment="1" applyProtection="1">
      <alignment horizontal="center" vertical="center"/>
    </xf>
    <xf numFmtId="0" fontId="0" fillId="0" borderId="26" xfId="0" applyFill="1" applyBorder="1" applyAlignment="1" applyProtection="1">
      <alignment vertical="center"/>
    </xf>
    <xf numFmtId="0" fontId="0" fillId="0" borderId="26" xfId="0" applyFill="1" applyBorder="1" applyAlignment="1" applyProtection="1">
      <alignment vertical="center" wrapText="1"/>
    </xf>
    <xf numFmtId="0" fontId="27" fillId="2" borderId="57" xfId="0" applyFont="1" applyFill="1" applyBorder="1" applyAlignment="1" applyProtection="1">
      <alignment vertical="center"/>
    </xf>
    <xf numFmtId="0" fontId="3" fillId="2" borderId="31"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3" fillId="2" borderId="24" xfId="0" applyFont="1" applyFill="1" applyBorder="1" applyAlignment="1" applyProtection="1">
      <alignment vertical="center"/>
    </xf>
    <xf numFmtId="0" fontId="3" fillId="2" borderId="40" xfId="0" applyFont="1" applyFill="1" applyBorder="1" applyAlignment="1" applyProtection="1">
      <alignment vertical="center"/>
    </xf>
    <xf numFmtId="0" fontId="0" fillId="2" borderId="20" xfId="0" applyFill="1" applyBorder="1" applyAlignment="1" applyProtection="1">
      <alignment horizontal="center" vertical="center"/>
    </xf>
    <xf numFmtId="176" fontId="0" fillId="3" borderId="21" xfId="0" applyNumberFormat="1" applyFill="1" applyBorder="1" applyAlignment="1" applyProtection="1">
      <alignment horizontal="center" vertical="center"/>
    </xf>
    <xf numFmtId="0" fontId="0" fillId="2" borderId="20" xfId="0" applyFill="1" applyBorder="1" applyAlignment="1" applyProtection="1">
      <alignment vertical="center" wrapText="1"/>
    </xf>
    <xf numFmtId="0" fontId="3" fillId="2" borderId="59" xfId="0" applyFont="1" applyFill="1" applyBorder="1" applyAlignment="1" applyProtection="1">
      <alignment vertical="center" wrapText="1"/>
    </xf>
    <xf numFmtId="3" fontId="0" fillId="4" borderId="65" xfId="0" applyNumberFormat="1" applyFill="1" applyBorder="1" applyAlignment="1" applyProtection="1">
      <alignment horizontal="center" vertical="center" wrapText="1"/>
    </xf>
    <xf numFmtId="1" fontId="3" fillId="3" borderId="65" xfId="0" applyNumberFormat="1" applyFont="1" applyFill="1" applyBorder="1" applyAlignment="1" applyProtection="1">
      <alignment horizontal="center" vertical="center"/>
    </xf>
    <xf numFmtId="1" fontId="3" fillId="3" borderId="51" xfId="0" applyNumberFormat="1" applyFont="1" applyFill="1" applyBorder="1" applyAlignment="1" applyProtection="1">
      <alignment horizontal="center" vertical="center"/>
    </xf>
    <xf numFmtId="1" fontId="3" fillId="3" borderId="9" xfId="0" applyNumberFormat="1" applyFont="1" applyFill="1" applyBorder="1" applyAlignment="1" applyProtection="1">
      <alignment horizontal="center" vertical="center"/>
    </xf>
    <xf numFmtId="0" fontId="3" fillId="0" borderId="0" xfId="0" applyFont="1" applyFill="1" applyBorder="1" applyAlignment="1" applyProtection="1">
      <alignment vertical="center"/>
    </xf>
    <xf numFmtId="0" fontId="3" fillId="2" borderId="24" xfId="0" applyFont="1" applyFill="1" applyBorder="1" applyAlignment="1" applyProtection="1">
      <alignment vertical="center" wrapText="1"/>
    </xf>
    <xf numFmtId="0" fontId="0" fillId="2" borderId="58" xfId="0" applyFill="1" applyBorder="1" applyAlignment="1" applyProtection="1">
      <alignment vertical="center" wrapText="1"/>
    </xf>
    <xf numFmtId="0" fontId="0" fillId="3" borderId="18" xfId="0" applyFill="1" applyBorder="1" applyAlignment="1" applyProtection="1">
      <alignment horizontal="center" vertical="center" wrapText="1"/>
    </xf>
    <xf numFmtId="0" fontId="0" fillId="3" borderId="3" xfId="0" applyFill="1" applyBorder="1" applyAlignment="1" applyProtection="1">
      <alignment horizontal="center" vertical="center" wrapText="1"/>
    </xf>
    <xf numFmtId="0" fontId="0" fillId="0" borderId="0" xfId="0" applyFill="1" applyAlignment="1" applyProtection="1">
      <alignment vertical="center" wrapText="1"/>
    </xf>
    <xf numFmtId="0" fontId="0" fillId="2" borderId="40" xfId="0" applyFill="1" applyBorder="1" applyAlignment="1" applyProtection="1">
      <alignment vertical="center" wrapText="1"/>
    </xf>
    <xf numFmtId="3" fontId="3" fillId="3" borderId="35" xfId="0" applyNumberFormat="1" applyFont="1" applyFill="1" applyBorder="1" applyAlignment="1" applyProtection="1">
      <alignment horizontal="center" vertical="center" wrapText="1"/>
    </xf>
    <xf numFmtId="3" fontId="3" fillId="3" borderId="21" xfId="0" applyNumberFormat="1" applyFont="1" applyFill="1" applyBorder="1" applyAlignment="1" applyProtection="1">
      <alignment horizontal="center" vertical="center" wrapText="1"/>
    </xf>
    <xf numFmtId="3" fontId="3" fillId="3" borderId="22" xfId="0" applyNumberFormat="1" applyFont="1" applyFill="1" applyBorder="1" applyAlignment="1" applyProtection="1">
      <alignment horizontal="center" vertical="center" wrapText="1"/>
    </xf>
    <xf numFmtId="0" fontId="0" fillId="2" borderId="7" xfId="0" applyFill="1" applyBorder="1" applyAlignment="1" applyProtection="1">
      <alignment vertical="center" wrapText="1"/>
    </xf>
    <xf numFmtId="0" fontId="0" fillId="2" borderId="26" xfId="0" applyFill="1" applyBorder="1" applyAlignment="1" applyProtection="1">
      <alignment vertical="center" wrapText="1"/>
    </xf>
    <xf numFmtId="172" fontId="3" fillId="3" borderId="56" xfId="0" applyNumberFormat="1" applyFont="1" applyFill="1" applyBorder="1" applyAlignment="1" applyProtection="1">
      <alignment horizontal="center" vertical="center" wrapText="1"/>
    </xf>
    <xf numFmtId="172" fontId="3" fillId="3" borderId="49" xfId="0" applyNumberFormat="1" applyFont="1" applyFill="1" applyBorder="1" applyAlignment="1" applyProtection="1">
      <alignment horizontal="center" vertical="center" wrapText="1"/>
    </xf>
    <xf numFmtId="172" fontId="3" fillId="3" borderId="50" xfId="0" applyNumberFormat="1" applyFont="1" applyFill="1" applyBorder="1" applyAlignment="1" applyProtection="1">
      <alignment horizontal="center" vertical="center" wrapText="1"/>
    </xf>
    <xf numFmtId="2" fontId="0" fillId="0" borderId="0" xfId="0" applyNumberFormat="1" applyFill="1" applyBorder="1" applyProtection="1"/>
    <xf numFmtId="0" fontId="5" fillId="2" borderId="13" xfId="0" applyFont="1" applyFill="1" applyBorder="1" applyAlignment="1" applyProtection="1">
      <alignment vertical="center"/>
    </xf>
    <xf numFmtId="0" fontId="5" fillId="3" borderId="63" xfId="0" applyFont="1" applyFill="1" applyBorder="1" applyAlignment="1" applyProtection="1">
      <alignment horizontal="center" vertical="center" wrapText="1"/>
    </xf>
    <xf numFmtId="0" fontId="5" fillId="3" borderId="15" xfId="0" applyFont="1" applyFill="1" applyBorder="1" applyAlignment="1" applyProtection="1">
      <alignment horizontal="center" vertical="center" wrapText="1"/>
    </xf>
    <xf numFmtId="0" fontId="5" fillId="0" borderId="0" xfId="0" applyFont="1" applyFill="1" applyAlignment="1" applyProtection="1">
      <alignment vertical="center"/>
    </xf>
    <xf numFmtId="49" fontId="11" fillId="2" borderId="17" xfId="2" applyNumberFormat="1" applyFont="1" applyFill="1" applyBorder="1" applyAlignment="1" applyProtection="1">
      <alignment vertical="center" wrapText="1"/>
    </xf>
    <xf numFmtId="0" fontId="8" fillId="2" borderId="18" xfId="0" applyFont="1" applyFill="1" applyBorder="1" applyAlignment="1">
      <alignment horizontal="left" vertical="top"/>
    </xf>
    <xf numFmtId="0" fontId="0" fillId="0" borderId="0" xfId="0" applyFill="1" applyAlignment="1">
      <alignment vertical="top"/>
    </xf>
    <xf numFmtId="1" fontId="18" fillId="2" borderId="58" xfId="0" applyNumberFormat="1" applyFont="1" applyFill="1" applyBorder="1" applyAlignment="1">
      <alignment horizontal="center" vertical="top"/>
    </xf>
    <xf numFmtId="0" fontId="0" fillId="0" borderId="12" xfId="0" applyBorder="1" applyAlignment="1"/>
    <xf numFmtId="0" fontId="0" fillId="0" borderId="13" xfId="0" applyBorder="1" applyAlignment="1"/>
    <xf numFmtId="0" fontId="29" fillId="0" borderId="13" xfId="0" applyFont="1" applyBorder="1" applyAlignment="1"/>
    <xf numFmtId="0" fontId="29" fillId="0" borderId="11" xfId="0" applyFont="1" applyBorder="1" applyAlignment="1"/>
    <xf numFmtId="0" fontId="29" fillId="0" borderId="25" xfId="0" applyFont="1" applyBorder="1" applyAlignment="1">
      <alignment horizontal="center"/>
    </xf>
    <xf numFmtId="0" fontId="29" fillId="0" borderId="9" xfId="0" applyFont="1" applyBorder="1" applyAlignment="1">
      <alignment horizontal="center"/>
    </xf>
    <xf numFmtId="0" fontId="29" fillId="0" borderId="64" xfId="0" applyFont="1" applyBorder="1" applyAlignment="1">
      <alignment horizontal="center"/>
    </xf>
    <xf numFmtId="0" fontId="29" fillId="0" borderId="51" xfId="0" applyFont="1" applyBorder="1" applyAlignment="1">
      <alignment horizontal="center"/>
    </xf>
    <xf numFmtId="0" fontId="29" fillId="0" borderId="59" xfId="0" applyFont="1" applyBorder="1" applyAlignment="1">
      <alignment horizontal="center"/>
    </xf>
    <xf numFmtId="0" fontId="29" fillId="0" borderId="24" xfId="0" applyFont="1" applyBorder="1" applyAlignment="1">
      <alignment horizontal="center"/>
    </xf>
    <xf numFmtId="174" fontId="30" fillId="0" borderId="6" xfId="0" applyNumberFormat="1" applyFont="1" applyBorder="1" applyAlignment="1">
      <alignment horizontal="center"/>
    </xf>
    <xf numFmtId="0" fontId="29" fillId="0" borderId="57" xfId="0" applyFont="1" applyBorder="1" applyAlignment="1">
      <alignment horizontal="center"/>
    </xf>
    <xf numFmtId="0" fontId="29" fillId="0" borderId="69" xfId="0" applyFont="1" applyBorder="1" applyAlignment="1">
      <alignment horizontal="center"/>
    </xf>
    <xf numFmtId="174" fontId="30" fillId="0" borderId="33" xfId="0" applyNumberFormat="1" applyFont="1" applyBorder="1" applyAlignment="1">
      <alignment horizontal="center"/>
    </xf>
    <xf numFmtId="0" fontId="29" fillId="0" borderId="57" xfId="0" applyFont="1" applyFill="1" applyBorder="1" applyAlignment="1">
      <alignment horizontal="center"/>
    </xf>
    <xf numFmtId="1" fontId="29" fillId="0" borderId="40" xfId="0" applyNumberFormat="1" applyFont="1" applyBorder="1" applyAlignment="1">
      <alignment horizontal="center"/>
    </xf>
    <xf numFmtId="173" fontId="29" fillId="0" borderId="22" xfId="0" applyNumberFormat="1" applyFont="1" applyBorder="1" applyAlignment="1">
      <alignment horizontal="center"/>
    </xf>
    <xf numFmtId="0" fontId="29" fillId="0" borderId="34" xfId="0" applyFont="1" applyBorder="1" applyAlignment="1">
      <alignment horizontal="center"/>
    </xf>
    <xf numFmtId="0" fontId="29" fillId="0" borderId="20" xfId="0" applyFont="1" applyBorder="1" applyAlignment="1">
      <alignment horizontal="center"/>
    </xf>
    <xf numFmtId="0" fontId="29" fillId="0" borderId="34" xfId="0" applyFont="1" applyFill="1" applyBorder="1" applyAlignment="1">
      <alignment horizontal="center"/>
    </xf>
    <xf numFmtId="173" fontId="29" fillId="0" borderId="22" xfId="0" applyNumberFormat="1" applyFont="1" applyFill="1" applyBorder="1" applyAlignment="1">
      <alignment horizontal="center"/>
    </xf>
    <xf numFmtId="174" fontId="30" fillId="0" borderId="22" xfId="0" applyNumberFormat="1" applyFont="1" applyBorder="1" applyAlignment="1">
      <alignment horizontal="center"/>
    </xf>
    <xf numFmtId="1" fontId="29" fillId="0" borderId="25" xfId="0" applyNumberFormat="1" applyFont="1" applyBorder="1" applyAlignment="1">
      <alignment horizontal="center"/>
    </xf>
    <xf numFmtId="174" fontId="30" fillId="0" borderId="9" xfId="0" applyNumberFormat="1" applyFont="1" applyBorder="1" applyAlignment="1">
      <alignment horizontal="center"/>
    </xf>
    <xf numFmtId="1" fontId="29" fillId="0" borderId="0" xfId="0" applyNumberFormat="1" applyFont="1" applyBorder="1" applyAlignment="1">
      <alignment horizontal="center"/>
    </xf>
    <xf numFmtId="173" fontId="29" fillId="0" borderId="0" xfId="0" applyNumberFormat="1" applyFont="1" applyBorder="1" applyAlignment="1">
      <alignment horizontal="center"/>
    </xf>
    <xf numFmtId="174" fontId="30" fillId="0" borderId="0" xfId="0" applyNumberFormat="1" applyFont="1" applyBorder="1" applyAlignment="1">
      <alignment horizontal="center"/>
    </xf>
    <xf numFmtId="0" fontId="29" fillId="0" borderId="0" xfId="0" applyFont="1"/>
    <xf numFmtId="174" fontId="30" fillId="0" borderId="22" xfId="0" applyNumberFormat="1" applyFont="1" applyFill="1" applyBorder="1" applyAlignment="1">
      <alignment horizontal="center"/>
    </xf>
    <xf numFmtId="0" fontId="29" fillId="0" borderId="0" xfId="0" applyFont="1" applyAlignment="1">
      <alignment horizontal="center"/>
    </xf>
    <xf numFmtId="0" fontId="29" fillId="0" borderId="59" xfId="0" applyFont="1" applyFill="1" applyBorder="1" applyAlignment="1">
      <alignment horizontal="center"/>
    </xf>
    <xf numFmtId="174" fontId="30" fillId="0" borderId="9" xfId="0" applyNumberFormat="1" applyFont="1" applyFill="1" applyBorder="1" applyAlignment="1">
      <alignment horizontal="center"/>
    </xf>
    <xf numFmtId="0" fontId="17" fillId="2" borderId="5" xfId="0" applyFont="1" applyFill="1" applyBorder="1" applyAlignment="1">
      <alignment horizontal="center" vertical="top"/>
    </xf>
    <xf numFmtId="0" fontId="17" fillId="2" borderId="0" xfId="0" applyFont="1" applyFill="1" applyBorder="1" applyAlignment="1">
      <alignment horizontal="center" vertical="top"/>
    </xf>
    <xf numFmtId="0" fontId="0" fillId="2" borderId="0" xfId="0" applyFill="1" applyBorder="1" applyAlignment="1">
      <alignment horizontal="center" vertical="center"/>
    </xf>
    <xf numFmtId="0" fontId="15" fillId="0" borderId="2" xfId="0" applyFont="1" applyFill="1" applyBorder="1" applyAlignment="1">
      <alignment vertical="top"/>
    </xf>
    <xf numFmtId="0" fontId="8" fillId="0" borderId="0" xfId="0" applyFont="1" applyFill="1" applyBorder="1" applyAlignment="1">
      <alignment vertical="top" wrapText="1"/>
    </xf>
    <xf numFmtId="174" fontId="8" fillId="0" borderId="6" xfId="0" applyNumberFormat="1" applyFont="1" applyBorder="1" applyAlignment="1">
      <alignment horizontal="center"/>
    </xf>
    <xf numFmtId="0" fontId="0" fillId="0" borderId="11" xfId="0" applyBorder="1" applyAlignment="1"/>
    <xf numFmtId="0" fontId="6" fillId="2" borderId="17" xfId="0" applyFont="1" applyFill="1" applyBorder="1" applyAlignment="1" applyProtection="1">
      <alignment horizontal="left" vertical="center" wrapText="1"/>
    </xf>
    <xf numFmtId="0" fontId="2" fillId="2" borderId="23" xfId="0" applyFont="1" applyFill="1" applyBorder="1" applyAlignment="1" applyProtection="1">
      <alignment vertical="center" wrapText="1"/>
    </xf>
    <xf numFmtId="0" fontId="25" fillId="2" borderId="17" xfId="0" applyFont="1" applyFill="1" applyBorder="1" applyAlignment="1" applyProtection="1">
      <alignment vertical="center" wrapText="1"/>
    </xf>
    <xf numFmtId="14" fontId="6" fillId="4" borderId="23" xfId="0" applyNumberFormat="1" applyFont="1" applyFill="1" applyBorder="1" applyAlignment="1" applyProtection="1">
      <alignment vertical="center" wrapText="1"/>
      <protection locked="0"/>
    </xf>
    <xf numFmtId="171" fontId="14" fillId="3" borderId="68" xfId="3" applyNumberFormat="1" applyFont="1" applyFill="1" applyBorder="1" applyAlignment="1" applyProtection="1">
      <alignment horizontal="center" vertical="center"/>
    </xf>
    <xf numFmtId="0" fontId="0" fillId="4" borderId="38" xfId="0" applyFill="1" applyBorder="1" applyAlignment="1" applyProtection="1">
      <alignment horizontal="center" vertical="center" wrapText="1"/>
      <protection locked="0"/>
    </xf>
    <xf numFmtId="0" fontId="8" fillId="2" borderId="1" xfId="0" applyFont="1" applyFill="1" applyBorder="1" applyAlignment="1">
      <alignment vertical="center"/>
    </xf>
    <xf numFmtId="0" fontId="8" fillId="2" borderId="2" xfId="0" applyFont="1" applyFill="1" applyBorder="1" applyAlignment="1">
      <alignment vertical="center"/>
    </xf>
    <xf numFmtId="0" fontId="8" fillId="2" borderId="3" xfId="0" applyFont="1" applyFill="1" applyBorder="1" applyAlignment="1">
      <alignment vertical="center"/>
    </xf>
    <xf numFmtId="0" fontId="18" fillId="2" borderId="36" xfId="0" applyFont="1" applyFill="1" applyBorder="1" applyAlignment="1">
      <alignment horizontal="center" vertical="center" wrapText="1"/>
    </xf>
    <xf numFmtId="49" fontId="0" fillId="2" borderId="25" xfId="0" applyNumberFormat="1" applyFill="1" applyBorder="1" applyAlignment="1">
      <alignment horizontal="center" vertical="center"/>
    </xf>
    <xf numFmtId="0" fontId="16" fillId="0" borderId="0" xfId="0" applyFont="1" applyFill="1" applyBorder="1" applyAlignment="1">
      <alignment vertical="top"/>
    </xf>
    <xf numFmtId="0" fontId="8" fillId="3" borderId="29" xfId="0" applyFont="1" applyFill="1" applyBorder="1" applyAlignment="1">
      <alignment horizontal="left" vertical="top" wrapText="1"/>
    </xf>
    <xf numFmtId="0" fontId="18" fillId="2" borderId="34" xfId="0" applyFont="1" applyFill="1" applyBorder="1" applyAlignment="1">
      <alignment horizontal="center" vertical="center" wrapText="1"/>
    </xf>
    <xf numFmtId="0" fontId="6" fillId="3" borderId="21" xfId="0" applyFont="1" applyFill="1" applyBorder="1" applyAlignment="1" applyProtection="1">
      <alignment horizontal="center" vertical="top" wrapText="1"/>
    </xf>
    <xf numFmtId="0" fontId="0" fillId="2" borderId="32" xfId="0" applyFill="1" applyBorder="1" applyAlignment="1" applyProtection="1">
      <alignment vertical="center"/>
    </xf>
    <xf numFmtId="4" fontId="0" fillId="3" borderId="22" xfId="0" applyNumberFormat="1" applyFill="1" applyBorder="1" applyAlignment="1" applyProtection="1">
      <alignment horizontal="center" vertical="center"/>
    </xf>
    <xf numFmtId="49" fontId="18" fillId="2" borderId="19" xfId="0" applyNumberFormat="1" applyFont="1" applyFill="1" applyBorder="1" applyAlignment="1">
      <alignment horizontal="center" vertical="center"/>
    </xf>
    <xf numFmtId="49" fontId="18" fillId="2" borderId="42" xfId="0" applyNumberFormat="1" applyFont="1" applyFill="1" applyBorder="1" applyAlignment="1">
      <alignment horizontal="center" vertical="center"/>
    </xf>
    <xf numFmtId="0" fontId="6" fillId="3" borderId="22" xfId="0" applyFont="1" applyFill="1" applyBorder="1" applyAlignment="1" applyProtection="1">
      <alignment horizontal="center" vertical="top" wrapText="1"/>
    </xf>
    <xf numFmtId="172" fontId="0" fillId="4" borderId="21" xfId="0" applyNumberFormat="1" applyFill="1" applyBorder="1" applyAlignment="1" applyProtection="1">
      <alignment horizontal="center" vertical="center"/>
      <protection locked="0"/>
    </xf>
    <xf numFmtId="172" fontId="0" fillId="4" borderId="22" xfId="0" applyNumberFormat="1" applyFill="1" applyBorder="1" applyAlignment="1" applyProtection="1">
      <alignment horizontal="center" vertical="center"/>
      <protection locked="0"/>
    </xf>
    <xf numFmtId="164" fontId="2" fillId="3" borderId="19" xfId="3" applyFont="1" applyFill="1" applyBorder="1" applyAlignment="1" applyProtection="1">
      <alignment vertical="center"/>
      <protection locked="0"/>
    </xf>
    <xf numFmtId="164" fontId="2" fillId="3" borderId="17" xfId="3" applyFont="1" applyFill="1" applyBorder="1" applyAlignment="1" applyProtection="1">
      <alignment vertical="center"/>
      <protection locked="0"/>
    </xf>
    <xf numFmtId="168" fontId="2" fillId="3" borderId="17" xfId="0" applyNumberFormat="1" applyFont="1" applyFill="1" applyBorder="1" applyAlignment="1" applyProtection="1">
      <alignment horizontal="center"/>
    </xf>
    <xf numFmtId="168" fontId="2" fillId="3" borderId="81" xfId="0" applyNumberFormat="1" applyFont="1" applyFill="1" applyBorder="1" applyAlignment="1" applyProtection="1">
      <alignment horizontal="center"/>
    </xf>
    <xf numFmtId="164" fontId="6" fillId="3" borderId="81" xfId="3" applyFont="1" applyFill="1" applyBorder="1" applyAlignment="1" applyProtection="1">
      <alignment vertical="center"/>
    </xf>
    <xf numFmtId="0" fontId="31" fillId="2" borderId="19" xfId="0" applyFont="1" applyFill="1" applyBorder="1" applyAlignment="1" applyProtection="1">
      <alignment vertical="center" wrapText="1"/>
    </xf>
    <xf numFmtId="0" fontId="32" fillId="2" borderId="40" xfId="0" applyFont="1" applyFill="1" applyBorder="1" applyAlignment="1" applyProtection="1">
      <alignment vertical="center" wrapText="1"/>
    </xf>
    <xf numFmtId="49" fontId="2" fillId="2" borderId="66" xfId="2" applyNumberFormat="1" applyFont="1" applyFill="1" applyBorder="1" applyAlignment="1" applyProtection="1">
      <alignment vertical="center" wrapText="1"/>
    </xf>
    <xf numFmtId="0" fontId="0" fillId="0" borderId="0" xfId="0" applyProtection="1"/>
    <xf numFmtId="0" fontId="0" fillId="2" borderId="32" xfId="0" applyFill="1" applyBorder="1" applyProtection="1"/>
    <xf numFmtId="0" fontId="0" fillId="2" borderId="69" xfId="0" applyFill="1" applyBorder="1" applyProtection="1"/>
    <xf numFmtId="0" fontId="0" fillId="2" borderId="30" xfId="0" applyFill="1" applyBorder="1" applyProtection="1"/>
    <xf numFmtId="44" fontId="2" fillId="3" borderId="67" xfId="3" applyNumberFormat="1" applyFont="1" applyFill="1" applyBorder="1" applyAlignment="1" applyProtection="1">
      <alignment vertical="center"/>
    </xf>
    <xf numFmtId="178" fontId="0" fillId="3" borderId="85" xfId="0" applyNumberFormat="1" applyFill="1" applyBorder="1" applyProtection="1"/>
    <xf numFmtId="0" fontId="8" fillId="2" borderId="84" xfId="0" applyFont="1" applyFill="1" applyBorder="1" applyAlignment="1" applyProtection="1">
      <alignment horizontal="left" vertical="center" wrapText="1"/>
    </xf>
    <xf numFmtId="44" fontId="0" fillId="3" borderId="89" xfId="0" applyNumberFormat="1" applyFill="1" applyBorder="1" applyProtection="1"/>
    <xf numFmtId="0" fontId="8" fillId="2" borderId="91" xfId="0" applyFont="1" applyFill="1" applyBorder="1" applyProtection="1"/>
    <xf numFmtId="0" fontId="0" fillId="2" borderId="83" xfId="0" applyFill="1" applyBorder="1" applyProtection="1">
      <protection locked="0"/>
    </xf>
    <xf numFmtId="0" fontId="0" fillId="2" borderId="0" xfId="0" applyFill="1" applyAlignment="1" applyProtection="1">
      <alignment horizontal="left" indent="1"/>
      <protection locked="0"/>
    </xf>
    <xf numFmtId="0" fontId="0" fillId="2" borderId="0" xfId="0" applyFill="1" applyAlignment="1" applyProtection="1">
      <alignment horizontal="left" indent="2"/>
      <protection locked="0"/>
    </xf>
    <xf numFmtId="178" fontId="0" fillId="4" borderId="83" xfId="0" applyNumberFormat="1" applyFill="1" applyBorder="1" applyProtection="1">
      <protection locked="0"/>
    </xf>
    <xf numFmtId="44" fontId="0" fillId="4" borderId="41" xfId="0" applyNumberFormat="1" applyFill="1" applyBorder="1" applyProtection="1">
      <protection locked="0"/>
    </xf>
    <xf numFmtId="179" fontId="12" fillId="0" borderId="0" xfId="0" applyNumberFormat="1" applyFont="1" applyFill="1" applyBorder="1" applyProtection="1"/>
    <xf numFmtId="0" fontId="6" fillId="2" borderId="25" xfId="0" applyFont="1" applyFill="1" applyBorder="1" applyAlignment="1" applyProtection="1">
      <alignment vertical="center"/>
    </xf>
    <xf numFmtId="0" fontId="2" fillId="0" borderId="0" xfId="0" applyFont="1" applyFill="1" applyBorder="1" applyAlignment="1" applyProtection="1">
      <alignment vertical="center"/>
    </xf>
    <xf numFmtId="0" fontId="2" fillId="2" borderId="17" xfId="0" applyFont="1" applyFill="1" applyBorder="1" applyAlignment="1" applyProtection="1">
      <alignment vertical="center"/>
    </xf>
    <xf numFmtId="0" fontId="2" fillId="2" borderId="17" xfId="0" applyFont="1" applyFill="1" applyBorder="1" applyAlignment="1" applyProtection="1">
      <alignment horizontal="center" vertical="center"/>
    </xf>
    <xf numFmtId="0" fontId="4" fillId="0" borderId="0" xfId="0" applyFont="1" applyFill="1" applyBorder="1" applyAlignment="1" applyProtection="1">
      <alignment vertical="center"/>
    </xf>
    <xf numFmtId="0" fontId="0" fillId="4" borderId="21" xfId="0" applyFill="1" applyBorder="1" applyAlignment="1">
      <alignment vertical="top" wrapText="1"/>
    </xf>
    <xf numFmtId="0" fontId="0" fillId="3" borderId="21" xfId="0" applyFill="1" applyBorder="1"/>
    <xf numFmtId="0" fontId="11" fillId="0" borderId="0" xfId="2" applyFont="1" applyFill="1" applyBorder="1" applyAlignment="1" applyProtection="1">
      <alignment horizontal="center" vertical="center" wrapText="1"/>
    </xf>
    <xf numFmtId="165" fontId="2" fillId="0" borderId="0" xfId="3" applyNumberFormat="1" applyFont="1" applyFill="1" applyBorder="1" applyAlignment="1" applyProtection="1">
      <alignment horizontal="center" vertical="center"/>
    </xf>
    <xf numFmtId="0" fontId="2" fillId="0" borderId="0" xfId="0" applyFont="1" applyFill="1" applyBorder="1" applyAlignment="1" applyProtection="1">
      <alignment horizontal="center" vertical="center" wrapText="1"/>
    </xf>
    <xf numFmtId="0" fontId="25" fillId="2" borderId="24" xfId="0" applyFont="1" applyFill="1" applyBorder="1" applyAlignment="1" applyProtection="1">
      <alignment vertical="center" wrapText="1"/>
    </xf>
    <xf numFmtId="0" fontId="2" fillId="2" borderId="40" xfId="0" applyFont="1" applyFill="1" applyBorder="1" applyAlignment="1" applyProtection="1">
      <alignment vertical="center" wrapText="1"/>
    </xf>
    <xf numFmtId="49" fontId="2" fillId="2" borderId="40" xfId="0" applyNumberFormat="1" applyFont="1" applyFill="1" applyBorder="1" applyAlignment="1" applyProtection="1">
      <alignment vertical="center" wrapText="1"/>
    </xf>
    <xf numFmtId="49" fontId="2" fillId="2" borderId="25" xfId="0" applyNumberFormat="1" applyFont="1" applyFill="1" applyBorder="1" applyAlignment="1" applyProtection="1">
      <alignment vertical="center" wrapText="1"/>
    </xf>
    <xf numFmtId="0" fontId="11" fillId="2" borderId="18" xfId="2" applyFont="1" applyFill="1" applyBorder="1" applyAlignment="1" applyProtection="1">
      <alignment vertical="center" wrapText="1"/>
    </xf>
    <xf numFmtId="9" fontId="2" fillId="3" borderId="21" xfId="1" applyFont="1" applyFill="1" applyBorder="1" applyAlignment="1" applyProtection="1">
      <alignment vertical="center"/>
    </xf>
    <xf numFmtId="167" fontId="2" fillId="4" borderId="19" xfId="3" applyNumberFormat="1" applyFont="1" applyFill="1" applyBorder="1" applyAlignment="1" applyProtection="1">
      <alignment vertical="center"/>
    </xf>
    <xf numFmtId="169" fontId="2" fillId="4" borderId="19" xfId="3" applyNumberFormat="1" applyFont="1" applyFill="1" applyBorder="1" applyAlignment="1" applyProtection="1">
      <alignment vertical="center"/>
    </xf>
    <xf numFmtId="0" fontId="8" fillId="2" borderId="62" xfId="0" applyFont="1" applyFill="1" applyBorder="1" applyAlignment="1">
      <alignment horizontal="center" vertical="center" wrapText="1"/>
    </xf>
    <xf numFmtId="0" fontId="18" fillId="2" borderId="62" xfId="0" applyFont="1" applyFill="1" applyBorder="1" applyAlignment="1">
      <alignment horizontal="right" vertical="center"/>
    </xf>
    <xf numFmtId="0" fontId="0" fillId="2" borderId="57" xfId="0" applyFill="1" applyBorder="1"/>
    <xf numFmtId="0" fontId="0" fillId="2" borderId="34" xfId="0" applyFill="1" applyBorder="1"/>
    <xf numFmtId="0" fontId="0" fillId="2" borderId="59" xfId="0" applyFill="1" applyBorder="1"/>
    <xf numFmtId="0" fontId="0" fillId="2" borderId="42" xfId="0" applyFill="1" applyBorder="1"/>
    <xf numFmtId="0" fontId="0" fillId="2" borderId="32" xfId="0" applyFill="1" applyBorder="1" applyAlignment="1">
      <alignment horizontal="right"/>
    </xf>
    <xf numFmtId="0" fontId="0" fillId="2" borderId="48" xfId="0" applyFill="1" applyBorder="1" applyAlignment="1">
      <alignment horizontal="left"/>
    </xf>
    <xf numFmtId="0" fontId="0" fillId="2" borderId="40" xfId="0" applyFill="1" applyBorder="1"/>
    <xf numFmtId="0" fontId="0" fillId="2" borderId="36" xfId="0" applyFill="1" applyBorder="1" applyAlignment="1">
      <alignment horizontal="right"/>
    </xf>
    <xf numFmtId="0" fontId="0" fillId="2" borderId="43" xfId="0" applyFill="1" applyBorder="1" applyAlignment="1">
      <alignment horizontal="left"/>
    </xf>
    <xf numFmtId="0" fontId="0" fillId="2" borderId="25" xfId="0" applyFill="1" applyBorder="1"/>
    <xf numFmtId="0" fontId="0" fillId="2" borderId="52" xfId="0" applyFill="1" applyBorder="1" applyAlignment="1">
      <alignment horizontal="right"/>
    </xf>
    <xf numFmtId="0" fontId="0" fillId="2" borderId="55" xfId="0" applyFill="1" applyBorder="1" applyAlignment="1">
      <alignment horizontal="left"/>
    </xf>
    <xf numFmtId="0" fontId="8" fillId="2" borderId="63" xfId="0" applyFont="1" applyFill="1" applyBorder="1" applyAlignment="1">
      <alignment horizontal="center" vertical="top" wrapText="1"/>
    </xf>
    <xf numFmtId="0" fontId="8" fillId="2" borderId="15" xfId="0" applyFont="1" applyFill="1" applyBorder="1" applyAlignment="1">
      <alignment horizontal="center" vertical="top" wrapText="1"/>
    </xf>
    <xf numFmtId="0" fontId="8" fillId="2" borderId="10" xfId="0" applyFont="1" applyFill="1" applyBorder="1" applyAlignment="1">
      <alignment horizontal="center" vertical="top" wrapText="1"/>
    </xf>
    <xf numFmtId="0" fontId="0" fillId="2" borderId="16" xfId="0" applyFill="1" applyBorder="1" applyAlignment="1">
      <alignment horizontal="left"/>
    </xf>
    <xf numFmtId="0" fontId="0" fillId="2" borderId="19" xfId="0" applyFill="1" applyBorder="1"/>
    <xf numFmtId="0" fontId="0" fillId="2" borderId="23" xfId="0" applyFill="1" applyBorder="1"/>
    <xf numFmtId="0" fontId="8" fillId="2" borderId="14" xfId="0" applyFont="1" applyFill="1" applyBorder="1" applyAlignment="1">
      <alignment horizontal="center" vertical="center" wrapText="1"/>
    </xf>
    <xf numFmtId="177" fontId="0" fillId="7" borderId="0" xfId="0" applyNumberFormat="1" applyFill="1" applyBorder="1" applyAlignment="1" applyProtection="1">
      <alignment horizontal="center"/>
    </xf>
    <xf numFmtId="0" fontId="0" fillId="8" borderId="83" xfId="0" applyFill="1" applyBorder="1" applyAlignment="1" applyProtection="1"/>
    <xf numFmtId="0" fontId="0" fillId="8" borderId="83" xfId="0" applyFill="1" applyBorder="1" applyProtection="1"/>
    <xf numFmtId="0" fontId="0" fillId="8" borderId="0" xfId="0" applyFill="1" applyProtection="1"/>
    <xf numFmtId="0" fontId="0" fillId="8" borderId="87" xfId="0" applyFill="1" applyBorder="1"/>
    <xf numFmtId="0" fontId="0" fillId="8" borderId="84" xfId="0" applyFill="1" applyBorder="1"/>
    <xf numFmtId="0" fontId="0" fillId="8" borderId="94" xfId="0" applyFill="1" applyBorder="1" applyProtection="1"/>
    <xf numFmtId="0" fontId="8" fillId="2" borderId="36" xfId="0" applyFont="1" applyFill="1" applyBorder="1" applyAlignment="1" applyProtection="1">
      <alignment horizontal="left"/>
    </xf>
    <xf numFmtId="0" fontId="0" fillId="8" borderId="32" xfId="0" applyFill="1" applyBorder="1" applyProtection="1"/>
    <xf numFmtId="0" fontId="8" fillId="2" borderId="95" xfId="0" applyFont="1" applyFill="1" applyBorder="1" applyAlignment="1" applyProtection="1">
      <alignment horizontal="left" vertical="center" wrapText="1"/>
    </xf>
    <xf numFmtId="44" fontId="0" fillId="3" borderId="96" xfId="0" applyNumberFormat="1" applyFill="1" applyBorder="1" applyAlignment="1" applyProtection="1"/>
    <xf numFmtId="44" fontId="0" fillId="4" borderId="97" xfId="0" applyNumberFormat="1" applyFill="1" applyBorder="1" applyAlignment="1" applyProtection="1">
      <protection locked="0"/>
    </xf>
    <xf numFmtId="44" fontId="0" fillId="3" borderId="96" xfId="0" applyNumberFormat="1" applyFill="1" applyBorder="1" applyProtection="1"/>
    <xf numFmtId="44" fontId="0" fillId="4" borderId="97" xfId="0" applyNumberFormat="1" applyFill="1" applyBorder="1" applyProtection="1">
      <protection locked="0"/>
    </xf>
    <xf numFmtId="44" fontId="0" fillId="3" borderId="98" xfId="0" applyNumberFormat="1" applyFill="1" applyBorder="1" applyProtection="1"/>
    <xf numFmtId="0" fontId="0" fillId="2" borderId="93" xfId="0" applyFill="1" applyBorder="1" applyProtection="1">
      <protection locked="0"/>
    </xf>
    <xf numFmtId="44" fontId="0" fillId="4" borderId="20" xfId="0" applyNumberFormat="1" applyFill="1" applyBorder="1" applyProtection="1">
      <protection locked="0"/>
    </xf>
    <xf numFmtId="178" fontId="0" fillId="4" borderId="93" xfId="0" applyNumberFormat="1" applyFill="1" applyBorder="1" applyProtection="1">
      <protection locked="0"/>
    </xf>
    <xf numFmtId="0" fontId="18" fillId="2" borderId="21" xfId="0" applyFont="1" applyFill="1" applyBorder="1" applyAlignment="1">
      <alignment horizontal="right" vertical="center"/>
    </xf>
    <xf numFmtId="177" fontId="0" fillId="3" borderId="31" xfId="0" applyNumberFormat="1" applyFill="1" applyBorder="1" applyAlignment="1" applyProtection="1">
      <alignment horizontal="center"/>
    </xf>
    <xf numFmtId="0" fontId="0" fillId="2" borderId="35" xfId="0" applyFill="1" applyBorder="1" applyProtection="1"/>
    <xf numFmtId="177" fontId="0" fillId="3" borderId="21" xfId="0" applyNumberFormat="1" applyFill="1" applyBorder="1" applyAlignment="1" applyProtection="1">
      <alignment horizontal="center"/>
    </xf>
    <xf numFmtId="0" fontId="20" fillId="3" borderId="29" xfId="0" applyFont="1" applyFill="1" applyBorder="1" applyAlignment="1">
      <alignment vertical="top" wrapText="1"/>
    </xf>
    <xf numFmtId="0" fontId="20" fillId="3" borderId="54" xfId="0" applyFont="1" applyFill="1" applyBorder="1" applyAlignment="1">
      <alignment vertical="top" wrapText="1"/>
    </xf>
    <xf numFmtId="0" fontId="20" fillId="2" borderId="24" xfId="0" applyFont="1" applyFill="1" applyBorder="1" applyAlignment="1">
      <alignment horizontal="center" vertical="top" wrapText="1"/>
    </xf>
    <xf numFmtId="0" fontId="20" fillId="2" borderId="58" xfId="0" applyFont="1" applyFill="1" applyBorder="1" applyAlignment="1">
      <alignment horizontal="center" vertical="top" wrapText="1"/>
    </xf>
    <xf numFmtId="0" fontId="33" fillId="9" borderId="1" xfId="0" applyFont="1" applyFill="1" applyBorder="1" applyProtection="1">
      <protection hidden="1"/>
    </xf>
    <xf numFmtId="0" fontId="34" fillId="9" borderId="2" xfId="0" applyFont="1" applyFill="1" applyBorder="1" applyProtection="1">
      <protection hidden="1"/>
    </xf>
    <xf numFmtId="0" fontId="34" fillId="9" borderId="3" xfId="0" applyFont="1" applyFill="1" applyBorder="1" applyProtection="1">
      <protection hidden="1"/>
    </xf>
    <xf numFmtId="0" fontId="35" fillId="9" borderId="4" xfId="0" applyFont="1" applyFill="1" applyBorder="1" applyProtection="1">
      <protection hidden="1"/>
    </xf>
    <xf numFmtId="0" fontId="34" fillId="9" borderId="0" xfId="0" applyFont="1" applyFill="1" applyBorder="1" applyProtection="1">
      <protection hidden="1"/>
    </xf>
    <xf numFmtId="0" fontId="34" fillId="9" borderId="5" xfId="0" applyFont="1" applyFill="1" applyBorder="1" applyProtection="1">
      <protection hidden="1"/>
    </xf>
    <xf numFmtId="0" fontId="34" fillId="9" borderId="5" xfId="0" applyFont="1" applyFill="1" applyBorder="1" applyAlignment="1" applyProtection="1">
      <alignment vertical="top" wrapText="1"/>
      <protection hidden="1"/>
    </xf>
    <xf numFmtId="0" fontId="34" fillId="9" borderId="4" xfId="0" applyFont="1" applyFill="1" applyBorder="1" applyAlignment="1" applyProtection="1">
      <alignment horizontal="left" vertical="top" wrapText="1"/>
      <protection hidden="1"/>
    </xf>
    <xf numFmtId="0" fontId="34" fillId="9" borderId="0" xfId="0" applyFont="1" applyFill="1" applyBorder="1" applyAlignment="1" applyProtection="1">
      <alignment horizontal="left" vertical="top" wrapText="1"/>
      <protection hidden="1"/>
    </xf>
    <xf numFmtId="0" fontId="36" fillId="9" borderId="4" xfId="0" quotePrefix="1" applyFont="1" applyFill="1" applyBorder="1" applyAlignment="1" applyProtection="1">
      <alignment horizontal="left" vertical="center" wrapText="1"/>
      <protection hidden="1"/>
    </xf>
    <xf numFmtId="14" fontId="34" fillId="10" borderId="21" xfId="0" quotePrefix="1" applyNumberFormat="1" applyFont="1" applyFill="1" applyBorder="1" applyAlignment="1" applyProtection="1">
      <alignment vertical="center" wrapText="1"/>
      <protection locked="0"/>
    </xf>
    <xf numFmtId="0" fontId="36" fillId="9" borderId="0" xfId="0" quotePrefix="1" applyFont="1" applyFill="1" applyBorder="1" applyAlignment="1" applyProtection="1">
      <alignment vertical="center" wrapText="1"/>
      <protection hidden="1"/>
    </xf>
    <xf numFmtId="0" fontId="34" fillId="9" borderId="0" xfId="0" applyFont="1" applyFill="1" applyBorder="1" applyAlignment="1" applyProtection="1">
      <alignment vertical="top" wrapText="1"/>
      <protection hidden="1"/>
    </xf>
    <xf numFmtId="0" fontId="34" fillId="9" borderId="4" xfId="0" applyFont="1" applyFill="1" applyBorder="1" applyAlignment="1" applyProtection="1">
      <alignment horizontal="left" vertical="center" wrapText="1"/>
      <protection hidden="1"/>
    </xf>
    <xf numFmtId="0" fontId="37" fillId="9" borderId="0" xfId="0" applyFont="1" applyFill="1" applyBorder="1" applyAlignment="1" applyProtection="1">
      <alignment horizontal="left" vertical="top" wrapText="1"/>
      <protection hidden="1"/>
    </xf>
    <xf numFmtId="10" fontId="34" fillId="0" borderId="21" xfId="0" quotePrefix="1" applyNumberFormat="1" applyFont="1" applyFill="1" applyBorder="1" applyAlignment="1" applyProtection="1">
      <alignment horizontal="center" vertical="center" wrapText="1"/>
      <protection locked="0"/>
    </xf>
    <xf numFmtId="0" fontId="36" fillId="9" borderId="4" xfId="0" quotePrefix="1" applyFont="1" applyFill="1" applyBorder="1" applyAlignment="1" applyProtection="1">
      <alignment horizontal="right" vertical="center" wrapText="1"/>
      <protection hidden="1"/>
    </xf>
    <xf numFmtId="0" fontId="34" fillId="9" borderId="4" xfId="0" quotePrefix="1" applyFont="1" applyFill="1" applyBorder="1" applyAlignment="1" applyProtection="1">
      <alignment horizontal="left" vertical="center" wrapText="1"/>
      <protection hidden="1"/>
    </xf>
    <xf numFmtId="0" fontId="34" fillId="9" borderId="0" xfId="0" quotePrefix="1" applyFont="1" applyFill="1" applyBorder="1" applyAlignment="1" applyProtection="1">
      <alignment horizontal="left" vertical="top" wrapText="1"/>
      <protection hidden="1"/>
    </xf>
    <xf numFmtId="10" fontId="34" fillId="10" borderId="21" xfId="0" quotePrefix="1" applyNumberFormat="1" applyFont="1" applyFill="1" applyBorder="1" applyAlignment="1" applyProtection="1">
      <alignment horizontal="center" vertical="center" wrapText="1"/>
      <protection locked="0"/>
    </xf>
    <xf numFmtId="0" fontId="38" fillId="9" borderId="0" xfId="2" quotePrefix="1" applyFont="1" applyFill="1" applyBorder="1" applyAlignment="1" applyProtection="1">
      <alignment vertical="center" wrapText="1"/>
      <protection hidden="1"/>
    </xf>
    <xf numFmtId="0" fontId="38" fillId="9" borderId="4" xfId="2" quotePrefix="1" applyFont="1" applyFill="1" applyBorder="1" applyAlignment="1" applyProtection="1">
      <alignment horizontal="left" vertical="center" wrapText="1"/>
      <protection hidden="1"/>
    </xf>
    <xf numFmtId="0" fontId="38" fillId="9" borderId="0" xfId="2" quotePrefix="1" applyFont="1" applyFill="1" applyBorder="1" applyAlignment="1" applyProtection="1">
      <alignment horizontal="left" vertical="center" wrapText="1"/>
      <protection hidden="1"/>
    </xf>
    <xf numFmtId="44" fontId="40" fillId="10" borderId="21" xfId="2" quotePrefix="1" applyNumberFormat="1" applyFont="1" applyFill="1" applyBorder="1" applyAlignment="1" applyProtection="1">
      <alignment vertical="center" wrapText="1"/>
      <protection locked="0"/>
    </xf>
    <xf numFmtId="0" fontId="40" fillId="9" borderId="0" xfId="2" quotePrefix="1" applyFont="1" applyFill="1" applyBorder="1" applyAlignment="1" applyProtection="1">
      <alignment horizontal="left" vertical="center" wrapText="1"/>
      <protection hidden="1"/>
    </xf>
    <xf numFmtId="0" fontId="34" fillId="9" borderId="41" xfId="0" quotePrefix="1" applyFont="1" applyFill="1" applyBorder="1" applyAlignment="1" applyProtection="1">
      <alignment horizontal="left" vertical="top" wrapText="1"/>
      <protection hidden="1"/>
    </xf>
    <xf numFmtId="0" fontId="34" fillId="9" borderId="4" xfId="0" applyFont="1" applyFill="1" applyBorder="1" applyAlignment="1" applyProtection="1">
      <alignment vertical="top" wrapText="1"/>
      <protection hidden="1"/>
    </xf>
    <xf numFmtId="9" fontId="34" fillId="9" borderId="21" xfId="1" applyFont="1" applyFill="1" applyBorder="1" applyProtection="1">
      <protection hidden="1"/>
    </xf>
    <xf numFmtId="0" fontId="34" fillId="9" borderId="0" xfId="0" applyNumberFormat="1" applyFont="1" applyFill="1" applyBorder="1" applyAlignment="1" applyProtection="1">
      <alignment vertical="top" wrapText="1"/>
      <protection hidden="1"/>
    </xf>
    <xf numFmtId="9" fontId="34" fillId="9" borderId="21" xfId="1" applyFont="1" applyFill="1" applyBorder="1" applyAlignment="1" applyProtection="1">
      <alignment vertical="top" wrapText="1"/>
      <protection hidden="1"/>
    </xf>
    <xf numFmtId="0" fontId="34" fillId="9" borderId="7" xfId="0" applyFont="1" applyFill="1" applyBorder="1" applyProtection="1">
      <protection hidden="1"/>
    </xf>
    <xf numFmtId="0" fontId="34" fillId="9" borderId="26" xfId="0" applyFont="1" applyFill="1" applyBorder="1" applyProtection="1">
      <protection hidden="1"/>
    </xf>
    <xf numFmtId="0" fontId="34" fillId="9" borderId="27" xfId="0" applyFont="1" applyFill="1" applyBorder="1" applyProtection="1">
      <protection hidden="1"/>
    </xf>
    <xf numFmtId="0" fontId="0" fillId="2" borderId="62" xfId="0" applyFont="1" applyFill="1" applyBorder="1" applyAlignment="1">
      <alignment horizontal="left" vertical="center"/>
    </xf>
    <xf numFmtId="0" fontId="0" fillId="4" borderId="11" xfId="0" applyFont="1" applyFill="1" applyBorder="1" applyAlignment="1">
      <alignment vertical="center"/>
    </xf>
    <xf numFmtId="0" fontId="34" fillId="0" borderId="0" xfId="0" applyFont="1" applyProtection="1">
      <protection hidden="1"/>
    </xf>
    <xf numFmtId="0" fontId="34" fillId="0" borderId="0" xfId="0" applyFont="1" applyBorder="1" applyProtection="1">
      <protection hidden="1"/>
    </xf>
    <xf numFmtId="0" fontId="42" fillId="11" borderId="1" xfId="0" applyFont="1" applyFill="1" applyBorder="1" applyProtection="1">
      <protection hidden="1"/>
    </xf>
    <xf numFmtId="0" fontId="34" fillId="11" borderId="2" xfId="0" applyFont="1" applyFill="1" applyBorder="1" applyProtection="1">
      <protection hidden="1"/>
    </xf>
    <xf numFmtId="0" fontId="34" fillId="11" borderId="3" xfId="0" applyFont="1" applyFill="1" applyBorder="1" applyProtection="1">
      <protection hidden="1"/>
    </xf>
    <xf numFmtId="0" fontId="34" fillId="11" borderId="4" xfId="0" applyFont="1" applyFill="1" applyBorder="1" applyProtection="1">
      <protection hidden="1"/>
    </xf>
    <xf numFmtId="0" fontId="34" fillId="11" borderId="0" xfId="0" applyFont="1" applyFill="1" applyBorder="1" applyProtection="1">
      <protection hidden="1"/>
    </xf>
    <xf numFmtId="0" fontId="34" fillId="11" borderId="5" xfId="0" applyFont="1" applyFill="1" applyBorder="1" applyProtection="1">
      <protection hidden="1"/>
    </xf>
    <xf numFmtId="0" fontId="34" fillId="0" borderId="0" xfId="0" applyFont="1" applyFill="1" applyBorder="1" applyAlignment="1" applyProtection="1">
      <alignment vertical="top" wrapText="1"/>
      <protection hidden="1"/>
    </xf>
    <xf numFmtId="0" fontId="34" fillId="0" borderId="0" xfId="0" applyFont="1" applyFill="1" applyBorder="1" applyProtection="1">
      <protection hidden="1"/>
    </xf>
    <xf numFmtId="0" fontId="41" fillId="0" borderId="62" xfId="0" applyFont="1" applyFill="1" applyBorder="1" applyAlignment="1" applyProtection="1">
      <alignment horizontal="center" vertical="center"/>
    </xf>
    <xf numFmtId="9" fontId="34" fillId="9" borderId="0" xfId="1" applyFont="1" applyFill="1" applyBorder="1" applyAlignment="1" applyProtection="1">
      <alignment vertical="top" wrapText="1"/>
      <protection hidden="1"/>
    </xf>
    <xf numFmtId="44" fontId="41" fillId="0" borderId="21" xfId="2" quotePrefix="1" applyNumberFormat="1" applyFont="1" applyFill="1" applyBorder="1" applyAlignment="1" applyProtection="1">
      <alignment vertical="center" wrapText="1"/>
      <protection locked="0"/>
    </xf>
    <xf numFmtId="0" fontId="8" fillId="3" borderId="36" xfId="0" applyFont="1" applyFill="1" applyBorder="1" applyProtection="1"/>
    <xf numFmtId="0" fontId="8" fillId="3" borderId="76" xfId="0" applyFont="1" applyFill="1" applyBorder="1" applyProtection="1"/>
    <xf numFmtId="0" fontId="0" fillId="12" borderId="0" xfId="0" applyFill="1" applyAlignment="1" applyProtection="1">
      <alignment horizontal="left" indent="1"/>
    </xf>
    <xf numFmtId="44" fontId="0" fillId="12" borderId="97" xfId="0" applyNumberFormat="1" applyFill="1" applyBorder="1" applyAlignment="1" applyProtection="1"/>
    <xf numFmtId="0" fontId="8" fillId="3" borderId="100" xfId="0" applyFont="1" applyFill="1" applyBorder="1" applyProtection="1"/>
    <xf numFmtId="44" fontId="8" fillId="3" borderId="102" xfId="0" applyNumberFormat="1" applyFont="1" applyFill="1" applyBorder="1" applyProtection="1"/>
    <xf numFmtId="178" fontId="0" fillId="3" borderId="101" xfId="0" applyNumberFormat="1" applyFont="1" applyFill="1" applyBorder="1" applyProtection="1"/>
    <xf numFmtId="0" fontId="8" fillId="0" borderId="4" xfId="0" applyFont="1" applyBorder="1" applyAlignment="1">
      <alignment horizontal="center"/>
    </xf>
    <xf numFmtId="0" fontId="0" fillId="0" borderId="1" xfId="0" applyBorder="1"/>
    <xf numFmtId="0" fontId="0" fillId="0" borderId="4" xfId="0" applyBorder="1"/>
    <xf numFmtId="0" fontId="2" fillId="2" borderId="81" xfId="0" applyFont="1" applyFill="1" applyBorder="1" applyAlignment="1" applyProtection="1">
      <alignment vertical="center" wrapText="1"/>
    </xf>
    <xf numFmtId="180" fontId="2" fillId="3" borderId="19" xfId="3" applyNumberFormat="1" applyFont="1" applyFill="1" applyBorder="1" applyAlignment="1" applyProtection="1">
      <alignment vertical="center"/>
      <protection hidden="1"/>
    </xf>
    <xf numFmtId="44" fontId="2" fillId="3" borderId="19" xfId="4" applyFont="1" applyFill="1" applyBorder="1" applyAlignment="1" applyProtection="1">
      <alignment vertical="center"/>
    </xf>
    <xf numFmtId="168" fontId="2" fillId="3" borderId="19" xfId="3" applyNumberFormat="1" applyFont="1" applyFill="1" applyBorder="1" applyAlignment="1" applyProtection="1">
      <alignment vertical="center"/>
    </xf>
    <xf numFmtId="10" fontId="2" fillId="3" borderId="21" xfId="3" applyNumberFormat="1" applyFont="1" applyFill="1" applyBorder="1" applyAlignment="1" applyProtection="1">
      <alignment vertical="center"/>
    </xf>
    <xf numFmtId="169" fontId="2" fillId="3" borderId="22" xfId="3" applyNumberFormat="1" applyFont="1" applyFill="1" applyBorder="1" applyAlignment="1" applyProtection="1">
      <alignment vertical="center"/>
    </xf>
    <xf numFmtId="14" fontId="2" fillId="3" borderId="9" xfId="0" applyNumberFormat="1" applyFont="1" applyFill="1" applyBorder="1" applyAlignment="1" applyProtection="1">
      <alignment horizontal="left" vertical="center"/>
    </xf>
    <xf numFmtId="0" fontId="6" fillId="2" borderId="78" xfId="0" applyFont="1" applyFill="1" applyBorder="1" applyAlignment="1" applyProtection="1">
      <alignment horizontal="right"/>
    </xf>
    <xf numFmtId="10" fontId="2" fillId="0" borderId="0" xfId="0" applyNumberFormat="1" applyFont="1" applyFill="1" applyBorder="1" applyAlignment="1" applyProtection="1">
      <alignment wrapText="1"/>
    </xf>
    <xf numFmtId="1" fontId="6" fillId="4" borderId="17" xfId="0" applyNumberFormat="1" applyFont="1" applyFill="1" applyBorder="1" applyAlignment="1" applyProtection="1">
      <alignment horizontal="center"/>
      <protection locked="0"/>
    </xf>
    <xf numFmtId="1" fontId="6" fillId="4" borderId="19" xfId="0" applyNumberFormat="1" applyFont="1" applyFill="1" applyBorder="1" applyAlignment="1" applyProtection="1">
      <alignment horizontal="center"/>
      <protection locked="0"/>
    </xf>
    <xf numFmtId="10" fontId="2" fillId="0" borderId="4" xfId="0" applyNumberFormat="1" applyFont="1" applyFill="1" applyBorder="1" applyAlignment="1" applyProtection="1">
      <alignment wrapText="1"/>
    </xf>
    <xf numFmtId="181" fontId="2" fillId="3" borderId="56" xfId="0" applyNumberFormat="1" applyFont="1" applyFill="1" applyBorder="1" applyAlignment="1" applyProtection="1">
      <alignment horizontal="right" vertical="center" wrapText="1"/>
    </xf>
    <xf numFmtId="0" fontId="43" fillId="3" borderId="100" xfId="0" applyFont="1" applyFill="1" applyBorder="1" applyProtection="1"/>
    <xf numFmtId="44" fontId="43" fillId="3" borderId="102" xfId="0" applyNumberFormat="1" applyFont="1" applyFill="1" applyBorder="1" applyProtection="1"/>
    <xf numFmtId="0" fontId="16" fillId="0" borderId="0" xfId="0" applyFont="1" applyProtection="1"/>
    <xf numFmtId="0" fontId="0" fillId="2" borderId="32" xfId="0" applyFill="1" applyBorder="1" applyAlignment="1" applyProtection="1">
      <alignment horizontal="center"/>
    </xf>
    <xf numFmtId="0" fontId="0" fillId="2" borderId="90" xfId="0" applyFill="1" applyBorder="1" applyAlignment="1" applyProtection="1">
      <alignment horizontal="center"/>
    </xf>
    <xf numFmtId="0" fontId="0" fillId="0" borderId="0" xfId="0" applyAlignment="1" applyProtection="1">
      <alignment horizontal="center"/>
    </xf>
    <xf numFmtId="44" fontId="41" fillId="9" borderId="21" xfId="0" quotePrefix="1" applyNumberFormat="1" applyFont="1" applyFill="1" applyBorder="1" applyAlignment="1" applyProtection="1">
      <alignment horizontal="center" vertical="center" wrapText="1"/>
      <protection hidden="1"/>
    </xf>
    <xf numFmtId="0" fontId="34" fillId="9" borderId="0" xfId="0" applyFont="1" applyFill="1" applyProtection="1">
      <protection hidden="1"/>
    </xf>
    <xf numFmtId="0" fontId="34" fillId="9" borderId="0" xfId="0" applyFont="1" applyFill="1" applyAlignment="1" applyProtection="1">
      <alignment horizontal="right"/>
      <protection hidden="1"/>
    </xf>
    <xf numFmtId="44" fontId="0" fillId="4" borderId="103" xfId="0" applyNumberFormat="1" applyFill="1" applyBorder="1" applyProtection="1">
      <protection locked="0"/>
    </xf>
    <xf numFmtId="0" fontId="0" fillId="4" borderId="20" xfId="0" applyFill="1" applyBorder="1" applyAlignment="1" applyProtection="1">
      <alignment horizontal="left" indent="1"/>
      <protection locked="0"/>
    </xf>
    <xf numFmtId="0" fontId="0" fillId="4" borderId="99" xfId="0" applyFill="1" applyBorder="1" applyAlignment="1" applyProtection="1">
      <alignment horizontal="left" indent="1"/>
      <protection locked="0"/>
    </xf>
    <xf numFmtId="49" fontId="6" fillId="2" borderId="67" xfId="0" applyNumberFormat="1" applyFont="1" applyFill="1" applyBorder="1" applyAlignment="1" applyProtection="1">
      <alignment horizontal="right" vertical="center" wrapText="1"/>
    </xf>
    <xf numFmtId="49" fontId="6" fillId="2" borderId="81" xfId="0" applyNumberFormat="1" applyFont="1" applyFill="1" applyBorder="1" applyAlignment="1" applyProtection="1">
      <alignment horizontal="right" vertical="center" wrapText="1"/>
    </xf>
    <xf numFmtId="49" fontId="16" fillId="2" borderId="24" xfId="0" applyNumberFormat="1" applyFont="1" applyFill="1" applyBorder="1" applyAlignment="1">
      <alignment horizontal="center" vertical="center"/>
    </xf>
    <xf numFmtId="0" fontId="44" fillId="2" borderId="4" xfId="0" applyFont="1" applyFill="1" applyBorder="1" applyAlignment="1">
      <alignment vertical="top"/>
    </xf>
    <xf numFmtId="0" fontId="44" fillId="2" borderId="0" xfId="0" applyFont="1" applyFill="1" applyBorder="1" applyAlignment="1">
      <alignment vertical="top"/>
    </xf>
    <xf numFmtId="0" fontId="44" fillId="2" borderId="5" xfId="0" applyFont="1" applyFill="1" applyBorder="1" applyAlignment="1">
      <alignment vertical="top"/>
    </xf>
    <xf numFmtId="49" fontId="16" fillId="2" borderId="25" xfId="0" applyNumberFormat="1" applyFont="1" applyFill="1" applyBorder="1" applyAlignment="1">
      <alignment horizontal="center" vertical="center"/>
    </xf>
    <xf numFmtId="0" fontId="44" fillId="2" borderId="25" xfId="0" applyFont="1" applyFill="1" applyBorder="1" applyAlignment="1">
      <alignment vertical="top"/>
    </xf>
    <xf numFmtId="0" fontId="44" fillId="2" borderId="52" xfId="0" applyFont="1" applyFill="1" applyBorder="1" applyAlignment="1">
      <alignment vertical="top"/>
    </xf>
    <xf numFmtId="0" fontId="44" fillId="2" borderId="55" xfId="0" applyFont="1" applyFill="1" applyBorder="1" applyAlignment="1">
      <alignment vertical="top"/>
    </xf>
    <xf numFmtId="0" fontId="16" fillId="2" borderId="17" xfId="0" applyFont="1" applyFill="1" applyBorder="1" applyAlignment="1">
      <alignment horizontal="center" vertical="center"/>
    </xf>
    <xf numFmtId="49" fontId="43" fillId="2" borderId="24" xfId="0" applyNumberFormat="1" applyFont="1" applyFill="1" applyBorder="1" applyAlignment="1">
      <alignment horizontal="center" vertical="center"/>
    </xf>
    <xf numFmtId="49" fontId="43" fillId="2" borderId="29" xfId="0" applyNumberFormat="1" applyFont="1" applyFill="1" applyBorder="1" applyAlignment="1">
      <alignment horizontal="center" vertical="center"/>
    </xf>
    <xf numFmtId="49" fontId="43" fillId="2" borderId="54" xfId="0" applyNumberFormat="1" applyFont="1" applyFill="1" applyBorder="1" applyAlignment="1">
      <alignment horizontal="center" vertical="center"/>
    </xf>
    <xf numFmtId="49" fontId="16" fillId="2" borderId="17" xfId="0" applyNumberFormat="1" applyFont="1" applyFill="1" applyBorder="1" applyAlignment="1">
      <alignment horizontal="center" vertical="center"/>
    </xf>
    <xf numFmtId="49" fontId="43" fillId="2" borderId="24" xfId="0" applyNumberFormat="1" applyFont="1" applyFill="1" applyBorder="1" applyAlignment="1">
      <alignment vertical="center"/>
    </xf>
    <xf numFmtId="49" fontId="43" fillId="2" borderId="29" xfId="0" applyNumberFormat="1" applyFont="1" applyFill="1" applyBorder="1" applyAlignment="1">
      <alignment vertical="center"/>
    </xf>
    <xf numFmtId="49" fontId="43" fillId="2" borderId="54" xfId="0" applyNumberFormat="1" applyFont="1" applyFill="1" applyBorder="1" applyAlignment="1">
      <alignment vertical="center"/>
    </xf>
    <xf numFmtId="0" fontId="26" fillId="5" borderId="58" xfId="0" applyFont="1" applyFill="1" applyBorder="1" applyAlignment="1">
      <alignment vertical="top"/>
    </xf>
    <xf numFmtId="0" fontId="45" fillId="2" borderId="59" xfId="0" applyFont="1" applyFill="1" applyBorder="1" applyAlignment="1">
      <alignment horizontal="right" vertical="top"/>
    </xf>
    <xf numFmtId="0" fontId="45" fillId="2" borderId="51" xfId="0" applyFont="1" applyFill="1" applyBorder="1" applyAlignment="1">
      <alignment horizontal="right" vertical="top"/>
    </xf>
    <xf numFmtId="0" fontId="26" fillId="5" borderId="57" xfId="0" applyFont="1" applyFill="1" applyBorder="1" applyAlignment="1">
      <alignment vertical="top"/>
    </xf>
    <xf numFmtId="177" fontId="0" fillId="4" borderId="96" xfId="0" applyNumberFormat="1" applyFill="1" applyBorder="1" applyAlignment="1" applyProtection="1">
      <alignment horizontal="center" vertical="center"/>
      <protection locked="0"/>
    </xf>
    <xf numFmtId="44" fontId="0" fillId="4" borderId="96" xfId="0" applyNumberFormat="1" applyFill="1" applyBorder="1" applyAlignment="1" applyProtection="1">
      <alignment vertical="center"/>
      <protection locked="0"/>
    </xf>
    <xf numFmtId="0" fontId="0" fillId="2" borderId="32" xfId="0" applyFill="1" applyBorder="1" applyAlignment="1" applyProtection="1">
      <alignment horizontal="left" indent="1"/>
      <protection locked="0"/>
    </xf>
    <xf numFmtId="44" fontId="0" fillId="4" borderId="95" xfId="0" applyNumberFormat="1" applyFill="1" applyBorder="1" applyProtection="1">
      <protection locked="0"/>
    </xf>
    <xf numFmtId="0" fontId="0" fillId="8" borderId="84" xfId="0" applyFill="1" applyBorder="1" applyProtection="1"/>
    <xf numFmtId="0" fontId="0" fillId="3" borderId="53" xfId="0" applyFill="1" applyBorder="1"/>
    <xf numFmtId="0" fontId="18" fillId="0" borderId="15" xfId="0" applyFont="1" applyFill="1" applyBorder="1" applyAlignment="1">
      <alignment horizontal="left" vertical="top"/>
    </xf>
    <xf numFmtId="0" fontId="0" fillId="0" borderId="21" xfId="0" applyBorder="1" applyProtection="1"/>
    <xf numFmtId="177" fontId="0" fillId="0" borderId="20" xfId="0" applyNumberFormat="1" applyFill="1" applyBorder="1" applyAlignment="1" applyProtection="1">
      <alignment horizontal="center"/>
      <protection locked="0"/>
    </xf>
    <xf numFmtId="177" fontId="0" fillId="0" borderId="36" xfId="0" applyNumberFormat="1" applyFill="1" applyBorder="1" applyAlignment="1" applyProtection="1">
      <alignment horizontal="center"/>
      <protection locked="0"/>
    </xf>
    <xf numFmtId="177" fontId="0" fillId="0" borderId="69" xfId="0" applyNumberFormat="1" applyFill="1" applyBorder="1" applyAlignment="1" applyProtection="1">
      <alignment horizontal="center"/>
      <protection locked="0"/>
    </xf>
    <xf numFmtId="177" fontId="0" fillId="0" borderId="32" xfId="0" applyNumberFormat="1" applyFill="1" applyBorder="1" applyAlignment="1" applyProtection="1">
      <alignment horizontal="center"/>
      <protection locked="0"/>
    </xf>
    <xf numFmtId="177" fontId="0" fillId="0" borderId="37" xfId="0" applyNumberFormat="1" applyFill="1" applyBorder="1" applyAlignment="1" applyProtection="1">
      <alignment horizontal="center"/>
      <protection locked="0"/>
    </xf>
    <xf numFmtId="0" fontId="9" fillId="4" borderId="6" xfId="0" applyFont="1" applyFill="1" applyBorder="1" applyProtection="1"/>
    <xf numFmtId="49" fontId="2" fillId="0" borderId="0" xfId="0" applyNumberFormat="1" applyFont="1" applyFill="1" applyBorder="1" applyAlignment="1" applyProtection="1">
      <alignment vertical="center" wrapText="1"/>
    </xf>
    <xf numFmtId="0" fontId="47" fillId="2" borderId="31" xfId="0" applyFont="1" applyFill="1" applyBorder="1" applyProtection="1"/>
    <xf numFmtId="0" fontId="8" fillId="2" borderId="10" xfId="0" applyFont="1" applyFill="1" applyBorder="1" applyAlignment="1">
      <alignment horizontal="center" vertical="center"/>
    </xf>
    <xf numFmtId="0" fontId="41" fillId="9" borderId="4" xfId="0" quotePrefix="1" applyFont="1" applyFill="1" applyBorder="1" applyAlignment="1" applyProtection="1">
      <alignment horizontal="left" vertical="center" wrapText="1"/>
      <protection hidden="1"/>
    </xf>
    <xf numFmtId="0" fontId="41" fillId="9" borderId="0" xfId="0" quotePrefix="1" applyFont="1" applyFill="1" applyBorder="1" applyAlignment="1" applyProtection="1">
      <alignment horizontal="left" vertical="center" wrapText="1"/>
      <protection hidden="1"/>
    </xf>
    <xf numFmtId="0" fontId="38" fillId="9" borderId="4" xfId="2" quotePrefix="1" applyFont="1" applyFill="1" applyBorder="1" applyAlignment="1" applyProtection="1">
      <alignment horizontal="left" vertical="center" wrapText="1"/>
      <protection hidden="1"/>
    </xf>
    <xf numFmtId="0" fontId="38" fillId="9" borderId="0" xfId="2" quotePrefix="1" applyFont="1" applyFill="1" applyBorder="1" applyAlignment="1" applyProtection="1">
      <alignment horizontal="left" vertical="center" wrapText="1"/>
      <protection hidden="1"/>
    </xf>
    <xf numFmtId="0" fontId="34" fillId="9" borderId="0" xfId="0" quotePrefix="1" applyFont="1" applyFill="1" applyBorder="1" applyAlignment="1" applyProtection="1">
      <alignment horizontal="left" wrapText="1"/>
      <protection hidden="1"/>
    </xf>
    <xf numFmtId="0" fontId="34" fillId="9" borderId="35" xfId="0" applyFont="1" applyFill="1" applyBorder="1" applyAlignment="1" applyProtection="1">
      <alignment horizontal="left"/>
      <protection hidden="1"/>
    </xf>
    <xf numFmtId="0" fontId="34" fillId="9" borderId="36" xfId="0" applyFont="1" applyFill="1" applyBorder="1" applyAlignment="1" applyProtection="1">
      <alignment horizontal="left"/>
      <protection hidden="1"/>
    </xf>
    <xf numFmtId="0" fontId="34" fillId="9" borderId="20" xfId="0" applyFont="1" applyFill="1" applyBorder="1" applyAlignment="1" applyProtection="1">
      <alignment horizontal="left"/>
      <protection hidden="1"/>
    </xf>
    <xf numFmtId="0" fontId="34" fillId="9" borderId="21" xfId="0" applyFont="1" applyFill="1" applyBorder="1" applyAlignment="1" applyProtection="1">
      <alignment horizontal="left" vertical="top" wrapText="1"/>
      <protection hidden="1"/>
    </xf>
    <xf numFmtId="0" fontId="36" fillId="9" borderId="4" xfId="0" quotePrefix="1" applyFont="1" applyFill="1" applyBorder="1" applyAlignment="1" applyProtection="1">
      <alignment horizontal="center" vertical="center" wrapText="1"/>
      <protection hidden="1"/>
    </xf>
    <xf numFmtId="0" fontId="36" fillId="9" borderId="0" xfId="0" quotePrefix="1" applyFont="1" applyFill="1" applyBorder="1" applyAlignment="1" applyProtection="1">
      <alignment horizontal="center" vertical="center" wrapText="1"/>
      <protection hidden="1"/>
    </xf>
    <xf numFmtId="0" fontId="36" fillId="9" borderId="41" xfId="0" quotePrefix="1" applyFont="1" applyFill="1" applyBorder="1" applyAlignment="1" applyProtection="1">
      <alignment horizontal="center" vertical="center" wrapText="1"/>
      <protection hidden="1"/>
    </xf>
    <xf numFmtId="0" fontId="34" fillId="9" borderId="0" xfId="0" quotePrefix="1" applyFont="1" applyFill="1" applyBorder="1" applyAlignment="1" applyProtection="1">
      <alignment horizontal="left" vertical="top" wrapText="1"/>
      <protection hidden="1"/>
    </xf>
    <xf numFmtId="0" fontId="34" fillId="11" borderId="4" xfId="0" applyFont="1" applyFill="1" applyBorder="1" applyAlignment="1" applyProtection="1">
      <alignment horizontal="left" vertical="top" wrapText="1"/>
      <protection hidden="1"/>
    </xf>
    <xf numFmtId="0" fontId="34" fillId="11" borderId="0" xfId="0" applyFont="1" applyFill="1" applyBorder="1" applyAlignment="1" applyProtection="1">
      <alignment horizontal="left" vertical="top" wrapText="1"/>
      <protection hidden="1"/>
    </xf>
    <xf numFmtId="0" fontId="34" fillId="11" borderId="5" xfId="0" applyFont="1" applyFill="1" applyBorder="1" applyAlignment="1" applyProtection="1">
      <alignment horizontal="left" vertical="top" wrapText="1"/>
      <protection hidden="1"/>
    </xf>
    <xf numFmtId="0" fontId="34" fillId="11" borderId="7" xfId="0" applyFont="1" applyFill="1" applyBorder="1" applyAlignment="1" applyProtection="1">
      <alignment horizontal="left" vertical="top" wrapText="1"/>
      <protection hidden="1"/>
    </xf>
    <xf numFmtId="0" fontId="34" fillId="11" borderId="26" xfId="0" applyFont="1" applyFill="1" applyBorder="1" applyAlignment="1" applyProtection="1">
      <alignment horizontal="left" vertical="top" wrapText="1"/>
      <protection hidden="1"/>
    </xf>
    <xf numFmtId="0" fontId="34" fillId="11" borderId="27" xfId="0" applyFont="1" applyFill="1" applyBorder="1" applyAlignment="1" applyProtection="1">
      <alignment horizontal="left" vertical="top" wrapText="1"/>
      <protection hidden="1"/>
    </xf>
    <xf numFmtId="0" fontId="34" fillId="9" borderId="4" xfId="0" applyFont="1" applyFill="1" applyBorder="1" applyAlignment="1" applyProtection="1">
      <alignment horizontal="left" vertical="top" wrapText="1"/>
      <protection hidden="1"/>
    </xf>
    <xf numFmtId="0" fontId="34" fillId="9" borderId="0" xfId="0" applyFont="1" applyFill="1" applyBorder="1" applyAlignment="1" applyProtection="1">
      <alignment horizontal="left" vertical="top" wrapText="1"/>
      <protection hidden="1"/>
    </xf>
    <xf numFmtId="0" fontId="35" fillId="9" borderId="4" xfId="0" applyFont="1" applyFill="1" applyBorder="1" applyAlignment="1" applyProtection="1">
      <alignment horizontal="left" vertical="center" wrapText="1"/>
      <protection hidden="1"/>
    </xf>
    <xf numFmtId="0" fontId="35" fillId="9" borderId="0" xfId="0" applyFont="1" applyFill="1" applyBorder="1" applyAlignment="1" applyProtection="1">
      <alignment horizontal="left" vertical="center" wrapText="1"/>
      <protection hidden="1"/>
    </xf>
    <xf numFmtId="0" fontId="37" fillId="9" borderId="0" xfId="0" applyFont="1" applyFill="1" applyBorder="1" applyAlignment="1" applyProtection="1">
      <alignment horizontal="left" vertical="top" wrapText="1"/>
      <protection hidden="1"/>
    </xf>
    <xf numFmtId="0" fontId="34" fillId="9" borderId="4" xfId="0" applyFont="1" applyFill="1" applyBorder="1" applyAlignment="1" applyProtection="1">
      <alignment horizontal="left" vertical="center" wrapText="1"/>
      <protection hidden="1"/>
    </xf>
    <xf numFmtId="0" fontId="34" fillId="9" borderId="0" xfId="0" applyFont="1" applyFill="1" applyBorder="1" applyAlignment="1" applyProtection="1">
      <alignment horizontal="left" vertical="center" wrapText="1"/>
      <protection hidden="1"/>
    </xf>
    <xf numFmtId="0" fontId="36" fillId="9" borderId="4" xfId="0" quotePrefix="1" applyFont="1" applyFill="1" applyBorder="1" applyAlignment="1" applyProtection="1">
      <alignment horizontal="left" vertical="center" wrapText="1"/>
      <protection hidden="1"/>
    </xf>
    <xf numFmtId="0" fontId="36" fillId="9" borderId="0" xfId="0" quotePrefix="1" applyFont="1" applyFill="1" applyBorder="1" applyAlignment="1" applyProtection="1">
      <alignment horizontal="left" vertical="center" wrapText="1"/>
      <protection hidden="1"/>
    </xf>
    <xf numFmtId="0" fontId="41" fillId="10" borderId="53" xfId="0" applyFont="1" applyFill="1" applyBorder="1" applyAlignment="1" applyProtection="1">
      <alignment horizontal="center" vertical="center"/>
    </xf>
    <xf numFmtId="0" fontId="41" fillId="10" borderId="14" xfId="0" applyFont="1" applyFill="1" applyBorder="1" applyAlignment="1" applyProtection="1">
      <alignment horizontal="center" vertical="center"/>
    </xf>
    <xf numFmtId="0" fontId="41" fillId="0" borderId="53" xfId="0" applyFont="1" applyFill="1" applyBorder="1" applyAlignment="1" applyProtection="1">
      <alignment horizontal="center" vertical="center"/>
    </xf>
    <xf numFmtId="0" fontId="41" fillId="0" borderId="11" xfId="0" applyFont="1" applyFill="1" applyBorder="1" applyAlignment="1" applyProtection="1">
      <alignment horizontal="center" vertical="center"/>
    </xf>
    <xf numFmtId="0" fontId="0" fillId="2" borderId="1" xfId="0" applyFill="1" applyBorder="1" applyAlignment="1">
      <alignment horizontal="center" vertical="center"/>
    </xf>
    <xf numFmtId="0" fontId="0" fillId="2" borderId="7" xfId="0" applyFill="1" applyBorder="1" applyAlignment="1">
      <alignment horizontal="center" vertical="center"/>
    </xf>
    <xf numFmtId="0" fontId="18" fillId="4" borderId="78" xfId="0" applyFont="1" applyFill="1" applyBorder="1" applyAlignment="1" applyProtection="1">
      <alignment horizontal="left" vertical="center" wrapText="1"/>
      <protection locked="0"/>
    </xf>
    <xf numFmtId="0" fontId="18" fillId="4" borderId="49" xfId="0" applyFont="1" applyFill="1" applyBorder="1" applyAlignment="1" applyProtection="1">
      <alignment horizontal="left" vertical="center" wrapText="1"/>
      <protection locked="0"/>
    </xf>
    <xf numFmtId="0" fontId="0" fillId="2" borderId="4" xfId="0" applyFill="1" applyBorder="1" applyAlignment="1">
      <alignment horizontal="center" vertical="center"/>
    </xf>
    <xf numFmtId="0" fontId="18" fillId="4" borderId="39" xfId="0" applyFont="1" applyFill="1" applyBorder="1" applyAlignment="1" applyProtection="1">
      <alignment horizontal="left" vertical="center" wrapText="1"/>
      <protection locked="0"/>
    </xf>
    <xf numFmtId="0" fontId="0" fillId="2" borderId="74" xfId="0" applyFill="1" applyBorder="1" applyAlignment="1">
      <alignment horizontal="center" vertical="center"/>
    </xf>
    <xf numFmtId="0" fontId="0" fillId="2" borderId="80" xfId="0" applyFill="1" applyBorder="1" applyAlignment="1">
      <alignment horizontal="center" vertical="center"/>
    </xf>
    <xf numFmtId="0" fontId="0" fillId="4" borderId="79" xfId="0" applyFill="1" applyBorder="1" applyAlignment="1" applyProtection="1">
      <alignment horizontal="left" vertical="center"/>
      <protection locked="0"/>
    </xf>
    <xf numFmtId="0" fontId="0" fillId="4" borderId="50" xfId="0" applyFill="1" applyBorder="1" applyAlignment="1" applyProtection="1">
      <alignment horizontal="left" vertical="center"/>
      <protection locked="0"/>
    </xf>
    <xf numFmtId="0" fontId="18" fillId="4" borderId="79" xfId="0" applyFont="1" applyFill="1" applyBorder="1" applyAlignment="1" applyProtection="1">
      <alignment horizontal="left" vertical="center"/>
      <protection locked="0"/>
    </xf>
    <xf numFmtId="0" fontId="18" fillId="4" borderId="50" xfId="0" applyFont="1" applyFill="1" applyBorder="1" applyAlignment="1" applyProtection="1">
      <alignment horizontal="left" vertical="center"/>
      <protection locked="0"/>
    </xf>
    <xf numFmtId="0" fontId="0" fillId="2" borderId="37" xfId="0" applyFill="1" applyBorder="1" applyAlignment="1">
      <alignment horizontal="center" vertical="center"/>
    </xf>
    <xf numFmtId="0" fontId="0" fillId="2" borderId="49" xfId="0" applyFill="1" applyBorder="1" applyAlignment="1">
      <alignment horizontal="center" vertical="center"/>
    </xf>
    <xf numFmtId="0" fontId="0" fillId="3" borderId="25" xfId="0" applyFill="1" applyBorder="1" applyAlignment="1" applyProtection="1">
      <alignment horizontal="center" vertical="top" wrapText="1"/>
      <protection hidden="1"/>
    </xf>
    <xf numFmtId="0" fontId="0" fillId="3" borderId="52" xfId="0" applyFill="1" applyBorder="1" applyAlignment="1" applyProtection="1">
      <alignment horizontal="center" vertical="top" wrapText="1"/>
      <protection hidden="1"/>
    </xf>
    <xf numFmtId="0" fontId="0" fillId="3" borderId="55" xfId="0" applyFill="1" applyBorder="1" applyAlignment="1" applyProtection="1">
      <alignment horizontal="center" vertical="top" wrapText="1"/>
      <protection hidden="1"/>
    </xf>
    <xf numFmtId="0" fontId="0" fillId="2" borderId="35" xfId="0" applyFill="1" applyBorder="1" applyAlignment="1">
      <alignment horizontal="left" vertical="top" wrapText="1"/>
    </xf>
    <xf numFmtId="0" fontId="0" fillId="2" borderId="36" xfId="0" applyFill="1" applyBorder="1" applyAlignment="1">
      <alignment horizontal="left" vertical="top" wrapText="1"/>
    </xf>
    <xf numFmtId="0" fontId="0" fillId="2" borderId="43" xfId="0" applyFill="1" applyBorder="1" applyAlignment="1">
      <alignment horizontal="left" vertical="top" wrapText="1"/>
    </xf>
    <xf numFmtId="0" fontId="0" fillId="2" borderId="24" xfId="0" applyFill="1" applyBorder="1" applyAlignment="1">
      <alignment horizontal="center" vertical="top"/>
    </xf>
    <xf numFmtId="0" fontId="0" fillId="2" borderId="29" xfId="0" applyFill="1" applyBorder="1" applyAlignment="1">
      <alignment horizontal="center" vertical="top"/>
    </xf>
    <xf numFmtId="0" fontId="0" fillId="2" borderId="54" xfId="0" applyFill="1" applyBorder="1" applyAlignment="1">
      <alignment horizontal="center" vertical="top"/>
    </xf>
    <xf numFmtId="49" fontId="0" fillId="0" borderId="0" xfId="0" applyNumberFormat="1" applyFill="1" applyAlignment="1">
      <alignment horizontal="center" vertical="top" wrapText="1" shrinkToFit="1"/>
    </xf>
    <xf numFmtId="0" fontId="0" fillId="3" borderId="70" xfId="0" applyFill="1" applyBorder="1" applyAlignment="1" applyProtection="1">
      <alignment horizontal="center" vertical="top" wrapText="1"/>
      <protection hidden="1"/>
    </xf>
    <xf numFmtId="0" fontId="0" fillId="3" borderId="31" xfId="0" applyFill="1" applyBorder="1" applyAlignment="1" applyProtection="1">
      <alignment horizontal="center" vertical="top" wrapText="1"/>
      <protection hidden="1"/>
    </xf>
    <xf numFmtId="0" fontId="0" fillId="3" borderId="33" xfId="0" applyFill="1" applyBorder="1" applyAlignment="1" applyProtection="1">
      <alignment horizontal="center" vertical="top" wrapText="1"/>
      <protection hidden="1"/>
    </xf>
    <xf numFmtId="0" fontId="20" fillId="2" borderId="1" xfId="0" applyFont="1" applyFill="1" applyBorder="1" applyAlignment="1">
      <alignment horizontal="left" vertical="top" wrapText="1"/>
    </xf>
    <xf numFmtId="0" fontId="20" fillId="2" borderId="2" xfId="0" applyFont="1" applyFill="1" applyBorder="1" applyAlignment="1">
      <alignment horizontal="left" vertical="top" wrapText="1"/>
    </xf>
    <xf numFmtId="0" fontId="20" fillId="2" borderId="3" xfId="0" applyFont="1" applyFill="1" applyBorder="1" applyAlignment="1">
      <alignment horizontal="left" vertical="top" wrapText="1"/>
    </xf>
    <xf numFmtId="0" fontId="20" fillId="2" borderId="7" xfId="0" applyFont="1" applyFill="1" applyBorder="1" applyAlignment="1">
      <alignment horizontal="left" vertical="top" wrapText="1"/>
    </xf>
    <xf numFmtId="0" fontId="20" fillId="2" borderId="26" xfId="0" applyFont="1" applyFill="1" applyBorder="1" applyAlignment="1">
      <alignment horizontal="left" vertical="top" wrapText="1"/>
    </xf>
    <xf numFmtId="0" fontId="20" fillId="2" borderId="27" xfId="0" applyFont="1" applyFill="1" applyBorder="1" applyAlignment="1">
      <alignment horizontal="left" vertical="top" wrapText="1"/>
    </xf>
    <xf numFmtId="0" fontId="8" fillId="2" borderId="7" xfId="0" applyFont="1" applyFill="1" applyBorder="1" applyAlignment="1">
      <alignment horizontal="center" vertical="top"/>
    </xf>
    <xf numFmtId="0" fontId="8" fillId="2" borderId="26" xfId="0" applyFont="1" applyFill="1" applyBorder="1" applyAlignment="1">
      <alignment horizontal="center" vertical="top"/>
    </xf>
    <xf numFmtId="0" fontId="8" fillId="2" borderId="27" xfId="0" applyFont="1" applyFill="1" applyBorder="1" applyAlignment="1">
      <alignment horizontal="center" vertical="top"/>
    </xf>
    <xf numFmtId="0" fontId="8" fillId="2" borderId="1" xfId="0" applyFont="1" applyFill="1" applyBorder="1" applyAlignment="1">
      <alignment horizontal="right" vertical="top"/>
    </xf>
    <xf numFmtId="0" fontId="8" fillId="2" borderId="2" xfId="0" applyFont="1" applyFill="1" applyBorder="1" applyAlignment="1">
      <alignment horizontal="right" vertical="top"/>
    </xf>
    <xf numFmtId="0" fontId="8" fillId="2" borderId="3" xfId="0" applyFont="1" applyFill="1" applyBorder="1" applyAlignment="1">
      <alignment horizontal="right" vertical="top"/>
    </xf>
    <xf numFmtId="0" fontId="8" fillId="2" borderId="7" xfId="0" applyFont="1" applyFill="1" applyBorder="1" applyAlignment="1">
      <alignment horizontal="right" vertical="top"/>
    </xf>
    <xf numFmtId="0" fontId="8" fillId="2" borderId="26" xfId="0" applyFont="1" applyFill="1" applyBorder="1" applyAlignment="1">
      <alignment horizontal="right" vertical="top"/>
    </xf>
    <xf numFmtId="0" fontId="8" fillId="2" borderId="27" xfId="0" applyFont="1" applyFill="1" applyBorder="1" applyAlignment="1">
      <alignment horizontal="right" vertical="top"/>
    </xf>
    <xf numFmtId="0" fontId="8" fillId="0" borderId="57" xfId="0" applyFont="1" applyBorder="1" applyAlignment="1">
      <alignment horizontal="center"/>
    </xf>
    <xf numFmtId="0" fontId="8" fillId="0" borderId="28" xfId="0" applyFont="1" applyBorder="1" applyAlignment="1">
      <alignment horizontal="center"/>
    </xf>
    <xf numFmtId="0" fontId="8" fillId="0" borderId="6" xfId="0" applyFont="1" applyBorder="1" applyAlignment="1">
      <alignment horizontal="center"/>
    </xf>
    <xf numFmtId="0" fontId="30" fillId="0" borderId="2" xfId="0" applyFont="1" applyBorder="1" applyAlignment="1">
      <alignment horizontal="center"/>
    </xf>
    <xf numFmtId="0" fontId="30" fillId="0" borderId="57" xfId="0" applyFont="1" applyBorder="1" applyAlignment="1">
      <alignment horizontal="center"/>
    </xf>
    <xf numFmtId="0" fontId="30" fillId="0" borderId="28" xfId="0" applyFont="1" applyBorder="1" applyAlignment="1">
      <alignment horizontal="center"/>
    </xf>
    <xf numFmtId="0" fontId="30" fillId="0" borderId="6" xfId="0" applyFont="1" applyBorder="1" applyAlignment="1">
      <alignment horizontal="center"/>
    </xf>
    <xf numFmtId="0" fontId="30" fillId="0" borderId="24" xfId="0" applyFont="1" applyBorder="1" applyAlignment="1">
      <alignment horizontal="center"/>
    </xf>
    <xf numFmtId="0" fontId="30" fillId="0" borderId="54" xfId="0" applyFont="1" applyBorder="1" applyAlignment="1">
      <alignment horizontal="center"/>
    </xf>
    <xf numFmtId="0" fontId="0" fillId="4" borderId="37" xfId="0" applyFill="1" applyBorder="1" applyAlignment="1">
      <alignment horizontal="center" vertical="center"/>
    </xf>
    <xf numFmtId="0" fontId="0" fillId="4" borderId="39" xfId="0" applyFill="1" applyBorder="1" applyAlignment="1">
      <alignment horizontal="center" vertical="center"/>
    </xf>
    <xf numFmtId="0" fontId="0" fillId="4" borderId="31" xfId="0" applyFill="1" applyBorder="1" applyAlignment="1">
      <alignment horizontal="center" vertical="center"/>
    </xf>
    <xf numFmtId="3" fontId="0" fillId="3" borderId="37" xfId="0" applyNumberFormat="1" applyFill="1" applyBorder="1" applyAlignment="1">
      <alignment horizontal="center" vertical="center"/>
    </xf>
    <xf numFmtId="3" fontId="0" fillId="3" borderId="39" xfId="0" applyNumberFormat="1" applyFill="1" applyBorder="1" applyAlignment="1">
      <alignment horizontal="center" vertical="center"/>
    </xf>
    <xf numFmtId="3" fontId="0" fillId="3" borderId="31" xfId="0" applyNumberFormat="1" applyFill="1" applyBorder="1" applyAlignment="1">
      <alignment horizontal="center" vertical="center"/>
    </xf>
    <xf numFmtId="0" fontId="8" fillId="2" borderId="53" xfId="0" applyFont="1" applyFill="1" applyBorder="1" applyAlignment="1">
      <alignment horizontal="center" vertical="top" wrapText="1"/>
    </xf>
    <xf numFmtId="0" fontId="8" fillId="2" borderId="11" xfId="0" applyFont="1" applyFill="1" applyBorder="1" applyAlignment="1">
      <alignment horizontal="center" vertical="top"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2"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8" fillId="2" borderId="48"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17" fillId="2" borderId="25" xfId="0" applyFont="1" applyFill="1" applyBorder="1" applyAlignment="1">
      <alignment horizontal="right"/>
    </xf>
    <xf numFmtId="0" fontId="17" fillId="2" borderId="64" xfId="0" applyFont="1" applyFill="1" applyBorder="1" applyAlignment="1">
      <alignment horizontal="right"/>
    </xf>
    <xf numFmtId="0" fontId="21" fillId="2" borderId="51" xfId="0" applyFont="1" applyFill="1" applyBorder="1" applyAlignment="1">
      <alignment horizontal="right"/>
    </xf>
    <xf numFmtId="0" fontId="21" fillId="2" borderId="64" xfId="0" applyFont="1" applyFill="1" applyBorder="1" applyAlignment="1">
      <alignment horizontal="right"/>
    </xf>
    <xf numFmtId="3" fontId="0" fillId="0" borderId="92" xfId="0" applyNumberFormat="1" applyFill="1" applyBorder="1" applyAlignment="1" applyProtection="1">
      <alignment horizontal="center" vertical="center"/>
      <protection locked="0"/>
    </xf>
    <xf numFmtId="3" fontId="0" fillId="0" borderId="3" xfId="0" applyNumberFormat="1" applyFill="1" applyBorder="1" applyAlignment="1" applyProtection="1">
      <alignment horizontal="center" vertical="center"/>
      <protection locked="0"/>
    </xf>
    <xf numFmtId="3" fontId="0" fillId="0" borderId="61" xfId="0" applyNumberFormat="1" applyFill="1" applyBorder="1" applyAlignment="1" applyProtection="1">
      <alignment horizontal="center" vertical="center"/>
      <protection locked="0"/>
    </xf>
    <xf numFmtId="3" fontId="0" fillId="0" borderId="5" xfId="0" applyNumberFormat="1" applyFill="1" applyBorder="1" applyAlignment="1" applyProtection="1">
      <alignment horizontal="center" vertical="center"/>
      <protection locked="0"/>
    </xf>
    <xf numFmtId="3" fontId="0" fillId="0" borderId="56" xfId="0" applyNumberFormat="1" applyFill="1" applyBorder="1" applyAlignment="1" applyProtection="1">
      <alignment horizontal="center" vertical="center"/>
      <protection locked="0"/>
    </xf>
    <xf numFmtId="3" fontId="0" fillId="0" borderId="27" xfId="0" applyNumberFormat="1" applyFill="1" applyBorder="1" applyAlignment="1" applyProtection="1">
      <alignment horizontal="center" vertical="center"/>
      <protection locked="0"/>
    </xf>
    <xf numFmtId="0" fontId="0" fillId="3" borderId="86" xfId="0" applyFill="1" applyBorder="1" applyAlignment="1" applyProtection="1">
      <alignment horizontal="center"/>
    </xf>
    <xf numFmtId="0" fontId="0" fillId="3" borderId="83" xfId="0" applyFill="1" applyBorder="1" applyAlignment="1" applyProtection="1">
      <alignment horizontal="center"/>
    </xf>
    <xf numFmtId="0" fontId="20" fillId="2" borderId="82" xfId="0" applyFont="1" applyFill="1" applyBorder="1" applyAlignment="1">
      <alignment horizontal="left" vertical="center" wrapText="1"/>
    </xf>
    <xf numFmtId="0" fontId="20" fillId="2" borderId="84" xfId="0" applyFont="1" applyFill="1" applyBorder="1" applyAlignment="1">
      <alignment horizontal="left" vertical="center" wrapText="1"/>
    </xf>
    <xf numFmtId="0" fontId="8" fillId="2" borderId="82" xfId="0" applyFont="1" applyFill="1" applyBorder="1" applyAlignment="1" applyProtection="1">
      <alignment horizontal="left" vertical="center"/>
    </xf>
    <xf numFmtId="0" fontId="8" fillId="2" borderId="84" xfId="0" applyFont="1" applyFill="1" applyBorder="1" applyAlignment="1" applyProtection="1">
      <alignment horizontal="left" vertical="center"/>
    </xf>
    <xf numFmtId="0" fontId="8" fillId="2" borderId="45" xfId="0" applyFont="1" applyFill="1" applyBorder="1" applyAlignment="1" applyProtection="1">
      <alignment horizontal="left" vertical="center"/>
    </xf>
    <xf numFmtId="0" fontId="8" fillId="2" borderId="30" xfId="0" applyFont="1" applyFill="1" applyBorder="1" applyAlignment="1" applyProtection="1">
      <alignment horizontal="left" vertical="center"/>
    </xf>
    <xf numFmtId="0" fontId="0" fillId="2" borderId="88" xfId="0" applyFill="1" applyBorder="1" applyAlignment="1" applyProtection="1">
      <alignment horizontal="center"/>
    </xf>
    <xf numFmtId="0" fontId="0" fillId="2" borderId="93" xfId="0" applyFill="1" applyBorder="1" applyAlignment="1" applyProtection="1">
      <alignment horizontal="center"/>
    </xf>
    <xf numFmtId="0" fontId="8" fillId="2" borderId="38" xfId="0" applyFont="1" applyFill="1" applyBorder="1" applyAlignment="1" applyProtection="1">
      <alignment horizontal="center"/>
    </xf>
    <xf numFmtId="0" fontId="8" fillId="2" borderId="82" xfId="0" applyFont="1" applyFill="1" applyBorder="1" applyAlignment="1" applyProtection="1">
      <alignment horizontal="center"/>
    </xf>
    <xf numFmtId="0" fontId="8" fillId="2" borderId="0" xfId="0" applyFont="1" applyFill="1" applyBorder="1" applyAlignment="1" applyProtection="1">
      <alignment horizontal="center"/>
    </xf>
    <xf numFmtId="177" fontId="0" fillId="3" borderId="36" xfId="0" applyNumberFormat="1" applyFill="1" applyBorder="1" applyAlignment="1" applyProtection="1">
      <alignment horizontal="center"/>
    </xf>
    <xf numFmtId="177" fontId="0" fillId="3" borderId="20" xfId="0" applyNumberFormat="1" applyFill="1" applyBorder="1" applyAlignment="1" applyProtection="1">
      <alignment horizontal="center"/>
    </xf>
    <xf numFmtId="0" fontId="14" fillId="2" borderId="66" xfId="0" applyFont="1" applyFill="1" applyBorder="1" applyAlignment="1" applyProtection="1">
      <alignment horizontal="right" vertical="center" wrapText="1"/>
    </xf>
    <xf numFmtId="0" fontId="14" fillId="2" borderId="17" xfId="0" applyFont="1" applyFill="1" applyBorder="1" applyAlignment="1" applyProtection="1">
      <alignment horizontal="right" vertical="center" wrapText="1"/>
    </xf>
    <xf numFmtId="0" fontId="14" fillId="2" borderId="67" xfId="0" applyFont="1" applyFill="1" applyBorder="1" applyAlignment="1" applyProtection="1">
      <alignment horizontal="right" vertical="center" wrapText="1"/>
    </xf>
    <xf numFmtId="0" fontId="14" fillId="2" borderId="68" xfId="0" applyFont="1" applyFill="1" applyBorder="1" applyAlignment="1" applyProtection="1">
      <alignment horizontal="right" vertical="center" wrapText="1"/>
    </xf>
    <xf numFmtId="0" fontId="14" fillId="2" borderId="4" xfId="0" applyFont="1" applyFill="1" applyBorder="1" applyAlignment="1" applyProtection="1">
      <alignment horizontal="right" vertical="center" wrapText="1"/>
    </xf>
    <xf numFmtId="0" fontId="14" fillId="2" borderId="42" xfId="0" applyFont="1" applyFill="1" applyBorder="1" applyAlignment="1" applyProtection="1">
      <alignment horizontal="right" vertical="center" wrapText="1"/>
    </xf>
    <xf numFmtId="0" fontId="14" fillId="2" borderId="46" xfId="0" applyFont="1" applyFill="1" applyBorder="1" applyAlignment="1" applyProtection="1">
      <alignment horizontal="right" vertical="center" wrapText="1"/>
    </xf>
    <xf numFmtId="0" fontId="14" fillId="2" borderId="7" xfId="0" applyFont="1" applyFill="1" applyBorder="1" applyAlignment="1" applyProtection="1">
      <alignment horizontal="right" vertical="center" wrapText="1"/>
    </xf>
    <xf numFmtId="0" fontId="2" fillId="0" borderId="0" xfId="0" applyNumberFormat="1" applyFont="1" applyFill="1" applyBorder="1" applyAlignment="1" applyProtection="1">
      <alignment horizontal="left" vertical="center" wrapText="1"/>
    </xf>
    <xf numFmtId="0" fontId="2" fillId="0" borderId="0" xfId="0" applyFont="1" applyFill="1" applyBorder="1" applyAlignment="1" applyProtection="1">
      <alignment horizontal="left" vertical="center"/>
    </xf>
    <xf numFmtId="0" fontId="6" fillId="0" borderId="0" xfId="0" applyFont="1" applyFill="1" applyBorder="1" applyAlignment="1" applyProtection="1">
      <alignment horizontal="left" vertical="center" wrapText="1"/>
    </xf>
    <xf numFmtId="0" fontId="0" fillId="0" borderId="0" xfId="0" applyFill="1" applyBorder="1" applyAlignment="1" applyProtection="1"/>
  </cellXfs>
  <cellStyles count="6">
    <cellStyle name="Euro" xfId="3" xr:uid="{00000000-0005-0000-0000-000000000000}"/>
    <cellStyle name="Hyperlink 2" xfId="5" xr:uid="{00000000-0005-0000-0000-000001000000}"/>
    <cellStyle name="Link" xfId="2" builtinId="8"/>
    <cellStyle name="Prozent" xfId="1" builtinId="5"/>
    <cellStyle name="Standard" xfId="0" builtinId="0"/>
    <cellStyle name="Währung" xfId="4" builtinId="4"/>
  </cellStyles>
  <dxfs count="10">
    <dxf>
      <font>
        <b/>
        <i val="0"/>
        <condense val="0"/>
        <extend val="0"/>
        <color indexed="10"/>
      </font>
    </dxf>
    <dxf>
      <font>
        <b/>
        <i val="0"/>
        <condense val="0"/>
        <extend val="0"/>
        <color indexed="17"/>
      </font>
    </dxf>
    <dxf>
      <font>
        <b/>
        <i val="0"/>
        <condense val="0"/>
        <extend val="0"/>
        <color indexed="10"/>
      </font>
    </dxf>
    <dxf>
      <font>
        <b/>
        <i val="0"/>
        <condense val="0"/>
        <extend val="0"/>
        <color indexed="17"/>
      </font>
    </dxf>
    <dxf>
      <font>
        <b/>
        <i val="0"/>
        <condense val="0"/>
        <extend val="0"/>
        <color indexed="10"/>
      </font>
    </dxf>
    <dxf>
      <font>
        <b/>
        <i val="0"/>
        <condense val="0"/>
        <extend val="0"/>
        <color indexed="17"/>
      </font>
    </dxf>
    <dxf>
      <font>
        <b/>
        <i val="0"/>
        <condense val="0"/>
        <extend val="0"/>
        <color indexed="10"/>
      </font>
    </dxf>
    <dxf>
      <font>
        <b/>
        <i val="0"/>
        <condense val="0"/>
        <extend val="0"/>
        <color indexed="17"/>
      </font>
    </dxf>
    <dxf>
      <font>
        <b/>
        <i val="0"/>
        <condense val="0"/>
        <extend val="0"/>
        <color indexed="10"/>
      </font>
    </dxf>
    <dxf>
      <font>
        <b/>
        <i val="0"/>
        <condense val="0"/>
        <extend val="0"/>
        <color indexed="17"/>
      </font>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tromauskunft.de/strompreise/" TargetMode="External"/><Relationship Id="rId2" Type="http://schemas.openxmlformats.org/officeDocument/2006/relationships/hyperlink" Target="https://www.adac.de/verkehr/tanken-kraftstoff-antrieb/deutschland/kraftstoffpreisentwicklung/" TargetMode="External"/><Relationship Id="rId1" Type="http://schemas.openxmlformats.org/officeDocument/2006/relationships/hyperlink" Target="https://www.adac-autokosten.de/start.aspx" TargetMode="External"/><Relationship Id="rId5" Type="http://schemas.openxmlformats.org/officeDocument/2006/relationships/printerSettings" Target="../printerSettings/printerSettings1.bin"/><Relationship Id="rId4" Type="http://schemas.openxmlformats.org/officeDocument/2006/relationships/hyperlink" Target="https://www.lff.rlp.de/service/kosten-und-leistungsrechnung/kalkulatorischer-zinssatz"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adac-autokosten.de/" TargetMode="External"/><Relationship Id="rId1" Type="http://schemas.openxmlformats.org/officeDocument/2006/relationships/hyperlink" Target="http://www.adac-autokosten.de/"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G49"/>
  <sheetViews>
    <sheetView showGridLines="0" topLeftCell="A18" workbookViewId="0">
      <selection activeCell="H53" sqref="H53"/>
    </sheetView>
  </sheetViews>
  <sheetFormatPr baseColWidth="10" defaultColWidth="11.42578125" defaultRowHeight="14.25" x14ac:dyDescent="0.2"/>
  <cols>
    <col min="1" max="1" width="2.85546875" style="441" customWidth="1"/>
    <col min="2" max="17" width="13.28515625" style="441" customWidth="1"/>
    <col min="18" max="18" width="2.85546875" style="441" customWidth="1"/>
    <col min="19" max="16384" width="11.42578125" style="441"/>
  </cols>
  <sheetData>
    <row r="1" spans="2:33" ht="15" thickBot="1" x14ac:dyDescent="0.25"/>
    <row r="2" spans="2:33" ht="18" x14ac:dyDescent="0.25">
      <c r="B2" s="406" t="s">
        <v>346</v>
      </c>
      <c r="C2" s="407"/>
      <c r="D2" s="407"/>
      <c r="E2" s="407"/>
      <c r="F2" s="407"/>
      <c r="G2" s="407"/>
      <c r="H2" s="407"/>
      <c r="I2" s="407"/>
      <c r="J2" s="407"/>
      <c r="K2" s="407"/>
      <c r="L2" s="407"/>
      <c r="M2" s="407"/>
      <c r="N2" s="407"/>
      <c r="O2" s="407"/>
      <c r="P2" s="407"/>
      <c r="Q2" s="408"/>
      <c r="R2" s="442"/>
      <c r="S2" s="443" t="s">
        <v>254</v>
      </c>
      <c r="T2" s="444"/>
      <c r="U2" s="444"/>
      <c r="V2" s="444"/>
      <c r="W2" s="445"/>
    </row>
    <row r="3" spans="2:33" ht="15" x14ac:dyDescent="0.25">
      <c r="B3" s="409"/>
      <c r="C3" s="410"/>
      <c r="D3" s="410"/>
      <c r="E3" s="410"/>
      <c r="F3" s="410"/>
      <c r="G3" s="410"/>
      <c r="H3" s="410"/>
      <c r="I3" s="410"/>
      <c r="J3" s="410"/>
      <c r="K3" s="410"/>
      <c r="L3" s="410"/>
      <c r="M3" s="410"/>
      <c r="N3" s="410"/>
      <c r="O3" s="410"/>
      <c r="P3" s="410"/>
      <c r="Q3" s="411"/>
      <c r="R3" s="442"/>
      <c r="S3" s="446"/>
      <c r="T3" s="447"/>
      <c r="U3" s="447"/>
      <c r="V3" s="447"/>
      <c r="W3" s="448"/>
    </row>
    <row r="4" spans="2:33" ht="15" customHeight="1" x14ac:dyDescent="0.25">
      <c r="B4" s="409" t="s">
        <v>237</v>
      </c>
      <c r="C4" s="410"/>
      <c r="D4" s="410"/>
      <c r="E4" s="410"/>
      <c r="F4" s="410"/>
      <c r="G4" s="410"/>
      <c r="H4" s="410"/>
      <c r="I4" s="410"/>
      <c r="J4" s="410"/>
      <c r="K4" s="410"/>
      <c r="L4" s="410"/>
      <c r="M4" s="410"/>
      <c r="N4" s="410"/>
      <c r="O4" s="410"/>
      <c r="P4" s="410"/>
      <c r="Q4" s="411"/>
      <c r="R4" s="442"/>
      <c r="S4" s="541" t="s">
        <v>347</v>
      </c>
      <c r="T4" s="542"/>
      <c r="U4" s="542"/>
      <c r="V4" s="542"/>
      <c r="W4" s="543"/>
      <c r="X4" s="449"/>
      <c r="Y4" s="449"/>
      <c r="Z4" s="449"/>
      <c r="AA4" s="449"/>
      <c r="AB4" s="449"/>
      <c r="AC4" s="449"/>
      <c r="AD4" s="449"/>
      <c r="AE4" s="449"/>
      <c r="AF4" s="449"/>
      <c r="AG4" s="449"/>
    </row>
    <row r="5" spans="2:33" ht="14.25" customHeight="1" x14ac:dyDescent="0.2">
      <c r="B5" s="547" t="s">
        <v>238</v>
      </c>
      <c r="C5" s="548"/>
      <c r="D5" s="548"/>
      <c r="E5" s="548"/>
      <c r="F5" s="548"/>
      <c r="G5" s="548"/>
      <c r="H5" s="548"/>
      <c r="I5" s="548"/>
      <c r="J5" s="548"/>
      <c r="K5" s="548"/>
      <c r="L5" s="548"/>
      <c r="M5" s="548"/>
      <c r="N5" s="548"/>
      <c r="O5" s="548"/>
      <c r="P5" s="548"/>
      <c r="Q5" s="412"/>
      <c r="R5" s="442"/>
      <c r="S5" s="541"/>
      <c r="T5" s="542"/>
      <c r="U5" s="542"/>
      <c r="V5" s="542"/>
      <c r="W5" s="543"/>
      <c r="X5" s="449"/>
      <c r="Y5" s="449"/>
      <c r="Z5" s="449"/>
      <c r="AA5" s="449"/>
      <c r="AB5" s="449"/>
      <c r="AC5" s="449"/>
      <c r="AD5" s="449"/>
      <c r="AE5" s="449"/>
      <c r="AF5" s="449"/>
      <c r="AG5" s="449"/>
    </row>
    <row r="6" spans="2:33" x14ac:dyDescent="0.2">
      <c r="B6" s="547"/>
      <c r="C6" s="548"/>
      <c r="D6" s="548"/>
      <c r="E6" s="548"/>
      <c r="F6" s="548"/>
      <c r="G6" s="548"/>
      <c r="H6" s="548"/>
      <c r="I6" s="548"/>
      <c r="J6" s="548"/>
      <c r="K6" s="548"/>
      <c r="L6" s="548"/>
      <c r="M6" s="548"/>
      <c r="N6" s="548"/>
      <c r="O6" s="548"/>
      <c r="P6" s="548"/>
      <c r="Q6" s="412"/>
      <c r="R6" s="442"/>
      <c r="S6" s="541"/>
      <c r="T6" s="542"/>
      <c r="U6" s="542"/>
      <c r="V6" s="542"/>
      <c r="W6" s="543"/>
      <c r="X6" s="449"/>
      <c r="Y6" s="449"/>
      <c r="Z6" s="449"/>
      <c r="AA6" s="449"/>
      <c r="AB6" s="449"/>
      <c r="AC6" s="449"/>
      <c r="AD6" s="449"/>
      <c r="AE6" s="449"/>
      <c r="AF6" s="449"/>
      <c r="AG6" s="449"/>
    </row>
    <row r="7" spans="2:33" x14ac:dyDescent="0.2">
      <c r="B7" s="547"/>
      <c r="C7" s="548"/>
      <c r="D7" s="548"/>
      <c r="E7" s="548"/>
      <c r="F7" s="548"/>
      <c r="G7" s="548"/>
      <c r="H7" s="548"/>
      <c r="I7" s="548"/>
      <c r="J7" s="548"/>
      <c r="K7" s="548"/>
      <c r="L7" s="548"/>
      <c r="M7" s="548"/>
      <c r="N7" s="548"/>
      <c r="O7" s="548"/>
      <c r="P7" s="548"/>
      <c r="Q7" s="412"/>
      <c r="R7" s="442"/>
      <c r="S7" s="541"/>
      <c r="T7" s="542"/>
      <c r="U7" s="542"/>
      <c r="V7" s="542"/>
      <c r="W7" s="543"/>
      <c r="X7" s="449"/>
      <c r="Y7" s="449"/>
      <c r="Z7" s="449"/>
      <c r="AA7" s="449"/>
      <c r="AB7" s="449"/>
      <c r="AC7" s="449"/>
      <c r="AD7" s="449"/>
      <c r="AE7" s="449"/>
      <c r="AF7" s="449"/>
      <c r="AG7" s="449"/>
    </row>
    <row r="8" spans="2:33" x14ac:dyDescent="0.2">
      <c r="B8" s="547"/>
      <c r="C8" s="548"/>
      <c r="D8" s="548"/>
      <c r="E8" s="548"/>
      <c r="F8" s="548"/>
      <c r="G8" s="548"/>
      <c r="H8" s="548"/>
      <c r="I8" s="548"/>
      <c r="J8" s="548"/>
      <c r="K8" s="548"/>
      <c r="L8" s="548"/>
      <c r="M8" s="548"/>
      <c r="N8" s="548"/>
      <c r="O8" s="548"/>
      <c r="P8" s="548"/>
      <c r="Q8" s="412"/>
      <c r="R8" s="442"/>
      <c r="S8" s="541"/>
      <c r="T8" s="542"/>
      <c r="U8" s="542"/>
      <c r="V8" s="542"/>
      <c r="W8" s="543"/>
      <c r="X8" s="449"/>
      <c r="Y8" s="449"/>
      <c r="Z8" s="449"/>
      <c r="AA8" s="449"/>
      <c r="AB8" s="449"/>
      <c r="AC8" s="449"/>
      <c r="AD8" s="449"/>
      <c r="AE8" s="449"/>
      <c r="AF8" s="449"/>
      <c r="AG8" s="449"/>
    </row>
    <row r="9" spans="2:33" x14ac:dyDescent="0.2">
      <c r="B9" s="413"/>
      <c r="C9" s="414"/>
      <c r="D9" s="414"/>
      <c r="E9" s="414"/>
      <c r="F9" s="414"/>
      <c r="G9" s="414"/>
      <c r="H9" s="414"/>
      <c r="I9" s="414"/>
      <c r="J9" s="414"/>
      <c r="K9" s="414"/>
      <c r="L9" s="414"/>
      <c r="M9" s="414"/>
      <c r="N9" s="414"/>
      <c r="O9" s="414"/>
      <c r="P9" s="414"/>
      <c r="Q9" s="412"/>
      <c r="R9" s="442"/>
      <c r="S9" s="541"/>
      <c r="T9" s="542"/>
      <c r="U9" s="542"/>
      <c r="V9" s="542"/>
      <c r="W9" s="543"/>
      <c r="X9" s="449"/>
      <c r="Y9" s="449"/>
      <c r="Z9" s="449"/>
      <c r="AA9" s="449"/>
      <c r="AB9" s="449"/>
      <c r="AC9" s="449"/>
      <c r="AD9" s="449"/>
      <c r="AE9" s="449"/>
      <c r="AF9" s="449"/>
      <c r="AG9" s="449"/>
    </row>
    <row r="10" spans="2:33" ht="15" x14ac:dyDescent="0.2">
      <c r="B10" s="549" t="s">
        <v>239</v>
      </c>
      <c r="C10" s="550"/>
      <c r="D10" s="550"/>
      <c r="E10" s="414"/>
      <c r="F10" s="414"/>
      <c r="G10" s="414"/>
      <c r="H10" s="414"/>
      <c r="I10" s="414"/>
      <c r="J10" s="414"/>
      <c r="K10" s="414"/>
      <c r="L10" s="414"/>
      <c r="M10" s="414"/>
      <c r="N10" s="414"/>
      <c r="O10" s="414"/>
      <c r="P10" s="414"/>
      <c r="Q10" s="412"/>
      <c r="R10" s="442"/>
      <c r="S10" s="541"/>
      <c r="T10" s="542"/>
      <c r="U10" s="542"/>
      <c r="V10" s="542"/>
      <c r="W10" s="543"/>
      <c r="X10" s="449"/>
      <c r="Y10" s="449"/>
      <c r="Z10" s="449"/>
      <c r="AA10" s="449"/>
      <c r="AB10" s="449"/>
      <c r="AC10" s="449"/>
      <c r="AD10" s="449"/>
      <c r="AE10" s="449"/>
      <c r="AF10" s="449"/>
      <c r="AG10" s="449"/>
    </row>
    <row r="11" spans="2:33" x14ac:dyDescent="0.2">
      <c r="B11" s="415" t="s">
        <v>240</v>
      </c>
      <c r="C11" s="416"/>
      <c r="D11" s="417"/>
      <c r="E11" s="417"/>
      <c r="F11" s="417"/>
      <c r="G11" s="417"/>
      <c r="H11" s="417"/>
      <c r="I11" s="417"/>
      <c r="J11" s="417"/>
      <c r="K11" s="417"/>
      <c r="L11" s="417"/>
      <c r="M11" s="417"/>
      <c r="N11" s="417"/>
      <c r="O11" s="418"/>
      <c r="P11" s="418"/>
      <c r="Q11" s="412"/>
      <c r="R11" s="442"/>
      <c r="S11" s="541"/>
      <c r="T11" s="542"/>
      <c r="U11" s="542"/>
      <c r="V11" s="542"/>
      <c r="W11" s="543"/>
    </row>
    <row r="12" spans="2:33" ht="14.45" customHeight="1" x14ac:dyDescent="0.2">
      <c r="B12" s="419"/>
      <c r="C12" s="551" t="s">
        <v>241</v>
      </c>
      <c r="D12" s="551"/>
      <c r="E12" s="551"/>
      <c r="F12" s="551"/>
      <c r="G12" s="551"/>
      <c r="H12" s="551"/>
      <c r="I12" s="551"/>
      <c r="J12" s="551"/>
      <c r="K12" s="551"/>
      <c r="L12" s="551"/>
      <c r="M12" s="551"/>
      <c r="N12" s="551"/>
      <c r="O12" s="551"/>
      <c r="P12" s="551"/>
      <c r="Q12" s="412"/>
      <c r="R12" s="442"/>
      <c r="S12" s="541"/>
      <c r="T12" s="542"/>
      <c r="U12" s="542"/>
      <c r="V12" s="542"/>
      <c r="W12" s="543"/>
    </row>
    <row r="13" spans="2:33" ht="14.45" customHeight="1" x14ac:dyDescent="0.2">
      <c r="B13" s="419"/>
      <c r="C13" s="420"/>
      <c r="D13" s="420"/>
      <c r="E13" s="420"/>
      <c r="F13" s="420"/>
      <c r="G13" s="420"/>
      <c r="H13" s="420"/>
      <c r="I13" s="420"/>
      <c r="J13" s="420"/>
      <c r="K13" s="420"/>
      <c r="L13" s="420"/>
      <c r="M13" s="420"/>
      <c r="N13" s="420"/>
      <c r="O13" s="420"/>
      <c r="P13" s="420"/>
      <c r="Q13" s="412"/>
      <c r="R13" s="442"/>
      <c r="S13" s="541"/>
      <c r="T13" s="542"/>
      <c r="U13" s="542"/>
      <c r="V13" s="542"/>
      <c r="W13" s="543"/>
    </row>
    <row r="14" spans="2:33" x14ac:dyDescent="0.2">
      <c r="B14" s="552" t="s">
        <v>242</v>
      </c>
      <c r="C14" s="553"/>
      <c r="D14" s="421">
        <v>0.19</v>
      </c>
      <c r="E14" s="420"/>
      <c r="F14" s="420"/>
      <c r="G14" s="420"/>
      <c r="H14" s="420"/>
      <c r="I14" s="420"/>
      <c r="J14" s="420"/>
      <c r="K14" s="420"/>
      <c r="L14" s="420"/>
      <c r="M14" s="420"/>
      <c r="N14" s="420"/>
      <c r="O14" s="420"/>
      <c r="P14" s="420"/>
      <c r="Q14" s="412"/>
      <c r="R14" s="442"/>
      <c r="S14" s="541"/>
      <c r="T14" s="542"/>
      <c r="U14" s="542"/>
      <c r="V14" s="542"/>
      <c r="W14" s="543"/>
    </row>
    <row r="15" spans="2:33" x14ac:dyDescent="0.2">
      <c r="B15" s="419"/>
      <c r="C15" s="420"/>
      <c r="D15" s="420"/>
      <c r="E15" s="420"/>
      <c r="F15" s="422"/>
      <c r="G15" s="420"/>
      <c r="H15" s="420"/>
      <c r="I15" s="420"/>
      <c r="J15" s="420"/>
      <c r="K15" s="420"/>
      <c r="L15" s="420"/>
      <c r="M15" s="420"/>
      <c r="N15" s="420"/>
      <c r="O15" s="420"/>
      <c r="P15" s="420"/>
      <c r="Q15" s="412"/>
      <c r="R15" s="442"/>
      <c r="S15" s="541"/>
      <c r="T15" s="542"/>
      <c r="U15" s="542"/>
      <c r="V15" s="542"/>
      <c r="W15" s="543"/>
    </row>
    <row r="16" spans="2:33" x14ac:dyDescent="0.2">
      <c r="B16" s="554" t="s">
        <v>243</v>
      </c>
      <c r="C16" s="555"/>
      <c r="D16" s="555"/>
      <c r="E16" s="555"/>
      <c r="F16" s="555"/>
      <c r="G16" s="555"/>
      <c r="H16" s="555"/>
      <c r="I16" s="555"/>
      <c r="J16" s="555"/>
      <c r="K16" s="555"/>
      <c r="L16" s="555"/>
      <c r="M16" s="555"/>
      <c r="N16" s="555"/>
      <c r="O16" s="418"/>
      <c r="P16" s="418"/>
      <c r="Q16" s="412"/>
      <c r="R16" s="442"/>
      <c r="S16" s="541"/>
      <c r="T16" s="542"/>
      <c r="U16" s="542"/>
      <c r="V16" s="542"/>
      <c r="W16" s="543"/>
    </row>
    <row r="17" spans="2:23" x14ac:dyDescent="0.2">
      <c r="B17" s="423"/>
      <c r="C17" s="540" t="s">
        <v>244</v>
      </c>
      <c r="D17" s="540"/>
      <c r="E17" s="540"/>
      <c r="F17" s="540"/>
      <c r="G17" s="540"/>
      <c r="H17" s="540"/>
      <c r="I17" s="540"/>
      <c r="J17" s="540"/>
      <c r="K17" s="540"/>
      <c r="L17" s="540"/>
      <c r="M17" s="540"/>
      <c r="N17" s="540"/>
      <c r="O17" s="540"/>
      <c r="P17" s="540"/>
      <c r="Q17" s="412"/>
      <c r="R17" s="442"/>
      <c r="S17" s="541"/>
      <c r="T17" s="542"/>
      <c r="U17" s="542"/>
      <c r="V17" s="542"/>
      <c r="W17" s="543"/>
    </row>
    <row r="18" spans="2:23" ht="14.25" customHeight="1" x14ac:dyDescent="0.2">
      <c r="B18" s="423"/>
      <c r="C18" s="424"/>
      <c r="D18" s="424"/>
      <c r="E18" s="424"/>
      <c r="F18" s="424"/>
      <c r="G18" s="424"/>
      <c r="H18" s="424"/>
      <c r="I18" s="424"/>
      <c r="J18" s="424"/>
      <c r="K18" s="424"/>
      <c r="L18" s="424"/>
      <c r="M18" s="424"/>
      <c r="N18" s="424"/>
      <c r="O18" s="418"/>
      <c r="P18" s="418"/>
      <c r="Q18" s="412"/>
      <c r="R18" s="442"/>
      <c r="S18" s="541"/>
      <c r="T18" s="542"/>
      <c r="U18" s="542"/>
      <c r="V18" s="542"/>
      <c r="W18" s="543"/>
    </row>
    <row r="19" spans="2:23" ht="13.9" customHeight="1" x14ac:dyDescent="0.2">
      <c r="B19" s="530" t="s">
        <v>245</v>
      </c>
      <c r="C19" s="531"/>
      <c r="D19" s="425"/>
      <c r="E19" s="424"/>
      <c r="F19" s="426"/>
      <c r="G19" s="426"/>
      <c r="H19" s="426"/>
      <c r="I19" s="426"/>
      <c r="J19" s="426"/>
      <c r="K19" s="426"/>
      <c r="L19" s="426"/>
      <c r="M19" s="426"/>
      <c r="N19" s="426"/>
      <c r="O19" s="418"/>
      <c r="P19" s="418"/>
      <c r="Q19" s="412"/>
      <c r="R19" s="442"/>
      <c r="S19" s="541"/>
      <c r="T19" s="542"/>
      <c r="U19" s="542"/>
      <c r="V19" s="542"/>
      <c r="W19" s="543"/>
    </row>
    <row r="20" spans="2:23" x14ac:dyDescent="0.2">
      <c r="B20" s="427"/>
      <c r="C20" s="548" t="s">
        <v>246</v>
      </c>
      <c r="D20" s="548"/>
      <c r="E20" s="548"/>
      <c r="F20" s="548"/>
      <c r="G20" s="548"/>
      <c r="H20" s="548"/>
      <c r="I20" s="548"/>
      <c r="J20" s="548"/>
      <c r="K20" s="548"/>
      <c r="L20" s="548"/>
      <c r="M20" s="548"/>
      <c r="N20" s="548"/>
      <c r="O20" s="548"/>
      <c r="P20" s="548"/>
      <c r="Q20" s="412"/>
      <c r="R20" s="442"/>
      <c r="S20" s="541"/>
      <c r="T20" s="542"/>
      <c r="U20" s="542"/>
      <c r="V20" s="542"/>
      <c r="W20" s="543"/>
    </row>
    <row r="21" spans="2:23" ht="15" thickBot="1" x14ac:dyDescent="0.25">
      <c r="B21" s="427"/>
      <c r="C21" s="548"/>
      <c r="D21" s="548"/>
      <c r="E21" s="548"/>
      <c r="F21" s="548"/>
      <c r="G21" s="548"/>
      <c r="H21" s="548"/>
      <c r="I21" s="548"/>
      <c r="J21" s="548"/>
      <c r="K21" s="548"/>
      <c r="L21" s="548"/>
      <c r="M21" s="548"/>
      <c r="N21" s="548"/>
      <c r="O21" s="548"/>
      <c r="P21" s="548"/>
      <c r="Q21" s="412"/>
      <c r="R21" s="442"/>
      <c r="S21" s="544"/>
      <c r="T21" s="545"/>
      <c r="U21" s="545"/>
      <c r="V21" s="545"/>
      <c r="W21" s="546"/>
    </row>
    <row r="22" spans="2:23" ht="14.25" customHeight="1" x14ac:dyDescent="0.2">
      <c r="B22" s="427"/>
      <c r="C22" s="548"/>
      <c r="D22" s="548"/>
      <c r="E22" s="548"/>
      <c r="F22" s="548"/>
      <c r="G22" s="548"/>
      <c r="H22" s="548"/>
      <c r="I22" s="548"/>
      <c r="J22" s="548"/>
      <c r="K22" s="548"/>
      <c r="L22" s="548"/>
      <c r="M22" s="548"/>
      <c r="N22" s="548"/>
      <c r="O22" s="548"/>
      <c r="P22" s="548"/>
      <c r="Q22" s="412"/>
      <c r="R22" s="442"/>
      <c r="S22" s="450"/>
      <c r="T22" s="450"/>
      <c r="U22" s="450"/>
      <c r="V22" s="450"/>
      <c r="W22" s="450"/>
    </row>
    <row r="23" spans="2:23" ht="14.25" customHeight="1" thickBot="1" x14ac:dyDescent="0.25">
      <c r="B23" s="530" t="s">
        <v>247</v>
      </c>
      <c r="C23" s="531"/>
      <c r="D23" s="531"/>
      <c r="E23" s="531"/>
      <c r="F23" s="531"/>
      <c r="G23" s="531"/>
      <c r="H23" s="531"/>
      <c r="I23" s="531"/>
      <c r="J23" s="531"/>
      <c r="K23" s="531"/>
      <c r="L23" s="531"/>
      <c r="M23" s="531"/>
      <c r="N23" s="531"/>
      <c r="O23" s="418"/>
      <c r="P23" s="418"/>
      <c r="Q23" s="412"/>
      <c r="R23" s="442"/>
      <c r="S23" s="450"/>
      <c r="T23" s="450"/>
      <c r="U23" s="450"/>
      <c r="V23" s="450"/>
      <c r="W23" s="450"/>
    </row>
    <row r="24" spans="2:23" ht="15" thickBot="1" x14ac:dyDescent="0.25">
      <c r="B24" s="427"/>
      <c r="C24" s="540" t="s">
        <v>248</v>
      </c>
      <c r="D24" s="540"/>
      <c r="E24" s="540"/>
      <c r="F24" s="540"/>
      <c r="G24" s="540"/>
      <c r="H24" s="540"/>
      <c r="I24" s="540"/>
      <c r="J24" s="540"/>
      <c r="K24" s="540"/>
      <c r="L24" s="540"/>
      <c r="M24" s="540"/>
      <c r="N24" s="540"/>
      <c r="O24" s="540"/>
      <c r="P24" s="540"/>
      <c r="Q24" s="412"/>
      <c r="R24" s="442"/>
      <c r="S24" s="451" t="s">
        <v>66</v>
      </c>
      <c r="T24" s="556" t="s">
        <v>255</v>
      </c>
      <c r="U24" s="557"/>
      <c r="V24" s="558" t="s">
        <v>256</v>
      </c>
      <c r="W24" s="559"/>
    </row>
    <row r="25" spans="2:23" x14ac:dyDescent="0.2">
      <c r="B25" s="427"/>
      <c r="C25" s="540"/>
      <c r="D25" s="540"/>
      <c r="E25" s="540"/>
      <c r="F25" s="540"/>
      <c r="G25" s="540"/>
      <c r="H25" s="540"/>
      <c r="I25" s="540"/>
      <c r="J25" s="540"/>
      <c r="K25" s="540"/>
      <c r="L25" s="540"/>
      <c r="M25" s="540"/>
      <c r="N25" s="540"/>
      <c r="O25" s="540"/>
      <c r="P25" s="540"/>
      <c r="Q25" s="412"/>
      <c r="R25" s="442"/>
      <c r="S25" s="450"/>
      <c r="T25" s="450"/>
      <c r="U25" s="450"/>
      <c r="V25" s="450"/>
      <c r="W25" s="450"/>
    </row>
    <row r="26" spans="2:23" x14ac:dyDescent="0.2">
      <c r="B26" s="427"/>
      <c r="C26" s="428"/>
      <c r="D26" s="428"/>
      <c r="E26" s="428"/>
      <c r="F26" s="428"/>
      <c r="G26" s="428"/>
      <c r="H26" s="428"/>
      <c r="I26" s="428"/>
      <c r="J26" s="428"/>
      <c r="K26" s="428"/>
      <c r="L26" s="428"/>
      <c r="M26" s="428"/>
      <c r="N26" s="428"/>
      <c r="O26" s="418"/>
      <c r="P26" s="418"/>
      <c r="Q26" s="412"/>
      <c r="R26" s="442"/>
      <c r="S26" s="450"/>
      <c r="T26" s="450"/>
      <c r="U26" s="450"/>
      <c r="V26" s="450"/>
      <c r="W26" s="450"/>
    </row>
    <row r="27" spans="2:23" ht="13.9" customHeight="1" x14ac:dyDescent="0.2">
      <c r="B27" s="530" t="s">
        <v>280</v>
      </c>
      <c r="C27" s="531"/>
      <c r="D27" s="531"/>
      <c r="E27" s="531"/>
      <c r="F27" s="426"/>
      <c r="G27" s="426"/>
      <c r="H27" s="426"/>
      <c r="I27" s="426"/>
      <c r="J27" s="426"/>
      <c r="K27" s="426"/>
      <c r="L27" s="426"/>
      <c r="M27" s="426"/>
      <c r="N27" s="426"/>
      <c r="O27" s="418"/>
      <c r="P27" s="418"/>
      <c r="Q27" s="412"/>
      <c r="R27" s="442"/>
      <c r="S27" s="450"/>
      <c r="T27" s="450"/>
      <c r="U27" s="450"/>
      <c r="V27" s="450"/>
      <c r="W27" s="450"/>
    </row>
    <row r="28" spans="2:23" x14ac:dyDescent="0.2">
      <c r="B28" s="427"/>
      <c r="C28" s="540" t="s">
        <v>249</v>
      </c>
      <c r="D28" s="540"/>
      <c r="E28" s="540"/>
      <c r="F28" s="540"/>
      <c r="G28" s="540"/>
      <c r="H28" s="540"/>
      <c r="I28" s="540"/>
      <c r="J28" s="540"/>
      <c r="K28" s="540"/>
      <c r="L28" s="540"/>
      <c r="M28" s="540"/>
      <c r="N28" s="540"/>
      <c r="O28" s="540"/>
      <c r="P28" s="540"/>
      <c r="Q28" s="412"/>
      <c r="R28" s="442"/>
      <c r="S28" s="450"/>
      <c r="T28" s="450"/>
      <c r="U28" s="450"/>
      <c r="V28" s="450"/>
      <c r="W28" s="450"/>
    </row>
    <row r="29" spans="2:23" x14ac:dyDescent="0.2">
      <c r="B29" s="427"/>
      <c r="C29" s="540"/>
      <c r="D29" s="540"/>
      <c r="E29" s="540"/>
      <c r="F29" s="540"/>
      <c r="G29" s="540"/>
      <c r="H29" s="540"/>
      <c r="I29" s="540"/>
      <c r="J29" s="540"/>
      <c r="K29" s="540"/>
      <c r="L29" s="540"/>
      <c r="M29" s="540"/>
      <c r="N29" s="540"/>
      <c r="O29" s="540"/>
      <c r="P29" s="540"/>
      <c r="Q29" s="412"/>
      <c r="R29" s="442"/>
      <c r="S29" s="450"/>
      <c r="T29" s="450"/>
      <c r="U29" s="450"/>
      <c r="V29" s="450"/>
      <c r="W29" s="450"/>
    </row>
    <row r="30" spans="2:23" x14ac:dyDescent="0.2">
      <c r="B30" s="427"/>
      <c r="C30" s="428"/>
      <c r="D30" s="428"/>
      <c r="E30" s="424" t="s">
        <v>228</v>
      </c>
      <c r="F30" s="429"/>
      <c r="G30" s="424"/>
      <c r="H30" s="424"/>
      <c r="I30" s="424"/>
      <c r="J30" s="424"/>
      <c r="K30" s="424"/>
      <c r="L30" s="424"/>
      <c r="M30" s="424"/>
      <c r="N30" s="424"/>
      <c r="O30" s="424"/>
      <c r="P30" s="424"/>
      <c r="Q30" s="412"/>
      <c r="R30" s="442"/>
      <c r="S30" s="450"/>
      <c r="T30" s="450"/>
      <c r="U30" s="450"/>
      <c r="V30" s="450"/>
      <c r="W30" s="450"/>
    </row>
    <row r="31" spans="2:23" x14ac:dyDescent="0.2">
      <c r="B31" s="427"/>
      <c r="C31" s="428"/>
      <c r="D31" s="428"/>
      <c r="E31" s="424" t="s">
        <v>81</v>
      </c>
      <c r="F31" s="429"/>
      <c r="G31" s="424"/>
      <c r="H31" s="424"/>
      <c r="I31" s="424"/>
      <c r="J31" s="424"/>
      <c r="K31" s="424"/>
      <c r="L31" s="424"/>
      <c r="M31" s="424"/>
      <c r="N31" s="424"/>
      <c r="O31" s="424"/>
      <c r="P31" s="424"/>
      <c r="Q31" s="412"/>
      <c r="R31" s="442"/>
      <c r="S31" s="450"/>
      <c r="T31" s="450"/>
      <c r="U31" s="450"/>
      <c r="V31" s="450"/>
      <c r="W31" s="450"/>
    </row>
    <row r="32" spans="2:23" ht="14.25" customHeight="1" x14ac:dyDescent="0.2">
      <c r="B32" s="427"/>
      <c r="C32" s="428"/>
      <c r="D32" s="428"/>
      <c r="E32" s="428"/>
      <c r="F32" s="430"/>
      <c r="G32" s="428"/>
      <c r="H32" s="428"/>
      <c r="I32" s="428"/>
      <c r="J32" s="428"/>
      <c r="K32" s="428"/>
      <c r="L32" s="428"/>
      <c r="M32" s="428"/>
      <c r="N32" s="428"/>
      <c r="O32" s="418"/>
      <c r="P32" s="418"/>
      <c r="Q32" s="412"/>
      <c r="R32" s="442"/>
      <c r="S32" s="450"/>
      <c r="T32" s="450"/>
      <c r="U32" s="450"/>
      <c r="V32" s="450"/>
      <c r="W32" s="450"/>
    </row>
    <row r="33" spans="2:23" ht="13.9" customHeight="1" x14ac:dyDescent="0.2">
      <c r="B33" s="530" t="s">
        <v>279</v>
      </c>
      <c r="C33" s="531"/>
      <c r="D33" s="531"/>
      <c r="E33" s="431" t="s">
        <v>229</v>
      </c>
      <c r="F33" s="429"/>
      <c r="G33" s="426"/>
      <c r="H33" s="426"/>
      <c r="I33" s="426"/>
      <c r="J33" s="426"/>
      <c r="K33" s="426"/>
      <c r="L33" s="426"/>
      <c r="M33" s="426"/>
      <c r="N33" s="426"/>
      <c r="O33" s="418"/>
      <c r="P33" s="418"/>
      <c r="Q33" s="412"/>
      <c r="R33" s="442"/>
      <c r="S33" s="450"/>
      <c r="T33" s="450"/>
      <c r="U33" s="450"/>
      <c r="V33" s="450"/>
      <c r="W33" s="450"/>
    </row>
    <row r="34" spans="2:23" x14ac:dyDescent="0.2">
      <c r="B34" s="427"/>
      <c r="C34" s="532" t="s">
        <v>250</v>
      </c>
      <c r="D34" s="532"/>
      <c r="E34" s="532"/>
      <c r="F34" s="532"/>
      <c r="G34" s="532"/>
      <c r="H34" s="532"/>
      <c r="I34" s="532"/>
      <c r="J34" s="532"/>
      <c r="K34" s="532"/>
      <c r="L34" s="532"/>
      <c r="M34" s="532"/>
      <c r="N34" s="532"/>
      <c r="O34" s="532"/>
      <c r="P34" s="532"/>
      <c r="Q34" s="412"/>
      <c r="R34" s="442"/>
      <c r="S34" s="450"/>
      <c r="T34" s="450"/>
      <c r="U34" s="450"/>
      <c r="V34" s="450"/>
      <c r="W34" s="450"/>
    </row>
    <row r="35" spans="2:23" ht="15" customHeight="1" x14ac:dyDescent="0.2">
      <c r="B35" s="423"/>
      <c r="C35" s="532"/>
      <c r="D35" s="532"/>
      <c r="E35" s="532"/>
      <c r="F35" s="532"/>
      <c r="G35" s="532"/>
      <c r="H35" s="532"/>
      <c r="I35" s="532"/>
      <c r="J35" s="532"/>
      <c r="K35" s="532"/>
      <c r="L35" s="532"/>
      <c r="M35" s="532"/>
      <c r="N35" s="532"/>
      <c r="O35" s="532"/>
      <c r="P35" s="532"/>
      <c r="Q35" s="412"/>
      <c r="R35" s="442"/>
      <c r="S35" s="450"/>
      <c r="T35" s="450"/>
      <c r="U35" s="450"/>
      <c r="V35" s="450"/>
      <c r="W35" s="450"/>
    </row>
    <row r="36" spans="2:23" ht="14.25" customHeight="1" x14ac:dyDescent="0.2">
      <c r="B36" s="423"/>
      <c r="C36" s="424"/>
      <c r="D36" s="424"/>
      <c r="E36" s="424"/>
      <c r="F36" s="424"/>
      <c r="G36" s="424"/>
      <c r="H36" s="424"/>
      <c r="I36" s="424"/>
      <c r="J36" s="424"/>
      <c r="K36" s="424"/>
      <c r="L36" s="424"/>
      <c r="M36" s="424"/>
      <c r="N36" s="424"/>
      <c r="O36" s="418"/>
      <c r="P36" s="418"/>
      <c r="Q36" s="412"/>
      <c r="R36" s="442"/>
      <c r="S36" s="450"/>
      <c r="T36" s="450"/>
      <c r="U36" s="450"/>
      <c r="V36" s="450"/>
      <c r="W36" s="450"/>
    </row>
    <row r="37" spans="2:23" ht="14.25" customHeight="1" x14ac:dyDescent="0.2">
      <c r="B37" s="537" t="s">
        <v>282</v>
      </c>
      <c r="C37" s="538"/>
      <c r="D37" s="538"/>
      <c r="E37" s="538"/>
      <c r="F37" s="538"/>
      <c r="G37" s="538"/>
      <c r="H37" s="538"/>
      <c r="I37" s="538"/>
      <c r="J37" s="538"/>
      <c r="K37" s="539"/>
      <c r="L37" s="425"/>
      <c r="M37" s="417"/>
      <c r="N37" s="417"/>
      <c r="O37" s="417"/>
      <c r="P37" s="417"/>
      <c r="Q37" s="412"/>
      <c r="R37" s="442"/>
      <c r="S37" s="450"/>
      <c r="T37" s="450"/>
      <c r="U37" s="450"/>
      <c r="V37" s="450"/>
      <c r="W37" s="450"/>
    </row>
    <row r="38" spans="2:23" x14ac:dyDescent="0.2">
      <c r="B38" s="432"/>
      <c r="C38" s="533" t="s">
        <v>251</v>
      </c>
      <c r="D38" s="534"/>
      <c r="E38" s="534"/>
      <c r="F38" s="534"/>
      <c r="G38" s="535"/>
      <c r="H38" s="433">
        <v>0</v>
      </c>
      <c r="I38" s="434"/>
      <c r="J38" s="434"/>
      <c r="K38" s="434"/>
      <c r="L38" s="418"/>
      <c r="M38" s="418"/>
      <c r="N38" s="418"/>
      <c r="O38" s="418"/>
      <c r="P38" s="418"/>
      <c r="Q38" s="412"/>
      <c r="R38" s="442"/>
      <c r="S38" s="450"/>
      <c r="T38" s="450"/>
      <c r="U38" s="450"/>
      <c r="V38" s="450"/>
      <c r="W38" s="450"/>
    </row>
    <row r="39" spans="2:23" ht="13.9" customHeight="1" x14ac:dyDescent="0.2">
      <c r="B39" s="432"/>
      <c r="C39" s="536" t="s">
        <v>252</v>
      </c>
      <c r="D39" s="536"/>
      <c r="E39" s="536"/>
      <c r="F39" s="536"/>
      <c r="G39" s="536"/>
      <c r="H39" s="435">
        <v>0.1</v>
      </c>
      <c r="I39" s="434"/>
      <c r="J39" s="434"/>
      <c r="K39" s="434"/>
      <c r="L39" s="418"/>
      <c r="M39" s="418"/>
      <c r="N39" s="418"/>
      <c r="O39" s="418"/>
      <c r="P39" s="418"/>
      <c r="Q39" s="412"/>
      <c r="R39" s="442"/>
      <c r="S39" s="450"/>
      <c r="T39" s="450"/>
      <c r="U39" s="450"/>
      <c r="V39" s="450"/>
      <c r="W39" s="450"/>
    </row>
    <row r="40" spans="2:23" ht="13.9" customHeight="1" x14ac:dyDescent="0.2">
      <c r="B40" s="432"/>
      <c r="C40" s="536" t="s">
        <v>253</v>
      </c>
      <c r="D40" s="536"/>
      <c r="E40" s="536"/>
      <c r="F40" s="536"/>
      <c r="G40" s="536"/>
      <c r="H40" s="435">
        <v>0.15</v>
      </c>
      <c r="I40" s="434"/>
      <c r="J40" s="434"/>
      <c r="K40" s="434"/>
      <c r="L40" s="418"/>
      <c r="M40" s="418"/>
      <c r="N40" s="418"/>
      <c r="O40" s="418"/>
      <c r="P40" s="418"/>
      <c r="Q40" s="412"/>
      <c r="R40" s="442"/>
      <c r="S40" s="450"/>
      <c r="T40" s="450"/>
      <c r="U40" s="450"/>
      <c r="V40" s="450"/>
      <c r="W40" s="450"/>
    </row>
    <row r="41" spans="2:23" ht="13.9" customHeight="1" x14ac:dyDescent="0.2">
      <c r="B41" s="432"/>
      <c r="C41" s="414"/>
      <c r="D41" s="414"/>
      <c r="E41" s="414"/>
      <c r="F41" s="414"/>
      <c r="G41" s="484"/>
      <c r="H41" s="452"/>
      <c r="I41" s="434"/>
      <c r="J41" s="434"/>
      <c r="K41" s="434"/>
      <c r="L41" s="418"/>
      <c r="M41" s="418"/>
      <c r="N41" s="418"/>
      <c r="O41" s="418"/>
      <c r="P41" s="418"/>
      <c r="Q41" s="412"/>
      <c r="R41" s="442"/>
      <c r="S41" s="450"/>
      <c r="T41" s="450"/>
      <c r="U41" s="450"/>
      <c r="V41" s="450"/>
      <c r="W41" s="450"/>
    </row>
    <row r="42" spans="2:23" ht="13.9" customHeight="1" x14ac:dyDescent="0.2">
      <c r="B42" s="528" t="s">
        <v>278</v>
      </c>
      <c r="C42" s="529"/>
      <c r="D42" s="529"/>
      <c r="E42" s="529"/>
      <c r="F42" s="453">
        <v>43.7</v>
      </c>
      <c r="G42" s="485" t="s">
        <v>281</v>
      </c>
      <c r="H42" s="483">
        <f>F42+F42*D14</f>
        <v>52.003</v>
      </c>
      <c r="I42" s="417"/>
      <c r="J42" s="417"/>
      <c r="K42" s="434"/>
      <c r="L42" s="418"/>
      <c r="M42" s="418"/>
      <c r="N42" s="418"/>
      <c r="O42" s="418"/>
      <c r="P42" s="418"/>
      <c r="Q42" s="412"/>
      <c r="R42" s="442"/>
      <c r="S42" s="450"/>
      <c r="T42" s="450"/>
      <c r="U42" s="450"/>
      <c r="V42" s="450"/>
      <c r="W42" s="450"/>
    </row>
    <row r="43" spans="2:23" ht="15" thickBot="1" x14ac:dyDescent="0.25">
      <c r="B43" s="436"/>
      <c r="C43" s="437"/>
      <c r="D43" s="437"/>
      <c r="E43" s="437"/>
      <c r="F43" s="437"/>
      <c r="G43" s="437"/>
      <c r="H43" s="437"/>
      <c r="I43" s="437"/>
      <c r="J43" s="437"/>
      <c r="K43" s="437"/>
      <c r="L43" s="437"/>
      <c r="M43" s="437"/>
      <c r="N43" s="437"/>
      <c r="O43" s="437"/>
      <c r="P43" s="437"/>
      <c r="Q43" s="438"/>
      <c r="R43" s="442"/>
      <c r="S43" s="442"/>
      <c r="T43" s="442"/>
    </row>
    <row r="44" spans="2:23" x14ac:dyDescent="0.2">
      <c r="B44" s="442"/>
      <c r="C44" s="442"/>
      <c r="D44" s="442"/>
      <c r="E44" s="442"/>
      <c r="F44" s="442"/>
      <c r="G44" s="442"/>
      <c r="H44" s="442"/>
      <c r="I44" s="442"/>
      <c r="J44" s="442"/>
      <c r="K44" s="442"/>
      <c r="L44" s="442"/>
      <c r="M44" s="442"/>
      <c r="N44" s="442"/>
      <c r="O44" s="442"/>
      <c r="P44" s="442"/>
      <c r="Q44" s="442"/>
      <c r="R44" s="442"/>
      <c r="S44" s="442"/>
      <c r="T44" s="442"/>
    </row>
    <row r="45" spans="2:23" x14ac:dyDescent="0.2">
      <c r="B45" s="442"/>
      <c r="C45" s="442"/>
      <c r="D45" s="442"/>
      <c r="E45" s="442"/>
      <c r="F45" s="442"/>
      <c r="G45" s="442"/>
      <c r="H45" s="442"/>
      <c r="I45" s="442"/>
      <c r="J45" s="442"/>
      <c r="K45" s="442"/>
      <c r="L45" s="442"/>
      <c r="M45" s="442"/>
      <c r="N45" s="442"/>
      <c r="O45" s="442"/>
      <c r="P45" s="442"/>
      <c r="Q45" s="442"/>
      <c r="R45" s="442"/>
      <c r="S45" s="442"/>
      <c r="T45" s="442"/>
    </row>
    <row r="46" spans="2:23" x14ac:dyDescent="0.2">
      <c r="B46" s="442"/>
      <c r="C46" s="442"/>
      <c r="D46" s="442"/>
      <c r="E46" s="442"/>
      <c r="F46" s="442"/>
      <c r="G46" s="442"/>
      <c r="H46" s="442"/>
      <c r="I46" s="442"/>
      <c r="J46" s="442"/>
      <c r="K46" s="442"/>
      <c r="L46" s="442"/>
      <c r="M46" s="442"/>
      <c r="N46" s="442"/>
      <c r="O46" s="442"/>
      <c r="P46" s="442"/>
      <c r="Q46" s="442"/>
      <c r="R46" s="442"/>
      <c r="S46" s="442"/>
      <c r="T46" s="442"/>
    </row>
    <row r="47" spans="2:23" x14ac:dyDescent="0.2">
      <c r="B47" s="442"/>
      <c r="C47" s="442"/>
      <c r="D47" s="442"/>
      <c r="E47" s="442"/>
      <c r="F47" s="442"/>
      <c r="G47" s="442"/>
      <c r="H47" s="442"/>
      <c r="I47" s="442"/>
      <c r="J47" s="442"/>
      <c r="K47" s="442"/>
      <c r="L47" s="442"/>
      <c r="M47" s="442"/>
      <c r="N47" s="442"/>
      <c r="O47" s="442"/>
      <c r="P47" s="442"/>
      <c r="Q47" s="442"/>
      <c r="R47" s="442"/>
      <c r="S47" s="442"/>
      <c r="T47" s="442"/>
    </row>
    <row r="48" spans="2:23" x14ac:dyDescent="0.2">
      <c r="B48" s="442"/>
      <c r="C48" s="442"/>
      <c r="D48" s="442"/>
      <c r="E48" s="442"/>
      <c r="F48" s="442"/>
      <c r="G48" s="442"/>
      <c r="H48" s="442"/>
      <c r="I48" s="442"/>
      <c r="J48" s="442"/>
      <c r="K48" s="442"/>
      <c r="L48" s="442"/>
      <c r="M48" s="442"/>
      <c r="N48" s="442"/>
      <c r="O48" s="442"/>
      <c r="P48" s="442"/>
      <c r="Q48" s="442"/>
      <c r="R48" s="442"/>
    </row>
    <row r="49" spans="2:18" x14ac:dyDescent="0.2">
      <c r="B49" s="442"/>
      <c r="C49" s="442"/>
      <c r="D49" s="442"/>
      <c r="E49" s="442"/>
      <c r="F49" s="442"/>
      <c r="G49" s="442"/>
      <c r="H49" s="442"/>
      <c r="I49" s="442"/>
      <c r="J49" s="442"/>
      <c r="K49" s="442"/>
      <c r="L49" s="442"/>
      <c r="M49" s="442"/>
      <c r="N49" s="442"/>
      <c r="O49" s="442"/>
      <c r="P49" s="442"/>
      <c r="Q49" s="442"/>
      <c r="R49" s="442"/>
    </row>
  </sheetData>
  <sheetProtection algorithmName="SHA-512" hashValue="BHKXeFEwpay4u2ASa4a8g6Xsb+EjEkxPuXuJG5+rb+dYWO6N6M28Y0zUNpcn4znbvC/aNU3nGiOCi2Uvex6FXw==" saltValue="Sxsg2+LuNQgUUd14gxuTqg==" spinCount="100000" sheet="1" objects="1" scenarios="1"/>
  <mergeCells count="22">
    <mergeCell ref="C28:P29"/>
    <mergeCell ref="S4:W21"/>
    <mergeCell ref="B5:P8"/>
    <mergeCell ref="B10:D10"/>
    <mergeCell ref="C12:P12"/>
    <mergeCell ref="B14:C14"/>
    <mergeCell ref="B16:N16"/>
    <mergeCell ref="C17:P17"/>
    <mergeCell ref="B19:C19"/>
    <mergeCell ref="C20:P22"/>
    <mergeCell ref="B23:N23"/>
    <mergeCell ref="C24:P25"/>
    <mergeCell ref="T24:U24"/>
    <mergeCell ref="V24:W24"/>
    <mergeCell ref="B27:E27"/>
    <mergeCell ref="B42:E42"/>
    <mergeCell ref="B33:D33"/>
    <mergeCell ref="C34:P35"/>
    <mergeCell ref="C38:G38"/>
    <mergeCell ref="C39:G39"/>
    <mergeCell ref="C40:G40"/>
    <mergeCell ref="B37:K37"/>
  </mergeCells>
  <hyperlinks>
    <hyperlink ref="B23:N23" r:id="rId1" display="#  ADAC-Autokostenrechner" xr:uid="{00000000-0004-0000-0000-000000000000}"/>
    <hyperlink ref="B27:C27" r:id="rId2" location="spritpreise-die-letzten-24-monate" display="#  ADAC Kraftstoffpreise:" xr:uid="{00000000-0004-0000-0000-000001000000}"/>
    <hyperlink ref="B33:D33" r:id="rId3" display="#  Stromauskunft:" xr:uid="{00000000-0004-0000-0000-000002000000}"/>
    <hyperlink ref="B19:C19" r:id="rId4" display="#  kalkulatorischer Zinssatz:" xr:uid="{00000000-0004-0000-0000-000003000000}"/>
  </hyperlinks>
  <pageMargins left="0.7" right="0.7" top="0.78740157499999996" bottom="0.78740157499999996" header="0.3" footer="0.3"/>
  <pageSetup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1"/>
  <dimension ref="A1:F26"/>
  <sheetViews>
    <sheetView workbookViewId="0">
      <selection activeCell="F2" sqref="F2:F3"/>
    </sheetView>
  </sheetViews>
  <sheetFormatPr baseColWidth="10" defaultColWidth="11.42578125" defaultRowHeight="15" x14ac:dyDescent="0.25"/>
  <cols>
    <col min="1" max="1" width="29.28515625" style="83" bestFit="1" customWidth="1"/>
    <col min="2" max="2" width="17.140625" style="83" bestFit="1" customWidth="1"/>
    <col min="3" max="3" width="17" style="83" bestFit="1" customWidth="1"/>
    <col min="4" max="4" width="26.42578125" style="83" bestFit="1" customWidth="1"/>
    <col min="5" max="5" width="22.42578125" style="83" bestFit="1" customWidth="1"/>
    <col min="6" max="6" width="13.28515625" style="83" bestFit="1" customWidth="1"/>
    <col min="7" max="16384" width="11.42578125" style="83"/>
  </cols>
  <sheetData>
    <row r="1" spans="1:6" x14ac:dyDescent="0.25">
      <c r="A1" s="1" t="s">
        <v>74</v>
      </c>
      <c r="B1" s="1" t="s">
        <v>16</v>
      </c>
      <c r="C1" s="1" t="s">
        <v>18</v>
      </c>
      <c r="D1" s="1" t="s">
        <v>73</v>
      </c>
      <c r="E1" s="1" t="s">
        <v>23</v>
      </c>
      <c r="F1" s="1" t="s">
        <v>206</v>
      </c>
    </row>
    <row r="2" spans="1:6" ht="30" x14ac:dyDescent="0.25">
      <c r="A2" s="2" t="s">
        <v>15</v>
      </c>
      <c r="B2" s="4">
        <v>0.3</v>
      </c>
      <c r="C2" s="13">
        <v>10</v>
      </c>
      <c r="D2" s="83">
        <v>1</v>
      </c>
      <c r="E2" s="83" t="s">
        <v>24</v>
      </c>
      <c r="F2" s="83" t="s">
        <v>209</v>
      </c>
    </row>
    <row r="3" spans="1:6" ht="30" x14ac:dyDescent="0.25">
      <c r="A3" s="2" t="s">
        <v>19</v>
      </c>
      <c r="B3" s="4">
        <v>0.4</v>
      </c>
      <c r="C3" s="3">
        <v>100</v>
      </c>
      <c r="D3" s="83">
        <v>2</v>
      </c>
      <c r="E3" s="83" t="s">
        <v>7</v>
      </c>
      <c r="F3" s="83" t="s">
        <v>210</v>
      </c>
    </row>
    <row r="4" spans="1:6" x14ac:dyDescent="0.25">
      <c r="A4" s="83" t="s">
        <v>20</v>
      </c>
      <c r="B4" s="4">
        <v>0.5</v>
      </c>
      <c r="C4" s="3">
        <v>1000</v>
      </c>
      <c r="D4" s="83">
        <v>3</v>
      </c>
    </row>
    <row r="5" spans="1:6" ht="30" x14ac:dyDescent="0.25">
      <c r="A5" s="2" t="s">
        <v>4</v>
      </c>
      <c r="B5" s="4">
        <v>0.6</v>
      </c>
      <c r="C5" s="3">
        <v>10000</v>
      </c>
      <c r="D5" s="83">
        <v>4</v>
      </c>
    </row>
    <row r="6" spans="1:6" ht="30" x14ac:dyDescent="0.25">
      <c r="A6" s="2" t="s">
        <v>21</v>
      </c>
      <c r="B6" s="4">
        <v>0.7</v>
      </c>
      <c r="C6" s="3">
        <v>100000</v>
      </c>
      <c r="D6" s="83">
        <v>5</v>
      </c>
    </row>
    <row r="7" spans="1:6" ht="30" x14ac:dyDescent="0.25">
      <c r="A7" s="2" t="s">
        <v>22</v>
      </c>
      <c r="C7" s="3">
        <v>1000000</v>
      </c>
      <c r="D7" s="83">
        <v>6</v>
      </c>
    </row>
    <row r="8" spans="1:6" x14ac:dyDescent="0.25">
      <c r="B8" s="4"/>
      <c r="D8" s="83">
        <v>7</v>
      </c>
    </row>
    <row r="9" spans="1:6" x14ac:dyDescent="0.25">
      <c r="D9" s="83">
        <v>8</v>
      </c>
    </row>
    <row r="10" spans="1:6" x14ac:dyDescent="0.25">
      <c r="D10" s="83">
        <v>9</v>
      </c>
    </row>
    <row r="11" spans="1:6" x14ac:dyDescent="0.25">
      <c r="D11" s="83">
        <v>10</v>
      </c>
    </row>
    <row r="12" spans="1:6" x14ac:dyDescent="0.25">
      <c r="D12" s="83">
        <v>11</v>
      </c>
    </row>
    <row r="13" spans="1:6" x14ac:dyDescent="0.25">
      <c r="D13" s="83">
        <v>12</v>
      </c>
    </row>
    <row r="14" spans="1:6" x14ac:dyDescent="0.25">
      <c r="D14" s="83">
        <v>13</v>
      </c>
    </row>
    <row r="15" spans="1:6" x14ac:dyDescent="0.25">
      <c r="D15" s="83">
        <v>14</v>
      </c>
    </row>
    <row r="16" spans="1:6" x14ac:dyDescent="0.25">
      <c r="D16" s="83">
        <v>15</v>
      </c>
    </row>
    <row r="17" spans="4:4" x14ac:dyDescent="0.25">
      <c r="D17" s="83">
        <v>16</v>
      </c>
    </row>
    <row r="18" spans="4:4" x14ac:dyDescent="0.25">
      <c r="D18" s="83">
        <v>17</v>
      </c>
    </row>
    <row r="19" spans="4:4" x14ac:dyDescent="0.25">
      <c r="D19" s="83">
        <v>18</v>
      </c>
    </row>
    <row r="20" spans="4:4" x14ac:dyDescent="0.25">
      <c r="D20" s="83">
        <v>19</v>
      </c>
    </row>
    <row r="21" spans="4:4" x14ac:dyDescent="0.25">
      <c r="D21" s="83">
        <v>20</v>
      </c>
    </row>
    <row r="22" spans="4:4" x14ac:dyDescent="0.25">
      <c r="D22" s="83">
        <v>21</v>
      </c>
    </row>
    <row r="23" spans="4:4" x14ac:dyDescent="0.25">
      <c r="D23" s="83">
        <v>22</v>
      </c>
    </row>
    <row r="24" spans="4:4" x14ac:dyDescent="0.25">
      <c r="D24" s="83">
        <v>23</v>
      </c>
    </row>
    <row r="25" spans="4:4" x14ac:dyDescent="0.25">
      <c r="D25" s="83">
        <v>24</v>
      </c>
    </row>
    <row r="26" spans="4:4" x14ac:dyDescent="0.25">
      <c r="D26" s="83">
        <v>25</v>
      </c>
    </row>
  </sheetData>
  <sheetProtection algorithmName="SHA-512" hashValue="vjtLkbnP1Br6Sw04UtMTQ4v+ceMlvFA04UclZmPHfSewGk74KA5rnFt11kpljmTdGhC8+zlXy3bhr7phQYKoNA==" saltValue="Dt+Let93NO+CRL9qJrbVew==" spinCount="100000" sheet="1" objects="1" scenarios="1"/>
  <phoneticPr fontId="0" type="noConversion"/>
  <pageMargins left="0.7" right="0.7" top="0.78740157499999996" bottom="0.78740157499999996"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D23"/>
  <sheetViews>
    <sheetView showGridLines="0" workbookViewId="0">
      <selection activeCell="D37" sqref="D37"/>
    </sheetView>
  </sheetViews>
  <sheetFormatPr baseColWidth="10" defaultColWidth="11.42578125" defaultRowHeight="15" x14ac:dyDescent="0.25"/>
  <cols>
    <col min="1" max="1" width="10.7109375" style="178" customWidth="1"/>
    <col min="2" max="2" width="14.28515625" style="178" customWidth="1"/>
    <col min="3" max="3" width="11.85546875" style="99" hidden="1" customWidth="1"/>
    <col min="4" max="4" width="50" style="178" customWidth="1"/>
    <col min="5" max="16384" width="11.42578125" style="178"/>
  </cols>
  <sheetData>
    <row r="1" spans="1:4" ht="15.75" thickBot="1" x14ac:dyDescent="0.3">
      <c r="A1" s="254" t="s">
        <v>149</v>
      </c>
      <c r="B1" s="254" t="s">
        <v>150</v>
      </c>
      <c r="C1" s="254" t="s">
        <v>161</v>
      </c>
      <c r="D1" s="254" t="s">
        <v>177</v>
      </c>
    </row>
    <row r="2" spans="1:4" x14ac:dyDescent="0.25">
      <c r="A2" s="566">
        <v>1</v>
      </c>
      <c r="B2" s="562"/>
      <c r="C2" s="572"/>
      <c r="D2" s="568"/>
    </row>
    <row r="3" spans="1:4" ht="15.75" thickBot="1" x14ac:dyDescent="0.3">
      <c r="A3" s="567"/>
      <c r="B3" s="565"/>
      <c r="C3" s="573"/>
      <c r="D3" s="569"/>
    </row>
    <row r="4" spans="1:4" ht="14.45" customHeight="1" x14ac:dyDescent="0.25">
      <c r="A4" s="560">
        <v>2</v>
      </c>
      <c r="B4" s="562"/>
      <c r="C4" s="572"/>
      <c r="D4" s="568"/>
    </row>
    <row r="5" spans="1:4" ht="15.75" thickBot="1" x14ac:dyDescent="0.3">
      <c r="A5" s="564"/>
      <c r="B5" s="565"/>
      <c r="C5" s="573"/>
      <c r="D5" s="569"/>
    </row>
    <row r="6" spans="1:4" x14ac:dyDescent="0.25">
      <c r="A6" s="560">
        <v>3</v>
      </c>
      <c r="B6" s="562"/>
      <c r="C6" s="572"/>
      <c r="D6" s="570"/>
    </row>
    <row r="7" spans="1:4" ht="15.75" thickBot="1" x14ac:dyDescent="0.3">
      <c r="A7" s="564"/>
      <c r="B7" s="565"/>
      <c r="C7" s="573"/>
      <c r="D7" s="571"/>
    </row>
    <row r="8" spans="1:4" x14ac:dyDescent="0.25">
      <c r="A8" s="560">
        <v>4</v>
      </c>
      <c r="B8" s="562"/>
      <c r="C8" s="572"/>
      <c r="D8" s="570"/>
    </row>
    <row r="9" spans="1:4" ht="15" customHeight="1" thickBot="1" x14ac:dyDescent="0.3">
      <c r="A9" s="564"/>
      <c r="B9" s="565"/>
      <c r="C9" s="573"/>
      <c r="D9" s="571"/>
    </row>
    <row r="10" spans="1:4" ht="15" customHeight="1" x14ac:dyDescent="0.25">
      <c r="A10" s="560">
        <v>5</v>
      </c>
      <c r="B10" s="562"/>
      <c r="C10" s="572"/>
      <c r="D10" s="570"/>
    </row>
    <row r="11" spans="1:4" ht="15" customHeight="1" thickBot="1" x14ac:dyDescent="0.3">
      <c r="A11" s="564"/>
      <c r="B11" s="565"/>
      <c r="C11" s="573"/>
      <c r="D11" s="571"/>
    </row>
    <row r="12" spans="1:4" ht="15" customHeight="1" x14ac:dyDescent="0.25">
      <c r="A12" s="560">
        <v>6</v>
      </c>
      <c r="B12" s="562"/>
      <c r="C12" s="572"/>
      <c r="D12" s="570"/>
    </row>
    <row r="13" spans="1:4" ht="15" customHeight="1" thickBot="1" x14ac:dyDescent="0.3">
      <c r="A13" s="564"/>
      <c r="B13" s="565"/>
      <c r="C13" s="573"/>
      <c r="D13" s="571"/>
    </row>
    <row r="14" spans="1:4" ht="15" customHeight="1" x14ac:dyDescent="0.25">
      <c r="A14" s="560">
        <v>7</v>
      </c>
      <c r="B14" s="562"/>
      <c r="C14" s="572"/>
      <c r="D14" s="570"/>
    </row>
    <row r="15" spans="1:4" ht="15" customHeight="1" thickBot="1" x14ac:dyDescent="0.3">
      <c r="A15" s="564"/>
      <c r="B15" s="565"/>
      <c r="C15" s="573"/>
      <c r="D15" s="571"/>
    </row>
    <row r="16" spans="1:4" ht="14.45" customHeight="1" x14ac:dyDescent="0.25">
      <c r="A16" s="560">
        <v>8</v>
      </c>
      <c r="B16" s="562"/>
      <c r="C16" s="572"/>
      <c r="D16" s="570"/>
    </row>
    <row r="17" spans="1:4" ht="15.75" thickBot="1" x14ac:dyDescent="0.3">
      <c r="A17" s="564"/>
      <c r="B17" s="565"/>
      <c r="C17" s="573"/>
      <c r="D17" s="571"/>
    </row>
    <row r="18" spans="1:4" ht="14.45" customHeight="1" x14ac:dyDescent="0.25">
      <c r="A18" s="560">
        <v>9</v>
      </c>
      <c r="B18" s="562"/>
      <c r="C18" s="572" t="s">
        <v>170</v>
      </c>
      <c r="D18" s="570"/>
    </row>
    <row r="19" spans="1:4" ht="15" customHeight="1" thickBot="1" x14ac:dyDescent="0.3">
      <c r="A19" s="564"/>
      <c r="B19" s="565"/>
      <c r="C19" s="573"/>
      <c r="D19" s="571"/>
    </row>
    <row r="20" spans="1:4" x14ac:dyDescent="0.25">
      <c r="A20" s="560">
        <v>10</v>
      </c>
      <c r="B20" s="562"/>
      <c r="C20" s="572" t="s">
        <v>170</v>
      </c>
      <c r="D20" s="570"/>
    </row>
    <row r="21" spans="1:4" ht="15.75" thickBot="1" x14ac:dyDescent="0.3">
      <c r="A21" s="561"/>
      <c r="B21" s="563"/>
      <c r="C21" s="573"/>
      <c r="D21" s="571"/>
    </row>
    <row r="22" spans="1:4" ht="15.75" thickBot="1" x14ac:dyDescent="0.3"/>
    <row r="23" spans="1:4" ht="15.75" thickBot="1" x14ac:dyDescent="0.3">
      <c r="A23" s="439" t="s">
        <v>66</v>
      </c>
      <c r="B23" s="440" t="s">
        <v>1</v>
      </c>
    </row>
  </sheetData>
  <sheetProtection algorithmName="SHA-512" hashValue="NueGo9KnL1XkmNXq5WfVXlcy2Gxeh9DVOg/UupsUAJRoCl/yE1yCcYkvbGsGp3L92hlTU6MS7Mh+jr1PI8To8A==" saltValue="dzcvXv+2FYt15WwABPx6Gw==" spinCount="100000" sheet="1" objects="1" scenarios="1"/>
  <mergeCells count="40">
    <mergeCell ref="C18:C19"/>
    <mergeCell ref="C20:C21"/>
    <mergeCell ref="D8:D9"/>
    <mergeCell ref="D10:D11"/>
    <mergeCell ref="D12:D13"/>
    <mergeCell ref="D14:D15"/>
    <mergeCell ref="D16:D17"/>
    <mergeCell ref="D18:D19"/>
    <mergeCell ref="D20:D21"/>
    <mergeCell ref="C8:C9"/>
    <mergeCell ref="C10:C11"/>
    <mergeCell ref="C12:C13"/>
    <mergeCell ref="C14:C15"/>
    <mergeCell ref="C16:C17"/>
    <mergeCell ref="D2:D3"/>
    <mergeCell ref="D4:D5"/>
    <mergeCell ref="D6:D7"/>
    <mergeCell ref="C2:C3"/>
    <mergeCell ref="C4:C5"/>
    <mergeCell ref="C6:C7"/>
    <mergeCell ref="A2:A3"/>
    <mergeCell ref="B2:B3"/>
    <mergeCell ref="A4:A5"/>
    <mergeCell ref="B4:B5"/>
    <mergeCell ref="A6:A7"/>
    <mergeCell ref="B6:B7"/>
    <mergeCell ref="A8:A9"/>
    <mergeCell ref="B8:B9"/>
    <mergeCell ref="A10:A11"/>
    <mergeCell ref="B10:B11"/>
    <mergeCell ref="A18:A19"/>
    <mergeCell ref="B18:B19"/>
    <mergeCell ref="A20:A21"/>
    <mergeCell ref="B20:B21"/>
    <mergeCell ref="A12:A13"/>
    <mergeCell ref="B12:B13"/>
    <mergeCell ref="A14:A15"/>
    <mergeCell ref="B14:B15"/>
    <mergeCell ref="A16:A17"/>
    <mergeCell ref="B16:B17"/>
  </mergeCells>
  <pageMargins left="0.70866141732283472" right="0.70866141732283472" top="0.78740157480314965" bottom="0.78740157480314965" header="0.31496062992125984" footer="0.31496062992125984"/>
  <pageSetup paperSize="9" scale="79" orientation="portrait" r:id="rId1"/>
  <headerFooter>
    <oddHeader>&amp;C&amp;F&amp;R&amp;D</oddHeader>
    <oddFooter>&amp;A&amp;RSeite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K18"/>
  <sheetViews>
    <sheetView workbookViewId="0">
      <selection activeCell="E31" sqref="E31"/>
    </sheetView>
  </sheetViews>
  <sheetFormatPr baseColWidth="10" defaultRowHeight="15" x14ac:dyDescent="0.25"/>
  <cols>
    <col min="1" max="1" width="27.5703125" bestFit="1" customWidth="1"/>
    <col min="2" max="2" width="17.5703125" style="99" bestFit="1" customWidth="1"/>
    <col min="3" max="3" width="10" style="99" bestFit="1" customWidth="1"/>
    <col min="4" max="4" width="10.7109375" style="99" bestFit="1" customWidth="1"/>
    <col min="5" max="5" width="16.28515625" style="99" bestFit="1" customWidth="1"/>
    <col min="6" max="6" width="17.5703125" style="99" bestFit="1" customWidth="1"/>
    <col min="7" max="7" width="15" style="99" bestFit="1" customWidth="1"/>
    <col min="11" max="11" width="12.85546875" customWidth="1"/>
  </cols>
  <sheetData>
    <row r="1" spans="1:11" x14ac:dyDescent="0.25">
      <c r="A1" s="105"/>
      <c r="B1" s="124" t="s">
        <v>128</v>
      </c>
      <c r="C1" s="106" t="s">
        <v>65</v>
      </c>
      <c r="D1" s="106" t="s">
        <v>76</v>
      </c>
      <c r="E1" s="106" t="s">
        <v>126</v>
      </c>
      <c r="F1" s="106" t="s">
        <v>127</v>
      </c>
      <c r="G1" s="106" t="s">
        <v>113</v>
      </c>
    </row>
    <row r="2" spans="1:11" x14ac:dyDescent="0.25">
      <c r="A2" s="106" t="s">
        <v>128</v>
      </c>
      <c r="B2" s="98" t="s">
        <v>114</v>
      </c>
      <c r="C2" s="98" t="s">
        <v>114</v>
      </c>
      <c r="D2" s="98" t="s">
        <v>114</v>
      </c>
      <c r="E2" s="98" t="s">
        <v>114</v>
      </c>
      <c r="F2" s="98" t="s">
        <v>114</v>
      </c>
      <c r="G2" s="98" t="s">
        <v>114</v>
      </c>
    </row>
    <row r="3" spans="1:11" x14ac:dyDescent="0.25">
      <c r="A3" s="106" t="s">
        <v>65</v>
      </c>
      <c r="B3" s="98" t="s">
        <v>115</v>
      </c>
      <c r="C3" s="98" t="s">
        <v>114</v>
      </c>
      <c r="D3" s="98" t="s">
        <v>114</v>
      </c>
      <c r="E3" s="98" t="s">
        <v>114</v>
      </c>
      <c r="F3" s="98" t="s">
        <v>114</v>
      </c>
      <c r="G3" s="98" t="s">
        <v>114</v>
      </c>
    </row>
    <row r="4" spans="1:11" x14ac:dyDescent="0.25">
      <c r="A4" s="106" t="s">
        <v>76</v>
      </c>
      <c r="B4" s="98" t="s">
        <v>129</v>
      </c>
      <c r="C4" s="98" t="s">
        <v>115</v>
      </c>
      <c r="D4" s="98" t="s">
        <v>114</v>
      </c>
      <c r="E4" s="98" t="s">
        <v>114</v>
      </c>
      <c r="F4" s="98" t="s">
        <v>114</v>
      </c>
      <c r="G4" s="98" t="s">
        <v>114</v>
      </c>
    </row>
    <row r="5" spans="1:11" x14ac:dyDescent="0.25">
      <c r="A5" s="106" t="s">
        <v>126</v>
      </c>
      <c r="B5" s="98" t="s">
        <v>129</v>
      </c>
      <c r="C5" s="98" t="s">
        <v>115</v>
      </c>
      <c r="D5" s="98" t="s">
        <v>116</v>
      </c>
      <c r="E5" s="98" t="s">
        <v>114</v>
      </c>
      <c r="F5" s="98" t="s">
        <v>114</v>
      </c>
      <c r="G5" s="98" t="s">
        <v>114</v>
      </c>
    </row>
    <row r="6" spans="1:11" x14ac:dyDescent="0.25">
      <c r="A6" s="106" t="s">
        <v>127</v>
      </c>
      <c r="B6" s="98" t="s">
        <v>129</v>
      </c>
      <c r="C6" s="98" t="s">
        <v>115</v>
      </c>
      <c r="D6" s="98" t="s">
        <v>130</v>
      </c>
      <c r="E6" s="98" t="s">
        <v>130</v>
      </c>
      <c r="F6" s="98" t="s">
        <v>114</v>
      </c>
      <c r="G6" s="98" t="s">
        <v>114</v>
      </c>
    </row>
    <row r="7" spans="1:11" x14ac:dyDescent="0.25">
      <c r="A7" s="106" t="s">
        <v>113</v>
      </c>
      <c r="B7" s="98" t="s">
        <v>129</v>
      </c>
      <c r="C7" s="98" t="s">
        <v>115</v>
      </c>
      <c r="D7" s="98" t="s">
        <v>116</v>
      </c>
      <c r="E7" s="98" t="s">
        <v>131</v>
      </c>
      <c r="F7" s="98" t="s">
        <v>130</v>
      </c>
      <c r="G7" s="98" t="s">
        <v>114</v>
      </c>
    </row>
    <row r="8" spans="1:11" ht="30" x14ac:dyDescent="0.25">
      <c r="A8" s="141" t="s">
        <v>147</v>
      </c>
      <c r="B8" s="142">
        <v>4</v>
      </c>
      <c r="C8" s="142">
        <v>5</v>
      </c>
      <c r="D8" s="142">
        <v>2</v>
      </c>
      <c r="E8" s="142">
        <v>1</v>
      </c>
      <c r="F8" s="142">
        <v>3</v>
      </c>
      <c r="G8" s="142">
        <v>0</v>
      </c>
    </row>
    <row r="9" spans="1:11" ht="15.75" thickBot="1" x14ac:dyDescent="0.3"/>
    <row r="10" spans="1:11" ht="30" x14ac:dyDescent="0.25">
      <c r="A10" s="101" t="s">
        <v>125</v>
      </c>
      <c r="B10" s="143"/>
      <c r="C10" s="126" t="s">
        <v>146</v>
      </c>
      <c r="D10" s="116" t="s">
        <v>117</v>
      </c>
      <c r="E10" s="107" t="s">
        <v>118</v>
      </c>
      <c r="F10" s="107" t="s">
        <v>119</v>
      </c>
      <c r="G10" s="107" t="s">
        <v>120</v>
      </c>
      <c r="H10" s="107" t="s">
        <v>121</v>
      </c>
      <c r="I10" s="115" t="s">
        <v>122</v>
      </c>
      <c r="J10" s="127" t="s">
        <v>123</v>
      </c>
      <c r="K10" s="128" t="s">
        <v>124</v>
      </c>
    </row>
    <row r="11" spans="1:11" x14ac:dyDescent="0.25">
      <c r="A11" s="101">
        <v>10</v>
      </c>
      <c r="B11" s="125" t="s">
        <v>128</v>
      </c>
      <c r="C11" s="127">
        <v>4</v>
      </c>
      <c r="D11" s="102">
        <v>20</v>
      </c>
      <c r="E11" s="98">
        <v>25</v>
      </c>
      <c r="F11" s="98">
        <v>25</v>
      </c>
      <c r="G11" s="98">
        <v>25</v>
      </c>
      <c r="H11" s="98">
        <v>25</v>
      </c>
      <c r="I11" s="103">
        <v>24</v>
      </c>
      <c r="J11" s="127">
        <f>AVERAGE(D11:I11)</f>
        <v>24</v>
      </c>
      <c r="K11" s="129">
        <v>24</v>
      </c>
    </row>
    <row r="12" spans="1:11" x14ac:dyDescent="0.25">
      <c r="A12" s="101">
        <v>40</v>
      </c>
      <c r="B12" s="125" t="s">
        <v>65</v>
      </c>
      <c r="C12" s="127">
        <v>5</v>
      </c>
      <c r="D12" s="102">
        <v>40</v>
      </c>
      <c r="E12" s="98">
        <v>30</v>
      </c>
      <c r="F12" s="98">
        <v>35</v>
      </c>
      <c r="G12" s="98">
        <v>30</v>
      </c>
      <c r="H12" s="98">
        <v>30</v>
      </c>
      <c r="I12" s="103">
        <v>30</v>
      </c>
      <c r="J12" s="127">
        <f t="shared" ref="J12:J15" si="0">AVERAGE(D12:I12)</f>
        <v>32.5</v>
      </c>
      <c r="K12" s="129">
        <v>33</v>
      </c>
    </row>
    <row r="13" spans="1:11" x14ac:dyDescent="0.25">
      <c r="A13" s="101">
        <v>20</v>
      </c>
      <c r="B13" s="125" t="s">
        <v>76</v>
      </c>
      <c r="C13" s="127">
        <v>2</v>
      </c>
      <c r="D13" s="102">
        <v>10</v>
      </c>
      <c r="E13" s="98">
        <v>22</v>
      </c>
      <c r="F13" s="98">
        <v>10</v>
      </c>
      <c r="G13" s="98">
        <v>10</v>
      </c>
      <c r="H13" s="98">
        <v>20</v>
      </c>
      <c r="I13" s="103">
        <v>19</v>
      </c>
      <c r="J13" s="127">
        <f t="shared" si="0"/>
        <v>15.166666666666666</v>
      </c>
      <c r="K13" s="129">
        <v>15</v>
      </c>
    </row>
    <row r="14" spans="1:11" x14ac:dyDescent="0.25">
      <c r="A14" s="101">
        <v>5</v>
      </c>
      <c r="B14" s="125" t="s">
        <v>126</v>
      </c>
      <c r="C14" s="127">
        <v>1</v>
      </c>
      <c r="D14" s="102">
        <v>10</v>
      </c>
      <c r="E14" s="98">
        <v>8</v>
      </c>
      <c r="F14" s="98">
        <v>15</v>
      </c>
      <c r="G14" s="98">
        <v>12</v>
      </c>
      <c r="H14" s="98">
        <v>15</v>
      </c>
      <c r="I14" s="103">
        <v>14</v>
      </c>
      <c r="J14" s="127">
        <f t="shared" si="0"/>
        <v>12.333333333333334</v>
      </c>
      <c r="K14" s="129">
        <v>12</v>
      </c>
    </row>
    <row r="15" spans="1:11" x14ac:dyDescent="0.25">
      <c r="A15" s="101">
        <v>20</v>
      </c>
      <c r="B15" s="125" t="s">
        <v>127</v>
      </c>
      <c r="C15" s="127">
        <v>3</v>
      </c>
      <c r="D15" s="102">
        <v>15</v>
      </c>
      <c r="E15" s="98">
        <v>12</v>
      </c>
      <c r="F15" s="98">
        <v>10</v>
      </c>
      <c r="G15" s="98">
        <v>15</v>
      </c>
      <c r="H15" s="98">
        <v>5</v>
      </c>
      <c r="I15" s="103">
        <v>9</v>
      </c>
      <c r="J15" s="127">
        <f t="shared" si="0"/>
        <v>11</v>
      </c>
      <c r="K15" s="129">
        <v>11</v>
      </c>
    </row>
    <row r="16" spans="1:11" ht="15.75" thickBot="1" x14ac:dyDescent="0.3">
      <c r="A16" s="112">
        <v>5</v>
      </c>
      <c r="B16" s="137" t="s">
        <v>113</v>
      </c>
      <c r="C16" s="138">
        <v>0</v>
      </c>
      <c r="D16" s="111">
        <v>5</v>
      </c>
      <c r="E16" s="139">
        <v>3</v>
      </c>
      <c r="F16" s="139">
        <v>5</v>
      </c>
      <c r="G16" s="139">
        <v>8</v>
      </c>
      <c r="H16" s="139">
        <v>5</v>
      </c>
      <c r="I16" s="113">
        <v>4</v>
      </c>
      <c r="J16" s="138">
        <f>AVERAGE(D16:I16)</f>
        <v>5</v>
      </c>
      <c r="K16" s="140">
        <v>5</v>
      </c>
    </row>
    <row r="17" spans="1:11" ht="16.5" thickTop="1" thickBot="1" x14ac:dyDescent="0.3">
      <c r="A17" s="130">
        <f t="shared" ref="A17" si="1">SUM(A11:A16)</f>
        <v>100</v>
      </c>
      <c r="B17" s="131" t="s">
        <v>145</v>
      </c>
      <c r="C17" s="132" t="s">
        <v>64</v>
      </c>
      <c r="D17" s="133">
        <f t="shared" ref="D17:K17" si="2">SUM(D11:D16)</f>
        <v>100</v>
      </c>
      <c r="E17" s="134">
        <f t="shared" si="2"/>
        <v>100</v>
      </c>
      <c r="F17" s="134">
        <f t="shared" si="2"/>
        <v>100</v>
      </c>
      <c r="G17" s="134">
        <f t="shared" si="2"/>
        <v>100</v>
      </c>
      <c r="H17" s="134">
        <f t="shared" si="2"/>
        <v>100</v>
      </c>
      <c r="I17" s="135">
        <f t="shared" si="2"/>
        <v>100</v>
      </c>
      <c r="J17" s="136">
        <f t="shared" si="2"/>
        <v>100</v>
      </c>
      <c r="K17" s="131">
        <f t="shared" si="2"/>
        <v>100</v>
      </c>
    </row>
    <row r="18" spans="1:11" x14ac:dyDescent="0.25">
      <c r="K18" s="99"/>
    </row>
  </sheetData>
  <sheetProtection password="8D19" sheet="1" objects="1" scenarios="1"/>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pageSetUpPr fitToPage="1"/>
  </sheetPr>
  <dimension ref="A1:AL75"/>
  <sheetViews>
    <sheetView showGridLines="0" tabSelected="1" zoomScale="80" zoomScaleNormal="80" workbookViewId="0">
      <pane xSplit="8" ySplit="9" topLeftCell="I10" activePane="bottomRight" state="frozen"/>
      <selection pane="topRight" activeCell="G1" sqref="G1"/>
      <selection pane="bottomLeft" activeCell="A5" sqref="A5"/>
      <selection pane="bottomRight" activeCell="B62" sqref="B62:E63"/>
    </sheetView>
  </sheetViews>
  <sheetFormatPr baseColWidth="10" defaultColWidth="11.42578125" defaultRowHeight="15" outlineLevelRow="1" outlineLevelCol="1" x14ac:dyDescent="0.25"/>
  <cols>
    <col min="1" max="1" width="1.7109375" style="255" customWidth="1"/>
    <col min="2" max="2" width="7.140625" style="255" bestFit="1" customWidth="1"/>
    <col min="3" max="4" width="17.140625" style="21" customWidth="1" outlineLevel="1"/>
    <col min="5" max="5" width="19.42578125" style="21" customWidth="1" outlineLevel="1"/>
    <col min="6" max="6" width="49.28515625" style="21" customWidth="1"/>
    <col min="7" max="8" width="10.7109375" style="21" customWidth="1"/>
    <col min="9" max="12" width="17.140625" style="21" customWidth="1"/>
    <col min="13" max="34" width="17.140625" style="84" customWidth="1"/>
    <col min="35" max="38" width="17.140625" style="21" customWidth="1"/>
    <col min="39" max="16384" width="11.42578125" style="21"/>
  </cols>
  <sheetData>
    <row r="1" spans="2:38" s="255" customFormat="1" ht="9" customHeight="1" thickBot="1" x14ac:dyDescent="0.3">
      <c r="M1" s="84"/>
      <c r="N1" s="84"/>
      <c r="O1" s="84"/>
      <c r="P1" s="84"/>
      <c r="Q1" s="84"/>
      <c r="R1" s="84"/>
      <c r="S1" s="84"/>
      <c r="T1" s="84"/>
      <c r="U1" s="84"/>
      <c r="V1" s="84"/>
      <c r="W1" s="84"/>
      <c r="X1" s="84"/>
      <c r="Y1" s="84"/>
      <c r="Z1" s="84"/>
      <c r="AA1" s="84"/>
      <c r="AB1" s="84"/>
      <c r="AC1" s="84"/>
      <c r="AD1" s="84"/>
      <c r="AE1" s="84"/>
      <c r="AF1" s="84"/>
      <c r="AG1" s="84"/>
      <c r="AH1" s="84"/>
    </row>
    <row r="2" spans="2:38" outlineLevel="1" x14ac:dyDescent="0.25">
      <c r="C2" s="46" t="s">
        <v>66</v>
      </c>
      <c r="D2" s="45" t="s">
        <v>58</v>
      </c>
      <c r="E2" s="175" t="s">
        <v>104</v>
      </c>
      <c r="F2" s="37"/>
      <c r="G2" s="38"/>
      <c r="AI2" s="84"/>
    </row>
    <row r="3" spans="2:38" outlineLevel="1" x14ac:dyDescent="0.25">
      <c r="C3" s="47" t="s">
        <v>1</v>
      </c>
      <c r="D3" s="49" t="s">
        <v>60</v>
      </c>
      <c r="E3" s="35" t="s">
        <v>103</v>
      </c>
      <c r="F3" s="36"/>
      <c r="G3" s="40"/>
      <c r="AI3" s="84"/>
    </row>
    <row r="4" spans="2:38" ht="15.75" outlineLevel="1" thickBot="1" x14ac:dyDescent="0.3">
      <c r="C4" s="48" t="s">
        <v>2</v>
      </c>
      <c r="D4" s="49" t="s">
        <v>59</v>
      </c>
      <c r="E4" s="577" t="s">
        <v>111</v>
      </c>
      <c r="F4" s="578"/>
      <c r="G4" s="579"/>
      <c r="AI4" s="84"/>
    </row>
    <row r="5" spans="2:38" ht="15.75" outlineLevel="1" thickBot="1" x14ac:dyDescent="0.3">
      <c r="D5" s="39" t="s">
        <v>61</v>
      </c>
      <c r="E5" s="42" t="s">
        <v>62</v>
      </c>
      <c r="F5" s="43"/>
      <c r="G5" s="44"/>
      <c r="I5" s="179"/>
      <c r="J5" s="179"/>
      <c r="K5" s="179"/>
      <c r="L5" s="179"/>
      <c r="M5" s="179"/>
      <c r="N5" s="179"/>
      <c r="O5" s="179"/>
      <c r="P5" s="179"/>
      <c r="Q5" s="179"/>
      <c r="R5" s="179"/>
      <c r="S5" s="179"/>
      <c r="T5" s="179"/>
      <c r="U5" s="179"/>
      <c r="V5" s="179"/>
      <c r="W5" s="179"/>
      <c r="AI5" s="84"/>
    </row>
    <row r="6" spans="2:38" ht="15.75" outlineLevel="1" thickBot="1" x14ac:dyDescent="0.3">
      <c r="D6" s="50" t="s">
        <v>110</v>
      </c>
      <c r="E6" s="42" t="s">
        <v>112</v>
      </c>
      <c r="F6" s="34"/>
      <c r="G6" s="41"/>
      <c r="H6" s="167" t="s">
        <v>149</v>
      </c>
      <c r="I6" s="580">
        <v>1</v>
      </c>
      <c r="J6" s="581"/>
      <c r="K6" s="582"/>
      <c r="L6" s="580">
        <v>2</v>
      </c>
      <c r="M6" s="581"/>
      <c r="N6" s="582"/>
      <c r="O6" s="580">
        <v>3</v>
      </c>
      <c r="P6" s="581"/>
      <c r="Q6" s="582"/>
      <c r="R6" s="580">
        <v>4</v>
      </c>
      <c r="S6" s="581"/>
      <c r="T6" s="582"/>
      <c r="U6" s="580">
        <v>5</v>
      </c>
      <c r="V6" s="581"/>
      <c r="W6" s="582"/>
      <c r="X6" s="580">
        <v>6</v>
      </c>
      <c r="Y6" s="581"/>
      <c r="Z6" s="582"/>
      <c r="AA6" s="580">
        <v>7</v>
      </c>
      <c r="AB6" s="581"/>
      <c r="AC6" s="582"/>
      <c r="AD6" s="580">
        <v>8</v>
      </c>
      <c r="AE6" s="581"/>
      <c r="AF6" s="582"/>
      <c r="AG6" s="580">
        <v>9</v>
      </c>
      <c r="AH6" s="581"/>
      <c r="AI6" s="582"/>
      <c r="AJ6" s="580">
        <v>10</v>
      </c>
      <c r="AK6" s="581"/>
      <c r="AL6" s="582"/>
    </row>
    <row r="7" spans="2:38" x14ac:dyDescent="0.25">
      <c r="C7" s="302"/>
      <c r="D7" s="303"/>
      <c r="E7" s="304"/>
      <c r="F7" s="596" t="s">
        <v>150</v>
      </c>
      <c r="G7" s="597"/>
      <c r="H7" s="598"/>
      <c r="I7" s="584" t="str">
        <f>IF(ISBLANK(Bieter!$B2),"-",Bieter!$B2)</f>
        <v>-</v>
      </c>
      <c r="J7" s="585"/>
      <c r="K7" s="586"/>
      <c r="L7" s="584" t="str">
        <f>IF(ISBLANK(Bieter!$B4),"-",Bieter!$B4)</f>
        <v>-</v>
      </c>
      <c r="M7" s="585"/>
      <c r="N7" s="586"/>
      <c r="O7" s="584" t="str">
        <f>IF(ISBLANK(Bieter!$B6),"-",Bieter!$B6)</f>
        <v>-</v>
      </c>
      <c r="P7" s="585"/>
      <c r="Q7" s="586"/>
      <c r="R7" s="584" t="str">
        <f>IF(ISBLANK(Bieter!$B8),"-",Bieter!$B8)</f>
        <v>-</v>
      </c>
      <c r="S7" s="585"/>
      <c r="T7" s="586"/>
      <c r="U7" s="584" t="str">
        <f>IF(ISBLANK(Bieter!$B10),"-",Bieter!$B10)</f>
        <v>-</v>
      </c>
      <c r="V7" s="585"/>
      <c r="W7" s="586"/>
      <c r="X7" s="584" t="str">
        <f>IF(ISBLANK(Bieter!$B12),"-",Bieter!$B12)</f>
        <v>-</v>
      </c>
      <c r="Y7" s="585"/>
      <c r="Z7" s="586"/>
      <c r="AA7" s="584" t="str">
        <f>IF(ISBLANK(Bieter!$B14),"-",Bieter!$B14)</f>
        <v>-</v>
      </c>
      <c r="AB7" s="585"/>
      <c r="AC7" s="586"/>
      <c r="AD7" s="584" t="str">
        <f>IF(ISBLANK(Bieter!$B16),"-",Bieter!$B16)</f>
        <v>-</v>
      </c>
      <c r="AE7" s="585"/>
      <c r="AF7" s="586"/>
      <c r="AG7" s="584" t="str">
        <f>IF(ISBLANK(Bieter!$B18),"-",Bieter!$B18)</f>
        <v>-</v>
      </c>
      <c r="AH7" s="585"/>
      <c r="AI7" s="586"/>
      <c r="AJ7" s="584" t="str">
        <f>IF(ISBLANK(Bieter!$B20),"-",Bieter!$B20)</f>
        <v>-</v>
      </c>
      <c r="AK7" s="585"/>
      <c r="AL7" s="586"/>
    </row>
    <row r="8" spans="2:38" ht="30.75" customHeight="1" thickBot="1" x14ac:dyDescent="0.3">
      <c r="C8" s="593" t="s">
        <v>70</v>
      </c>
      <c r="D8" s="594"/>
      <c r="E8" s="595"/>
      <c r="F8" s="599"/>
      <c r="G8" s="600"/>
      <c r="H8" s="601"/>
      <c r="I8" s="574" t="str">
        <f>IF(ISBLANK(Bieter!$D2)," ",Bieter!$D2)</f>
        <v xml:space="preserve"> </v>
      </c>
      <c r="J8" s="575"/>
      <c r="K8" s="576"/>
      <c r="L8" s="574" t="str">
        <f>IF(ISBLANK(Bieter!$D4)," ",Bieter!$D4)</f>
        <v xml:space="preserve"> </v>
      </c>
      <c r="M8" s="575"/>
      <c r="N8" s="576"/>
      <c r="O8" s="574" t="str">
        <f>IF(ISBLANK(Bieter!$D6)," ",Bieter!$D6)</f>
        <v xml:space="preserve"> </v>
      </c>
      <c r="P8" s="575"/>
      <c r="Q8" s="576"/>
      <c r="R8" s="574" t="str">
        <f>IF(ISBLANK(Bieter!$D8)," ",Bieter!$D8)</f>
        <v xml:space="preserve"> </v>
      </c>
      <c r="S8" s="575"/>
      <c r="T8" s="576"/>
      <c r="U8" s="574" t="str">
        <f>IF(ISBLANK(Bieter!$D10)," ",Bieter!$D10)</f>
        <v xml:space="preserve"> </v>
      </c>
      <c r="V8" s="575"/>
      <c r="W8" s="576"/>
      <c r="X8" s="574" t="str">
        <f>IF(ISBLANK(Bieter!$D12)," ",Bieter!$D12)</f>
        <v xml:space="preserve"> </v>
      </c>
      <c r="Y8" s="575"/>
      <c r="Z8" s="576"/>
      <c r="AA8" s="574" t="str">
        <f>IF(ISBLANK(Bieter!$D14)," ",Bieter!$D14)</f>
        <v xml:space="preserve"> </v>
      </c>
      <c r="AB8" s="575"/>
      <c r="AC8" s="576"/>
      <c r="AD8" s="574" t="str">
        <f>IF(ISBLANK(Bieter!$D16)," ",Bieter!$D16)</f>
        <v xml:space="preserve"> </v>
      </c>
      <c r="AE8" s="575"/>
      <c r="AF8" s="576"/>
      <c r="AG8" s="574" t="str">
        <f>IF(ISBLANK(Bieter!$D18)," ",Bieter!$D18)</f>
        <v xml:space="preserve"> </v>
      </c>
      <c r="AH8" s="575"/>
      <c r="AI8" s="576"/>
      <c r="AJ8" s="574" t="str">
        <f>IF(ISBLANK(Bieter!$D20)," ",Bieter!$D20)</f>
        <v xml:space="preserve"> </v>
      </c>
      <c r="AK8" s="575"/>
      <c r="AL8" s="576"/>
    </row>
    <row r="9" spans="2:38" ht="15.75" thickBot="1" x14ac:dyDescent="0.3">
      <c r="B9" s="527" t="s">
        <v>166</v>
      </c>
      <c r="C9" s="182">
        <v>0</v>
      </c>
      <c r="D9" s="114">
        <v>1</v>
      </c>
      <c r="E9" s="183">
        <v>2</v>
      </c>
      <c r="F9" s="33" t="s">
        <v>63</v>
      </c>
      <c r="G9" s="14" t="s">
        <v>58</v>
      </c>
      <c r="H9" s="22" t="s">
        <v>60</v>
      </c>
      <c r="I9" s="94" t="s">
        <v>110</v>
      </c>
      <c r="J9" s="91" t="s">
        <v>59</v>
      </c>
      <c r="K9" s="92" t="s">
        <v>61</v>
      </c>
      <c r="L9" s="94" t="s">
        <v>110</v>
      </c>
      <c r="M9" s="91" t="s">
        <v>59</v>
      </c>
      <c r="N9" s="92" t="s">
        <v>61</v>
      </c>
      <c r="O9" s="94" t="s">
        <v>110</v>
      </c>
      <c r="P9" s="91" t="s">
        <v>59</v>
      </c>
      <c r="Q9" s="92" t="s">
        <v>61</v>
      </c>
      <c r="R9" s="94" t="s">
        <v>110</v>
      </c>
      <c r="S9" s="91" t="s">
        <v>59</v>
      </c>
      <c r="T9" s="92" t="s">
        <v>61</v>
      </c>
      <c r="U9" s="94" t="s">
        <v>110</v>
      </c>
      <c r="V9" s="91" t="s">
        <v>59</v>
      </c>
      <c r="W9" s="92" t="s">
        <v>61</v>
      </c>
      <c r="X9" s="94" t="s">
        <v>110</v>
      </c>
      <c r="Y9" s="91" t="s">
        <v>59</v>
      </c>
      <c r="Z9" s="92" t="s">
        <v>61</v>
      </c>
      <c r="AA9" s="94" t="s">
        <v>110</v>
      </c>
      <c r="AB9" s="91" t="s">
        <v>59</v>
      </c>
      <c r="AC9" s="92" t="s">
        <v>61</v>
      </c>
      <c r="AD9" s="94" t="s">
        <v>110</v>
      </c>
      <c r="AE9" s="91" t="s">
        <v>59</v>
      </c>
      <c r="AF9" s="92" t="s">
        <v>61</v>
      </c>
      <c r="AG9" s="94" t="s">
        <v>110</v>
      </c>
      <c r="AH9" s="91" t="s">
        <v>59</v>
      </c>
      <c r="AI9" s="92" t="s">
        <v>61</v>
      </c>
      <c r="AJ9" s="94" t="s">
        <v>110</v>
      </c>
      <c r="AK9" s="91" t="s">
        <v>59</v>
      </c>
      <c r="AL9" s="92" t="s">
        <v>61</v>
      </c>
    </row>
    <row r="10" spans="2:38" s="84" customFormat="1" x14ac:dyDescent="0.25">
      <c r="B10" s="503"/>
      <c r="C10" s="504"/>
      <c r="D10" s="505"/>
      <c r="E10" s="506"/>
      <c r="F10" s="510" t="s">
        <v>293</v>
      </c>
      <c r="G10" s="256">
        <f>SUM(G11:G12)</f>
        <v>15</v>
      </c>
      <c r="H10" s="16"/>
      <c r="I10" s="173"/>
      <c r="J10" s="93"/>
      <c r="K10" s="146"/>
      <c r="L10" s="173"/>
      <c r="M10" s="93"/>
      <c r="N10" s="146"/>
      <c r="O10" s="173"/>
      <c r="P10" s="93"/>
      <c r="Q10" s="146"/>
      <c r="R10" s="173"/>
      <c r="S10" s="93"/>
      <c r="T10" s="146"/>
      <c r="U10" s="173"/>
      <c r="V10" s="93"/>
      <c r="W10" s="146"/>
      <c r="X10" s="173"/>
      <c r="Y10" s="93"/>
      <c r="Z10" s="146"/>
      <c r="AA10" s="173"/>
      <c r="AB10" s="93"/>
      <c r="AC10" s="146"/>
      <c r="AD10" s="173"/>
      <c r="AE10" s="93"/>
      <c r="AF10" s="146"/>
      <c r="AG10" s="173"/>
      <c r="AH10" s="93"/>
      <c r="AI10" s="146"/>
      <c r="AJ10" s="173"/>
      <c r="AK10" s="93"/>
      <c r="AL10" s="146"/>
    </row>
    <row r="11" spans="2:38" s="84" customFormat="1" ht="45" x14ac:dyDescent="0.25">
      <c r="B11" s="313" t="s">
        <v>292</v>
      </c>
      <c r="C11" s="305" t="s">
        <v>78</v>
      </c>
      <c r="D11" s="176" t="s">
        <v>64</v>
      </c>
      <c r="E11" s="177" t="s">
        <v>79</v>
      </c>
      <c r="F11" s="188" t="s">
        <v>361</v>
      </c>
      <c r="G11" s="189">
        <v>5</v>
      </c>
      <c r="H11" s="190" t="s">
        <v>64</v>
      </c>
      <c r="I11" s="192"/>
      <c r="J11" s="193" t="str">
        <f t="shared" ref="J11:J12" si="0">IF(I11="ja","2",IF(I11="nein","0","ja o. nein eingeben"))</f>
        <v>ja o. nein eingeben</v>
      </c>
      <c r="K11" s="194">
        <f t="shared" ref="K11:K12" si="1">IF(ISBLANK(I11),0,$G11*J11)</f>
        <v>0</v>
      </c>
      <c r="L11" s="192"/>
      <c r="M11" s="193" t="str">
        <f t="shared" ref="M11:M12" si="2">IF(L11="ja","2",IF(L11="nein","0","ja o. nein eingeben"))</f>
        <v>ja o. nein eingeben</v>
      </c>
      <c r="N11" s="194">
        <f t="shared" ref="N11:N12" si="3">IF(ISBLANK(L11),0,$G11*M11)</f>
        <v>0</v>
      </c>
      <c r="O11" s="192"/>
      <c r="P11" s="193" t="str">
        <f t="shared" ref="P11:P12" si="4">IF(O11="ja","2",IF(O11="nein","0","ja o. nein eingeben"))</f>
        <v>ja o. nein eingeben</v>
      </c>
      <c r="Q11" s="194">
        <f t="shared" ref="Q11:Q12" si="5">IF(ISBLANK(O11),0,$G11*P11)</f>
        <v>0</v>
      </c>
      <c r="R11" s="192"/>
      <c r="S11" s="193" t="str">
        <f t="shared" ref="S11:S12" si="6">IF(R11="ja","2",IF(R11="nein","0","ja o. nein eingeben"))</f>
        <v>ja o. nein eingeben</v>
      </c>
      <c r="T11" s="194">
        <f t="shared" ref="T11:T12" si="7">IF(ISBLANK(R11),0,$G11*S11)</f>
        <v>0</v>
      </c>
      <c r="U11" s="192"/>
      <c r="V11" s="193" t="str">
        <f t="shared" ref="V11:V12" si="8">IF(U11="ja","2",IF(U11="nein","0","ja o. nein eingeben"))</f>
        <v>ja o. nein eingeben</v>
      </c>
      <c r="W11" s="194">
        <f t="shared" ref="W11:W12" si="9">IF(ISBLANK(U11),0,$G11*V11)</f>
        <v>0</v>
      </c>
      <c r="X11" s="192"/>
      <c r="Y11" s="193" t="str">
        <f t="shared" ref="Y11:Y12" si="10">IF(X11="ja","2",IF(X11="nein","0","ja o. nein eingeben"))</f>
        <v>ja o. nein eingeben</v>
      </c>
      <c r="Z11" s="194">
        <f t="shared" ref="Z11:Z12" si="11">IF(ISBLANK(X11),0,$G11*Y11)</f>
        <v>0</v>
      </c>
      <c r="AA11" s="192"/>
      <c r="AB11" s="193" t="str">
        <f t="shared" ref="AB11:AB12" si="12">IF(AA11="ja","2",IF(AA11="nein","0","ja o. nein eingeben"))</f>
        <v>ja o. nein eingeben</v>
      </c>
      <c r="AC11" s="194">
        <f t="shared" ref="AC11:AC12" si="13">IF(ISBLANK(AA11),0,$G11*AB11)</f>
        <v>0</v>
      </c>
      <c r="AD11" s="192"/>
      <c r="AE11" s="193" t="str">
        <f t="shared" ref="AE11:AE12" si="14">IF(AD11="ja","2",IF(AD11="nein","0","ja o. nein eingeben"))</f>
        <v>ja o. nein eingeben</v>
      </c>
      <c r="AF11" s="194">
        <f t="shared" ref="AF11:AF12" si="15">IF(ISBLANK(AD11),0,$G11*AE11)</f>
        <v>0</v>
      </c>
      <c r="AG11" s="192"/>
      <c r="AH11" s="193" t="str">
        <f t="shared" ref="AH11:AH12" si="16">IF(AG11="ja","2",IF(AG11="nein","0","ja o. nein eingeben"))</f>
        <v>ja o. nein eingeben</v>
      </c>
      <c r="AI11" s="194">
        <f t="shared" ref="AI11:AI12" si="17">IF(ISBLANK(AG11),0,$G11*AH11)</f>
        <v>0</v>
      </c>
      <c r="AJ11" s="192"/>
      <c r="AK11" s="193" t="str">
        <f t="shared" ref="AK11:AK12" si="18">IF(AJ11="ja","2",IF(AJ11="nein","0","ja o. nein eingeben"))</f>
        <v>ja o. nein eingeben</v>
      </c>
      <c r="AL11" s="194">
        <f t="shared" ref="AL11:AL12" si="19">IF(ISBLANK(AJ11),0,$G11*AK11)</f>
        <v>0</v>
      </c>
    </row>
    <row r="12" spans="2:38" s="84" customFormat="1" ht="45" x14ac:dyDescent="0.25">
      <c r="B12" s="313" t="s">
        <v>360</v>
      </c>
      <c r="C12" s="305" t="s">
        <v>78</v>
      </c>
      <c r="D12" s="176" t="s">
        <v>64</v>
      </c>
      <c r="E12" s="177" t="s">
        <v>79</v>
      </c>
      <c r="F12" s="188" t="s">
        <v>362</v>
      </c>
      <c r="G12" s="189">
        <v>10</v>
      </c>
      <c r="H12" s="190" t="s">
        <v>64</v>
      </c>
      <c r="I12" s="192"/>
      <c r="J12" s="193" t="str">
        <f t="shared" si="0"/>
        <v>ja o. nein eingeben</v>
      </c>
      <c r="K12" s="194">
        <f t="shared" si="1"/>
        <v>0</v>
      </c>
      <c r="L12" s="192"/>
      <c r="M12" s="193" t="str">
        <f t="shared" si="2"/>
        <v>ja o. nein eingeben</v>
      </c>
      <c r="N12" s="194">
        <f t="shared" si="3"/>
        <v>0</v>
      </c>
      <c r="O12" s="192"/>
      <c r="P12" s="193" t="str">
        <f t="shared" si="4"/>
        <v>ja o. nein eingeben</v>
      </c>
      <c r="Q12" s="194">
        <f t="shared" si="5"/>
        <v>0</v>
      </c>
      <c r="R12" s="192"/>
      <c r="S12" s="193" t="str">
        <f t="shared" si="6"/>
        <v>ja o. nein eingeben</v>
      </c>
      <c r="T12" s="194">
        <f t="shared" si="7"/>
        <v>0</v>
      </c>
      <c r="U12" s="192"/>
      <c r="V12" s="193" t="str">
        <f t="shared" si="8"/>
        <v>ja o. nein eingeben</v>
      </c>
      <c r="W12" s="194">
        <f t="shared" si="9"/>
        <v>0</v>
      </c>
      <c r="X12" s="192"/>
      <c r="Y12" s="193" t="str">
        <f t="shared" si="10"/>
        <v>ja o. nein eingeben</v>
      </c>
      <c r="Z12" s="194">
        <f t="shared" si="11"/>
        <v>0</v>
      </c>
      <c r="AA12" s="192"/>
      <c r="AB12" s="193" t="str">
        <f t="shared" si="12"/>
        <v>ja o. nein eingeben</v>
      </c>
      <c r="AC12" s="194">
        <f t="shared" si="13"/>
        <v>0</v>
      </c>
      <c r="AD12" s="192"/>
      <c r="AE12" s="193" t="str">
        <f t="shared" si="14"/>
        <v>ja o. nein eingeben</v>
      </c>
      <c r="AF12" s="194">
        <f t="shared" si="15"/>
        <v>0</v>
      </c>
      <c r="AG12" s="192"/>
      <c r="AH12" s="193" t="str">
        <f t="shared" si="16"/>
        <v>ja o. nein eingeben</v>
      </c>
      <c r="AI12" s="194">
        <f t="shared" si="17"/>
        <v>0</v>
      </c>
      <c r="AJ12" s="192"/>
      <c r="AK12" s="193" t="str">
        <f t="shared" si="18"/>
        <v>ja o. nein eingeben</v>
      </c>
      <c r="AL12" s="194">
        <f t="shared" si="19"/>
        <v>0</v>
      </c>
    </row>
    <row r="13" spans="2:38" s="84" customFormat="1" ht="15.75" thickBot="1" x14ac:dyDescent="0.3">
      <c r="B13" s="495"/>
      <c r="C13" s="496"/>
      <c r="D13" s="497"/>
      <c r="E13" s="498"/>
      <c r="F13" s="508" t="s">
        <v>108</v>
      </c>
      <c r="G13" s="509" t="s">
        <v>75</v>
      </c>
      <c r="H13" s="25">
        <f>SUM(G11:G12)*$E$9</f>
        <v>30</v>
      </c>
      <c r="I13" s="174"/>
      <c r="J13" s="96"/>
      <c r="K13" s="147">
        <f>SUM(K11:K12)</f>
        <v>0</v>
      </c>
      <c r="L13" s="174"/>
      <c r="M13" s="96"/>
      <c r="N13" s="147">
        <f>SUM(N11:N12)</f>
        <v>0</v>
      </c>
      <c r="O13" s="174"/>
      <c r="P13" s="96"/>
      <c r="Q13" s="147">
        <f>SUM(Q11:Q12)</f>
        <v>0</v>
      </c>
      <c r="R13" s="174"/>
      <c r="S13" s="96"/>
      <c r="T13" s="147">
        <f>SUM(T11:T12)</f>
        <v>0</v>
      </c>
      <c r="U13" s="174"/>
      <c r="V13" s="96"/>
      <c r="W13" s="147">
        <f>SUM(W11:W12)</f>
        <v>0</v>
      </c>
      <c r="X13" s="174"/>
      <c r="Y13" s="96"/>
      <c r="Z13" s="147">
        <f>SUM(Z11:Z12)</f>
        <v>0</v>
      </c>
      <c r="AA13" s="174"/>
      <c r="AB13" s="96"/>
      <c r="AC13" s="147">
        <f>SUM(AC11:AC12)</f>
        <v>0</v>
      </c>
      <c r="AD13" s="174"/>
      <c r="AE13" s="96"/>
      <c r="AF13" s="147">
        <f>SUM(AF11:AF12)</f>
        <v>0</v>
      </c>
      <c r="AG13" s="174"/>
      <c r="AH13" s="96"/>
      <c r="AI13" s="147">
        <f>SUM(AI11:AI12)</f>
        <v>0</v>
      </c>
      <c r="AJ13" s="174"/>
      <c r="AK13" s="96"/>
      <c r="AL13" s="147">
        <f>SUM(AL11:AL12)</f>
        <v>0</v>
      </c>
    </row>
    <row r="14" spans="2:38" s="84" customFormat="1" x14ac:dyDescent="0.25">
      <c r="B14" s="491"/>
      <c r="C14" s="492"/>
      <c r="D14" s="493"/>
      <c r="E14" s="494"/>
      <c r="F14" s="510" t="s">
        <v>167</v>
      </c>
      <c r="G14" s="256">
        <f>SUM(G15:G19)</f>
        <v>20</v>
      </c>
      <c r="H14" s="289"/>
      <c r="I14" s="290"/>
      <c r="J14" s="291"/>
      <c r="K14" s="146"/>
      <c r="L14" s="290"/>
      <c r="M14" s="291"/>
      <c r="N14" s="146"/>
      <c r="O14" s="290"/>
      <c r="P14" s="291"/>
      <c r="Q14" s="146"/>
      <c r="R14" s="290"/>
      <c r="S14" s="291"/>
      <c r="T14" s="146"/>
      <c r="U14" s="290"/>
      <c r="V14" s="291"/>
      <c r="W14" s="146"/>
      <c r="X14" s="290"/>
      <c r="Y14" s="291"/>
      <c r="Z14" s="146"/>
      <c r="AA14" s="290"/>
      <c r="AB14" s="291"/>
      <c r="AC14" s="146"/>
      <c r="AD14" s="290"/>
      <c r="AE14" s="291"/>
      <c r="AF14" s="146"/>
      <c r="AG14" s="290"/>
      <c r="AH14" s="291"/>
      <c r="AI14" s="146"/>
      <c r="AJ14" s="290"/>
      <c r="AK14" s="291"/>
      <c r="AL14" s="146"/>
    </row>
    <row r="15" spans="2:38" s="84" customFormat="1" ht="30" x14ac:dyDescent="0.25">
      <c r="B15" s="314" t="s">
        <v>217</v>
      </c>
      <c r="C15" s="309" t="s">
        <v>78</v>
      </c>
      <c r="D15" s="176" t="s">
        <v>64</v>
      </c>
      <c r="E15" s="177" t="s">
        <v>79</v>
      </c>
      <c r="F15" s="188" t="s">
        <v>294</v>
      </c>
      <c r="G15" s="189">
        <v>8</v>
      </c>
      <c r="H15" s="190" t="s">
        <v>64</v>
      </c>
      <c r="I15" s="192"/>
      <c r="J15" s="193" t="str">
        <f t="shared" ref="J15:J18" si="20">IF(I15="ja","2",IF(I15="nein","0","ja o. nein eingeben"))</f>
        <v>ja o. nein eingeben</v>
      </c>
      <c r="K15" s="191">
        <f>IF(ISBLANK(I15),0,$G15*J15)</f>
        <v>0</v>
      </c>
      <c r="L15" s="192"/>
      <c r="M15" s="193" t="str">
        <f t="shared" ref="M15:M19" si="21">IF(L15="ja","2",IF(L15="nein","0","ja o. nein eingeben"))</f>
        <v>ja o. nein eingeben</v>
      </c>
      <c r="N15" s="191">
        <f>IF(ISBLANK(L15),0,$G15*M15)</f>
        <v>0</v>
      </c>
      <c r="O15" s="192"/>
      <c r="P15" s="193" t="str">
        <f t="shared" ref="P15:P19" si="22">IF(O15="ja","2",IF(O15="nein","0","ja o. nein eingeben"))</f>
        <v>ja o. nein eingeben</v>
      </c>
      <c r="Q15" s="191">
        <f>IF(ISBLANK(O15),0,$G15*P15)</f>
        <v>0</v>
      </c>
      <c r="R15" s="192"/>
      <c r="S15" s="193" t="str">
        <f t="shared" ref="S15:S19" si="23">IF(R15="ja","2",IF(R15="nein","0","ja o. nein eingeben"))</f>
        <v>ja o. nein eingeben</v>
      </c>
      <c r="T15" s="191">
        <f>IF(ISBLANK(R15),0,$G15*S15)</f>
        <v>0</v>
      </c>
      <c r="U15" s="192"/>
      <c r="V15" s="193" t="str">
        <f t="shared" ref="V15:V19" si="24">IF(U15="ja","2",IF(U15="nein","0","ja o. nein eingeben"))</f>
        <v>ja o. nein eingeben</v>
      </c>
      <c r="W15" s="191">
        <f>IF(ISBLANK(U15),0,$G15*V15)</f>
        <v>0</v>
      </c>
      <c r="X15" s="192"/>
      <c r="Y15" s="193" t="str">
        <f t="shared" ref="Y15:Y19" si="25">IF(X15="ja","2",IF(X15="nein","0","ja o. nein eingeben"))</f>
        <v>ja o. nein eingeben</v>
      </c>
      <c r="Z15" s="191">
        <f>IF(ISBLANK(X15),0,$G15*Y15)</f>
        <v>0</v>
      </c>
      <c r="AA15" s="192"/>
      <c r="AB15" s="193" t="str">
        <f t="shared" ref="AB15:AB19" si="26">IF(AA15="ja","2",IF(AA15="nein","0","ja o. nein eingeben"))</f>
        <v>ja o. nein eingeben</v>
      </c>
      <c r="AC15" s="191">
        <f>IF(ISBLANK(AA15),0,$G15*AB15)</f>
        <v>0</v>
      </c>
      <c r="AD15" s="192"/>
      <c r="AE15" s="193" t="str">
        <f t="shared" ref="AE15:AE19" si="27">IF(AD15="ja","2",IF(AD15="nein","0","ja o. nein eingeben"))</f>
        <v>ja o. nein eingeben</v>
      </c>
      <c r="AF15" s="191">
        <f>IF(ISBLANK(AD15),0,$G15*AE15)</f>
        <v>0</v>
      </c>
      <c r="AG15" s="192"/>
      <c r="AH15" s="193" t="str">
        <f t="shared" ref="AH15:AH19" si="28">IF(AG15="ja","2",IF(AG15="nein","0","ja o. nein eingeben"))</f>
        <v>ja o. nein eingeben</v>
      </c>
      <c r="AI15" s="191">
        <f>IF(ISBLANK(AG15),0,$G15*AH15)</f>
        <v>0</v>
      </c>
      <c r="AJ15" s="192"/>
      <c r="AK15" s="193" t="str">
        <f t="shared" ref="AK15:AK19" si="29">IF(AJ15="ja","2",IF(AJ15="nein","0","ja o. nein eingeben"))</f>
        <v>ja o. nein eingeben</v>
      </c>
      <c r="AL15" s="191">
        <f>IF(ISBLANK(AJ15),0,$G15*AK15)</f>
        <v>0</v>
      </c>
    </row>
    <row r="16" spans="2:38" s="84" customFormat="1" ht="30" x14ac:dyDescent="0.25">
      <c r="B16" s="314" t="s">
        <v>367</v>
      </c>
      <c r="C16" s="309" t="s">
        <v>78</v>
      </c>
      <c r="D16" s="176" t="s">
        <v>64</v>
      </c>
      <c r="E16" s="177" t="s">
        <v>79</v>
      </c>
      <c r="F16" s="188" t="s">
        <v>363</v>
      </c>
      <c r="G16" s="189">
        <v>3</v>
      </c>
      <c r="H16" s="190"/>
      <c r="I16" s="192"/>
      <c r="J16" s="193" t="str">
        <f t="shared" si="20"/>
        <v>ja o. nein eingeben</v>
      </c>
      <c r="K16" s="191">
        <f t="shared" ref="K16:K18" si="30">IF(ISBLANK(I16),0,$G16*J16)</f>
        <v>0</v>
      </c>
      <c r="L16" s="192"/>
      <c r="M16" s="193" t="str">
        <f t="shared" si="21"/>
        <v>ja o. nein eingeben</v>
      </c>
      <c r="N16" s="191">
        <f t="shared" ref="N16:N18" si="31">IF(ISBLANK(L16),0,$G16*M16)</f>
        <v>0</v>
      </c>
      <c r="O16" s="192"/>
      <c r="P16" s="193" t="str">
        <f t="shared" si="22"/>
        <v>ja o. nein eingeben</v>
      </c>
      <c r="Q16" s="191">
        <f t="shared" ref="Q16:Q18" si="32">IF(ISBLANK(O16),0,$G16*P16)</f>
        <v>0</v>
      </c>
      <c r="R16" s="192"/>
      <c r="S16" s="193" t="str">
        <f t="shared" si="23"/>
        <v>ja o. nein eingeben</v>
      </c>
      <c r="T16" s="191">
        <f t="shared" ref="T16:T18" si="33">IF(ISBLANK(R16),0,$G16*S16)</f>
        <v>0</v>
      </c>
      <c r="U16" s="192"/>
      <c r="V16" s="193" t="str">
        <f t="shared" si="24"/>
        <v>ja o. nein eingeben</v>
      </c>
      <c r="W16" s="191">
        <f t="shared" ref="W16:W18" si="34">IF(ISBLANK(U16),0,$G16*V16)</f>
        <v>0</v>
      </c>
      <c r="X16" s="192"/>
      <c r="Y16" s="193" t="str">
        <f t="shared" si="25"/>
        <v>ja o. nein eingeben</v>
      </c>
      <c r="Z16" s="191">
        <f t="shared" ref="Z16:Z18" si="35">IF(ISBLANK(X16),0,$G16*Y16)</f>
        <v>0</v>
      </c>
      <c r="AA16" s="192"/>
      <c r="AB16" s="193" t="str">
        <f t="shared" si="26"/>
        <v>ja o. nein eingeben</v>
      </c>
      <c r="AC16" s="191">
        <f t="shared" ref="AC16:AC18" si="36">IF(ISBLANK(AA16),0,$G16*AB16)</f>
        <v>0</v>
      </c>
      <c r="AD16" s="192"/>
      <c r="AE16" s="193" t="str">
        <f t="shared" si="27"/>
        <v>ja o. nein eingeben</v>
      </c>
      <c r="AF16" s="191">
        <f t="shared" ref="AF16:AF18" si="37">IF(ISBLANK(AD16),0,$G16*AE16)</f>
        <v>0</v>
      </c>
      <c r="AG16" s="192"/>
      <c r="AH16" s="193" t="str">
        <f t="shared" si="28"/>
        <v>ja o. nein eingeben</v>
      </c>
      <c r="AI16" s="191">
        <f t="shared" ref="AI16:AI18" si="38">IF(ISBLANK(AG16),0,$G16*AH16)</f>
        <v>0</v>
      </c>
      <c r="AJ16" s="192"/>
      <c r="AK16" s="193" t="str">
        <f t="shared" si="29"/>
        <v>ja o. nein eingeben</v>
      </c>
      <c r="AL16" s="191">
        <f t="shared" ref="AL16:AL18" si="39">IF(ISBLANK(AJ16),0,$G16*AK16)</f>
        <v>0</v>
      </c>
    </row>
    <row r="17" spans="2:38" s="84" customFormat="1" ht="30" x14ac:dyDescent="0.25">
      <c r="B17" s="314" t="s">
        <v>218</v>
      </c>
      <c r="C17" s="309" t="s">
        <v>78</v>
      </c>
      <c r="D17" s="176" t="s">
        <v>64</v>
      </c>
      <c r="E17" s="177" t="s">
        <v>79</v>
      </c>
      <c r="F17" s="188" t="s">
        <v>364</v>
      </c>
      <c r="G17" s="189">
        <v>3</v>
      </c>
      <c r="H17" s="190"/>
      <c r="I17" s="192"/>
      <c r="J17" s="193" t="str">
        <f t="shared" si="20"/>
        <v>ja o. nein eingeben</v>
      </c>
      <c r="K17" s="191">
        <f t="shared" si="30"/>
        <v>0</v>
      </c>
      <c r="L17" s="192"/>
      <c r="M17" s="193" t="str">
        <f t="shared" si="21"/>
        <v>ja o. nein eingeben</v>
      </c>
      <c r="N17" s="191">
        <f t="shared" si="31"/>
        <v>0</v>
      </c>
      <c r="O17" s="192"/>
      <c r="P17" s="193" t="str">
        <f t="shared" si="22"/>
        <v>ja o. nein eingeben</v>
      </c>
      <c r="Q17" s="191">
        <f t="shared" si="32"/>
        <v>0</v>
      </c>
      <c r="R17" s="192"/>
      <c r="S17" s="193" t="str">
        <f t="shared" si="23"/>
        <v>ja o. nein eingeben</v>
      </c>
      <c r="T17" s="191">
        <f t="shared" si="33"/>
        <v>0</v>
      </c>
      <c r="U17" s="192"/>
      <c r="V17" s="193" t="str">
        <f t="shared" si="24"/>
        <v>ja o. nein eingeben</v>
      </c>
      <c r="W17" s="191">
        <f t="shared" si="34"/>
        <v>0</v>
      </c>
      <c r="X17" s="192"/>
      <c r="Y17" s="193" t="str">
        <f t="shared" si="25"/>
        <v>ja o. nein eingeben</v>
      </c>
      <c r="Z17" s="191">
        <f t="shared" si="35"/>
        <v>0</v>
      </c>
      <c r="AA17" s="192"/>
      <c r="AB17" s="193" t="str">
        <f t="shared" si="26"/>
        <v>ja o. nein eingeben</v>
      </c>
      <c r="AC17" s="191">
        <f t="shared" si="36"/>
        <v>0</v>
      </c>
      <c r="AD17" s="192"/>
      <c r="AE17" s="193" t="str">
        <f t="shared" si="27"/>
        <v>ja o. nein eingeben</v>
      </c>
      <c r="AF17" s="191">
        <f t="shared" si="37"/>
        <v>0</v>
      </c>
      <c r="AG17" s="192"/>
      <c r="AH17" s="193" t="str">
        <f t="shared" si="28"/>
        <v>ja o. nein eingeben</v>
      </c>
      <c r="AI17" s="191">
        <f t="shared" si="38"/>
        <v>0</v>
      </c>
      <c r="AJ17" s="192"/>
      <c r="AK17" s="193" t="str">
        <f t="shared" si="29"/>
        <v>ja o. nein eingeben</v>
      </c>
      <c r="AL17" s="191">
        <f t="shared" si="39"/>
        <v>0</v>
      </c>
    </row>
    <row r="18" spans="2:38" s="84" customFormat="1" ht="30" x14ac:dyDescent="0.25">
      <c r="B18" s="314" t="s">
        <v>368</v>
      </c>
      <c r="C18" s="309" t="s">
        <v>78</v>
      </c>
      <c r="D18" s="176" t="s">
        <v>64</v>
      </c>
      <c r="E18" s="177" t="s">
        <v>79</v>
      </c>
      <c r="F18" s="188" t="s">
        <v>365</v>
      </c>
      <c r="G18" s="189">
        <v>3</v>
      </c>
      <c r="H18" s="190"/>
      <c r="I18" s="192"/>
      <c r="J18" s="193" t="str">
        <f t="shared" si="20"/>
        <v>ja o. nein eingeben</v>
      </c>
      <c r="K18" s="191">
        <f t="shared" si="30"/>
        <v>0</v>
      </c>
      <c r="L18" s="192"/>
      <c r="M18" s="193" t="str">
        <f t="shared" si="21"/>
        <v>ja o. nein eingeben</v>
      </c>
      <c r="N18" s="191">
        <f t="shared" si="31"/>
        <v>0</v>
      </c>
      <c r="O18" s="192"/>
      <c r="P18" s="193" t="str">
        <f t="shared" si="22"/>
        <v>ja o. nein eingeben</v>
      </c>
      <c r="Q18" s="191">
        <f t="shared" si="32"/>
        <v>0</v>
      </c>
      <c r="R18" s="192"/>
      <c r="S18" s="193" t="str">
        <f t="shared" si="23"/>
        <v>ja o. nein eingeben</v>
      </c>
      <c r="T18" s="191">
        <f t="shared" si="33"/>
        <v>0</v>
      </c>
      <c r="U18" s="192"/>
      <c r="V18" s="193" t="str">
        <f t="shared" si="24"/>
        <v>ja o. nein eingeben</v>
      </c>
      <c r="W18" s="191">
        <f t="shared" si="34"/>
        <v>0</v>
      </c>
      <c r="X18" s="192"/>
      <c r="Y18" s="193" t="str">
        <f t="shared" si="25"/>
        <v>ja o. nein eingeben</v>
      </c>
      <c r="Z18" s="191">
        <f t="shared" si="35"/>
        <v>0</v>
      </c>
      <c r="AA18" s="192"/>
      <c r="AB18" s="193" t="str">
        <f t="shared" si="26"/>
        <v>ja o. nein eingeben</v>
      </c>
      <c r="AC18" s="191">
        <f t="shared" si="36"/>
        <v>0</v>
      </c>
      <c r="AD18" s="192"/>
      <c r="AE18" s="193" t="str">
        <f t="shared" si="27"/>
        <v>ja o. nein eingeben</v>
      </c>
      <c r="AF18" s="191">
        <f t="shared" si="37"/>
        <v>0</v>
      </c>
      <c r="AG18" s="192"/>
      <c r="AH18" s="193" t="str">
        <f t="shared" si="28"/>
        <v>ja o. nein eingeben</v>
      </c>
      <c r="AI18" s="191">
        <f t="shared" si="38"/>
        <v>0</v>
      </c>
      <c r="AJ18" s="192"/>
      <c r="AK18" s="193" t="str">
        <f t="shared" si="29"/>
        <v>ja o. nein eingeben</v>
      </c>
      <c r="AL18" s="191">
        <f t="shared" si="39"/>
        <v>0</v>
      </c>
    </row>
    <row r="19" spans="2:38" s="187" customFormat="1" ht="45" x14ac:dyDescent="0.25">
      <c r="B19" s="313" t="s">
        <v>369</v>
      </c>
      <c r="C19" s="305" t="s">
        <v>78</v>
      </c>
      <c r="D19" s="176" t="s">
        <v>64</v>
      </c>
      <c r="E19" s="177" t="s">
        <v>79</v>
      </c>
      <c r="F19" s="188" t="s">
        <v>366</v>
      </c>
      <c r="G19" s="189">
        <v>3</v>
      </c>
      <c r="H19" s="190" t="s">
        <v>64</v>
      </c>
      <c r="I19" s="192"/>
      <c r="J19" s="193" t="str">
        <f t="shared" ref="J19" si="40">IF(I19="ja","2",IF(I19="nein","0","ja o. nein eingeben"))</f>
        <v>ja o. nein eingeben</v>
      </c>
      <c r="K19" s="194">
        <f>IF(ISBLANK(I19),0,$G19*J19)</f>
        <v>0</v>
      </c>
      <c r="L19" s="192"/>
      <c r="M19" s="193" t="str">
        <f t="shared" si="21"/>
        <v>ja o. nein eingeben</v>
      </c>
      <c r="N19" s="194">
        <f>IF(ISBLANK(L19),0,$G19*M19)</f>
        <v>0</v>
      </c>
      <c r="O19" s="192"/>
      <c r="P19" s="193" t="str">
        <f t="shared" si="22"/>
        <v>ja o. nein eingeben</v>
      </c>
      <c r="Q19" s="194">
        <f>IF(ISBLANK(O19),0,$G19*P19)</f>
        <v>0</v>
      </c>
      <c r="R19" s="192"/>
      <c r="S19" s="193" t="str">
        <f t="shared" si="23"/>
        <v>ja o. nein eingeben</v>
      </c>
      <c r="T19" s="194">
        <f>IF(ISBLANK(R19),0,$G19*S19)</f>
        <v>0</v>
      </c>
      <c r="U19" s="192"/>
      <c r="V19" s="193" t="str">
        <f t="shared" si="24"/>
        <v>ja o. nein eingeben</v>
      </c>
      <c r="W19" s="194">
        <f>IF(ISBLANK(U19),0,$G19*V19)</f>
        <v>0</v>
      </c>
      <c r="X19" s="192"/>
      <c r="Y19" s="193" t="str">
        <f t="shared" si="25"/>
        <v>ja o. nein eingeben</v>
      </c>
      <c r="Z19" s="194">
        <f>IF(ISBLANK(X19),0,$G19*Y19)</f>
        <v>0</v>
      </c>
      <c r="AA19" s="192"/>
      <c r="AB19" s="193" t="str">
        <f t="shared" si="26"/>
        <v>ja o. nein eingeben</v>
      </c>
      <c r="AC19" s="194">
        <f>IF(ISBLANK(AA19),0,$G19*AB19)</f>
        <v>0</v>
      </c>
      <c r="AD19" s="192"/>
      <c r="AE19" s="193" t="str">
        <f t="shared" si="27"/>
        <v>ja o. nein eingeben</v>
      </c>
      <c r="AF19" s="194">
        <f>IF(ISBLANK(AD19),0,$G19*AE19)</f>
        <v>0</v>
      </c>
      <c r="AG19" s="192"/>
      <c r="AH19" s="193" t="str">
        <f t="shared" si="28"/>
        <v>ja o. nein eingeben</v>
      </c>
      <c r="AI19" s="194">
        <f>IF(ISBLANK(AG19),0,$G19*AH19)</f>
        <v>0</v>
      </c>
      <c r="AJ19" s="192"/>
      <c r="AK19" s="193" t="str">
        <f t="shared" si="29"/>
        <v>ja o. nein eingeben</v>
      </c>
      <c r="AL19" s="194">
        <f>IF(ISBLANK(AJ19),0,$G19*AK19)</f>
        <v>0</v>
      </c>
    </row>
    <row r="20" spans="2:38" s="255" customFormat="1" ht="15.75" thickBot="1" x14ac:dyDescent="0.3">
      <c r="B20" s="306"/>
      <c r="C20" s="30"/>
      <c r="D20" s="31"/>
      <c r="E20" s="32"/>
      <c r="F20" s="23" t="s">
        <v>108</v>
      </c>
      <c r="G20" s="17" t="s">
        <v>75</v>
      </c>
      <c r="H20" s="25">
        <f>SUM(G15:G19)*$E$9</f>
        <v>40</v>
      </c>
      <c r="I20" s="95"/>
      <c r="J20" s="96"/>
      <c r="K20" s="145">
        <f>SUM(K15:K19)</f>
        <v>0</v>
      </c>
      <c r="L20" s="95"/>
      <c r="M20" s="96"/>
      <c r="N20" s="145">
        <f>SUM(N15:N19)</f>
        <v>0</v>
      </c>
      <c r="O20" s="95"/>
      <c r="P20" s="96"/>
      <c r="Q20" s="145">
        <f>SUM(Q15:Q19)</f>
        <v>0</v>
      </c>
      <c r="R20" s="95"/>
      <c r="S20" s="96"/>
      <c r="T20" s="145">
        <f>SUM(T15:T19)</f>
        <v>0</v>
      </c>
      <c r="U20" s="95"/>
      <c r="V20" s="96"/>
      <c r="W20" s="145">
        <f>SUM(W15:W19)</f>
        <v>0</v>
      </c>
      <c r="X20" s="95"/>
      <c r="Y20" s="96"/>
      <c r="Z20" s="145">
        <f>SUM(Z15:Z19)</f>
        <v>0</v>
      </c>
      <c r="AA20" s="95"/>
      <c r="AB20" s="96"/>
      <c r="AC20" s="145">
        <f>SUM(AC15:AC19)</f>
        <v>0</v>
      </c>
      <c r="AD20" s="95"/>
      <c r="AE20" s="96"/>
      <c r="AF20" s="145">
        <f>SUM(AF15:AF19)</f>
        <v>0</v>
      </c>
      <c r="AG20" s="95"/>
      <c r="AH20" s="96"/>
      <c r="AI20" s="145">
        <f>SUM(AI15:AI19)</f>
        <v>0</v>
      </c>
      <c r="AJ20" s="95"/>
      <c r="AK20" s="96"/>
      <c r="AL20" s="145">
        <f>SUM(AL15:AL19)</f>
        <v>0</v>
      </c>
    </row>
    <row r="21" spans="2:38" s="84" customFormat="1" x14ac:dyDescent="0.25">
      <c r="B21" s="499"/>
      <c r="C21" s="500"/>
      <c r="D21" s="501"/>
      <c r="E21" s="502"/>
      <c r="F21" s="507" t="s">
        <v>65</v>
      </c>
      <c r="G21" s="256">
        <f>SUM(G22:G29)</f>
        <v>20</v>
      </c>
      <c r="H21" s="15"/>
      <c r="I21" s="97"/>
      <c r="J21" s="93"/>
      <c r="K21" s="146"/>
      <c r="L21" s="97"/>
      <c r="M21" s="93"/>
      <c r="N21" s="146"/>
      <c r="O21" s="97"/>
      <c r="P21" s="93"/>
      <c r="Q21" s="146"/>
      <c r="R21" s="97"/>
      <c r="S21" s="93"/>
      <c r="T21" s="146"/>
      <c r="U21" s="97"/>
      <c r="V21" s="93"/>
      <c r="W21" s="146"/>
      <c r="X21" s="97"/>
      <c r="Y21" s="93"/>
      <c r="Z21" s="146"/>
      <c r="AA21" s="97"/>
      <c r="AB21" s="93"/>
      <c r="AC21" s="146"/>
      <c r="AD21" s="97"/>
      <c r="AE21" s="93"/>
      <c r="AF21" s="146"/>
      <c r="AG21" s="97"/>
      <c r="AH21" s="93"/>
      <c r="AI21" s="146"/>
      <c r="AJ21" s="97"/>
      <c r="AK21" s="93"/>
      <c r="AL21" s="146"/>
    </row>
    <row r="22" spans="2:38" s="195" customFormat="1" ht="30" x14ac:dyDescent="0.25">
      <c r="B22" s="313" t="s">
        <v>214</v>
      </c>
      <c r="C22" s="305" t="s">
        <v>78</v>
      </c>
      <c r="D22" s="176" t="s">
        <v>64</v>
      </c>
      <c r="E22" s="177" t="s">
        <v>79</v>
      </c>
      <c r="F22" s="188" t="s">
        <v>352</v>
      </c>
      <c r="G22" s="189">
        <v>5</v>
      </c>
      <c r="H22" s="190" t="s">
        <v>64</v>
      </c>
      <c r="I22" s="301"/>
      <c r="J22" s="193" t="str">
        <f t="shared" ref="J22:J24" si="41">IF(I22="ja","2",IF(I22="nein","0","ja o. nein eingeben"))</f>
        <v>ja o. nein eingeben</v>
      </c>
      <c r="K22" s="194">
        <f t="shared" ref="K22:K29" si="42">IF(ISBLANK(I22),0,$G22*J22)</f>
        <v>0</v>
      </c>
      <c r="L22" s="301"/>
      <c r="M22" s="193" t="str">
        <f t="shared" ref="M22:M29" si="43">IF(L22="ja","2",IF(L22="nein","0","ja o. nein eingeben"))</f>
        <v>ja o. nein eingeben</v>
      </c>
      <c r="N22" s="194">
        <f t="shared" ref="N22:N29" si="44">IF(ISBLANK(L22),0,$G22*M22)</f>
        <v>0</v>
      </c>
      <c r="O22" s="301"/>
      <c r="P22" s="193" t="str">
        <f t="shared" ref="P22:P29" si="45">IF(O22="ja","2",IF(O22="nein","0","ja o. nein eingeben"))</f>
        <v>ja o. nein eingeben</v>
      </c>
      <c r="Q22" s="194">
        <f t="shared" ref="Q22:Q29" si="46">IF(ISBLANK(O22),0,$G22*P22)</f>
        <v>0</v>
      </c>
      <c r="R22" s="301"/>
      <c r="S22" s="193" t="str">
        <f t="shared" ref="S22:S29" si="47">IF(R22="ja","2",IF(R22="nein","0","ja o. nein eingeben"))</f>
        <v>ja o. nein eingeben</v>
      </c>
      <c r="T22" s="194">
        <f t="shared" ref="T22:T29" si="48">IF(ISBLANK(R22),0,$G22*S22)</f>
        <v>0</v>
      </c>
      <c r="U22" s="301"/>
      <c r="V22" s="193" t="str">
        <f t="shared" ref="V22:V29" si="49">IF(U22="ja","2",IF(U22="nein","0","ja o. nein eingeben"))</f>
        <v>ja o. nein eingeben</v>
      </c>
      <c r="W22" s="194">
        <f t="shared" ref="W22:W29" si="50">IF(ISBLANK(U22),0,$G22*V22)</f>
        <v>0</v>
      </c>
      <c r="X22" s="301"/>
      <c r="Y22" s="193" t="str">
        <f t="shared" ref="Y22:Y29" si="51">IF(X22="ja","2",IF(X22="nein","0","ja o. nein eingeben"))</f>
        <v>ja o. nein eingeben</v>
      </c>
      <c r="Z22" s="194">
        <f t="shared" ref="Z22:Z29" si="52">IF(ISBLANK(X22),0,$G22*Y22)</f>
        <v>0</v>
      </c>
      <c r="AA22" s="301"/>
      <c r="AB22" s="193" t="str">
        <f t="shared" ref="AB22:AB29" si="53">IF(AA22="ja","2",IF(AA22="nein","0","ja o. nein eingeben"))</f>
        <v>ja o. nein eingeben</v>
      </c>
      <c r="AC22" s="194">
        <f t="shared" ref="AC22:AC29" si="54">IF(ISBLANK(AA22),0,$G22*AB22)</f>
        <v>0</v>
      </c>
      <c r="AD22" s="301"/>
      <c r="AE22" s="193" t="str">
        <f t="shared" ref="AE22:AE29" si="55">IF(AD22="ja","2",IF(AD22="nein","0","ja o. nein eingeben"))</f>
        <v>ja o. nein eingeben</v>
      </c>
      <c r="AF22" s="194">
        <f t="shared" ref="AF22:AF29" si="56">IF(ISBLANK(AD22),0,$G22*AE22)</f>
        <v>0</v>
      </c>
      <c r="AG22" s="301"/>
      <c r="AH22" s="193" t="str">
        <f t="shared" ref="AH22:AH29" si="57">IF(AG22="ja","2",IF(AG22="nein","0","ja o. nein eingeben"))</f>
        <v>ja o. nein eingeben</v>
      </c>
      <c r="AI22" s="194">
        <f t="shared" ref="AI22:AI29" si="58">IF(ISBLANK(AG22),0,$G22*AH22)</f>
        <v>0</v>
      </c>
      <c r="AJ22" s="301"/>
      <c r="AK22" s="193" t="str">
        <f t="shared" ref="AK22:AK29" si="59">IF(AJ22="ja","2",IF(AJ22="nein","0","ja o. nein eingeben"))</f>
        <v>ja o. nein eingeben</v>
      </c>
      <c r="AL22" s="194">
        <f t="shared" ref="AL22:AL29" si="60">IF(ISBLANK(AJ22),0,$G22*AK22)</f>
        <v>0</v>
      </c>
    </row>
    <row r="23" spans="2:38" s="187" customFormat="1" ht="30" x14ac:dyDescent="0.25">
      <c r="B23" s="313" t="s">
        <v>168</v>
      </c>
      <c r="C23" s="305" t="s">
        <v>78</v>
      </c>
      <c r="D23" s="176" t="s">
        <v>64</v>
      </c>
      <c r="E23" s="177" t="s">
        <v>79</v>
      </c>
      <c r="F23" s="188" t="s">
        <v>353</v>
      </c>
      <c r="G23" s="189">
        <v>3</v>
      </c>
      <c r="H23" s="190" t="s">
        <v>64</v>
      </c>
      <c r="I23" s="301"/>
      <c r="J23" s="193" t="str">
        <f t="shared" si="41"/>
        <v>ja o. nein eingeben</v>
      </c>
      <c r="K23" s="194">
        <f t="shared" ref="K23:K24" si="61">IF(ISBLANK(I23),0,$G23*J23)</f>
        <v>0</v>
      </c>
      <c r="L23" s="301"/>
      <c r="M23" s="193" t="str">
        <f t="shared" ref="M23:M24" si="62">IF(L23="ja","2",IF(L23="nein","0","ja o. nein eingeben"))</f>
        <v>ja o. nein eingeben</v>
      </c>
      <c r="N23" s="194">
        <f t="shared" si="44"/>
        <v>0</v>
      </c>
      <c r="O23" s="301"/>
      <c r="P23" s="193" t="str">
        <f t="shared" ref="P23:P24" si="63">IF(O23="ja","2",IF(O23="nein","0","ja o. nein eingeben"))</f>
        <v>ja o. nein eingeben</v>
      </c>
      <c r="Q23" s="194">
        <f t="shared" si="46"/>
        <v>0</v>
      </c>
      <c r="R23" s="301"/>
      <c r="S23" s="193" t="str">
        <f t="shared" ref="S23:S24" si="64">IF(R23="ja","2",IF(R23="nein","0","ja o. nein eingeben"))</f>
        <v>ja o. nein eingeben</v>
      </c>
      <c r="T23" s="194">
        <f t="shared" si="48"/>
        <v>0</v>
      </c>
      <c r="U23" s="301"/>
      <c r="V23" s="193" t="str">
        <f t="shared" ref="V23:V24" si="65">IF(U23="ja","2",IF(U23="nein","0","ja o. nein eingeben"))</f>
        <v>ja o. nein eingeben</v>
      </c>
      <c r="W23" s="194">
        <f t="shared" si="50"/>
        <v>0</v>
      </c>
      <c r="X23" s="301"/>
      <c r="Y23" s="193" t="str">
        <f t="shared" ref="Y23:Y24" si="66">IF(X23="ja","2",IF(X23="nein","0","ja o. nein eingeben"))</f>
        <v>ja o. nein eingeben</v>
      </c>
      <c r="Z23" s="194">
        <f t="shared" si="52"/>
        <v>0</v>
      </c>
      <c r="AA23" s="301"/>
      <c r="AB23" s="193" t="str">
        <f t="shared" ref="AB23:AB24" si="67">IF(AA23="ja","2",IF(AA23="nein","0","ja o. nein eingeben"))</f>
        <v>ja o. nein eingeben</v>
      </c>
      <c r="AC23" s="194">
        <f t="shared" si="54"/>
        <v>0</v>
      </c>
      <c r="AD23" s="301"/>
      <c r="AE23" s="193" t="str">
        <f t="shared" ref="AE23:AE24" si="68">IF(AD23="ja","2",IF(AD23="nein","0","ja o. nein eingeben"))</f>
        <v>ja o. nein eingeben</v>
      </c>
      <c r="AF23" s="194">
        <f t="shared" si="56"/>
        <v>0</v>
      </c>
      <c r="AG23" s="301"/>
      <c r="AH23" s="193" t="str">
        <f t="shared" ref="AH23:AH24" si="69">IF(AG23="ja","2",IF(AG23="nein","0","ja o. nein eingeben"))</f>
        <v>ja o. nein eingeben</v>
      </c>
      <c r="AI23" s="194">
        <f t="shared" si="58"/>
        <v>0</v>
      </c>
      <c r="AJ23" s="301"/>
      <c r="AK23" s="193" t="str">
        <f t="shared" ref="AK23:AK24" si="70">IF(AJ23="ja","2",IF(AJ23="nein","0","ja o. nein eingeben"))</f>
        <v>ja o. nein eingeben</v>
      </c>
      <c r="AL23" s="194">
        <f t="shared" si="60"/>
        <v>0</v>
      </c>
    </row>
    <row r="24" spans="2:38" s="187" customFormat="1" ht="30" x14ac:dyDescent="0.25">
      <c r="B24" s="313" t="s">
        <v>216</v>
      </c>
      <c r="C24" s="305" t="s">
        <v>78</v>
      </c>
      <c r="D24" s="176" t="s">
        <v>64</v>
      </c>
      <c r="E24" s="177" t="s">
        <v>79</v>
      </c>
      <c r="F24" s="188" t="s">
        <v>354</v>
      </c>
      <c r="G24" s="189">
        <v>2</v>
      </c>
      <c r="H24" s="190" t="s">
        <v>64</v>
      </c>
      <c r="I24" s="301"/>
      <c r="J24" s="193" t="str">
        <f t="shared" si="41"/>
        <v>ja o. nein eingeben</v>
      </c>
      <c r="K24" s="194">
        <f t="shared" si="61"/>
        <v>0</v>
      </c>
      <c r="L24" s="301"/>
      <c r="M24" s="193" t="str">
        <f t="shared" si="62"/>
        <v>ja o. nein eingeben</v>
      </c>
      <c r="N24" s="194">
        <f t="shared" si="44"/>
        <v>0</v>
      </c>
      <c r="O24" s="301"/>
      <c r="P24" s="193" t="str">
        <f t="shared" si="63"/>
        <v>ja o. nein eingeben</v>
      </c>
      <c r="Q24" s="194">
        <f t="shared" si="46"/>
        <v>0</v>
      </c>
      <c r="R24" s="301"/>
      <c r="S24" s="193" t="str">
        <f t="shared" si="64"/>
        <v>ja o. nein eingeben</v>
      </c>
      <c r="T24" s="194">
        <f t="shared" si="48"/>
        <v>0</v>
      </c>
      <c r="U24" s="301"/>
      <c r="V24" s="193" t="str">
        <f t="shared" si="65"/>
        <v>ja o. nein eingeben</v>
      </c>
      <c r="W24" s="194">
        <f t="shared" si="50"/>
        <v>0</v>
      </c>
      <c r="X24" s="301"/>
      <c r="Y24" s="193" t="str">
        <f t="shared" si="66"/>
        <v>ja o. nein eingeben</v>
      </c>
      <c r="Z24" s="194">
        <f t="shared" si="52"/>
        <v>0</v>
      </c>
      <c r="AA24" s="301"/>
      <c r="AB24" s="193" t="str">
        <f t="shared" si="67"/>
        <v>ja o. nein eingeben</v>
      </c>
      <c r="AC24" s="194">
        <f t="shared" si="54"/>
        <v>0</v>
      </c>
      <c r="AD24" s="301"/>
      <c r="AE24" s="193" t="str">
        <f t="shared" si="68"/>
        <v>ja o. nein eingeben</v>
      </c>
      <c r="AF24" s="194">
        <f t="shared" si="56"/>
        <v>0</v>
      </c>
      <c r="AG24" s="301"/>
      <c r="AH24" s="193" t="str">
        <f t="shared" si="69"/>
        <v>ja o. nein eingeben</v>
      </c>
      <c r="AI24" s="194">
        <f t="shared" si="58"/>
        <v>0</v>
      </c>
      <c r="AJ24" s="301"/>
      <c r="AK24" s="193" t="str">
        <f t="shared" si="70"/>
        <v>ja o. nein eingeben</v>
      </c>
      <c r="AL24" s="194">
        <f t="shared" si="60"/>
        <v>0</v>
      </c>
    </row>
    <row r="25" spans="2:38" s="187" customFormat="1" ht="30" x14ac:dyDescent="0.25">
      <c r="B25" s="313" t="s">
        <v>348</v>
      </c>
      <c r="C25" s="305" t="s">
        <v>78</v>
      </c>
      <c r="D25" s="176" t="s">
        <v>64</v>
      </c>
      <c r="E25" s="177" t="s">
        <v>79</v>
      </c>
      <c r="F25" s="188" t="s">
        <v>355</v>
      </c>
      <c r="G25" s="189">
        <v>2</v>
      </c>
      <c r="H25" s="190" t="s">
        <v>64</v>
      </c>
      <c r="I25" s="301"/>
      <c r="J25" s="193" t="str">
        <f t="shared" ref="J25:J26" si="71">IF(I25="ja","2",IF(I25="nein","0","ja o. nein eingeben"))</f>
        <v>ja o. nein eingeben</v>
      </c>
      <c r="K25" s="194">
        <f t="shared" ref="K25:K26" si="72">IF(ISBLANK(I25),0,$G25*J25)</f>
        <v>0</v>
      </c>
      <c r="L25" s="301"/>
      <c r="M25" s="193" t="str">
        <f t="shared" ref="M25:M26" si="73">IF(L25="ja","2",IF(L25="nein","0","ja o. nein eingeben"))</f>
        <v>ja o. nein eingeben</v>
      </c>
      <c r="N25" s="194">
        <f t="shared" ref="N25:N26" si="74">IF(ISBLANK(L25),0,$G25*M25)</f>
        <v>0</v>
      </c>
      <c r="O25" s="301"/>
      <c r="P25" s="193" t="str">
        <f t="shared" ref="P25:P26" si="75">IF(O25="ja","2",IF(O25="nein","0","ja o. nein eingeben"))</f>
        <v>ja o. nein eingeben</v>
      </c>
      <c r="Q25" s="194">
        <f t="shared" ref="Q25:Q26" si="76">IF(ISBLANK(O25),0,$G25*P25)</f>
        <v>0</v>
      </c>
      <c r="R25" s="301"/>
      <c r="S25" s="193" t="str">
        <f t="shared" ref="S25:S26" si="77">IF(R25="ja","2",IF(R25="nein","0","ja o. nein eingeben"))</f>
        <v>ja o. nein eingeben</v>
      </c>
      <c r="T25" s="194">
        <f t="shared" ref="T25:T26" si="78">IF(ISBLANK(R25),0,$G25*S25)</f>
        <v>0</v>
      </c>
      <c r="U25" s="301"/>
      <c r="V25" s="193" t="str">
        <f t="shared" ref="V25:V26" si="79">IF(U25="ja","2",IF(U25="nein","0","ja o. nein eingeben"))</f>
        <v>ja o. nein eingeben</v>
      </c>
      <c r="W25" s="194">
        <f t="shared" ref="W25:W26" si="80">IF(ISBLANK(U25),0,$G25*V25)</f>
        <v>0</v>
      </c>
      <c r="X25" s="301"/>
      <c r="Y25" s="193" t="str">
        <f t="shared" ref="Y25:Y26" si="81">IF(X25="ja","2",IF(X25="nein","0","ja o. nein eingeben"))</f>
        <v>ja o. nein eingeben</v>
      </c>
      <c r="Z25" s="194">
        <f t="shared" ref="Z25:Z26" si="82">IF(ISBLANK(X25),0,$G25*Y25)</f>
        <v>0</v>
      </c>
      <c r="AA25" s="301"/>
      <c r="AB25" s="193" t="str">
        <f t="shared" ref="AB25:AB26" si="83">IF(AA25="ja","2",IF(AA25="nein","0","ja o. nein eingeben"))</f>
        <v>ja o. nein eingeben</v>
      </c>
      <c r="AC25" s="194">
        <f t="shared" ref="AC25:AC26" si="84">IF(ISBLANK(AA25),0,$G25*AB25)</f>
        <v>0</v>
      </c>
      <c r="AD25" s="301"/>
      <c r="AE25" s="193" t="str">
        <f t="shared" ref="AE25:AE26" si="85">IF(AD25="ja","2",IF(AD25="nein","0","ja o. nein eingeben"))</f>
        <v>ja o. nein eingeben</v>
      </c>
      <c r="AF25" s="194">
        <f t="shared" ref="AF25:AF26" si="86">IF(ISBLANK(AD25),0,$G25*AE25)</f>
        <v>0</v>
      </c>
      <c r="AG25" s="301"/>
      <c r="AH25" s="193" t="str">
        <f t="shared" ref="AH25:AH26" si="87">IF(AG25="ja","2",IF(AG25="nein","0","ja o. nein eingeben"))</f>
        <v>ja o. nein eingeben</v>
      </c>
      <c r="AI25" s="194">
        <f t="shared" ref="AI25:AI26" si="88">IF(ISBLANK(AG25),0,$G25*AH25)</f>
        <v>0</v>
      </c>
      <c r="AJ25" s="301"/>
      <c r="AK25" s="193" t="str">
        <f t="shared" ref="AK25:AK26" si="89">IF(AJ25="ja","2",IF(AJ25="nein","0","ja o. nein eingeben"))</f>
        <v>ja o. nein eingeben</v>
      </c>
      <c r="AL25" s="194">
        <f t="shared" ref="AL25:AL26" si="90">IF(ISBLANK(AJ25),0,$G25*AK25)</f>
        <v>0</v>
      </c>
    </row>
    <row r="26" spans="2:38" s="187" customFormat="1" ht="60" x14ac:dyDescent="0.25">
      <c r="B26" s="313" t="s">
        <v>349</v>
      </c>
      <c r="C26" s="305" t="s">
        <v>78</v>
      </c>
      <c r="D26" s="176" t="s">
        <v>64</v>
      </c>
      <c r="E26" s="177" t="s">
        <v>79</v>
      </c>
      <c r="F26" s="188" t="s">
        <v>356</v>
      </c>
      <c r="G26" s="189">
        <v>2</v>
      </c>
      <c r="H26" s="190" t="s">
        <v>64</v>
      </c>
      <c r="I26" s="301"/>
      <c r="J26" s="193" t="str">
        <f t="shared" si="71"/>
        <v>ja o. nein eingeben</v>
      </c>
      <c r="K26" s="194">
        <f t="shared" si="72"/>
        <v>0</v>
      </c>
      <c r="L26" s="301"/>
      <c r="M26" s="193" t="str">
        <f t="shared" si="73"/>
        <v>ja o. nein eingeben</v>
      </c>
      <c r="N26" s="194">
        <f t="shared" si="74"/>
        <v>0</v>
      </c>
      <c r="O26" s="301"/>
      <c r="P26" s="193" t="str">
        <f t="shared" si="75"/>
        <v>ja o. nein eingeben</v>
      </c>
      <c r="Q26" s="194">
        <f t="shared" si="76"/>
        <v>0</v>
      </c>
      <c r="R26" s="301"/>
      <c r="S26" s="193" t="str">
        <f t="shared" si="77"/>
        <v>ja o. nein eingeben</v>
      </c>
      <c r="T26" s="194">
        <f t="shared" si="78"/>
        <v>0</v>
      </c>
      <c r="U26" s="301"/>
      <c r="V26" s="193" t="str">
        <f t="shared" si="79"/>
        <v>ja o. nein eingeben</v>
      </c>
      <c r="W26" s="194">
        <f t="shared" si="80"/>
        <v>0</v>
      </c>
      <c r="X26" s="301"/>
      <c r="Y26" s="193" t="str">
        <f t="shared" si="81"/>
        <v>ja o. nein eingeben</v>
      </c>
      <c r="Z26" s="194">
        <f t="shared" si="82"/>
        <v>0</v>
      </c>
      <c r="AA26" s="301"/>
      <c r="AB26" s="193" t="str">
        <f t="shared" si="83"/>
        <v>ja o. nein eingeben</v>
      </c>
      <c r="AC26" s="194">
        <f t="shared" si="84"/>
        <v>0</v>
      </c>
      <c r="AD26" s="301"/>
      <c r="AE26" s="193" t="str">
        <f t="shared" si="85"/>
        <v>ja o. nein eingeben</v>
      </c>
      <c r="AF26" s="194">
        <f t="shared" si="86"/>
        <v>0</v>
      </c>
      <c r="AG26" s="301"/>
      <c r="AH26" s="193" t="str">
        <f t="shared" si="87"/>
        <v>ja o. nein eingeben</v>
      </c>
      <c r="AI26" s="194">
        <f t="shared" si="88"/>
        <v>0</v>
      </c>
      <c r="AJ26" s="301"/>
      <c r="AK26" s="193" t="str">
        <f t="shared" si="89"/>
        <v>ja o. nein eingeben</v>
      </c>
      <c r="AL26" s="194">
        <f t="shared" si="90"/>
        <v>0</v>
      </c>
    </row>
    <row r="27" spans="2:38" s="187" customFormat="1" ht="30" x14ac:dyDescent="0.25">
      <c r="B27" s="313" t="s">
        <v>350</v>
      </c>
      <c r="C27" s="305" t="s">
        <v>78</v>
      </c>
      <c r="D27" s="176" t="s">
        <v>64</v>
      </c>
      <c r="E27" s="177" t="s">
        <v>79</v>
      </c>
      <c r="F27" s="188" t="s">
        <v>357</v>
      </c>
      <c r="G27" s="189">
        <v>2</v>
      </c>
      <c r="H27" s="190" t="s">
        <v>64</v>
      </c>
      <c r="I27" s="301"/>
      <c r="J27" s="193" t="str">
        <f t="shared" ref="J27" si="91">IF(I27="ja","2",IF(I27="nein","0","ja o. nein eingeben"))</f>
        <v>ja o. nein eingeben</v>
      </c>
      <c r="K27" s="194">
        <f t="shared" ref="K27" si="92">IF(ISBLANK(I27),0,$G27*J27)</f>
        <v>0</v>
      </c>
      <c r="L27" s="301"/>
      <c r="M27" s="193" t="str">
        <f t="shared" ref="M27" si="93">IF(L27="ja","2",IF(L27="nein","0","ja o. nein eingeben"))</f>
        <v>ja o. nein eingeben</v>
      </c>
      <c r="N27" s="194">
        <f t="shared" ref="N27" si="94">IF(ISBLANK(L27),0,$G27*M27)</f>
        <v>0</v>
      </c>
      <c r="O27" s="301"/>
      <c r="P27" s="193" t="str">
        <f t="shared" ref="P27" si="95">IF(O27="ja","2",IF(O27="nein","0","ja o. nein eingeben"))</f>
        <v>ja o. nein eingeben</v>
      </c>
      <c r="Q27" s="194">
        <f t="shared" ref="Q27" si="96">IF(ISBLANK(O27),0,$G27*P27)</f>
        <v>0</v>
      </c>
      <c r="R27" s="301"/>
      <c r="S27" s="193" t="str">
        <f t="shared" ref="S27" si="97">IF(R27="ja","2",IF(R27="nein","0","ja o. nein eingeben"))</f>
        <v>ja o. nein eingeben</v>
      </c>
      <c r="T27" s="194">
        <f t="shared" ref="T27" si="98">IF(ISBLANK(R27),0,$G27*S27)</f>
        <v>0</v>
      </c>
      <c r="U27" s="301"/>
      <c r="V27" s="193" t="str">
        <f t="shared" ref="V27" si="99">IF(U27="ja","2",IF(U27="nein","0","ja o. nein eingeben"))</f>
        <v>ja o. nein eingeben</v>
      </c>
      <c r="W27" s="194">
        <f t="shared" ref="W27" si="100">IF(ISBLANK(U27),0,$G27*V27)</f>
        <v>0</v>
      </c>
      <c r="X27" s="301"/>
      <c r="Y27" s="193" t="str">
        <f t="shared" ref="Y27" si="101">IF(X27="ja","2",IF(X27="nein","0","ja o. nein eingeben"))</f>
        <v>ja o. nein eingeben</v>
      </c>
      <c r="Z27" s="194">
        <f t="shared" ref="Z27" si="102">IF(ISBLANK(X27),0,$G27*Y27)</f>
        <v>0</v>
      </c>
      <c r="AA27" s="301"/>
      <c r="AB27" s="193" t="str">
        <f t="shared" ref="AB27" si="103">IF(AA27="ja","2",IF(AA27="nein","0","ja o. nein eingeben"))</f>
        <v>ja o. nein eingeben</v>
      </c>
      <c r="AC27" s="194">
        <f t="shared" ref="AC27" si="104">IF(ISBLANK(AA27),0,$G27*AB27)</f>
        <v>0</v>
      </c>
      <c r="AD27" s="301"/>
      <c r="AE27" s="193" t="str">
        <f t="shared" ref="AE27" si="105">IF(AD27="ja","2",IF(AD27="nein","0","ja o. nein eingeben"))</f>
        <v>ja o. nein eingeben</v>
      </c>
      <c r="AF27" s="194">
        <f t="shared" ref="AF27" si="106">IF(ISBLANK(AD27),0,$G27*AE27)</f>
        <v>0</v>
      </c>
      <c r="AG27" s="301"/>
      <c r="AH27" s="193" t="str">
        <f t="shared" ref="AH27" si="107">IF(AG27="ja","2",IF(AG27="nein","0","ja o. nein eingeben"))</f>
        <v>ja o. nein eingeben</v>
      </c>
      <c r="AI27" s="194">
        <f t="shared" ref="AI27" si="108">IF(ISBLANK(AG27),0,$G27*AH27)</f>
        <v>0</v>
      </c>
      <c r="AJ27" s="301"/>
      <c r="AK27" s="193" t="str">
        <f t="shared" ref="AK27" si="109">IF(AJ27="ja","2",IF(AJ27="nein","0","ja o. nein eingeben"))</f>
        <v>ja o. nein eingeben</v>
      </c>
      <c r="AL27" s="194">
        <f t="shared" ref="AL27" si="110">IF(ISBLANK(AJ27),0,$G27*AK27)</f>
        <v>0</v>
      </c>
    </row>
    <row r="28" spans="2:38" s="187" customFormat="1" ht="45" x14ac:dyDescent="0.25">
      <c r="B28" s="313" t="s">
        <v>351</v>
      </c>
      <c r="C28" s="305" t="s">
        <v>78</v>
      </c>
      <c r="D28" s="176" t="s">
        <v>64</v>
      </c>
      <c r="E28" s="177" t="s">
        <v>79</v>
      </c>
      <c r="F28" s="188" t="s">
        <v>358</v>
      </c>
      <c r="G28" s="189">
        <v>2</v>
      </c>
      <c r="H28" s="190" t="s">
        <v>64</v>
      </c>
      <c r="I28" s="192"/>
      <c r="J28" s="193" t="str">
        <f>IF(I28="ja","2",IF(I28="nein","0","ja o. nein eingeben"))</f>
        <v>ja o. nein eingeben</v>
      </c>
      <c r="K28" s="194">
        <f t="shared" ref="K28" si="111">IF(ISBLANK(I28),0,$G28*J28)</f>
        <v>0</v>
      </c>
      <c r="L28" s="192"/>
      <c r="M28" s="193" t="str">
        <f t="shared" ref="M28" si="112">IF(L28="ja","2",IF(L28="nein","0","ja o. nein eingeben"))</f>
        <v>ja o. nein eingeben</v>
      </c>
      <c r="N28" s="194">
        <f t="shared" si="44"/>
        <v>0</v>
      </c>
      <c r="O28" s="192"/>
      <c r="P28" s="193" t="str">
        <f t="shared" ref="P28" si="113">IF(O28="ja","2",IF(O28="nein","0","ja o. nein eingeben"))</f>
        <v>ja o. nein eingeben</v>
      </c>
      <c r="Q28" s="194">
        <f t="shared" si="46"/>
        <v>0</v>
      </c>
      <c r="R28" s="192"/>
      <c r="S28" s="193" t="str">
        <f t="shared" ref="S28" si="114">IF(R28="ja","2",IF(R28="nein","0","ja o. nein eingeben"))</f>
        <v>ja o. nein eingeben</v>
      </c>
      <c r="T28" s="194">
        <f t="shared" si="48"/>
        <v>0</v>
      </c>
      <c r="U28" s="192"/>
      <c r="V28" s="193" t="str">
        <f t="shared" ref="V28" si="115">IF(U28="ja","2",IF(U28="nein","0","ja o. nein eingeben"))</f>
        <v>ja o. nein eingeben</v>
      </c>
      <c r="W28" s="194">
        <f t="shared" si="50"/>
        <v>0</v>
      </c>
      <c r="X28" s="192"/>
      <c r="Y28" s="193" t="str">
        <f t="shared" ref="Y28" si="116">IF(X28="ja","2",IF(X28="nein","0","ja o. nein eingeben"))</f>
        <v>ja o. nein eingeben</v>
      </c>
      <c r="Z28" s="194">
        <f t="shared" si="52"/>
        <v>0</v>
      </c>
      <c r="AA28" s="192"/>
      <c r="AB28" s="193" t="str">
        <f t="shared" ref="AB28" si="117">IF(AA28="ja","2",IF(AA28="nein","0","ja o. nein eingeben"))</f>
        <v>ja o. nein eingeben</v>
      </c>
      <c r="AC28" s="194">
        <f t="shared" si="54"/>
        <v>0</v>
      </c>
      <c r="AD28" s="192"/>
      <c r="AE28" s="193" t="str">
        <f t="shared" ref="AE28" si="118">IF(AD28="ja","2",IF(AD28="nein","0","ja o. nein eingeben"))</f>
        <v>ja o. nein eingeben</v>
      </c>
      <c r="AF28" s="194">
        <f t="shared" si="56"/>
        <v>0</v>
      </c>
      <c r="AG28" s="192"/>
      <c r="AH28" s="193" t="str">
        <f t="shared" ref="AH28" si="119">IF(AG28="ja","2",IF(AG28="nein","0","ja o. nein eingeben"))</f>
        <v>ja o. nein eingeben</v>
      </c>
      <c r="AI28" s="194">
        <f t="shared" si="58"/>
        <v>0</v>
      </c>
      <c r="AJ28" s="192"/>
      <c r="AK28" s="193" t="str">
        <f t="shared" ref="AK28" si="120">IF(AJ28="ja","2",IF(AJ28="nein","0","ja o. nein eingeben"))</f>
        <v>ja o. nein eingeben</v>
      </c>
      <c r="AL28" s="194">
        <f t="shared" si="60"/>
        <v>0</v>
      </c>
    </row>
    <row r="29" spans="2:38" s="187" customFormat="1" ht="30" x14ac:dyDescent="0.25">
      <c r="B29" s="313" t="s">
        <v>215</v>
      </c>
      <c r="C29" s="305" t="s">
        <v>78</v>
      </c>
      <c r="D29" s="176" t="s">
        <v>64</v>
      </c>
      <c r="E29" s="177" t="s">
        <v>79</v>
      </c>
      <c r="F29" s="188" t="s">
        <v>359</v>
      </c>
      <c r="G29" s="189">
        <v>2</v>
      </c>
      <c r="H29" s="190" t="s">
        <v>64</v>
      </c>
      <c r="I29" s="192"/>
      <c r="J29" s="193" t="str">
        <f>IF(I29="ja","2",IF(I29="nein","0","ja o. nein eingeben"))</f>
        <v>ja o. nein eingeben</v>
      </c>
      <c r="K29" s="194">
        <f t="shared" si="42"/>
        <v>0</v>
      </c>
      <c r="L29" s="192"/>
      <c r="M29" s="193" t="str">
        <f t="shared" si="43"/>
        <v>ja o. nein eingeben</v>
      </c>
      <c r="N29" s="194">
        <f t="shared" si="44"/>
        <v>0</v>
      </c>
      <c r="O29" s="192"/>
      <c r="P29" s="193" t="str">
        <f t="shared" si="45"/>
        <v>ja o. nein eingeben</v>
      </c>
      <c r="Q29" s="194">
        <f t="shared" si="46"/>
        <v>0</v>
      </c>
      <c r="R29" s="192"/>
      <c r="S29" s="193" t="str">
        <f t="shared" si="47"/>
        <v>ja o. nein eingeben</v>
      </c>
      <c r="T29" s="194">
        <f t="shared" si="48"/>
        <v>0</v>
      </c>
      <c r="U29" s="192"/>
      <c r="V29" s="193" t="str">
        <f t="shared" si="49"/>
        <v>ja o. nein eingeben</v>
      </c>
      <c r="W29" s="194">
        <f t="shared" si="50"/>
        <v>0</v>
      </c>
      <c r="X29" s="192"/>
      <c r="Y29" s="193" t="str">
        <f t="shared" si="51"/>
        <v>ja o. nein eingeben</v>
      </c>
      <c r="Z29" s="194">
        <f t="shared" si="52"/>
        <v>0</v>
      </c>
      <c r="AA29" s="192"/>
      <c r="AB29" s="193" t="str">
        <f t="shared" si="53"/>
        <v>ja o. nein eingeben</v>
      </c>
      <c r="AC29" s="194">
        <f t="shared" si="54"/>
        <v>0</v>
      </c>
      <c r="AD29" s="192"/>
      <c r="AE29" s="193" t="str">
        <f t="shared" si="55"/>
        <v>ja o. nein eingeben</v>
      </c>
      <c r="AF29" s="194">
        <f t="shared" si="56"/>
        <v>0</v>
      </c>
      <c r="AG29" s="192"/>
      <c r="AH29" s="193" t="str">
        <f t="shared" si="57"/>
        <v>ja o. nein eingeben</v>
      </c>
      <c r="AI29" s="194">
        <f t="shared" si="58"/>
        <v>0</v>
      </c>
      <c r="AJ29" s="192"/>
      <c r="AK29" s="193" t="str">
        <f t="shared" si="59"/>
        <v>ja o. nein eingeben</v>
      </c>
      <c r="AL29" s="194">
        <f t="shared" si="60"/>
        <v>0</v>
      </c>
    </row>
    <row r="30" spans="2:38" s="255" customFormat="1" ht="15.75" thickBot="1" x14ac:dyDescent="0.3">
      <c r="B30" s="495"/>
      <c r="C30" s="496"/>
      <c r="D30" s="497"/>
      <c r="E30" s="498"/>
      <c r="F30" s="508" t="s">
        <v>108</v>
      </c>
      <c r="G30" s="509" t="s">
        <v>75</v>
      </c>
      <c r="H30" s="25">
        <f>SUM(G22:G29)*$E$9</f>
        <v>40</v>
      </c>
      <c r="I30" s="95"/>
      <c r="J30" s="96"/>
      <c r="K30" s="145">
        <f>SUM(K22:K29)</f>
        <v>0</v>
      </c>
      <c r="L30" s="95"/>
      <c r="M30" s="96"/>
      <c r="N30" s="145">
        <f>SUM(N22:N29)</f>
        <v>0</v>
      </c>
      <c r="O30" s="95"/>
      <c r="P30" s="96"/>
      <c r="Q30" s="145">
        <f>SUM(Q22:Q29)</f>
        <v>0</v>
      </c>
      <c r="R30" s="95"/>
      <c r="S30" s="96"/>
      <c r="T30" s="145">
        <f>SUM(T22:T29)</f>
        <v>0</v>
      </c>
      <c r="U30" s="95"/>
      <c r="V30" s="96"/>
      <c r="W30" s="145">
        <f>SUM(W22:W29)</f>
        <v>0</v>
      </c>
      <c r="X30" s="95"/>
      <c r="Y30" s="96"/>
      <c r="Z30" s="145">
        <f>SUM(Z22:Z29)</f>
        <v>0</v>
      </c>
      <c r="AA30" s="95"/>
      <c r="AB30" s="96"/>
      <c r="AC30" s="145">
        <f>SUM(AC22:AC29)</f>
        <v>0</v>
      </c>
      <c r="AD30" s="95"/>
      <c r="AE30" s="96"/>
      <c r="AF30" s="145">
        <f>SUM(AF22:AF29)</f>
        <v>0</v>
      </c>
      <c r="AG30" s="95"/>
      <c r="AH30" s="96"/>
      <c r="AI30" s="145">
        <f>SUM(AI22:AI29)</f>
        <v>0</v>
      </c>
      <c r="AJ30" s="95"/>
      <c r="AK30" s="96"/>
      <c r="AL30" s="145">
        <f>SUM(AL22:AL29)</f>
        <v>0</v>
      </c>
    </row>
    <row r="31" spans="2:38" s="84" customFormat="1" x14ac:dyDescent="0.25">
      <c r="B31" s="499"/>
      <c r="C31" s="500"/>
      <c r="D31" s="501"/>
      <c r="E31" s="502"/>
      <c r="F31" s="507" t="s">
        <v>169</v>
      </c>
      <c r="G31" s="256">
        <f>SUM(G32:G60)</f>
        <v>60</v>
      </c>
      <c r="H31" s="15"/>
      <c r="I31" s="97"/>
      <c r="J31" s="93"/>
      <c r="K31" s="146"/>
      <c r="L31" s="97"/>
      <c r="M31" s="93"/>
      <c r="N31" s="146"/>
      <c r="O31" s="97"/>
      <c r="P31" s="93"/>
      <c r="Q31" s="146"/>
      <c r="R31" s="97"/>
      <c r="S31" s="93"/>
      <c r="T31" s="146"/>
      <c r="U31" s="97"/>
      <c r="V31" s="93"/>
      <c r="W31" s="146"/>
      <c r="X31" s="97"/>
      <c r="Y31" s="93"/>
      <c r="Z31" s="146"/>
      <c r="AA31" s="97"/>
      <c r="AB31" s="93"/>
      <c r="AC31" s="146"/>
      <c r="AD31" s="97"/>
      <c r="AE31" s="93"/>
      <c r="AF31" s="146"/>
      <c r="AG31" s="97"/>
      <c r="AH31" s="93"/>
      <c r="AI31" s="146"/>
      <c r="AJ31" s="97"/>
      <c r="AK31" s="93"/>
      <c r="AL31" s="146"/>
    </row>
    <row r="32" spans="2:38" s="195" customFormat="1" ht="30" x14ac:dyDescent="0.25">
      <c r="B32" s="313" t="s">
        <v>295</v>
      </c>
      <c r="C32" s="305" t="s">
        <v>78</v>
      </c>
      <c r="D32" s="176" t="s">
        <v>64</v>
      </c>
      <c r="E32" s="177" t="s">
        <v>79</v>
      </c>
      <c r="F32" s="188" t="s">
        <v>387</v>
      </c>
      <c r="G32" s="189">
        <v>4</v>
      </c>
      <c r="H32" s="190" t="s">
        <v>64</v>
      </c>
      <c r="I32" s="192"/>
      <c r="J32" s="193" t="str">
        <f t="shared" ref="J32" si="121">IF(I32="ja","2",IF(I32="nein","0","ja o. nein eingeben"))</f>
        <v>ja o. nein eingeben</v>
      </c>
      <c r="K32" s="194">
        <f t="shared" ref="K32" si="122">IF(ISBLANK(I32),0,$G32*J32)</f>
        <v>0</v>
      </c>
      <c r="L32" s="192"/>
      <c r="M32" s="193" t="str">
        <f t="shared" ref="M32" si="123">IF(L32="ja","2",IF(L32="nein","0","ja o. nein eingeben"))</f>
        <v>ja o. nein eingeben</v>
      </c>
      <c r="N32" s="194">
        <f t="shared" ref="N32:N60" si="124">IF(ISBLANK(L32),0,$G32*M32)</f>
        <v>0</v>
      </c>
      <c r="O32" s="192"/>
      <c r="P32" s="193" t="str">
        <f t="shared" ref="P32" si="125">IF(O32="ja","2",IF(O32="nein","0","ja o. nein eingeben"))</f>
        <v>ja o. nein eingeben</v>
      </c>
      <c r="Q32" s="194">
        <f t="shared" ref="Q32:Q60" si="126">IF(ISBLANK(O32),0,$G32*P32)</f>
        <v>0</v>
      </c>
      <c r="R32" s="192"/>
      <c r="S32" s="193" t="str">
        <f t="shared" ref="S32" si="127">IF(R32="ja","2",IF(R32="nein","0","ja o. nein eingeben"))</f>
        <v>ja o. nein eingeben</v>
      </c>
      <c r="T32" s="194">
        <f t="shared" ref="T32:T60" si="128">IF(ISBLANK(R32),0,$G32*S32)</f>
        <v>0</v>
      </c>
      <c r="U32" s="192"/>
      <c r="V32" s="193" t="str">
        <f t="shared" ref="V32" si="129">IF(U32="ja","2",IF(U32="nein","0","ja o. nein eingeben"))</f>
        <v>ja o. nein eingeben</v>
      </c>
      <c r="W32" s="194">
        <f t="shared" ref="W32:W60" si="130">IF(ISBLANK(U32),0,$G32*V32)</f>
        <v>0</v>
      </c>
      <c r="X32" s="192"/>
      <c r="Y32" s="193" t="str">
        <f t="shared" ref="Y32" si="131">IF(X32="ja","2",IF(X32="nein","0","ja o. nein eingeben"))</f>
        <v>ja o. nein eingeben</v>
      </c>
      <c r="Z32" s="194">
        <f t="shared" ref="Z32:Z60" si="132">IF(ISBLANK(X32),0,$G32*Y32)</f>
        <v>0</v>
      </c>
      <c r="AA32" s="192"/>
      <c r="AB32" s="193" t="str">
        <f t="shared" ref="AB32" si="133">IF(AA32="ja","2",IF(AA32="nein","0","ja o. nein eingeben"))</f>
        <v>ja o. nein eingeben</v>
      </c>
      <c r="AC32" s="194">
        <f t="shared" ref="AC32:AC60" si="134">IF(ISBLANK(AA32),0,$G32*AB32)</f>
        <v>0</v>
      </c>
      <c r="AD32" s="192"/>
      <c r="AE32" s="193" t="str">
        <f t="shared" ref="AE32" si="135">IF(AD32="ja","2",IF(AD32="nein","0","ja o. nein eingeben"))</f>
        <v>ja o. nein eingeben</v>
      </c>
      <c r="AF32" s="194">
        <f t="shared" ref="AF32:AF60" si="136">IF(ISBLANK(AD32),0,$G32*AE32)</f>
        <v>0</v>
      </c>
      <c r="AG32" s="192"/>
      <c r="AH32" s="193" t="str">
        <f t="shared" ref="AH32" si="137">IF(AG32="ja","2",IF(AG32="nein","0","ja o. nein eingeben"))</f>
        <v>ja o. nein eingeben</v>
      </c>
      <c r="AI32" s="194">
        <f t="shared" ref="AI32:AI60" si="138">IF(ISBLANK(AG32),0,$G32*AH32)</f>
        <v>0</v>
      </c>
      <c r="AJ32" s="192"/>
      <c r="AK32" s="193" t="str">
        <f t="shared" ref="AK32" si="139">IF(AJ32="ja","2",IF(AJ32="nein","0","ja o. nein eingeben"))</f>
        <v>ja o. nein eingeben</v>
      </c>
      <c r="AL32" s="194">
        <f t="shared" ref="AL32:AL60" si="140">IF(ISBLANK(AJ32),0,$G32*AK32)</f>
        <v>0</v>
      </c>
    </row>
    <row r="33" spans="2:38" s="84" customFormat="1" ht="90" x14ac:dyDescent="0.25">
      <c r="B33" s="313" t="s">
        <v>307</v>
      </c>
      <c r="C33" s="305" t="s">
        <v>345</v>
      </c>
      <c r="D33" s="176" t="s">
        <v>344</v>
      </c>
      <c r="E33" s="177" t="s">
        <v>343</v>
      </c>
      <c r="F33" s="188" t="s">
        <v>296</v>
      </c>
      <c r="G33" s="189">
        <v>2</v>
      </c>
      <c r="H33" s="190" t="s">
        <v>64</v>
      </c>
      <c r="I33" s="192"/>
      <c r="J33" s="193" t="str">
        <f>IF(I33="BR/EDR Secure Connections oder LE Secure Connections","2",IF(I33="Secure Simple Pairing (SSP) laut Bluetooth Spezifikation Version 2.1 (oder höher) + EDR","1",IF(I33="Keine der genannten Betriebsarten","0","Bitte Zielerfüllungs-grad eingeben!")))</f>
        <v>Bitte Zielerfüllungs-grad eingeben!</v>
      </c>
      <c r="K33" s="194">
        <f>IF(ISBLANK(I33),0,$G33*J33)</f>
        <v>0</v>
      </c>
      <c r="L33" s="301"/>
      <c r="M33" s="193" t="str">
        <f>IF(L33="BR/EDR Secure Connections oder LE Secure Connections","2",IF(L33="Secure Simple Pairing (SSP) laut Bluetooth Spezifikation Version 2.1 (oder höher) + EDR","1",IF(L33="Keine der genannten Betriebsarten","0","Bitte Zielerfüllungs-grad eingeben!")))</f>
        <v>Bitte Zielerfüllungs-grad eingeben!</v>
      </c>
      <c r="N33" s="194">
        <f t="shared" si="124"/>
        <v>0</v>
      </c>
      <c r="O33" s="301"/>
      <c r="P33" s="193" t="str">
        <f>IF(O33="BR/EDR Secure Connections oder LE Secure Connections","2",IF(O33="Secure Simple Pairing (SSP) laut Bluetooth Spezifikation Version 2.1 (oder höher) + EDR","1",IF(O33="Keine der genannten Betriebsarten","0","Bitte Zielerfüllungs-grad eingeben!")))</f>
        <v>Bitte Zielerfüllungs-grad eingeben!</v>
      </c>
      <c r="Q33" s="194">
        <f t="shared" si="126"/>
        <v>0</v>
      </c>
      <c r="R33" s="301"/>
      <c r="S33" s="193" t="str">
        <f>IF(R33="BR/EDR Secure Connections oder LE Secure Connections","2",IF(R33="Secure Simple Pairing (SSP) laut Bluetooth Spezifikation Version 2.1 (oder höher) + EDR","1",IF(R33="Keine der genannten Betriebsarten","0","Bitte Zielerfüllungs-grad eingeben!")))</f>
        <v>Bitte Zielerfüllungs-grad eingeben!</v>
      </c>
      <c r="T33" s="194">
        <f t="shared" si="128"/>
        <v>0</v>
      </c>
      <c r="U33" s="301"/>
      <c r="V33" s="193" t="str">
        <f>IF(U33="BR/EDR Secure Connections oder LE Secure Connections","2",IF(U33="Secure Simple Pairing (SSP) laut Bluetooth Spezifikation Version 2.1 (oder höher) + EDR","1",IF(U33="Keine der genannten Betriebsarten","0","Bitte Zielerfüllungs-grad eingeben!")))</f>
        <v>Bitte Zielerfüllungs-grad eingeben!</v>
      </c>
      <c r="W33" s="194">
        <f t="shared" si="130"/>
        <v>0</v>
      </c>
      <c r="X33" s="301"/>
      <c r="Y33" s="193" t="str">
        <f>IF(X33="BR/EDR Secure Connections oder LE Secure Connections","2",IF(X33="Secure Simple Pairing (SSP) laut Bluetooth Spezifikation Version 2.1 (oder höher) + EDR","1",IF(X33="Keine der genannten Betriebsarten","0","Bitte Zielerfüllungs-grad eingeben!")))</f>
        <v>Bitte Zielerfüllungs-grad eingeben!</v>
      </c>
      <c r="Z33" s="194">
        <f t="shared" si="132"/>
        <v>0</v>
      </c>
      <c r="AA33" s="301"/>
      <c r="AB33" s="193" t="str">
        <f>IF(AA33="BR/EDR Secure Connections oder LE Secure Connections","2",IF(AA33="Secure Simple Pairing (SSP) laut Bluetooth Spezifikation Version 2.1 (oder höher) + EDR","1",IF(AA33="Keine der genannten Betriebsarten","0","Bitte Zielerfüllungs-grad eingeben!")))</f>
        <v>Bitte Zielerfüllungs-grad eingeben!</v>
      </c>
      <c r="AC33" s="194">
        <f t="shared" si="134"/>
        <v>0</v>
      </c>
      <c r="AD33" s="301"/>
      <c r="AE33" s="193" t="str">
        <f>IF(AD33="BR/EDR Secure Connections oder LE Secure Connections","2",IF(AD33="Secure Simple Pairing (SSP) laut Bluetooth Spezifikation Version 2.1 (oder höher) + EDR","1",IF(AD33="Keine der genannten Betriebsarten","0","Bitte Zielerfüllungs-grad eingeben!")))</f>
        <v>Bitte Zielerfüllungs-grad eingeben!</v>
      </c>
      <c r="AF33" s="194">
        <f t="shared" si="136"/>
        <v>0</v>
      </c>
      <c r="AG33" s="301"/>
      <c r="AH33" s="193" t="str">
        <f>IF(AG33="BR/EDR Secure Connections oder LE Secure Connections","2",IF(AG33="Secure Simple Pairing (SSP) laut Bluetooth Spezifikation Version 2.1 (oder höher) + EDR","1",IF(AG33="Keine der genannten Betriebsarten","0","Bitte Zielerfüllungs-grad eingeben!")))</f>
        <v>Bitte Zielerfüllungs-grad eingeben!</v>
      </c>
      <c r="AI33" s="194">
        <f t="shared" si="138"/>
        <v>0</v>
      </c>
      <c r="AJ33" s="301"/>
      <c r="AK33" s="193" t="str">
        <f>IF(AJ33="BR/EDR Secure Connections oder LE Secure Connections","2",IF(AJ33="Secure Simple Pairing (SSP) laut Bluetooth Spezifikation Version 2.1 (oder höher) + EDR","1",IF(AJ33="Keine der genannten Betriebsarten","0","Bitte Zielerfüllungs-grad eingeben!")))</f>
        <v>Bitte Zielerfüllungs-grad eingeben!</v>
      </c>
      <c r="AL33" s="194">
        <f t="shared" si="140"/>
        <v>0</v>
      </c>
    </row>
    <row r="34" spans="2:38" s="195" customFormat="1" ht="30" x14ac:dyDescent="0.25">
      <c r="B34" s="313" t="s">
        <v>308</v>
      </c>
      <c r="C34" s="305" t="s">
        <v>78</v>
      </c>
      <c r="D34" s="176" t="s">
        <v>64</v>
      </c>
      <c r="E34" s="177" t="s">
        <v>79</v>
      </c>
      <c r="F34" s="188" t="s">
        <v>385</v>
      </c>
      <c r="G34" s="189">
        <v>2</v>
      </c>
      <c r="H34" s="190" t="s">
        <v>64</v>
      </c>
      <c r="I34" s="192"/>
      <c r="J34" s="193" t="str">
        <f t="shared" ref="J34:J43" si="141">IF(I34="ja","2",IF(I34="nein","0","ja o. nein eingeben"))</f>
        <v>ja o. nein eingeben</v>
      </c>
      <c r="K34" s="194">
        <f>IF(ISBLANK(I34),0,$G34*J34)</f>
        <v>0</v>
      </c>
      <c r="L34" s="192"/>
      <c r="M34" s="193" t="str">
        <f t="shared" ref="M34:M43" si="142">IF(L34="ja","2",IF(L34="nein","0","ja o. nein eingeben"))</f>
        <v>ja o. nein eingeben</v>
      </c>
      <c r="N34" s="194">
        <f t="shared" si="124"/>
        <v>0</v>
      </c>
      <c r="O34" s="192"/>
      <c r="P34" s="193" t="str">
        <f t="shared" ref="P34:P43" si="143">IF(O34="ja","2",IF(O34="nein","0","ja o. nein eingeben"))</f>
        <v>ja o. nein eingeben</v>
      </c>
      <c r="Q34" s="194">
        <f t="shared" si="126"/>
        <v>0</v>
      </c>
      <c r="R34" s="192"/>
      <c r="S34" s="193" t="str">
        <f t="shared" ref="S34:S43" si="144">IF(R34="ja","2",IF(R34="nein","0","ja o. nein eingeben"))</f>
        <v>ja o. nein eingeben</v>
      </c>
      <c r="T34" s="194">
        <f t="shared" si="128"/>
        <v>0</v>
      </c>
      <c r="U34" s="192"/>
      <c r="V34" s="193" t="str">
        <f t="shared" ref="V34:V43" si="145">IF(U34="ja","2",IF(U34="nein","0","ja o. nein eingeben"))</f>
        <v>ja o. nein eingeben</v>
      </c>
      <c r="W34" s="194">
        <f t="shared" si="130"/>
        <v>0</v>
      </c>
      <c r="X34" s="192"/>
      <c r="Y34" s="193" t="str">
        <f t="shared" ref="Y34:Y43" si="146">IF(X34="ja","2",IF(X34="nein","0","ja o. nein eingeben"))</f>
        <v>ja o. nein eingeben</v>
      </c>
      <c r="Z34" s="194">
        <f t="shared" si="132"/>
        <v>0</v>
      </c>
      <c r="AA34" s="192"/>
      <c r="AB34" s="193" t="str">
        <f t="shared" ref="AB34:AB43" si="147">IF(AA34="ja","2",IF(AA34="nein","0","ja o. nein eingeben"))</f>
        <v>ja o. nein eingeben</v>
      </c>
      <c r="AC34" s="194">
        <f t="shared" si="134"/>
        <v>0</v>
      </c>
      <c r="AD34" s="192"/>
      <c r="AE34" s="193" t="str">
        <f t="shared" ref="AE34:AE43" si="148">IF(AD34="ja","2",IF(AD34="nein","0","ja o. nein eingeben"))</f>
        <v>ja o. nein eingeben</v>
      </c>
      <c r="AF34" s="194">
        <f t="shared" si="136"/>
        <v>0</v>
      </c>
      <c r="AG34" s="192"/>
      <c r="AH34" s="193" t="str">
        <f t="shared" ref="AH34:AH43" si="149">IF(AG34="ja","2",IF(AG34="nein","0","ja o. nein eingeben"))</f>
        <v>ja o. nein eingeben</v>
      </c>
      <c r="AI34" s="194">
        <f t="shared" si="138"/>
        <v>0</v>
      </c>
      <c r="AJ34" s="192"/>
      <c r="AK34" s="193" t="str">
        <f t="shared" ref="AK34:AK43" si="150">IF(AJ34="ja","2",IF(AJ34="nein","0","ja o. nein eingeben"))</f>
        <v>ja o. nein eingeben</v>
      </c>
      <c r="AL34" s="194">
        <f t="shared" si="140"/>
        <v>0</v>
      </c>
    </row>
    <row r="35" spans="2:38" s="195" customFormat="1" ht="30" x14ac:dyDescent="0.25">
      <c r="B35" s="313" t="s">
        <v>309</v>
      </c>
      <c r="C35" s="305" t="s">
        <v>78</v>
      </c>
      <c r="D35" s="176" t="s">
        <v>64</v>
      </c>
      <c r="E35" s="177" t="s">
        <v>79</v>
      </c>
      <c r="F35" s="188" t="s">
        <v>386</v>
      </c>
      <c r="G35" s="189">
        <v>2</v>
      </c>
      <c r="H35" s="190" t="s">
        <v>64</v>
      </c>
      <c r="I35" s="192"/>
      <c r="J35" s="193" t="str">
        <f t="shared" si="141"/>
        <v>ja o. nein eingeben</v>
      </c>
      <c r="K35" s="194">
        <f>IF(ISBLANK(I35),0,$G35*J35)</f>
        <v>0</v>
      </c>
      <c r="L35" s="192"/>
      <c r="M35" s="193" t="str">
        <f t="shared" si="142"/>
        <v>ja o. nein eingeben</v>
      </c>
      <c r="N35" s="194">
        <f t="shared" si="124"/>
        <v>0</v>
      </c>
      <c r="O35" s="192"/>
      <c r="P35" s="193" t="str">
        <f t="shared" si="143"/>
        <v>ja o. nein eingeben</v>
      </c>
      <c r="Q35" s="194">
        <f t="shared" si="126"/>
        <v>0</v>
      </c>
      <c r="R35" s="192"/>
      <c r="S35" s="193" t="str">
        <f t="shared" si="144"/>
        <v>ja o. nein eingeben</v>
      </c>
      <c r="T35" s="194">
        <f t="shared" si="128"/>
        <v>0</v>
      </c>
      <c r="U35" s="192"/>
      <c r="V35" s="193" t="str">
        <f t="shared" si="145"/>
        <v>ja o. nein eingeben</v>
      </c>
      <c r="W35" s="194">
        <f t="shared" si="130"/>
        <v>0</v>
      </c>
      <c r="X35" s="192"/>
      <c r="Y35" s="193" t="str">
        <f t="shared" si="146"/>
        <v>ja o. nein eingeben</v>
      </c>
      <c r="Z35" s="194">
        <f t="shared" si="132"/>
        <v>0</v>
      </c>
      <c r="AA35" s="192"/>
      <c r="AB35" s="193" t="str">
        <f t="shared" si="147"/>
        <v>ja o. nein eingeben</v>
      </c>
      <c r="AC35" s="194">
        <f t="shared" si="134"/>
        <v>0</v>
      </c>
      <c r="AD35" s="192"/>
      <c r="AE35" s="193" t="str">
        <f t="shared" si="148"/>
        <v>ja o. nein eingeben</v>
      </c>
      <c r="AF35" s="194">
        <f t="shared" si="136"/>
        <v>0</v>
      </c>
      <c r="AG35" s="192"/>
      <c r="AH35" s="193" t="str">
        <f t="shared" si="149"/>
        <v>ja o. nein eingeben</v>
      </c>
      <c r="AI35" s="194">
        <f t="shared" si="138"/>
        <v>0</v>
      </c>
      <c r="AJ35" s="192"/>
      <c r="AK35" s="193" t="str">
        <f t="shared" si="150"/>
        <v>ja o. nein eingeben</v>
      </c>
      <c r="AL35" s="194">
        <f t="shared" si="140"/>
        <v>0</v>
      </c>
    </row>
    <row r="36" spans="2:38" s="84" customFormat="1" ht="45" x14ac:dyDescent="0.25">
      <c r="B36" s="313" t="s">
        <v>310</v>
      </c>
      <c r="C36" s="305" t="s">
        <v>336</v>
      </c>
      <c r="D36" s="176" t="s">
        <v>335</v>
      </c>
      <c r="E36" s="177" t="s">
        <v>334</v>
      </c>
      <c r="F36" s="188" t="s">
        <v>384</v>
      </c>
      <c r="G36" s="189">
        <v>2</v>
      </c>
      <c r="H36" s="190" t="s">
        <v>64</v>
      </c>
      <c r="I36" s="192"/>
      <c r="J36" s="193" t="str">
        <f>IF(I36="Neu generierter Link Key","2",IF(I36="Statischer Link Key","1",IF(I36="Anderes Verfahren","0","Bitte Zielerfüllungs-grad eingeben!")))</f>
        <v>Bitte Zielerfüllungs-grad eingeben!</v>
      </c>
      <c r="K36" s="194">
        <f>IF(ISBLANK(I36),0,$G36*J36)</f>
        <v>0</v>
      </c>
      <c r="L36" s="301"/>
      <c r="M36" s="193" t="str">
        <f>IF(L36="Neu generierter Link Key","2",IF(L36="Statischer Link Key","1",IF(L36="Anderes Verfahren","0","Bitte Zielerfüllungs-grad eingeben!")))</f>
        <v>Bitte Zielerfüllungs-grad eingeben!</v>
      </c>
      <c r="N36" s="194">
        <f t="shared" si="124"/>
        <v>0</v>
      </c>
      <c r="O36" s="301"/>
      <c r="P36" s="193" t="str">
        <f>IF(O36="Neu generierter Link Key","2",IF(O36="Statischer Link Key","1",IF(O36="Anderes Verfahren","0","Bitte Zielerfüllungs-grad eingeben!")))</f>
        <v>Bitte Zielerfüllungs-grad eingeben!</v>
      </c>
      <c r="Q36" s="194">
        <f t="shared" si="126"/>
        <v>0</v>
      </c>
      <c r="R36" s="301"/>
      <c r="S36" s="193" t="str">
        <f>IF(R36="Neu generierter Link Key","2",IF(R36="Statischer Link Key","1",IF(R36="Anderes Verfahren","0","Bitte Zielerfüllungs-grad eingeben!")))</f>
        <v>Bitte Zielerfüllungs-grad eingeben!</v>
      </c>
      <c r="T36" s="194">
        <f t="shared" si="128"/>
        <v>0</v>
      </c>
      <c r="U36" s="301"/>
      <c r="V36" s="193" t="str">
        <f>IF(U36="Neu generierter Link Key","2",IF(U36="Statischer Link Key","1",IF(U36="Anderes Verfahren","0","Bitte Zielerfüllungs-grad eingeben!")))</f>
        <v>Bitte Zielerfüllungs-grad eingeben!</v>
      </c>
      <c r="W36" s="194">
        <f t="shared" si="130"/>
        <v>0</v>
      </c>
      <c r="X36" s="301"/>
      <c r="Y36" s="193" t="str">
        <f>IF(X36="Neu generierter Link Key","2",IF(X36="Statischer Link Key","1",IF(X36="Anderes Verfahren","0","Bitte Zielerfüllungs-grad eingeben!")))</f>
        <v>Bitte Zielerfüllungs-grad eingeben!</v>
      </c>
      <c r="Z36" s="194">
        <f t="shared" si="132"/>
        <v>0</v>
      </c>
      <c r="AA36" s="301"/>
      <c r="AB36" s="193" t="str">
        <f>IF(AA36="Neu generierter Link Key","2",IF(AA36="Statischer Link Key","1",IF(AA36="Anderes Verfahren","0","Bitte Zielerfüllungs-grad eingeben!")))</f>
        <v>Bitte Zielerfüllungs-grad eingeben!</v>
      </c>
      <c r="AC36" s="194">
        <f t="shared" si="134"/>
        <v>0</v>
      </c>
      <c r="AD36" s="301"/>
      <c r="AE36" s="193" t="str">
        <f>IF(AD36="Neu generierter Link Key","2",IF(AD36="Statischer Link Key","1",IF(AD36="Anderes Verfahren","0","Bitte Zielerfüllungs-grad eingeben!")))</f>
        <v>Bitte Zielerfüllungs-grad eingeben!</v>
      </c>
      <c r="AF36" s="194">
        <f t="shared" si="136"/>
        <v>0</v>
      </c>
      <c r="AG36" s="301"/>
      <c r="AH36" s="193" t="str">
        <f>IF(AG36="Neu generierter Link Key","2",IF(AG36="Statischer Link Key","1",IF(AG36="Anderes Verfahren","0","Bitte Zielerfüllungs-grad eingeben!")))</f>
        <v>Bitte Zielerfüllungs-grad eingeben!</v>
      </c>
      <c r="AI36" s="194">
        <f t="shared" si="138"/>
        <v>0</v>
      </c>
      <c r="AJ36" s="301"/>
      <c r="AK36" s="193" t="str">
        <f>IF(AJ36="Neu generierter Link Key","2",IF(AJ36="Statischer Link Key","1",IF(AJ36="Anderes Verfahren","0","Bitte Zielerfüllungs-grad eingeben!")))</f>
        <v>Bitte Zielerfüllungs-grad eingeben!</v>
      </c>
      <c r="AL36" s="194">
        <f t="shared" si="140"/>
        <v>0</v>
      </c>
    </row>
    <row r="37" spans="2:38" s="84" customFormat="1" ht="45" x14ac:dyDescent="0.25">
      <c r="B37" s="313" t="s">
        <v>311</v>
      </c>
      <c r="C37" s="305" t="s">
        <v>336</v>
      </c>
      <c r="D37" s="176" t="s">
        <v>338</v>
      </c>
      <c r="E37" s="177" t="s">
        <v>337</v>
      </c>
      <c r="F37" s="188" t="s">
        <v>383</v>
      </c>
      <c r="G37" s="189">
        <v>2</v>
      </c>
      <c r="H37" s="190" t="s">
        <v>64</v>
      </c>
      <c r="I37" s="192"/>
      <c r="J37" s="193" t="str">
        <f>IF(I37="Numeric Comparison","2",IF(I37="Passkey Entry oder Out Of Band","1",IF(I37="Anderes Verfahren","0","Bitte Zielerfüllungs-grad eingeben!")))</f>
        <v>Bitte Zielerfüllungs-grad eingeben!</v>
      </c>
      <c r="K37" s="194">
        <f>IF(ISBLANK(I37),0,$G37*J37)</f>
        <v>0</v>
      </c>
      <c r="L37" s="301"/>
      <c r="M37" s="193" t="str">
        <f>IF(L37="Numeric Comparison","2",IF(L37="Passkey Entry oder Out Of Band","1",IF(L37="Anderes Verfahren","0","Bitte Zielerfüllungs-grad eingeben!")))</f>
        <v>Bitte Zielerfüllungs-grad eingeben!</v>
      </c>
      <c r="N37" s="194">
        <f t="shared" si="124"/>
        <v>0</v>
      </c>
      <c r="O37" s="301"/>
      <c r="P37" s="193" t="str">
        <f>IF(O37="Numeric Comparison","2",IF(O37="Passkey Entry oder Out Of Band","1",IF(O37="Anderes Verfahren","0","Bitte Zielerfüllungs-grad eingeben!")))</f>
        <v>Bitte Zielerfüllungs-grad eingeben!</v>
      </c>
      <c r="Q37" s="194">
        <f t="shared" si="126"/>
        <v>0</v>
      </c>
      <c r="R37" s="301"/>
      <c r="S37" s="193" t="str">
        <f>IF(R37="Numeric Comparison","2",IF(R37="Passkey Entry oder Out Of Band","1",IF(R37="Anderes Verfahren","0","Bitte Zielerfüllungs-grad eingeben!")))</f>
        <v>Bitte Zielerfüllungs-grad eingeben!</v>
      </c>
      <c r="T37" s="194">
        <f t="shared" si="128"/>
        <v>0</v>
      </c>
      <c r="U37" s="301"/>
      <c r="V37" s="193" t="str">
        <f>IF(U37="Numeric Comparison","2",IF(U37="Passkey Entry oder Out Of Band","1",IF(U37="Anderes Verfahren","0","Bitte Zielerfüllungs-grad eingeben!")))</f>
        <v>Bitte Zielerfüllungs-grad eingeben!</v>
      </c>
      <c r="W37" s="194">
        <f t="shared" si="130"/>
        <v>0</v>
      </c>
      <c r="X37" s="301"/>
      <c r="Y37" s="193" t="str">
        <f>IF(X37="Numeric Comparison","2",IF(X37="Passkey Entry oder Out Of Band","1",IF(X37="Anderes Verfahren","0","Bitte Zielerfüllungs-grad eingeben!")))</f>
        <v>Bitte Zielerfüllungs-grad eingeben!</v>
      </c>
      <c r="Z37" s="194">
        <f t="shared" si="132"/>
        <v>0</v>
      </c>
      <c r="AA37" s="301"/>
      <c r="AB37" s="193" t="str">
        <f>IF(AA37="Numeric Comparison","2",IF(AA37="Passkey Entry oder Out Of Band","1",IF(AA37="Anderes Verfahren","0","Bitte Zielerfüllungs-grad eingeben!")))</f>
        <v>Bitte Zielerfüllungs-grad eingeben!</v>
      </c>
      <c r="AC37" s="194">
        <f t="shared" si="134"/>
        <v>0</v>
      </c>
      <c r="AD37" s="301"/>
      <c r="AE37" s="193" t="str">
        <f>IF(AD37="Numeric Comparison","2",IF(AD37="Passkey Entry oder Out Of Band","1",IF(AD37="Anderes Verfahren","0","Bitte Zielerfüllungs-grad eingeben!")))</f>
        <v>Bitte Zielerfüllungs-grad eingeben!</v>
      </c>
      <c r="AF37" s="194">
        <f t="shared" si="136"/>
        <v>0</v>
      </c>
      <c r="AG37" s="301"/>
      <c r="AH37" s="193" t="str">
        <f>IF(AG37="Numeric Comparison","2",IF(AG37="Passkey Entry oder Out Of Band","1",IF(AG37="Anderes Verfahren","0","Bitte Zielerfüllungs-grad eingeben!")))</f>
        <v>Bitte Zielerfüllungs-grad eingeben!</v>
      </c>
      <c r="AI37" s="194">
        <f t="shared" si="138"/>
        <v>0</v>
      </c>
      <c r="AJ37" s="301"/>
      <c r="AK37" s="193" t="str">
        <f>IF(AJ37="Numeric Comparison","2",IF(AJ37="Passkey Entry oder Out Of Band","1",IF(AJ37="Anderes Verfahren","0","Bitte Zielerfüllungs-grad eingeben!")))</f>
        <v>Bitte Zielerfüllungs-grad eingeben!</v>
      </c>
      <c r="AL37" s="194">
        <f t="shared" si="140"/>
        <v>0</v>
      </c>
    </row>
    <row r="38" spans="2:38" s="84" customFormat="1" ht="30" x14ac:dyDescent="0.25">
      <c r="B38" s="313" t="s">
        <v>312</v>
      </c>
      <c r="C38" s="305" t="s">
        <v>78</v>
      </c>
      <c r="D38" s="176" t="s">
        <v>64</v>
      </c>
      <c r="E38" s="177" t="s">
        <v>79</v>
      </c>
      <c r="F38" s="188" t="s">
        <v>379</v>
      </c>
      <c r="G38" s="189">
        <v>2</v>
      </c>
      <c r="H38" s="190" t="s">
        <v>64</v>
      </c>
      <c r="I38" s="192"/>
      <c r="J38" s="193" t="str">
        <f t="shared" ref="J38" si="151">IF(I38="ja","2",IF(I38="nein","0","ja o. nein eingeben"))</f>
        <v>ja o. nein eingeben</v>
      </c>
      <c r="K38" s="194">
        <f t="shared" ref="K38" si="152">IF(ISBLANK(I38),0,$G38*J38)</f>
        <v>0</v>
      </c>
      <c r="L38" s="192"/>
      <c r="M38" s="193" t="str">
        <f t="shared" ref="M38" si="153">IF(L38="ja","2",IF(L38="nein","0","ja o. nein eingeben"))</f>
        <v>ja o. nein eingeben</v>
      </c>
      <c r="N38" s="194">
        <f t="shared" si="124"/>
        <v>0</v>
      </c>
      <c r="O38" s="192"/>
      <c r="P38" s="193" t="str">
        <f t="shared" ref="P38" si="154">IF(O38="ja","2",IF(O38="nein","0","ja o. nein eingeben"))</f>
        <v>ja o. nein eingeben</v>
      </c>
      <c r="Q38" s="194">
        <f t="shared" si="126"/>
        <v>0</v>
      </c>
      <c r="R38" s="192"/>
      <c r="S38" s="193" t="str">
        <f t="shared" ref="S38" si="155">IF(R38="ja","2",IF(R38="nein","0","ja o. nein eingeben"))</f>
        <v>ja o. nein eingeben</v>
      </c>
      <c r="T38" s="194">
        <f t="shared" si="128"/>
        <v>0</v>
      </c>
      <c r="U38" s="192"/>
      <c r="V38" s="193" t="str">
        <f t="shared" ref="V38" si="156">IF(U38="ja","2",IF(U38="nein","0","ja o. nein eingeben"))</f>
        <v>ja o. nein eingeben</v>
      </c>
      <c r="W38" s="194">
        <f t="shared" si="130"/>
        <v>0</v>
      </c>
      <c r="X38" s="192"/>
      <c r="Y38" s="193" t="str">
        <f t="shared" ref="Y38" si="157">IF(X38="ja","2",IF(X38="nein","0","ja o. nein eingeben"))</f>
        <v>ja o. nein eingeben</v>
      </c>
      <c r="Z38" s="194">
        <f t="shared" si="132"/>
        <v>0</v>
      </c>
      <c r="AA38" s="192"/>
      <c r="AB38" s="193" t="str">
        <f t="shared" ref="AB38" si="158">IF(AA38="ja","2",IF(AA38="nein","0","ja o. nein eingeben"))</f>
        <v>ja o. nein eingeben</v>
      </c>
      <c r="AC38" s="194">
        <f t="shared" si="134"/>
        <v>0</v>
      </c>
      <c r="AD38" s="192"/>
      <c r="AE38" s="193" t="str">
        <f t="shared" ref="AE38" si="159">IF(AD38="ja","2",IF(AD38="nein","0","ja o. nein eingeben"))</f>
        <v>ja o. nein eingeben</v>
      </c>
      <c r="AF38" s="194">
        <f t="shared" si="136"/>
        <v>0</v>
      </c>
      <c r="AG38" s="192"/>
      <c r="AH38" s="193" t="str">
        <f t="shared" ref="AH38" si="160">IF(AG38="ja","2",IF(AG38="nein","0","ja o. nein eingeben"))</f>
        <v>ja o. nein eingeben</v>
      </c>
      <c r="AI38" s="194">
        <f t="shared" si="138"/>
        <v>0</v>
      </c>
      <c r="AJ38" s="192"/>
      <c r="AK38" s="193" t="str">
        <f t="shared" ref="AK38" si="161">IF(AJ38="ja","2",IF(AJ38="nein","0","ja o. nein eingeben"))</f>
        <v>ja o. nein eingeben</v>
      </c>
      <c r="AL38" s="194">
        <f t="shared" si="140"/>
        <v>0</v>
      </c>
    </row>
    <row r="39" spans="2:38" s="195" customFormat="1" ht="30" x14ac:dyDescent="0.25">
      <c r="B39" s="313" t="s">
        <v>313</v>
      </c>
      <c r="C39" s="305" t="s">
        <v>78</v>
      </c>
      <c r="D39" s="176" t="s">
        <v>64</v>
      </c>
      <c r="E39" s="177" t="s">
        <v>79</v>
      </c>
      <c r="F39" s="188" t="s">
        <v>380</v>
      </c>
      <c r="G39" s="189">
        <v>2</v>
      </c>
      <c r="H39" s="190" t="s">
        <v>64</v>
      </c>
      <c r="I39" s="192"/>
      <c r="J39" s="193" t="str">
        <f t="shared" si="141"/>
        <v>ja o. nein eingeben</v>
      </c>
      <c r="K39" s="194">
        <f t="shared" ref="K39:K44" si="162">IF(ISBLANK(I39),0,$G39*J39)</f>
        <v>0</v>
      </c>
      <c r="L39" s="192"/>
      <c r="M39" s="193" t="str">
        <f t="shared" si="142"/>
        <v>ja o. nein eingeben</v>
      </c>
      <c r="N39" s="194">
        <f t="shared" si="124"/>
        <v>0</v>
      </c>
      <c r="O39" s="192"/>
      <c r="P39" s="193" t="str">
        <f t="shared" si="143"/>
        <v>ja o. nein eingeben</v>
      </c>
      <c r="Q39" s="194">
        <f t="shared" si="126"/>
        <v>0</v>
      </c>
      <c r="R39" s="192"/>
      <c r="S39" s="193" t="str">
        <f t="shared" si="144"/>
        <v>ja o. nein eingeben</v>
      </c>
      <c r="T39" s="194">
        <f t="shared" si="128"/>
        <v>0</v>
      </c>
      <c r="U39" s="192"/>
      <c r="V39" s="193" t="str">
        <f t="shared" si="145"/>
        <v>ja o. nein eingeben</v>
      </c>
      <c r="W39" s="194">
        <f t="shared" si="130"/>
        <v>0</v>
      </c>
      <c r="X39" s="192"/>
      <c r="Y39" s="193" t="str">
        <f t="shared" si="146"/>
        <v>ja o. nein eingeben</v>
      </c>
      <c r="Z39" s="194">
        <f t="shared" si="132"/>
        <v>0</v>
      </c>
      <c r="AA39" s="192"/>
      <c r="AB39" s="193" t="str">
        <f t="shared" si="147"/>
        <v>ja o. nein eingeben</v>
      </c>
      <c r="AC39" s="194">
        <f t="shared" si="134"/>
        <v>0</v>
      </c>
      <c r="AD39" s="192"/>
      <c r="AE39" s="193" t="str">
        <f t="shared" si="148"/>
        <v>ja o. nein eingeben</v>
      </c>
      <c r="AF39" s="194">
        <f t="shared" si="136"/>
        <v>0</v>
      </c>
      <c r="AG39" s="192"/>
      <c r="AH39" s="193" t="str">
        <f t="shared" si="149"/>
        <v>ja o. nein eingeben</v>
      </c>
      <c r="AI39" s="194">
        <f t="shared" si="138"/>
        <v>0</v>
      </c>
      <c r="AJ39" s="192"/>
      <c r="AK39" s="193" t="str">
        <f t="shared" si="150"/>
        <v>ja o. nein eingeben</v>
      </c>
      <c r="AL39" s="194">
        <f t="shared" si="140"/>
        <v>0</v>
      </c>
    </row>
    <row r="40" spans="2:38" s="195" customFormat="1" ht="30" x14ac:dyDescent="0.25">
      <c r="B40" s="313" t="s">
        <v>314</v>
      </c>
      <c r="C40" s="305" t="s">
        <v>78</v>
      </c>
      <c r="D40" s="176" t="s">
        <v>64</v>
      </c>
      <c r="E40" s="177" t="s">
        <v>79</v>
      </c>
      <c r="F40" s="188" t="s">
        <v>381</v>
      </c>
      <c r="G40" s="189">
        <v>2</v>
      </c>
      <c r="H40" s="190" t="s">
        <v>64</v>
      </c>
      <c r="I40" s="192"/>
      <c r="J40" s="193" t="str">
        <f t="shared" si="141"/>
        <v>ja o. nein eingeben</v>
      </c>
      <c r="K40" s="194">
        <f t="shared" si="162"/>
        <v>0</v>
      </c>
      <c r="L40" s="192"/>
      <c r="M40" s="193" t="str">
        <f t="shared" si="142"/>
        <v>ja o. nein eingeben</v>
      </c>
      <c r="N40" s="194">
        <f t="shared" si="124"/>
        <v>0</v>
      </c>
      <c r="O40" s="192"/>
      <c r="P40" s="193" t="str">
        <f t="shared" si="143"/>
        <v>ja o. nein eingeben</v>
      </c>
      <c r="Q40" s="194">
        <f t="shared" si="126"/>
        <v>0</v>
      </c>
      <c r="R40" s="192"/>
      <c r="S40" s="193" t="str">
        <f t="shared" si="144"/>
        <v>ja o. nein eingeben</v>
      </c>
      <c r="T40" s="194">
        <f t="shared" si="128"/>
        <v>0</v>
      </c>
      <c r="U40" s="192"/>
      <c r="V40" s="193" t="str">
        <f t="shared" si="145"/>
        <v>ja o. nein eingeben</v>
      </c>
      <c r="W40" s="194">
        <f t="shared" si="130"/>
        <v>0</v>
      </c>
      <c r="X40" s="192"/>
      <c r="Y40" s="193" t="str">
        <f t="shared" si="146"/>
        <v>ja o. nein eingeben</v>
      </c>
      <c r="Z40" s="194">
        <f t="shared" si="132"/>
        <v>0</v>
      </c>
      <c r="AA40" s="192"/>
      <c r="AB40" s="193" t="str">
        <f t="shared" si="147"/>
        <v>ja o. nein eingeben</v>
      </c>
      <c r="AC40" s="194">
        <f t="shared" si="134"/>
        <v>0</v>
      </c>
      <c r="AD40" s="192"/>
      <c r="AE40" s="193" t="str">
        <f t="shared" si="148"/>
        <v>ja o. nein eingeben</v>
      </c>
      <c r="AF40" s="194">
        <f t="shared" si="136"/>
        <v>0</v>
      </c>
      <c r="AG40" s="192"/>
      <c r="AH40" s="193" t="str">
        <f t="shared" si="149"/>
        <v>ja o. nein eingeben</v>
      </c>
      <c r="AI40" s="194">
        <f t="shared" si="138"/>
        <v>0</v>
      </c>
      <c r="AJ40" s="192"/>
      <c r="AK40" s="193" t="str">
        <f t="shared" si="150"/>
        <v>ja o. nein eingeben</v>
      </c>
      <c r="AL40" s="194">
        <f t="shared" si="140"/>
        <v>0</v>
      </c>
    </row>
    <row r="41" spans="2:38" s="195" customFormat="1" ht="30" x14ac:dyDescent="0.25">
      <c r="B41" s="313" t="s">
        <v>315</v>
      </c>
      <c r="C41" s="305" t="s">
        <v>78</v>
      </c>
      <c r="D41" s="176" t="s">
        <v>64</v>
      </c>
      <c r="E41" s="177" t="s">
        <v>79</v>
      </c>
      <c r="F41" s="188" t="s">
        <v>382</v>
      </c>
      <c r="G41" s="189">
        <v>2</v>
      </c>
      <c r="H41" s="190" t="s">
        <v>64</v>
      </c>
      <c r="I41" s="192"/>
      <c r="J41" s="193" t="str">
        <f t="shared" si="141"/>
        <v>ja o. nein eingeben</v>
      </c>
      <c r="K41" s="194">
        <f t="shared" si="162"/>
        <v>0</v>
      </c>
      <c r="L41" s="192"/>
      <c r="M41" s="193" t="str">
        <f t="shared" si="142"/>
        <v>ja o. nein eingeben</v>
      </c>
      <c r="N41" s="194">
        <f t="shared" si="124"/>
        <v>0</v>
      </c>
      <c r="O41" s="192"/>
      <c r="P41" s="193" t="str">
        <f t="shared" si="143"/>
        <v>ja o. nein eingeben</v>
      </c>
      <c r="Q41" s="194">
        <f t="shared" si="126"/>
        <v>0</v>
      </c>
      <c r="R41" s="192"/>
      <c r="S41" s="193" t="str">
        <f t="shared" si="144"/>
        <v>ja o. nein eingeben</v>
      </c>
      <c r="T41" s="194">
        <f t="shared" si="128"/>
        <v>0</v>
      </c>
      <c r="U41" s="192"/>
      <c r="V41" s="193" t="str">
        <f t="shared" si="145"/>
        <v>ja o. nein eingeben</v>
      </c>
      <c r="W41" s="194">
        <f t="shared" si="130"/>
        <v>0</v>
      </c>
      <c r="X41" s="192"/>
      <c r="Y41" s="193" t="str">
        <f t="shared" si="146"/>
        <v>ja o. nein eingeben</v>
      </c>
      <c r="Z41" s="194">
        <f t="shared" si="132"/>
        <v>0</v>
      </c>
      <c r="AA41" s="192"/>
      <c r="AB41" s="193" t="str">
        <f t="shared" si="147"/>
        <v>ja o. nein eingeben</v>
      </c>
      <c r="AC41" s="194">
        <f t="shared" si="134"/>
        <v>0</v>
      </c>
      <c r="AD41" s="192"/>
      <c r="AE41" s="193" t="str">
        <f t="shared" si="148"/>
        <v>ja o. nein eingeben</v>
      </c>
      <c r="AF41" s="194">
        <f t="shared" si="136"/>
        <v>0</v>
      </c>
      <c r="AG41" s="192"/>
      <c r="AH41" s="193" t="str">
        <f t="shared" si="149"/>
        <v>ja o. nein eingeben</v>
      </c>
      <c r="AI41" s="194">
        <f t="shared" si="138"/>
        <v>0</v>
      </c>
      <c r="AJ41" s="192"/>
      <c r="AK41" s="193" t="str">
        <f t="shared" si="150"/>
        <v>ja o. nein eingeben</v>
      </c>
      <c r="AL41" s="194">
        <f t="shared" si="140"/>
        <v>0</v>
      </c>
    </row>
    <row r="42" spans="2:38" s="195" customFormat="1" ht="30" x14ac:dyDescent="0.25">
      <c r="B42" s="313" t="s">
        <v>316</v>
      </c>
      <c r="C42" s="305" t="s">
        <v>78</v>
      </c>
      <c r="D42" s="176" t="s">
        <v>64</v>
      </c>
      <c r="E42" s="177" t="s">
        <v>79</v>
      </c>
      <c r="F42" s="188" t="s">
        <v>378</v>
      </c>
      <c r="G42" s="189">
        <v>2</v>
      </c>
      <c r="H42" s="190" t="s">
        <v>64</v>
      </c>
      <c r="I42" s="192"/>
      <c r="J42" s="193" t="str">
        <f t="shared" si="141"/>
        <v>ja o. nein eingeben</v>
      </c>
      <c r="K42" s="194">
        <f t="shared" si="162"/>
        <v>0</v>
      </c>
      <c r="L42" s="192"/>
      <c r="M42" s="193" t="str">
        <f t="shared" si="142"/>
        <v>ja o. nein eingeben</v>
      </c>
      <c r="N42" s="194">
        <f t="shared" si="124"/>
        <v>0</v>
      </c>
      <c r="O42" s="192"/>
      <c r="P42" s="193" t="str">
        <f t="shared" si="143"/>
        <v>ja o. nein eingeben</v>
      </c>
      <c r="Q42" s="194">
        <f t="shared" si="126"/>
        <v>0</v>
      </c>
      <c r="R42" s="192"/>
      <c r="S42" s="193" t="str">
        <f t="shared" si="144"/>
        <v>ja o. nein eingeben</v>
      </c>
      <c r="T42" s="194">
        <f t="shared" si="128"/>
        <v>0</v>
      </c>
      <c r="U42" s="192"/>
      <c r="V42" s="193" t="str">
        <f t="shared" si="145"/>
        <v>ja o. nein eingeben</v>
      </c>
      <c r="W42" s="194">
        <f t="shared" si="130"/>
        <v>0</v>
      </c>
      <c r="X42" s="192"/>
      <c r="Y42" s="193" t="str">
        <f t="shared" si="146"/>
        <v>ja o. nein eingeben</v>
      </c>
      <c r="Z42" s="194">
        <f t="shared" si="132"/>
        <v>0</v>
      </c>
      <c r="AA42" s="192"/>
      <c r="AB42" s="193" t="str">
        <f t="shared" si="147"/>
        <v>ja o. nein eingeben</v>
      </c>
      <c r="AC42" s="194">
        <f t="shared" si="134"/>
        <v>0</v>
      </c>
      <c r="AD42" s="192"/>
      <c r="AE42" s="193" t="str">
        <f t="shared" si="148"/>
        <v>ja o. nein eingeben</v>
      </c>
      <c r="AF42" s="194">
        <f t="shared" si="136"/>
        <v>0</v>
      </c>
      <c r="AG42" s="192"/>
      <c r="AH42" s="193" t="str">
        <f t="shared" si="149"/>
        <v>ja o. nein eingeben</v>
      </c>
      <c r="AI42" s="194">
        <f t="shared" si="138"/>
        <v>0</v>
      </c>
      <c r="AJ42" s="192"/>
      <c r="AK42" s="193" t="str">
        <f t="shared" si="150"/>
        <v>ja o. nein eingeben</v>
      </c>
      <c r="AL42" s="194">
        <f t="shared" si="140"/>
        <v>0</v>
      </c>
    </row>
    <row r="43" spans="2:38" s="195" customFormat="1" ht="30" x14ac:dyDescent="0.25">
      <c r="B43" s="313" t="s">
        <v>317</v>
      </c>
      <c r="C43" s="305" t="s">
        <v>78</v>
      </c>
      <c r="D43" s="176" t="s">
        <v>64</v>
      </c>
      <c r="E43" s="177" t="s">
        <v>79</v>
      </c>
      <c r="F43" s="188" t="s">
        <v>377</v>
      </c>
      <c r="G43" s="189">
        <v>2</v>
      </c>
      <c r="H43" s="190" t="s">
        <v>64</v>
      </c>
      <c r="I43" s="192"/>
      <c r="J43" s="193" t="str">
        <f t="shared" si="141"/>
        <v>ja o. nein eingeben</v>
      </c>
      <c r="K43" s="194">
        <f t="shared" si="162"/>
        <v>0</v>
      </c>
      <c r="L43" s="192"/>
      <c r="M43" s="193" t="str">
        <f t="shared" si="142"/>
        <v>ja o. nein eingeben</v>
      </c>
      <c r="N43" s="194">
        <f t="shared" si="124"/>
        <v>0</v>
      </c>
      <c r="O43" s="192"/>
      <c r="P43" s="193" t="str">
        <f t="shared" si="143"/>
        <v>ja o. nein eingeben</v>
      </c>
      <c r="Q43" s="194">
        <f t="shared" si="126"/>
        <v>0</v>
      </c>
      <c r="R43" s="192"/>
      <c r="S43" s="193" t="str">
        <f t="shared" si="144"/>
        <v>ja o. nein eingeben</v>
      </c>
      <c r="T43" s="194">
        <f t="shared" si="128"/>
        <v>0</v>
      </c>
      <c r="U43" s="192"/>
      <c r="V43" s="193" t="str">
        <f t="shared" si="145"/>
        <v>ja o. nein eingeben</v>
      </c>
      <c r="W43" s="194">
        <f t="shared" si="130"/>
        <v>0</v>
      </c>
      <c r="X43" s="192"/>
      <c r="Y43" s="193" t="str">
        <f t="shared" si="146"/>
        <v>ja o. nein eingeben</v>
      </c>
      <c r="Z43" s="194">
        <f t="shared" si="132"/>
        <v>0</v>
      </c>
      <c r="AA43" s="192"/>
      <c r="AB43" s="193" t="str">
        <f t="shared" si="147"/>
        <v>ja o. nein eingeben</v>
      </c>
      <c r="AC43" s="194">
        <f t="shared" si="134"/>
        <v>0</v>
      </c>
      <c r="AD43" s="192"/>
      <c r="AE43" s="193" t="str">
        <f t="shared" si="148"/>
        <v>ja o. nein eingeben</v>
      </c>
      <c r="AF43" s="194">
        <f t="shared" si="136"/>
        <v>0</v>
      </c>
      <c r="AG43" s="192"/>
      <c r="AH43" s="193" t="str">
        <f t="shared" si="149"/>
        <v>ja o. nein eingeben</v>
      </c>
      <c r="AI43" s="194">
        <f t="shared" si="138"/>
        <v>0</v>
      </c>
      <c r="AJ43" s="192"/>
      <c r="AK43" s="193" t="str">
        <f t="shared" si="150"/>
        <v>ja o. nein eingeben</v>
      </c>
      <c r="AL43" s="194">
        <f t="shared" si="140"/>
        <v>0</v>
      </c>
    </row>
    <row r="44" spans="2:38" s="84" customFormat="1" ht="45" x14ac:dyDescent="0.25">
      <c r="B44" s="313" t="s">
        <v>318</v>
      </c>
      <c r="C44" s="305" t="s">
        <v>339</v>
      </c>
      <c r="D44" s="176" t="s">
        <v>340</v>
      </c>
      <c r="E44" s="177" t="s">
        <v>341</v>
      </c>
      <c r="F44" s="188" t="s">
        <v>297</v>
      </c>
      <c r="G44" s="189">
        <v>2</v>
      </c>
      <c r="H44" s="190" t="s">
        <v>64</v>
      </c>
      <c r="I44" s="192"/>
      <c r="J44" s="193" t="str">
        <f>IF(I44="Apple CarPlay","2",IF(I44="display Mirroring","1",IF(I44="Keine der genannten Varianten","0","Bitte Zielerfüllungs-grad eingeben!")))</f>
        <v>Bitte Zielerfüllungs-grad eingeben!</v>
      </c>
      <c r="K44" s="194">
        <f t="shared" si="162"/>
        <v>0</v>
      </c>
      <c r="L44" s="301"/>
      <c r="M44" s="193" t="str">
        <f>IF(L44="Apple CarPlay","2",IF(L44="display Mirroring","1",IF(L44="Keine der genannten Varianten","0","Bitte Zielerfüllungs-grad eingeben!")))</f>
        <v>Bitte Zielerfüllungs-grad eingeben!</v>
      </c>
      <c r="N44" s="194">
        <f t="shared" si="124"/>
        <v>0</v>
      </c>
      <c r="O44" s="301"/>
      <c r="P44" s="193" t="str">
        <f>IF(O44="Apple CarPlay","2",IF(O44="display Mirroring","1",IF(O44="Keine der genannten Varianten","0","Bitte Zielerfüllungs-grad eingeben!")))</f>
        <v>Bitte Zielerfüllungs-grad eingeben!</v>
      </c>
      <c r="Q44" s="194">
        <f t="shared" si="126"/>
        <v>0</v>
      </c>
      <c r="R44" s="301"/>
      <c r="S44" s="193" t="str">
        <f>IF(R44="Apple CarPlay","2",IF(R44="display Mirroring","1",IF(R44="Keine der genannten Varianten","0","Bitte Zielerfüllungs-grad eingeben!")))</f>
        <v>Bitte Zielerfüllungs-grad eingeben!</v>
      </c>
      <c r="T44" s="194">
        <f t="shared" si="128"/>
        <v>0</v>
      </c>
      <c r="U44" s="301"/>
      <c r="V44" s="193" t="str">
        <f>IF(U44="Apple CarPlay","2",IF(U44="display Mirroring","1",IF(U44="Keine der genannten Varianten","0","Bitte Zielerfüllungs-grad eingeben!")))</f>
        <v>Bitte Zielerfüllungs-grad eingeben!</v>
      </c>
      <c r="W44" s="194">
        <f t="shared" si="130"/>
        <v>0</v>
      </c>
      <c r="X44" s="301"/>
      <c r="Y44" s="193" t="str">
        <f>IF(X44="Apple CarPlay","2",IF(X44="display Mirroring","1",IF(X44="Keine der genannten Varianten","0","Bitte Zielerfüllungs-grad eingeben!")))</f>
        <v>Bitte Zielerfüllungs-grad eingeben!</v>
      </c>
      <c r="Z44" s="194">
        <f t="shared" si="132"/>
        <v>0</v>
      </c>
      <c r="AA44" s="301"/>
      <c r="AB44" s="193" t="str">
        <f>IF(AA44="Apple CarPlay","2",IF(AA44="display Mirroring","1",IF(AA44="Keine der genannten Varianten","0","Bitte Zielerfüllungs-grad eingeben!")))</f>
        <v>Bitte Zielerfüllungs-grad eingeben!</v>
      </c>
      <c r="AC44" s="194">
        <f t="shared" si="134"/>
        <v>0</v>
      </c>
      <c r="AD44" s="301"/>
      <c r="AE44" s="193" t="str">
        <f>IF(AD44="Apple CarPlay","2",IF(AD44="display Mirroring","1",IF(AD44="Keine der genannten Varianten","0","Bitte Zielerfüllungs-grad eingeben!")))</f>
        <v>Bitte Zielerfüllungs-grad eingeben!</v>
      </c>
      <c r="AF44" s="194">
        <f t="shared" si="136"/>
        <v>0</v>
      </c>
      <c r="AG44" s="301"/>
      <c r="AH44" s="193" t="str">
        <f>IF(AG44="Apple CarPlay","2",IF(AG44="display Mirroring","1",IF(AG44="Keine der genannten Varianten","0","Bitte Zielerfüllungs-grad eingeben!")))</f>
        <v>Bitte Zielerfüllungs-grad eingeben!</v>
      </c>
      <c r="AI44" s="194">
        <f t="shared" si="138"/>
        <v>0</v>
      </c>
      <c r="AJ44" s="301"/>
      <c r="AK44" s="193" t="str">
        <f>IF(AJ44="Apple CarPlay","2",IF(AJ44="display Mirroring","1",IF(AJ44="Keine der genannten Varianten","0","Bitte Zielerfüllungs-grad eingeben!")))</f>
        <v>Bitte Zielerfüllungs-grad eingeben!</v>
      </c>
      <c r="AL44" s="194">
        <f t="shared" si="140"/>
        <v>0</v>
      </c>
    </row>
    <row r="45" spans="2:38" s="187" customFormat="1" ht="45" x14ac:dyDescent="0.25">
      <c r="B45" s="313" t="s">
        <v>319</v>
      </c>
      <c r="C45" s="305" t="s">
        <v>78</v>
      </c>
      <c r="D45" s="176" t="s">
        <v>64</v>
      </c>
      <c r="E45" s="177" t="s">
        <v>79</v>
      </c>
      <c r="F45" s="188" t="s">
        <v>298</v>
      </c>
      <c r="G45" s="189">
        <v>2</v>
      </c>
      <c r="H45" s="190" t="s">
        <v>64</v>
      </c>
      <c r="I45" s="192"/>
      <c r="J45" s="193" t="str">
        <f t="shared" ref="J45:J53" si="163">IF(I45="ja","2",IF(I45="nein","0","ja o. nein eingeben"))</f>
        <v>ja o. nein eingeben</v>
      </c>
      <c r="K45" s="194">
        <f t="shared" ref="K45:K53" si="164">IF(ISBLANK(I45),0,$G45*J45)</f>
        <v>0</v>
      </c>
      <c r="L45" s="192"/>
      <c r="M45" s="193" t="str">
        <f t="shared" ref="M45:M53" si="165">IF(L45="ja","2",IF(L45="nein","0","ja o. nein eingeben"))</f>
        <v>ja o. nein eingeben</v>
      </c>
      <c r="N45" s="194">
        <f t="shared" si="124"/>
        <v>0</v>
      </c>
      <c r="O45" s="192"/>
      <c r="P45" s="193" t="str">
        <f t="shared" ref="P45:P53" si="166">IF(O45="ja","2",IF(O45="nein","0","ja o. nein eingeben"))</f>
        <v>ja o. nein eingeben</v>
      </c>
      <c r="Q45" s="194">
        <f t="shared" si="126"/>
        <v>0</v>
      </c>
      <c r="R45" s="192"/>
      <c r="S45" s="193" t="str">
        <f t="shared" ref="S45:S53" si="167">IF(R45="ja","2",IF(R45="nein","0","ja o. nein eingeben"))</f>
        <v>ja o. nein eingeben</v>
      </c>
      <c r="T45" s="194">
        <f t="shared" si="128"/>
        <v>0</v>
      </c>
      <c r="U45" s="192"/>
      <c r="V45" s="193" t="str">
        <f t="shared" ref="V45:V53" si="168">IF(U45="ja","2",IF(U45="nein","0","ja o. nein eingeben"))</f>
        <v>ja o. nein eingeben</v>
      </c>
      <c r="W45" s="194">
        <f t="shared" si="130"/>
        <v>0</v>
      </c>
      <c r="X45" s="192"/>
      <c r="Y45" s="193" t="str">
        <f t="shared" ref="Y45:Y53" si="169">IF(X45="ja","2",IF(X45="nein","0","ja o. nein eingeben"))</f>
        <v>ja o. nein eingeben</v>
      </c>
      <c r="Z45" s="194">
        <f t="shared" si="132"/>
        <v>0</v>
      </c>
      <c r="AA45" s="192"/>
      <c r="AB45" s="193" t="str">
        <f t="shared" ref="AB45:AB53" si="170">IF(AA45="ja","2",IF(AA45="nein","0","ja o. nein eingeben"))</f>
        <v>ja o. nein eingeben</v>
      </c>
      <c r="AC45" s="194">
        <f t="shared" si="134"/>
        <v>0</v>
      </c>
      <c r="AD45" s="192"/>
      <c r="AE45" s="193" t="str">
        <f t="shared" ref="AE45:AE53" si="171">IF(AD45="ja","2",IF(AD45="nein","0","ja o. nein eingeben"))</f>
        <v>ja o. nein eingeben</v>
      </c>
      <c r="AF45" s="194">
        <f t="shared" si="136"/>
        <v>0</v>
      </c>
      <c r="AG45" s="192"/>
      <c r="AH45" s="193" t="str">
        <f t="shared" ref="AH45:AH53" si="172">IF(AG45="ja","2",IF(AG45="nein","0","ja o. nein eingeben"))</f>
        <v>ja o. nein eingeben</v>
      </c>
      <c r="AI45" s="194">
        <f t="shared" si="138"/>
        <v>0</v>
      </c>
      <c r="AJ45" s="192"/>
      <c r="AK45" s="193" t="str">
        <f t="shared" ref="AK45:AK53" si="173">IF(AJ45="ja","2",IF(AJ45="nein","0","ja o. nein eingeben"))</f>
        <v>ja o. nein eingeben</v>
      </c>
      <c r="AL45" s="194">
        <f t="shared" si="140"/>
        <v>0</v>
      </c>
    </row>
    <row r="46" spans="2:38" s="187" customFormat="1" ht="28.9" customHeight="1" x14ac:dyDescent="0.25">
      <c r="B46" s="313" t="s">
        <v>320</v>
      </c>
      <c r="C46" s="305" t="s">
        <v>78</v>
      </c>
      <c r="D46" s="176" t="s">
        <v>64</v>
      </c>
      <c r="E46" s="177" t="s">
        <v>79</v>
      </c>
      <c r="F46" s="188" t="s">
        <v>370</v>
      </c>
      <c r="G46" s="189">
        <v>2</v>
      </c>
      <c r="H46" s="190" t="s">
        <v>64</v>
      </c>
      <c r="I46" s="192"/>
      <c r="J46" s="193" t="str">
        <f t="shared" si="163"/>
        <v>ja o. nein eingeben</v>
      </c>
      <c r="K46" s="194">
        <f t="shared" si="164"/>
        <v>0</v>
      </c>
      <c r="L46" s="192"/>
      <c r="M46" s="193" t="str">
        <f t="shared" si="165"/>
        <v>ja o. nein eingeben</v>
      </c>
      <c r="N46" s="194">
        <f t="shared" si="124"/>
        <v>0</v>
      </c>
      <c r="O46" s="192"/>
      <c r="P46" s="193" t="str">
        <f t="shared" si="166"/>
        <v>ja o. nein eingeben</v>
      </c>
      <c r="Q46" s="194">
        <f t="shared" si="126"/>
        <v>0</v>
      </c>
      <c r="R46" s="192"/>
      <c r="S46" s="193" t="str">
        <f t="shared" si="167"/>
        <v>ja o. nein eingeben</v>
      </c>
      <c r="T46" s="194">
        <f t="shared" si="128"/>
        <v>0</v>
      </c>
      <c r="U46" s="192"/>
      <c r="V46" s="193" t="str">
        <f t="shared" si="168"/>
        <v>ja o. nein eingeben</v>
      </c>
      <c r="W46" s="194">
        <f t="shared" si="130"/>
        <v>0</v>
      </c>
      <c r="X46" s="192"/>
      <c r="Y46" s="193" t="str">
        <f t="shared" si="169"/>
        <v>ja o. nein eingeben</v>
      </c>
      <c r="Z46" s="194">
        <f t="shared" si="132"/>
        <v>0</v>
      </c>
      <c r="AA46" s="192"/>
      <c r="AB46" s="193" t="str">
        <f t="shared" si="170"/>
        <v>ja o. nein eingeben</v>
      </c>
      <c r="AC46" s="194">
        <f t="shared" si="134"/>
        <v>0</v>
      </c>
      <c r="AD46" s="192"/>
      <c r="AE46" s="193" t="str">
        <f t="shared" si="171"/>
        <v>ja o. nein eingeben</v>
      </c>
      <c r="AF46" s="194">
        <f t="shared" si="136"/>
        <v>0</v>
      </c>
      <c r="AG46" s="192"/>
      <c r="AH46" s="193" t="str">
        <f t="shared" si="172"/>
        <v>ja o. nein eingeben</v>
      </c>
      <c r="AI46" s="194">
        <f t="shared" si="138"/>
        <v>0</v>
      </c>
      <c r="AJ46" s="192"/>
      <c r="AK46" s="193" t="str">
        <f t="shared" si="173"/>
        <v>ja o. nein eingeben</v>
      </c>
      <c r="AL46" s="194">
        <f t="shared" si="140"/>
        <v>0</v>
      </c>
    </row>
    <row r="47" spans="2:38" s="187" customFormat="1" ht="28.15" customHeight="1" x14ac:dyDescent="0.25">
      <c r="B47" s="313" t="s">
        <v>321</v>
      </c>
      <c r="C47" s="305" t="s">
        <v>78</v>
      </c>
      <c r="D47" s="176" t="s">
        <v>64</v>
      </c>
      <c r="E47" s="177" t="s">
        <v>79</v>
      </c>
      <c r="F47" s="188" t="s">
        <v>371</v>
      </c>
      <c r="G47" s="189">
        <v>2</v>
      </c>
      <c r="H47" s="190" t="s">
        <v>64</v>
      </c>
      <c r="I47" s="192"/>
      <c r="J47" s="193" t="str">
        <f t="shared" si="163"/>
        <v>ja o. nein eingeben</v>
      </c>
      <c r="K47" s="194">
        <f t="shared" si="164"/>
        <v>0</v>
      </c>
      <c r="L47" s="192"/>
      <c r="M47" s="193" t="str">
        <f t="shared" si="165"/>
        <v>ja o. nein eingeben</v>
      </c>
      <c r="N47" s="194">
        <f t="shared" si="124"/>
        <v>0</v>
      </c>
      <c r="O47" s="192"/>
      <c r="P47" s="193" t="str">
        <f t="shared" si="166"/>
        <v>ja o. nein eingeben</v>
      </c>
      <c r="Q47" s="194">
        <f t="shared" si="126"/>
        <v>0</v>
      </c>
      <c r="R47" s="192"/>
      <c r="S47" s="193" t="str">
        <f t="shared" si="167"/>
        <v>ja o. nein eingeben</v>
      </c>
      <c r="T47" s="194">
        <f t="shared" si="128"/>
        <v>0</v>
      </c>
      <c r="U47" s="192"/>
      <c r="V47" s="193" t="str">
        <f t="shared" si="168"/>
        <v>ja o. nein eingeben</v>
      </c>
      <c r="W47" s="194">
        <f t="shared" si="130"/>
        <v>0</v>
      </c>
      <c r="X47" s="192"/>
      <c r="Y47" s="193" t="str">
        <f t="shared" si="169"/>
        <v>ja o. nein eingeben</v>
      </c>
      <c r="Z47" s="194">
        <f t="shared" si="132"/>
        <v>0</v>
      </c>
      <c r="AA47" s="192"/>
      <c r="AB47" s="193" t="str">
        <f t="shared" si="170"/>
        <v>ja o. nein eingeben</v>
      </c>
      <c r="AC47" s="194">
        <f t="shared" si="134"/>
        <v>0</v>
      </c>
      <c r="AD47" s="192"/>
      <c r="AE47" s="193" t="str">
        <f t="shared" si="171"/>
        <v>ja o. nein eingeben</v>
      </c>
      <c r="AF47" s="194">
        <f t="shared" si="136"/>
        <v>0</v>
      </c>
      <c r="AG47" s="192"/>
      <c r="AH47" s="193" t="str">
        <f t="shared" si="172"/>
        <v>ja o. nein eingeben</v>
      </c>
      <c r="AI47" s="194">
        <f t="shared" si="138"/>
        <v>0</v>
      </c>
      <c r="AJ47" s="192"/>
      <c r="AK47" s="193" t="str">
        <f t="shared" si="173"/>
        <v>ja o. nein eingeben</v>
      </c>
      <c r="AL47" s="194">
        <f t="shared" si="140"/>
        <v>0</v>
      </c>
    </row>
    <row r="48" spans="2:38" s="187" customFormat="1" ht="30" x14ac:dyDescent="0.25">
      <c r="B48" s="313" t="s">
        <v>322</v>
      </c>
      <c r="C48" s="305" t="s">
        <v>78</v>
      </c>
      <c r="D48" s="176" t="s">
        <v>64</v>
      </c>
      <c r="E48" s="177" t="s">
        <v>79</v>
      </c>
      <c r="F48" s="188" t="s">
        <v>372</v>
      </c>
      <c r="G48" s="189">
        <v>2</v>
      </c>
      <c r="H48" s="190" t="s">
        <v>64</v>
      </c>
      <c r="I48" s="192"/>
      <c r="J48" s="193" t="str">
        <f t="shared" si="163"/>
        <v>ja o. nein eingeben</v>
      </c>
      <c r="K48" s="194">
        <f t="shared" si="164"/>
        <v>0</v>
      </c>
      <c r="L48" s="192"/>
      <c r="M48" s="193" t="str">
        <f t="shared" si="165"/>
        <v>ja o. nein eingeben</v>
      </c>
      <c r="N48" s="194">
        <f t="shared" si="124"/>
        <v>0</v>
      </c>
      <c r="O48" s="192"/>
      <c r="P48" s="193" t="str">
        <f t="shared" si="166"/>
        <v>ja o. nein eingeben</v>
      </c>
      <c r="Q48" s="194">
        <f t="shared" si="126"/>
        <v>0</v>
      </c>
      <c r="R48" s="192"/>
      <c r="S48" s="193" t="str">
        <f t="shared" si="167"/>
        <v>ja o. nein eingeben</v>
      </c>
      <c r="T48" s="194">
        <f t="shared" si="128"/>
        <v>0</v>
      </c>
      <c r="U48" s="192"/>
      <c r="V48" s="193" t="str">
        <f t="shared" si="168"/>
        <v>ja o. nein eingeben</v>
      </c>
      <c r="W48" s="194">
        <f t="shared" si="130"/>
        <v>0</v>
      </c>
      <c r="X48" s="192"/>
      <c r="Y48" s="193" t="str">
        <f t="shared" si="169"/>
        <v>ja o. nein eingeben</v>
      </c>
      <c r="Z48" s="194">
        <f t="shared" si="132"/>
        <v>0</v>
      </c>
      <c r="AA48" s="192"/>
      <c r="AB48" s="193" t="str">
        <f t="shared" si="170"/>
        <v>ja o. nein eingeben</v>
      </c>
      <c r="AC48" s="194">
        <f t="shared" si="134"/>
        <v>0</v>
      </c>
      <c r="AD48" s="192"/>
      <c r="AE48" s="193" t="str">
        <f t="shared" si="171"/>
        <v>ja o. nein eingeben</v>
      </c>
      <c r="AF48" s="194">
        <f t="shared" si="136"/>
        <v>0</v>
      </c>
      <c r="AG48" s="192"/>
      <c r="AH48" s="193" t="str">
        <f t="shared" si="172"/>
        <v>ja o. nein eingeben</v>
      </c>
      <c r="AI48" s="194">
        <f t="shared" si="138"/>
        <v>0</v>
      </c>
      <c r="AJ48" s="192"/>
      <c r="AK48" s="193" t="str">
        <f t="shared" si="173"/>
        <v>ja o. nein eingeben</v>
      </c>
      <c r="AL48" s="194">
        <f t="shared" si="140"/>
        <v>0</v>
      </c>
    </row>
    <row r="49" spans="2:38" s="187" customFormat="1" ht="30" x14ac:dyDescent="0.25">
      <c r="B49" s="313" t="s">
        <v>323</v>
      </c>
      <c r="C49" s="305" t="s">
        <v>78</v>
      </c>
      <c r="D49" s="176" t="s">
        <v>64</v>
      </c>
      <c r="E49" s="177" t="s">
        <v>79</v>
      </c>
      <c r="F49" s="188" t="s">
        <v>373</v>
      </c>
      <c r="G49" s="189">
        <v>2</v>
      </c>
      <c r="H49" s="190" t="s">
        <v>64</v>
      </c>
      <c r="I49" s="192"/>
      <c r="J49" s="193" t="str">
        <f t="shared" si="163"/>
        <v>ja o. nein eingeben</v>
      </c>
      <c r="K49" s="194">
        <f t="shared" si="164"/>
        <v>0</v>
      </c>
      <c r="L49" s="192"/>
      <c r="M49" s="193" t="str">
        <f t="shared" si="165"/>
        <v>ja o. nein eingeben</v>
      </c>
      <c r="N49" s="194">
        <f t="shared" si="124"/>
        <v>0</v>
      </c>
      <c r="O49" s="192"/>
      <c r="P49" s="193" t="str">
        <f t="shared" si="166"/>
        <v>ja o. nein eingeben</v>
      </c>
      <c r="Q49" s="194">
        <f t="shared" si="126"/>
        <v>0</v>
      </c>
      <c r="R49" s="192"/>
      <c r="S49" s="193" t="str">
        <f t="shared" si="167"/>
        <v>ja o. nein eingeben</v>
      </c>
      <c r="T49" s="194">
        <f t="shared" si="128"/>
        <v>0</v>
      </c>
      <c r="U49" s="192"/>
      <c r="V49" s="193" t="str">
        <f t="shared" si="168"/>
        <v>ja o. nein eingeben</v>
      </c>
      <c r="W49" s="194">
        <f t="shared" si="130"/>
        <v>0</v>
      </c>
      <c r="X49" s="192"/>
      <c r="Y49" s="193" t="str">
        <f t="shared" si="169"/>
        <v>ja o. nein eingeben</v>
      </c>
      <c r="Z49" s="194">
        <f t="shared" si="132"/>
        <v>0</v>
      </c>
      <c r="AA49" s="192"/>
      <c r="AB49" s="193" t="str">
        <f t="shared" si="170"/>
        <v>ja o. nein eingeben</v>
      </c>
      <c r="AC49" s="194">
        <f t="shared" si="134"/>
        <v>0</v>
      </c>
      <c r="AD49" s="192"/>
      <c r="AE49" s="193" t="str">
        <f t="shared" si="171"/>
        <v>ja o. nein eingeben</v>
      </c>
      <c r="AF49" s="194">
        <f t="shared" si="136"/>
        <v>0</v>
      </c>
      <c r="AG49" s="192"/>
      <c r="AH49" s="193" t="str">
        <f t="shared" si="172"/>
        <v>ja o. nein eingeben</v>
      </c>
      <c r="AI49" s="194">
        <f t="shared" si="138"/>
        <v>0</v>
      </c>
      <c r="AJ49" s="192"/>
      <c r="AK49" s="193" t="str">
        <f t="shared" si="173"/>
        <v>ja o. nein eingeben</v>
      </c>
      <c r="AL49" s="194">
        <f t="shared" si="140"/>
        <v>0</v>
      </c>
    </row>
    <row r="50" spans="2:38" s="187" customFormat="1" ht="30" x14ac:dyDescent="0.25">
      <c r="B50" s="313" t="s">
        <v>324</v>
      </c>
      <c r="C50" s="305" t="s">
        <v>78</v>
      </c>
      <c r="D50" s="176" t="s">
        <v>64</v>
      </c>
      <c r="E50" s="177" t="s">
        <v>79</v>
      </c>
      <c r="F50" s="188" t="s">
        <v>299</v>
      </c>
      <c r="G50" s="189">
        <v>2</v>
      </c>
      <c r="H50" s="190" t="s">
        <v>64</v>
      </c>
      <c r="I50" s="192"/>
      <c r="J50" s="193" t="str">
        <f t="shared" si="163"/>
        <v>ja o. nein eingeben</v>
      </c>
      <c r="K50" s="194">
        <f t="shared" si="164"/>
        <v>0</v>
      </c>
      <c r="L50" s="192"/>
      <c r="M50" s="193" t="str">
        <f t="shared" si="165"/>
        <v>ja o. nein eingeben</v>
      </c>
      <c r="N50" s="194">
        <f t="shared" si="124"/>
        <v>0</v>
      </c>
      <c r="O50" s="192"/>
      <c r="P50" s="193" t="str">
        <f t="shared" si="166"/>
        <v>ja o. nein eingeben</v>
      </c>
      <c r="Q50" s="194">
        <f t="shared" si="126"/>
        <v>0</v>
      </c>
      <c r="R50" s="192"/>
      <c r="S50" s="193" t="str">
        <f t="shared" si="167"/>
        <v>ja o. nein eingeben</v>
      </c>
      <c r="T50" s="194">
        <f t="shared" si="128"/>
        <v>0</v>
      </c>
      <c r="U50" s="192"/>
      <c r="V50" s="193" t="str">
        <f t="shared" si="168"/>
        <v>ja o. nein eingeben</v>
      </c>
      <c r="W50" s="194">
        <f t="shared" si="130"/>
        <v>0</v>
      </c>
      <c r="X50" s="192"/>
      <c r="Y50" s="193" t="str">
        <f t="shared" si="169"/>
        <v>ja o. nein eingeben</v>
      </c>
      <c r="Z50" s="194">
        <f t="shared" si="132"/>
        <v>0</v>
      </c>
      <c r="AA50" s="192"/>
      <c r="AB50" s="193" t="str">
        <f t="shared" si="170"/>
        <v>ja o. nein eingeben</v>
      </c>
      <c r="AC50" s="194">
        <f t="shared" si="134"/>
        <v>0</v>
      </c>
      <c r="AD50" s="192"/>
      <c r="AE50" s="193" t="str">
        <f t="shared" si="171"/>
        <v>ja o. nein eingeben</v>
      </c>
      <c r="AF50" s="194">
        <f t="shared" si="136"/>
        <v>0</v>
      </c>
      <c r="AG50" s="192"/>
      <c r="AH50" s="193" t="str">
        <f t="shared" si="172"/>
        <v>ja o. nein eingeben</v>
      </c>
      <c r="AI50" s="194">
        <f t="shared" si="138"/>
        <v>0</v>
      </c>
      <c r="AJ50" s="192"/>
      <c r="AK50" s="193" t="str">
        <f t="shared" si="173"/>
        <v>ja o. nein eingeben</v>
      </c>
      <c r="AL50" s="194">
        <f t="shared" si="140"/>
        <v>0</v>
      </c>
    </row>
    <row r="51" spans="2:38" s="187" customFormat="1" ht="30" x14ac:dyDescent="0.25">
      <c r="B51" s="313" t="s">
        <v>325</v>
      </c>
      <c r="C51" s="305" t="s">
        <v>78</v>
      </c>
      <c r="D51" s="176" t="s">
        <v>64</v>
      </c>
      <c r="E51" s="177" t="s">
        <v>79</v>
      </c>
      <c r="F51" s="188" t="s">
        <v>374</v>
      </c>
      <c r="G51" s="189">
        <v>2</v>
      </c>
      <c r="H51" s="190" t="s">
        <v>64</v>
      </c>
      <c r="I51" s="192"/>
      <c r="J51" s="193" t="str">
        <f t="shared" si="163"/>
        <v>ja o. nein eingeben</v>
      </c>
      <c r="K51" s="194">
        <f t="shared" si="164"/>
        <v>0</v>
      </c>
      <c r="L51" s="192"/>
      <c r="M51" s="193" t="str">
        <f t="shared" si="165"/>
        <v>ja o. nein eingeben</v>
      </c>
      <c r="N51" s="194">
        <f t="shared" si="124"/>
        <v>0</v>
      </c>
      <c r="O51" s="192"/>
      <c r="P51" s="193" t="str">
        <f t="shared" si="166"/>
        <v>ja o. nein eingeben</v>
      </c>
      <c r="Q51" s="194">
        <f t="shared" si="126"/>
        <v>0</v>
      </c>
      <c r="R51" s="192"/>
      <c r="S51" s="193" t="str">
        <f t="shared" si="167"/>
        <v>ja o. nein eingeben</v>
      </c>
      <c r="T51" s="194">
        <f t="shared" si="128"/>
        <v>0</v>
      </c>
      <c r="U51" s="192"/>
      <c r="V51" s="193" t="str">
        <f t="shared" si="168"/>
        <v>ja o. nein eingeben</v>
      </c>
      <c r="W51" s="194">
        <f t="shared" si="130"/>
        <v>0</v>
      </c>
      <c r="X51" s="192"/>
      <c r="Y51" s="193" t="str">
        <f t="shared" si="169"/>
        <v>ja o. nein eingeben</v>
      </c>
      <c r="Z51" s="194">
        <f t="shared" si="132"/>
        <v>0</v>
      </c>
      <c r="AA51" s="192"/>
      <c r="AB51" s="193" t="str">
        <f t="shared" si="170"/>
        <v>ja o. nein eingeben</v>
      </c>
      <c r="AC51" s="194">
        <f t="shared" si="134"/>
        <v>0</v>
      </c>
      <c r="AD51" s="192"/>
      <c r="AE51" s="193" t="str">
        <f t="shared" si="171"/>
        <v>ja o. nein eingeben</v>
      </c>
      <c r="AF51" s="194">
        <f t="shared" si="136"/>
        <v>0</v>
      </c>
      <c r="AG51" s="192"/>
      <c r="AH51" s="193" t="str">
        <f t="shared" si="172"/>
        <v>ja o. nein eingeben</v>
      </c>
      <c r="AI51" s="194">
        <f t="shared" si="138"/>
        <v>0</v>
      </c>
      <c r="AJ51" s="192"/>
      <c r="AK51" s="193" t="str">
        <f t="shared" si="173"/>
        <v>ja o. nein eingeben</v>
      </c>
      <c r="AL51" s="194">
        <f t="shared" si="140"/>
        <v>0</v>
      </c>
    </row>
    <row r="52" spans="2:38" s="187" customFormat="1" ht="28.15" customHeight="1" x14ac:dyDescent="0.25">
      <c r="B52" s="313" t="s">
        <v>326</v>
      </c>
      <c r="C52" s="305" t="s">
        <v>78</v>
      </c>
      <c r="D52" s="176" t="s">
        <v>64</v>
      </c>
      <c r="E52" s="177" t="s">
        <v>79</v>
      </c>
      <c r="F52" s="188" t="s">
        <v>300</v>
      </c>
      <c r="G52" s="189">
        <v>2</v>
      </c>
      <c r="H52" s="190" t="s">
        <v>64</v>
      </c>
      <c r="I52" s="192"/>
      <c r="J52" s="193" t="str">
        <f t="shared" si="163"/>
        <v>ja o. nein eingeben</v>
      </c>
      <c r="K52" s="194">
        <f t="shared" si="164"/>
        <v>0</v>
      </c>
      <c r="L52" s="192"/>
      <c r="M52" s="193" t="str">
        <f t="shared" si="165"/>
        <v>ja o. nein eingeben</v>
      </c>
      <c r="N52" s="194">
        <f t="shared" si="124"/>
        <v>0</v>
      </c>
      <c r="O52" s="192"/>
      <c r="P52" s="193" t="str">
        <f t="shared" si="166"/>
        <v>ja o. nein eingeben</v>
      </c>
      <c r="Q52" s="194">
        <f t="shared" si="126"/>
        <v>0</v>
      </c>
      <c r="R52" s="192"/>
      <c r="S52" s="193" t="str">
        <f t="shared" si="167"/>
        <v>ja o. nein eingeben</v>
      </c>
      <c r="T52" s="194">
        <f t="shared" si="128"/>
        <v>0</v>
      </c>
      <c r="U52" s="192"/>
      <c r="V52" s="193" t="str">
        <f t="shared" si="168"/>
        <v>ja o. nein eingeben</v>
      </c>
      <c r="W52" s="194">
        <f t="shared" si="130"/>
        <v>0</v>
      </c>
      <c r="X52" s="192"/>
      <c r="Y52" s="193" t="str">
        <f t="shared" si="169"/>
        <v>ja o. nein eingeben</v>
      </c>
      <c r="Z52" s="194">
        <f t="shared" si="132"/>
        <v>0</v>
      </c>
      <c r="AA52" s="192"/>
      <c r="AB52" s="193" t="str">
        <f t="shared" si="170"/>
        <v>ja o. nein eingeben</v>
      </c>
      <c r="AC52" s="194">
        <f t="shared" si="134"/>
        <v>0</v>
      </c>
      <c r="AD52" s="192"/>
      <c r="AE52" s="193" t="str">
        <f t="shared" si="171"/>
        <v>ja o. nein eingeben</v>
      </c>
      <c r="AF52" s="194">
        <f t="shared" si="136"/>
        <v>0</v>
      </c>
      <c r="AG52" s="192"/>
      <c r="AH52" s="193" t="str">
        <f t="shared" si="172"/>
        <v>ja o. nein eingeben</v>
      </c>
      <c r="AI52" s="194">
        <f t="shared" si="138"/>
        <v>0</v>
      </c>
      <c r="AJ52" s="192"/>
      <c r="AK52" s="193" t="str">
        <f t="shared" si="173"/>
        <v>ja o. nein eingeben</v>
      </c>
      <c r="AL52" s="194">
        <f t="shared" si="140"/>
        <v>0</v>
      </c>
    </row>
    <row r="53" spans="2:38" s="187" customFormat="1" ht="30" x14ac:dyDescent="0.25">
      <c r="B53" s="313" t="s">
        <v>327</v>
      </c>
      <c r="C53" s="305" t="s">
        <v>78</v>
      </c>
      <c r="D53" s="176" t="s">
        <v>64</v>
      </c>
      <c r="E53" s="177" t="s">
        <v>79</v>
      </c>
      <c r="F53" s="188" t="s">
        <v>301</v>
      </c>
      <c r="G53" s="189">
        <v>2</v>
      </c>
      <c r="H53" s="190" t="s">
        <v>64</v>
      </c>
      <c r="I53" s="192"/>
      <c r="J53" s="193" t="str">
        <f t="shared" si="163"/>
        <v>ja o. nein eingeben</v>
      </c>
      <c r="K53" s="194">
        <f t="shared" si="164"/>
        <v>0</v>
      </c>
      <c r="L53" s="192"/>
      <c r="M53" s="193" t="str">
        <f t="shared" si="165"/>
        <v>ja o. nein eingeben</v>
      </c>
      <c r="N53" s="194">
        <f t="shared" si="124"/>
        <v>0</v>
      </c>
      <c r="O53" s="192"/>
      <c r="P53" s="193" t="str">
        <f t="shared" si="166"/>
        <v>ja o. nein eingeben</v>
      </c>
      <c r="Q53" s="194">
        <f t="shared" si="126"/>
        <v>0</v>
      </c>
      <c r="R53" s="192"/>
      <c r="S53" s="193" t="str">
        <f t="shared" si="167"/>
        <v>ja o. nein eingeben</v>
      </c>
      <c r="T53" s="194">
        <f t="shared" si="128"/>
        <v>0</v>
      </c>
      <c r="U53" s="192"/>
      <c r="V53" s="193" t="str">
        <f t="shared" si="168"/>
        <v>ja o. nein eingeben</v>
      </c>
      <c r="W53" s="194">
        <f t="shared" si="130"/>
        <v>0</v>
      </c>
      <c r="X53" s="192"/>
      <c r="Y53" s="193" t="str">
        <f t="shared" si="169"/>
        <v>ja o. nein eingeben</v>
      </c>
      <c r="Z53" s="194">
        <f t="shared" si="132"/>
        <v>0</v>
      </c>
      <c r="AA53" s="192"/>
      <c r="AB53" s="193" t="str">
        <f t="shared" si="170"/>
        <v>ja o. nein eingeben</v>
      </c>
      <c r="AC53" s="194">
        <f t="shared" si="134"/>
        <v>0</v>
      </c>
      <c r="AD53" s="192"/>
      <c r="AE53" s="193" t="str">
        <f t="shared" si="171"/>
        <v>ja o. nein eingeben</v>
      </c>
      <c r="AF53" s="194">
        <f t="shared" si="136"/>
        <v>0</v>
      </c>
      <c r="AG53" s="192"/>
      <c r="AH53" s="193" t="str">
        <f t="shared" si="172"/>
        <v>ja o. nein eingeben</v>
      </c>
      <c r="AI53" s="194">
        <f t="shared" si="138"/>
        <v>0</v>
      </c>
      <c r="AJ53" s="192"/>
      <c r="AK53" s="193" t="str">
        <f t="shared" si="173"/>
        <v>ja o. nein eingeben</v>
      </c>
      <c r="AL53" s="194">
        <f t="shared" si="140"/>
        <v>0</v>
      </c>
    </row>
    <row r="54" spans="2:38" s="187" customFormat="1" ht="45" x14ac:dyDescent="0.25">
      <c r="B54" s="313" t="s">
        <v>328</v>
      </c>
      <c r="C54" s="305" t="s">
        <v>78</v>
      </c>
      <c r="D54" s="176" t="s">
        <v>64</v>
      </c>
      <c r="E54" s="177" t="s">
        <v>79</v>
      </c>
      <c r="F54" s="188" t="s">
        <v>302</v>
      </c>
      <c r="G54" s="189">
        <v>2</v>
      </c>
      <c r="H54" s="190" t="s">
        <v>64</v>
      </c>
      <c r="I54" s="192"/>
      <c r="J54" s="193" t="str">
        <f t="shared" ref="J54" si="174">IF(I54="ja","2",IF(I54="nein","0","ja o. nein eingeben"))</f>
        <v>ja o. nein eingeben</v>
      </c>
      <c r="K54" s="194">
        <f t="shared" ref="K54" si="175">IF(ISBLANK(I54),0,$G54*J54)</f>
        <v>0</v>
      </c>
      <c r="L54" s="192"/>
      <c r="M54" s="193" t="str">
        <f t="shared" ref="M54" si="176">IF(L54="ja","2",IF(L54="nein","0","ja o. nein eingeben"))</f>
        <v>ja o. nein eingeben</v>
      </c>
      <c r="N54" s="194">
        <f t="shared" si="124"/>
        <v>0</v>
      </c>
      <c r="O54" s="192"/>
      <c r="P54" s="193" t="str">
        <f t="shared" ref="P54" si="177">IF(O54="ja","2",IF(O54="nein","0","ja o. nein eingeben"))</f>
        <v>ja o. nein eingeben</v>
      </c>
      <c r="Q54" s="194">
        <f t="shared" si="126"/>
        <v>0</v>
      </c>
      <c r="R54" s="192"/>
      <c r="S54" s="193" t="str">
        <f t="shared" ref="S54" si="178">IF(R54="ja","2",IF(R54="nein","0","ja o. nein eingeben"))</f>
        <v>ja o. nein eingeben</v>
      </c>
      <c r="T54" s="194">
        <f t="shared" si="128"/>
        <v>0</v>
      </c>
      <c r="U54" s="192"/>
      <c r="V54" s="193" t="str">
        <f t="shared" ref="V54" si="179">IF(U54="ja","2",IF(U54="nein","0","ja o. nein eingeben"))</f>
        <v>ja o. nein eingeben</v>
      </c>
      <c r="W54" s="194">
        <f t="shared" si="130"/>
        <v>0</v>
      </c>
      <c r="X54" s="192"/>
      <c r="Y54" s="193" t="str">
        <f t="shared" ref="Y54" si="180">IF(X54="ja","2",IF(X54="nein","0","ja o. nein eingeben"))</f>
        <v>ja o. nein eingeben</v>
      </c>
      <c r="Z54" s="194">
        <f t="shared" si="132"/>
        <v>0</v>
      </c>
      <c r="AA54" s="192"/>
      <c r="AB54" s="193" t="str">
        <f t="shared" ref="AB54" si="181">IF(AA54="ja","2",IF(AA54="nein","0","ja o. nein eingeben"))</f>
        <v>ja o. nein eingeben</v>
      </c>
      <c r="AC54" s="194">
        <f t="shared" si="134"/>
        <v>0</v>
      </c>
      <c r="AD54" s="192"/>
      <c r="AE54" s="193" t="str">
        <f t="shared" ref="AE54" si="182">IF(AD54="ja","2",IF(AD54="nein","0","ja o. nein eingeben"))</f>
        <v>ja o. nein eingeben</v>
      </c>
      <c r="AF54" s="194">
        <f t="shared" si="136"/>
        <v>0</v>
      </c>
      <c r="AG54" s="192"/>
      <c r="AH54" s="193" t="str">
        <f t="shared" ref="AH54" si="183">IF(AG54="ja","2",IF(AG54="nein","0","ja o. nein eingeben"))</f>
        <v>ja o. nein eingeben</v>
      </c>
      <c r="AI54" s="194">
        <f t="shared" si="138"/>
        <v>0</v>
      </c>
      <c r="AJ54" s="192"/>
      <c r="AK54" s="193" t="str">
        <f t="shared" ref="AK54" si="184">IF(AJ54="ja","2",IF(AJ54="nein","0","ja o. nein eingeben"))</f>
        <v>ja o. nein eingeben</v>
      </c>
      <c r="AL54" s="194">
        <f t="shared" si="140"/>
        <v>0</v>
      </c>
    </row>
    <row r="55" spans="2:38" s="187" customFormat="1" ht="30" x14ac:dyDescent="0.25">
      <c r="B55" s="313" t="s">
        <v>329</v>
      </c>
      <c r="C55" s="305" t="s">
        <v>78</v>
      </c>
      <c r="D55" s="176" t="s">
        <v>64</v>
      </c>
      <c r="E55" s="177" t="s">
        <v>79</v>
      </c>
      <c r="F55" s="188" t="s">
        <v>342</v>
      </c>
      <c r="G55" s="189">
        <v>2</v>
      </c>
      <c r="H55" s="190" t="s">
        <v>64</v>
      </c>
      <c r="I55" s="192"/>
      <c r="J55" s="193" t="str">
        <f t="shared" ref="J55:J57" si="185">IF(I55="ja","2",IF(I55="nein","0","ja o. nein eingeben"))</f>
        <v>ja o. nein eingeben</v>
      </c>
      <c r="K55" s="194">
        <f t="shared" ref="K55:K57" si="186">IF(ISBLANK(I55),0,$G55*J55)</f>
        <v>0</v>
      </c>
      <c r="L55" s="192"/>
      <c r="M55" s="193" t="str">
        <f t="shared" ref="M55:M57" si="187">IF(L55="ja","2",IF(L55="nein","0","ja o. nein eingeben"))</f>
        <v>ja o. nein eingeben</v>
      </c>
      <c r="N55" s="194">
        <f t="shared" si="124"/>
        <v>0</v>
      </c>
      <c r="O55" s="192"/>
      <c r="P55" s="193" t="str">
        <f t="shared" ref="P55:P57" si="188">IF(O55="ja","2",IF(O55="nein","0","ja o. nein eingeben"))</f>
        <v>ja o. nein eingeben</v>
      </c>
      <c r="Q55" s="194">
        <f t="shared" si="126"/>
        <v>0</v>
      </c>
      <c r="R55" s="192"/>
      <c r="S55" s="193" t="str">
        <f t="shared" ref="S55:S57" si="189">IF(R55="ja","2",IF(R55="nein","0","ja o. nein eingeben"))</f>
        <v>ja o. nein eingeben</v>
      </c>
      <c r="T55" s="194">
        <f t="shared" si="128"/>
        <v>0</v>
      </c>
      <c r="U55" s="192"/>
      <c r="V55" s="193" t="str">
        <f t="shared" ref="V55:V57" si="190">IF(U55="ja","2",IF(U55="nein","0","ja o. nein eingeben"))</f>
        <v>ja o. nein eingeben</v>
      </c>
      <c r="W55" s="194">
        <f t="shared" si="130"/>
        <v>0</v>
      </c>
      <c r="X55" s="192"/>
      <c r="Y55" s="193" t="str">
        <f t="shared" ref="Y55:Y57" si="191">IF(X55="ja","2",IF(X55="nein","0","ja o. nein eingeben"))</f>
        <v>ja o. nein eingeben</v>
      </c>
      <c r="Z55" s="194">
        <f t="shared" si="132"/>
        <v>0</v>
      </c>
      <c r="AA55" s="192"/>
      <c r="AB55" s="193" t="str">
        <f t="shared" ref="AB55:AB57" si="192">IF(AA55="ja","2",IF(AA55="nein","0","ja o. nein eingeben"))</f>
        <v>ja o. nein eingeben</v>
      </c>
      <c r="AC55" s="194">
        <f t="shared" si="134"/>
        <v>0</v>
      </c>
      <c r="AD55" s="192"/>
      <c r="AE55" s="193" t="str">
        <f t="shared" ref="AE55:AE57" si="193">IF(AD55="ja","2",IF(AD55="nein","0","ja o. nein eingeben"))</f>
        <v>ja o. nein eingeben</v>
      </c>
      <c r="AF55" s="194">
        <f t="shared" si="136"/>
        <v>0</v>
      </c>
      <c r="AG55" s="192"/>
      <c r="AH55" s="193" t="str">
        <f t="shared" ref="AH55:AH57" si="194">IF(AG55="ja","2",IF(AG55="nein","0","ja o. nein eingeben"))</f>
        <v>ja o. nein eingeben</v>
      </c>
      <c r="AI55" s="194">
        <f t="shared" si="138"/>
        <v>0</v>
      </c>
      <c r="AJ55" s="192"/>
      <c r="AK55" s="193" t="str">
        <f t="shared" ref="AK55:AK57" si="195">IF(AJ55="ja","2",IF(AJ55="nein","0","ja o. nein eingeben"))</f>
        <v>ja o. nein eingeben</v>
      </c>
      <c r="AL55" s="194">
        <f t="shared" si="140"/>
        <v>0</v>
      </c>
    </row>
    <row r="56" spans="2:38" s="187" customFormat="1" ht="30" x14ac:dyDescent="0.25">
      <c r="B56" s="313" t="s">
        <v>330</v>
      </c>
      <c r="C56" s="305" t="s">
        <v>78</v>
      </c>
      <c r="D56" s="176" t="s">
        <v>64</v>
      </c>
      <c r="E56" s="177" t="s">
        <v>79</v>
      </c>
      <c r="F56" s="188" t="s">
        <v>375</v>
      </c>
      <c r="G56" s="189">
        <v>2</v>
      </c>
      <c r="H56" s="190" t="s">
        <v>64</v>
      </c>
      <c r="I56" s="192"/>
      <c r="J56" s="193" t="str">
        <f t="shared" ref="J56" si="196">IF(I56="ja","2",IF(I56="nein","0","ja o. nein eingeben"))</f>
        <v>ja o. nein eingeben</v>
      </c>
      <c r="K56" s="194">
        <f t="shared" ref="K56" si="197">IF(ISBLANK(I56),0,$G56*J56)</f>
        <v>0</v>
      </c>
      <c r="L56" s="192"/>
      <c r="M56" s="193" t="str">
        <f t="shared" ref="M56" si="198">IF(L56="ja","2",IF(L56="nein","0","ja o. nein eingeben"))</f>
        <v>ja o. nein eingeben</v>
      </c>
      <c r="N56" s="194">
        <f t="shared" si="124"/>
        <v>0</v>
      </c>
      <c r="O56" s="192"/>
      <c r="P56" s="193" t="str">
        <f t="shared" ref="P56" si="199">IF(O56="ja","2",IF(O56="nein","0","ja o. nein eingeben"))</f>
        <v>ja o. nein eingeben</v>
      </c>
      <c r="Q56" s="194">
        <f t="shared" si="126"/>
        <v>0</v>
      </c>
      <c r="R56" s="192"/>
      <c r="S56" s="193" t="str">
        <f t="shared" ref="S56" si="200">IF(R56="ja","2",IF(R56="nein","0","ja o. nein eingeben"))</f>
        <v>ja o. nein eingeben</v>
      </c>
      <c r="T56" s="194">
        <f t="shared" si="128"/>
        <v>0</v>
      </c>
      <c r="U56" s="192"/>
      <c r="V56" s="193" t="str">
        <f t="shared" ref="V56" si="201">IF(U56="ja","2",IF(U56="nein","0","ja o. nein eingeben"))</f>
        <v>ja o. nein eingeben</v>
      </c>
      <c r="W56" s="194">
        <f t="shared" si="130"/>
        <v>0</v>
      </c>
      <c r="X56" s="192"/>
      <c r="Y56" s="193" t="str">
        <f t="shared" ref="Y56" si="202">IF(X56="ja","2",IF(X56="nein","0","ja o. nein eingeben"))</f>
        <v>ja o. nein eingeben</v>
      </c>
      <c r="Z56" s="194">
        <f t="shared" si="132"/>
        <v>0</v>
      </c>
      <c r="AA56" s="192"/>
      <c r="AB56" s="193" t="str">
        <f t="shared" ref="AB56" si="203">IF(AA56="ja","2",IF(AA56="nein","0","ja o. nein eingeben"))</f>
        <v>ja o. nein eingeben</v>
      </c>
      <c r="AC56" s="194">
        <f t="shared" si="134"/>
        <v>0</v>
      </c>
      <c r="AD56" s="192"/>
      <c r="AE56" s="193" t="str">
        <f t="shared" ref="AE56" si="204">IF(AD56="ja","2",IF(AD56="nein","0","ja o. nein eingeben"))</f>
        <v>ja o. nein eingeben</v>
      </c>
      <c r="AF56" s="194">
        <f t="shared" si="136"/>
        <v>0</v>
      </c>
      <c r="AG56" s="192"/>
      <c r="AH56" s="193" t="str">
        <f t="shared" ref="AH56" si="205">IF(AG56="ja","2",IF(AG56="nein","0","ja o. nein eingeben"))</f>
        <v>ja o. nein eingeben</v>
      </c>
      <c r="AI56" s="194">
        <f t="shared" si="138"/>
        <v>0</v>
      </c>
      <c r="AJ56" s="192"/>
      <c r="AK56" s="193" t="str">
        <f t="shared" ref="AK56" si="206">IF(AJ56="ja","2",IF(AJ56="nein","0","ja o. nein eingeben"))</f>
        <v>ja o. nein eingeben</v>
      </c>
      <c r="AL56" s="194">
        <f t="shared" si="140"/>
        <v>0</v>
      </c>
    </row>
    <row r="57" spans="2:38" s="187" customFormat="1" ht="30" x14ac:dyDescent="0.25">
      <c r="B57" s="313" t="s">
        <v>331</v>
      </c>
      <c r="C57" s="305" t="s">
        <v>78</v>
      </c>
      <c r="D57" s="176" t="s">
        <v>64</v>
      </c>
      <c r="E57" s="177" t="s">
        <v>79</v>
      </c>
      <c r="F57" s="188" t="s">
        <v>303</v>
      </c>
      <c r="G57" s="189">
        <v>2</v>
      </c>
      <c r="H57" s="190" t="s">
        <v>64</v>
      </c>
      <c r="I57" s="192"/>
      <c r="J57" s="193" t="str">
        <f t="shared" si="185"/>
        <v>ja o. nein eingeben</v>
      </c>
      <c r="K57" s="194">
        <f t="shared" si="186"/>
        <v>0</v>
      </c>
      <c r="L57" s="192"/>
      <c r="M57" s="193" t="str">
        <f t="shared" si="187"/>
        <v>ja o. nein eingeben</v>
      </c>
      <c r="N57" s="194">
        <f t="shared" si="124"/>
        <v>0</v>
      </c>
      <c r="O57" s="192"/>
      <c r="P57" s="193" t="str">
        <f t="shared" si="188"/>
        <v>ja o. nein eingeben</v>
      </c>
      <c r="Q57" s="194">
        <f t="shared" si="126"/>
        <v>0</v>
      </c>
      <c r="R57" s="192"/>
      <c r="S57" s="193" t="str">
        <f t="shared" si="189"/>
        <v>ja o. nein eingeben</v>
      </c>
      <c r="T57" s="194">
        <f t="shared" si="128"/>
        <v>0</v>
      </c>
      <c r="U57" s="192"/>
      <c r="V57" s="193" t="str">
        <f t="shared" si="190"/>
        <v>ja o. nein eingeben</v>
      </c>
      <c r="W57" s="194">
        <f t="shared" si="130"/>
        <v>0</v>
      </c>
      <c r="X57" s="192"/>
      <c r="Y57" s="193" t="str">
        <f t="shared" si="191"/>
        <v>ja o. nein eingeben</v>
      </c>
      <c r="Z57" s="194">
        <f t="shared" si="132"/>
        <v>0</v>
      </c>
      <c r="AA57" s="192"/>
      <c r="AB57" s="193" t="str">
        <f t="shared" si="192"/>
        <v>ja o. nein eingeben</v>
      </c>
      <c r="AC57" s="194">
        <f t="shared" si="134"/>
        <v>0</v>
      </c>
      <c r="AD57" s="192"/>
      <c r="AE57" s="193" t="str">
        <f t="shared" si="193"/>
        <v>ja o. nein eingeben</v>
      </c>
      <c r="AF57" s="194">
        <f t="shared" si="136"/>
        <v>0</v>
      </c>
      <c r="AG57" s="192"/>
      <c r="AH57" s="193" t="str">
        <f t="shared" si="194"/>
        <v>ja o. nein eingeben</v>
      </c>
      <c r="AI57" s="194">
        <f t="shared" si="138"/>
        <v>0</v>
      </c>
      <c r="AJ57" s="192"/>
      <c r="AK57" s="193" t="str">
        <f t="shared" si="195"/>
        <v>ja o. nein eingeben</v>
      </c>
      <c r="AL57" s="194">
        <f t="shared" si="140"/>
        <v>0</v>
      </c>
    </row>
    <row r="58" spans="2:38" s="187" customFormat="1" ht="30" x14ac:dyDescent="0.25">
      <c r="B58" s="313" t="s">
        <v>332</v>
      </c>
      <c r="C58" s="305" t="s">
        <v>78</v>
      </c>
      <c r="D58" s="176" t="s">
        <v>64</v>
      </c>
      <c r="E58" s="177" t="s">
        <v>79</v>
      </c>
      <c r="F58" s="188" t="s">
        <v>304</v>
      </c>
      <c r="G58" s="189">
        <v>2</v>
      </c>
      <c r="H58" s="190" t="s">
        <v>64</v>
      </c>
      <c r="I58" s="192"/>
      <c r="J58" s="193" t="str">
        <f t="shared" ref="J58" si="207">IF(I58="ja","2",IF(I58="nein","0","ja o. nein eingeben"))</f>
        <v>ja o. nein eingeben</v>
      </c>
      <c r="K58" s="194">
        <f t="shared" ref="K58" si="208">IF(ISBLANK(I58),0,$G58*J58)</f>
        <v>0</v>
      </c>
      <c r="L58" s="192"/>
      <c r="M58" s="193" t="str">
        <f t="shared" ref="M58" si="209">IF(L58="ja","2",IF(L58="nein","0","ja o. nein eingeben"))</f>
        <v>ja o. nein eingeben</v>
      </c>
      <c r="N58" s="194">
        <f t="shared" si="124"/>
        <v>0</v>
      </c>
      <c r="O58" s="192"/>
      <c r="P58" s="193" t="str">
        <f t="shared" ref="P58" si="210">IF(O58="ja","2",IF(O58="nein","0","ja o. nein eingeben"))</f>
        <v>ja o. nein eingeben</v>
      </c>
      <c r="Q58" s="194">
        <f t="shared" si="126"/>
        <v>0</v>
      </c>
      <c r="R58" s="192"/>
      <c r="S58" s="193" t="str">
        <f t="shared" ref="S58" si="211">IF(R58="ja","2",IF(R58="nein","0","ja o. nein eingeben"))</f>
        <v>ja o. nein eingeben</v>
      </c>
      <c r="T58" s="194">
        <f t="shared" si="128"/>
        <v>0</v>
      </c>
      <c r="U58" s="192"/>
      <c r="V58" s="193" t="str">
        <f t="shared" ref="V58" si="212">IF(U58="ja","2",IF(U58="nein","0","ja o. nein eingeben"))</f>
        <v>ja o. nein eingeben</v>
      </c>
      <c r="W58" s="194">
        <f t="shared" si="130"/>
        <v>0</v>
      </c>
      <c r="X58" s="192"/>
      <c r="Y58" s="193" t="str">
        <f t="shared" ref="Y58" si="213">IF(X58="ja","2",IF(X58="nein","0","ja o. nein eingeben"))</f>
        <v>ja o. nein eingeben</v>
      </c>
      <c r="Z58" s="194">
        <f t="shared" si="132"/>
        <v>0</v>
      </c>
      <c r="AA58" s="192"/>
      <c r="AB58" s="193" t="str">
        <f t="shared" ref="AB58" si="214">IF(AA58="ja","2",IF(AA58="nein","0","ja o. nein eingeben"))</f>
        <v>ja o. nein eingeben</v>
      </c>
      <c r="AC58" s="194">
        <f t="shared" si="134"/>
        <v>0</v>
      </c>
      <c r="AD58" s="192"/>
      <c r="AE58" s="193" t="str">
        <f t="shared" ref="AE58" si="215">IF(AD58="ja","2",IF(AD58="nein","0","ja o. nein eingeben"))</f>
        <v>ja o. nein eingeben</v>
      </c>
      <c r="AF58" s="194">
        <f t="shared" si="136"/>
        <v>0</v>
      </c>
      <c r="AG58" s="192"/>
      <c r="AH58" s="193" t="str">
        <f t="shared" ref="AH58" si="216">IF(AG58="ja","2",IF(AG58="nein","0","ja o. nein eingeben"))</f>
        <v>ja o. nein eingeben</v>
      </c>
      <c r="AI58" s="194">
        <f t="shared" si="138"/>
        <v>0</v>
      </c>
      <c r="AJ58" s="192"/>
      <c r="AK58" s="193" t="str">
        <f t="shared" ref="AK58" si="217">IF(AJ58="ja","2",IF(AJ58="nein","0","ja o. nein eingeben"))</f>
        <v>ja o. nein eingeben</v>
      </c>
      <c r="AL58" s="194">
        <f t="shared" si="140"/>
        <v>0</v>
      </c>
    </row>
    <row r="59" spans="2:38" s="187" customFormat="1" ht="30" x14ac:dyDescent="0.25">
      <c r="B59" s="313" t="s">
        <v>333</v>
      </c>
      <c r="C59" s="305" t="s">
        <v>78</v>
      </c>
      <c r="D59" s="176" t="s">
        <v>64</v>
      </c>
      <c r="E59" s="177" t="s">
        <v>79</v>
      </c>
      <c r="F59" s="188" t="s">
        <v>305</v>
      </c>
      <c r="G59" s="189">
        <v>2</v>
      </c>
      <c r="H59" s="190" t="s">
        <v>64</v>
      </c>
      <c r="I59" s="192"/>
      <c r="J59" s="193" t="str">
        <f t="shared" ref="J59" si="218">IF(I59="ja","2",IF(I59="nein","0","ja o. nein eingeben"))</f>
        <v>ja o. nein eingeben</v>
      </c>
      <c r="K59" s="194">
        <f t="shared" ref="K59" si="219">IF(ISBLANK(I59),0,$G59*J59)</f>
        <v>0</v>
      </c>
      <c r="L59" s="192"/>
      <c r="M59" s="193" t="str">
        <f t="shared" ref="M59" si="220">IF(L59="ja","2",IF(L59="nein","0","ja o. nein eingeben"))</f>
        <v>ja o. nein eingeben</v>
      </c>
      <c r="N59" s="194">
        <f t="shared" si="124"/>
        <v>0</v>
      </c>
      <c r="O59" s="192"/>
      <c r="P59" s="193" t="str">
        <f t="shared" ref="P59" si="221">IF(O59="ja","2",IF(O59="nein","0","ja o. nein eingeben"))</f>
        <v>ja o. nein eingeben</v>
      </c>
      <c r="Q59" s="194">
        <f t="shared" si="126"/>
        <v>0</v>
      </c>
      <c r="R59" s="192"/>
      <c r="S59" s="193" t="str">
        <f t="shared" ref="S59" si="222">IF(R59="ja","2",IF(R59="nein","0","ja o. nein eingeben"))</f>
        <v>ja o. nein eingeben</v>
      </c>
      <c r="T59" s="194">
        <f t="shared" si="128"/>
        <v>0</v>
      </c>
      <c r="U59" s="192"/>
      <c r="V59" s="193" t="str">
        <f t="shared" ref="V59" si="223">IF(U59="ja","2",IF(U59="nein","0","ja o. nein eingeben"))</f>
        <v>ja o. nein eingeben</v>
      </c>
      <c r="W59" s="194">
        <f t="shared" si="130"/>
        <v>0</v>
      </c>
      <c r="X59" s="192"/>
      <c r="Y59" s="193" t="str">
        <f t="shared" ref="Y59" si="224">IF(X59="ja","2",IF(X59="nein","0","ja o. nein eingeben"))</f>
        <v>ja o. nein eingeben</v>
      </c>
      <c r="Z59" s="194">
        <f t="shared" si="132"/>
        <v>0</v>
      </c>
      <c r="AA59" s="192"/>
      <c r="AB59" s="193" t="str">
        <f t="shared" ref="AB59" si="225">IF(AA59="ja","2",IF(AA59="nein","0","ja o. nein eingeben"))</f>
        <v>ja o. nein eingeben</v>
      </c>
      <c r="AC59" s="194">
        <f t="shared" si="134"/>
        <v>0</v>
      </c>
      <c r="AD59" s="192"/>
      <c r="AE59" s="193" t="str">
        <f t="shared" ref="AE59" si="226">IF(AD59="ja","2",IF(AD59="nein","0","ja o. nein eingeben"))</f>
        <v>ja o. nein eingeben</v>
      </c>
      <c r="AF59" s="194">
        <f t="shared" si="136"/>
        <v>0</v>
      </c>
      <c r="AG59" s="192"/>
      <c r="AH59" s="193" t="str">
        <f t="shared" ref="AH59" si="227">IF(AG59="ja","2",IF(AG59="nein","0","ja o. nein eingeben"))</f>
        <v>ja o. nein eingeben</v>
      </c>
      <c r="AI59" s="194">
        <f t="shared" si="138"/>
        <v>0</v>
      </c>
      <c r="AJ59" s="192"/>
      <c r="AK59" s="193" t="str">
        <f t="shared" ref="AK59" si="228">IF(AJ59="ja","2",IF(AJ59="nein","0","ja o. nein eingeben"))</f>
        <v>ja o. nein eingeben</v>
      </c>
      <c r="AL59" s="194">
        <f t="shared" si="140"/>
        <v>0</v>
      </c>
    </row>
    <row r="60" spans="2:38" s="187" customFormat="1" ht="30" x14ac:dyDescent="0.25">
      <c r="B60" s="313" t="s">
        <v>376</v>
      </c>
      <c r="C60" s="305" t="s">
        <v>78</v>
      </c>
      <c r="D60" s="176" t="s">
        <v>64</v>
      </c>
      <c r="E60" s="177" t="s">
        <v>79</v>
      </c>
      <c r="F60" s="188" t="s">
        <v>306</v>
      </c>
      <c r="G60" s="189">
        <v>2</v>
      </c>
      <c r="H60" s="190" t="s">
        <v>64</v>
      </c>
      <c r="I60" s="192"/>
      <c r="J60" s="193" t="str">
        <f t="shared" ref="J60" si="229">IF(I60="ja","2",IF(I60="nein","0","ja o. nein eingeben"))</f>
        <v>ja o. nein eingeben</v>
      </c>
      <c r="K60" s="194">
        <f t="shared" ref="K60" si="230">IF(ISBLANK(I60),0,$G60*J60)</f>
        <v>0</v>
      </c>
      <c r="L60" s="192"/>
      <c r="M60" s="193" t="str">
        <f t="shared" ref="M60" si="231">IF(L60="ja","2",IF(L60="nein","0","ja o. nein eingeben"))</f>
        <v>ja o. nein eingeben</v>
      </c>
      <c r="N60" s="194">
        <f t="shared" si="124"/>
        <v>0</v>
      </c>
      <c r="O60" s="192"/>
      <c r="P60" s="193" t="str">
        <f t="shared" ref="P60" si="232">IF(O60="ja","2",IF(O60="nein","0","ja o. nein eingeben"))</f>
        <v>ja o. nein eingeben</v>
      </c>
      <c r="Q60" s="194">
        <f t="shared" si="126"/>
        <v>0</v>
      </c>
      <c r="R60" s="192"/>
      <c r="S60" s="193" t="str">
        <f t="shared" ref="S60" si="233">IF(R60="ja","2",IF(R60="nein","0","ja o. nein eingeben"))</f>
        <v>ja o. nein eingeben</v>
      </c>
      <c r="T60" s="194">
        <f t="shared" si="128"/>
        <v>0</v>
      </c>
      <c r="U60" s="192"/>
      <c r="V60" s="193" t="str">
        <f t="shared" ref="V60" si="234">IF(U60="ja","2",IF(U60="nein","0","ja o. nein eingeben"))</f>
        <v>ja o. nein eingeben</v>
      </c>
      <c r="W60" s="194">
        <f t="shared" si="130"/>
        <v>0</v>
      </c>
      <c r="X60" s="192"/>
      <c r="Y60" s="193" t="str">
        <f t="shared" ref="Y60" si="235">IF(X60="ja","2",IF(X60="nein","0","ja o. nein eingeben"))</f>
        <v>ja o. nein eingeben</v>
      </c>
      <c r="Z60" s="194">
        <f t="shared" si="132"/>
        <v>0</v>
      </c>
      <c r="AA60" s="192"/>
      <c r="AB60" s="193" t="str">
        <f t="shared" ref="AB60" si="236">IF(AA60="ja","2",IF(AA60="nein","0","ja o. nein eingeben"))</f>
        <v>ja o. nein eingeben</v>
      </c>
      <c r="AC60" s="194">
        <f t="shared" si="134"/>
        <v>0</v>
      </c>
      <c r="AD60" s="192"/>
      <c r="AE60" s="193" t="str">
        <f t="shared" ref="AE60" si="237">IF(AD60="ja","2",IF(AD60="nein","0","ja o. nein eingeben"))</f>
        <v>ja o. nein eingeben</v>
      </c>
      <c r="AF60" s="194">
        <f t="shared" si="136"/>
        <v>0</v>
      </c>
      <c r="AG60" s="192"/>
      <c r="AH60" s="193" t="str">
        <f t="shared" ref="AH60" si="238">IF(AG60="ja","2",IF(AG60="nein","0","ja o. nein eingeben"))</f>
        <v>ja o. nein eingeben</v>
      </c>
      <c r="AI60" s="194">
        <f t="shared" si="138"/>
        <v>0</v>
      </c>
      <c r="AJ60" s="192"/>
      <c r="AK60" s="193" t="str">
        <f t="shared" ref="AK60" si="239">IF(AJ60="ja","2",IF(AJ60="nein","0","ja o. nein eingeben"))</f>
        <v>ja o. nein eingeben</v>
      </c>
      <c r="AL60" s="194">
        <f t="shared" si="140"/>
        <v>0</v>
      </c>
    </row>
    <row r="61" spans="2:38" s="255" customFormat="1" ht="15.75" thickBot="1" x14ac:dyDescent="0.3">
      <c r="B61" s="495"/>
      <c r="C61" s="496"/>
      <c r="D61" s="497"/>
      <c r="E61" s="498"/>
      <c r="F61" s="508" t="s">
        <v>108</v>
      </c>
      <c r="G61" s="509" t="s">
        <v>75</v>
      </c>
      <c r="H61" s="25">
        <f>SUM(G32:G60)*$E$9</f>
        <v>120</v>
      </c>
      <c r="I61" s="95"/>
      <c r="J61" s="96"/>
      <c r="K61" s="145">
        <f>SUM(K32:K60)</f>
        <v>0</v>
      </c>
      <c r="L61" s="95"/>
      <c r="M61" s="96"/>
      <c r="N61" s="145">
        <f>SUM(N32:N60)</f>
        <v>0</v>
      </c>
      <c r="O61" s="95"/>
      <c r="P61" s="96"/>
      <c r="Q61" s="145">
        <f>SUM(Q32:Q60)</f>
        <v>0</v>
      </c>
      <c r="R61" s="95"/>
      <c r="S61" s="96"/>
      <c r="T61" s="145">
        <f>SUM(T32:T60)</f>
        <v>0</v>
      </c>
      <c r="U61" s="95"/>
      <c r="V61" s="96"/>
      <c r="W61" s="145">
        <f>SUM(W32:W60)</f>
        <v>0</v>
      </c>
      <c r="X61" s="95"/>
      <c r="Y61" s="96"/>
      <c r="Z61" s="145">
        <f>SUM(Z32:Z60)</f>
        <v>0</v>
      </c>
      <c r="AA61" s="95"/>
      <c r="AB61" s="96"/>
      <c r="AC61" s="145">
        <f>SUM(AC32:AC60)</f>
        <v>0</v>
      </c>
      <c r="AD61" s="95"/>
      <c r="AE61" s="96"/>
      <c r="AF61" s="145">
        <f>SUM(AF32:AF60)</f>
        <v>0</v>
      </c>
      <c r="AG61" s="95"/>
      <c r="AH61" s="96"/>
      <c r="AI61" s="145">
        <f>SUM(AI32:AI60)</f>
        <v>0</v>
      </c>
      <c r="AJ61" s="95"/>
      <c r="AK61" s="96"/>
      <c r="AL61" s="145">
        <f>SUM(AL32:AL60)</f>
        <v>0</v>
      </c>
    </row>
    <row r="62" spans="2:38" s="255" customFormat="1" ht="15.75" customHeight="1" thickBot="1" x14ac:dyDescent="0.3">
      <c r="B62" s="587"/>
      <c r="C62" s="588"/>
      <c r="D62" s="588"/>
      <c r="E62" s="589"/>
      <c r="F62" s="24" t="s">
        <v>107</v>
      </c>
      <c r="G62" s="180">
        <f>G21+G31+G10+G14</f>
        <v>115</v>
      </c>
      <c r="H62" s="183"/>
      <c r="I62" s="182"/>
      <c r="J62" s="181" t="s">
        <v>71</v>
      </c>
      <c r="K62" s="185">
        <f>K30+K61+K13+K20</f>
        <v>0</v>
      </c>
      <c r="L62" s="182"/>
      <c r="M62" s="181" t="s">
        <v>71</v>
      </c>
      <c r="N62" s="185">
        <f>N30+N61+N13+N20</f>
        <v>0</v>
      </c>
      <c r="O62" s="182"/>
      <c r="P62" s="181" t="s">
        <v>71</v>
      </c>
      <c r="Q62" s="185">
        <f>Q30+Q61+Q13+Q20</f>
        <v>0</v>
      </c>
      <c r="R62" s="182"/>
      <c r="S62" s="181" t="s">
        <v>71</v>
      </c>
      <c r="T62" s="185">
        <f>T30+T61+T13+T20</f>
        <v>0</v>
      </c>
      <c r="U62" s="182"/>
      <c r="V62" s="181" t="s">
        <v>71</v>
      </c>
      <c r="W62" s="185">
        <f>W30+W61+W13+W20</f>
        <v>0</v>
      </c>
      <c r="X62" s="182"/>
      <c r="Y62" s="181" t="s">
        <v>71</v>
      </c>
      <c r="Z62" s="185">
        <f>Z30+Z61+Z13+Z20</f>
        <v>0</v>
      </c>
      <c r="AA62" s="182"/>
      <c r="AB62" s="181" t="s">
        <v>71</v>
      </c>
      <c r="AC62" s="185">
        <f>AC30+AC61+AC13+AC20</f>
        <v>0</v>
      </c>
      <c r="AD62" s="182"/>
      <c r="AE62" s="181" t="s">
        <v>71</v>
      </c>
      <c r="AF62" s="185">
        <f>AF30+AF61+AF13+AF20</f>
        <v>0</v>
      </c>
      <c r="AG62" s="182"/>
      <c r="AH62" s="181" t="s">
        <v>71</v>
      </c>
      <c r="AI62" s="185">
        <f>AI30+AI61+AI13+AI20</f>
        <v>0</v>
      </c>
      <c r="AJ62" s="182"/>
      <c r="AK62" s="181" t="s">
        <v>71</v>
      </c>
      <c r="AL62" s="185">
        <f>AL30+AL61+AL13+AL20</f>
        <v>0</v>
      </c>
    </row>
    <row r="63" spans="2:38" s="255" customFormat="1" ht="15.75" customHeight="1" thickBot="1" x14ac:dyDescent="0.3">
      <c r="B63" s="590"/>
      <c r="C63" s="591"/>
      <c r="D63" s="591"/>
      <c r="E63" s="592"/>
      <c r="F63" s="24" t="s">
        <v>109</v>
      </c>
      <c r="G63" s="26" t="s">
        <v>75</v>
      </c>
      <c r="H63" s="183">
        <f>H30+H61+H13+H20</f>
        <v>230</v>
      </c>
    </row>
    <row r="64" spans="2:38" s="255" customFormat="1" x14ac:dyDescent="0.25">
      <c r="C64" s="307"/>
      <c r="D64" s="307"/>
      <c r="E64" s="184"/>
      <c r="F64" s="292"/>
      <c r="G64" s="172"/>
      <c r="H64" s="21"/>
      <c r="I64" s="293"/>
      <c r="J64" s="293"/>
      <c r="K64" s="293"/>
      <c r="M64" s="84"/>
      <c r="N64" s="84"/>
      <c r="O64" s="84"/>
      <c r="P64" s="84"/>
      <c r="Q64" s="84"/>
      <c r="R64" s="84"/>
      <c r="S64" s="84"/>
      <c r="T64" s="84"/>
      <c r="U64" s="84"/>
      <c r="V64" s="84"/>
      <c r="W64" s="84"/>
      <c r="X64" s="84"/>
      <c r="Y64" s="84"/>
      <c r="Z64" s="84"/>
      <c r="AA64" s="84"/>
      <c r="AB64" s="84"/>
      <c r="AC64" s="84"/>
      <c r="AD64" s="583"/>
      <c r="AE64" s="84"/>
      <c r="AF64" s="84"/>
      <c r="AG64" s="84"/>
      <c r="AH64" s="84"/>
    </row>
    <row r="65" spans="3:30" x14ac:dyDescent="0.25">
      <c r="C65" s="84"/>
      <c r="D65" s="84"/>
      <c r="E65" s="184"/>
      <c r="F65" s="100"/>
      <c r="G65" s="84"/>
      <c r="I65" s="84"/>
      <c r="AD65" s="583"/>
    </row>
    <row r="66" spans="3:30" x14ac:dyDescent="0.25">
      <c r="C66" s="84"/>
      <c r="D66" s="84"/>
      <c r="E66" s="184"/>
      <c r="F66" s="100"/>
      <c r="G66" s="84"/>
    </row>
    <row r="67" spans="3:30" x14ac:dyDescent="0.25">
      <c r="C67" s="84"/>
      <c r="D67" s="84"/>
      <c r="E67" s="184"/>
      <c r="F67" s="100"/>
      <c r="G67" s="84"/>
    </row>
    <row r="68" spans="3:30" x14ac:dyDescent="0.25">
      <c r="C68" s="184"/>
      <c r="D68" s="84"/>
      <c r="E68" s="184"/>
      <c r="F68" s="84"/>
      <c r="G68" s="84"/>
    </row>
    <row r="69" spans="3:30" x14ac:dyDescent="0.25">
      <c r="C69" s="184"/>
      <c r="D69" s="186"/>
      <c r="E69" s="184"/>
      <c r="F69" s="84"/>
      <c r="G69" s="84"/>
    </row>
    <row r="70" spans="3:30" x14ac:dyDescent="0.25">
      <c r="C70" s="184"/>
      <c r="D70" s="84"/>
      <c r="E70" s="184"/>
      <c r="F70" s="84"/>
      <c r="G70" s="84"/>
    </row>
    <row r="71" spans="3:30" x14ac:dyDescent="0.25">
      <c r="C71" s="186"/>
      <c r="D71" s="84"/>
      <c r="E71" s="184"/>
      <c r="F71" s="84"/>
      <c r="G71" s="84"/>
    </row>
    <row r="72" spans="3:30" x14ac:dyDescent="0.25">
      <c r="C72" s="84"/>
      <c r="D72" s="84"/>
      <c r="E72" s="84"/>
      <c r="F72" s="84"/>
      <c r="G72" s="84"/>
    </row>
    <row r="73" spans="3:30" x14ac:dyDescent="0.25">
      <c r="C73" s="255"/>
      <c r="D73" s="255"/>
      <c r="E73" s="255"/>
      <c r="F73" s="255"/>
      <c r="G73" s="255"/>
    </row>
    <row r="74" spans="3:30" x14ac:dyDescent="0.25">
      <c r="C74" s="255"/>
      <c r="D74" s="255"/>
      <c r="E74" s="255"/>
      <c r="F74" s="255"/>
      <c r="G74" s="255"/>
    </row>
    <row r="75" spans="3:30" x14ac:dyDescent="0.25">
      <c r="C75" s="255"/>
      <c r="D75" s="255"/>
      <c r="E75" s="255"/>
      <c r="F75" s="255"/>
      <c r="G75" s="255"/>
    </row>
  </sheetData>
  <sheetProtection algorithmName="SHA-512" hashValue="93CD935rLsFirk5Xrh6kSQuYaX+JGoJMrXAeKuAw6aSm7y0tDNlbQP2s6QDmPeKAUsRfajy1YcC557Jfv+nuiQ==" saltValue="uGhOL1qiNu0Crzj6MMeIDw==" spinCount="100000" sheet="1" objects="1" scenarios="1"/>
  <mergeCells count="35">
    <mergeCell ref="B62:E63"/>
    <mergeCell ref="AA6:AC6"/>
    <mergeCell ref="AD6:AF6"/>
    <mergeCell ref="AG6:AI6"/>
    <mergeCell ref="AJ6:AL6"/>
    <mergeCell ref="C8:E8"/>
    <mergeCell ref="X7:Z7"/>
    <mergeCell ref="X8:Z8"/>
    <mergeCell ref="F7:H8"/>
    <mergeCell ref="I8:K8"/>
    <mergeCell ref="I7:K7"/>
    <mergeCell ref="R8:T8"/>
    <mergeCell ref="U8:W8"/>
    <mergeCell ref="L7:N7"/>
    <mergeCell ref="O7:Q7"/>
    <mergeCell ref="X6:Z6"/>
    <mergeCell ref="R6:T6"/>
    <mergeCell ref="U6:W6"/>
    <mergeCell ref="AD64:AD65"/>
    <mergeCell ref="AJ7:AL7"/>
    <mergeCell ref="AA7:AC7"/>
    <mergeCell ref="AD7:AF7"/>
    <mergeCell ref="AG7:AI7"/>
    <mergeCell ref="AJ8:AL8"/>
    <mergeCell ref="AG8:AI8"/>
    <mergeCell ref="AD8:AF8"/>
    <mergeCell ref="AA8:AC8"/>
    <mergeCell ref="R7:T7"/>
    <mergeCell ref="U7:W7"/>
    <mergeCell ref="L8:N8"/>
    <mergeCell ref="O8:Q8"/>
    <mergeCell ref="E4:G4"/>
    <mergeCell ref="I6:K6"/>
    <mergeCell ref="L6:N6"/>
    <mergeCell ref="O6:Q6"/>
  </mergeCells>
  <phoneticPr fontId="46" type="noConversion"/>
  <dataValidations count="1">
    <dataValidation type="list" allowBlank="1" showInputMessage="1" showErrorMessage="1" sqref="L33" xr:uid="{0BD37728-2355-4A8C-B069-1D9F5B229A7B}">
      <formula1>$C$33:$E$33</formula1>
    </dataValidation>
  </dataValidations>
  <pageMargins left="0.70866141732283472" right="0.70866141732283472" top="0.78740157480314965" bottom="0.78740157480314965" header="0.31496062992125984" footer="0.31496062992125984"/>
  <pageSetup paperSize="8" scale="39" orientation="landscape" r:id="rId1"/>
  <headerFooter>
    <oddHeader>&amp;C&amp;F&amp;R&amp;D</oddHeader>
    <oddFooter>&amp;C&amp;A&amp;RSeite &amp;P</oddFooter>
  </headerFooter>
  <ignoredErrors>
    <ignoredError sqref="J44 M44 P44 S44 V44 Y44 AB44 AE44 AH44 AK44" formula="1"/>
    <ignoredError sqref="B18" twoDigitTextYea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pageSetUpPr fitToPage="1"/>
  </sheetPr>
  <dimension ref="A1:M374"/>
  <sheetViews>
    <sheetView workbookViewId="0">
      <pane ySplit="3" topLeftCell="A4" activePane="bottomLeft" state="frozen"/>
      <selection pane="bottomLeft" activeCell="M3" sqref="M3"/>
    </sheetView>
  </sheetViews>
  <sheetFormatPr baseColWidth="10" defaultRowHeight="15" x14ac:dyDescent="0.25"/>
  <cols>
    <col min="1" max="1" width="11.42578125" customWidth="1"/>
    <col min="3" max="4" width="11.42578125" style="99"/>
    <col min="5" max="8" width="0" style="286" hidden="1" customWidth="1"/>
    <col min="9" max="12" width="0" style="284" hidden="1" customWidth="1"/>
    <col min="13" max="13" width="13" bestFit="1" customWidth="1"/>
  </cols>
  <sheetData>
    <row r="1" spans="1:13" s="83" customFormat="1" ht="15.75" thickBot="1" x14ac:dyDescent="0.3">
      <c r="A1" s="257" t="s">
        <v>144</v>
      </c>
      <c r="B1" s="258"/>
      <c r="C1" s="258"/>
      <c r="D1" s="295"/>
      <c r="E1" s="259"/>
      <c r="F1" s="259"/>
      <c r="G1" s="259"/>
      <c r="H1" s="259"/>
      <c r="I1" s="259"/>
      <c r="J1" s="259"/>
      <c r="K1" s="259"/>
      <c r="L1" s="260"/>
    </row>
    <row r="2" spans="1:13" s="108" customFormat="1" x14ac:dyDescent="0.25">
      <c r="A2" s="602" t="s">
        <v>133</v>
      </c>
      <c r="B2" s="603"/>
      <c r="C2" s="602" t="s">
        <v>134</v>
      </c>
      <c r="D2" s="604"/>
      <c r="E2" s="609" t="s">
        <v>155</v>
      </c>
      <c r="F2" s="610"/>
      <c r="G2" s="605" t="s">
        <v>136</v>
      </c>
      <c r="H2" s="605"/>
      <c r="I2" s="606" t="s">
        <v>77</v>
      </c>
      <c r="J2" s="607"/>
      <c r="K2" s="606" t="s">
        <v>140</v>
      </c>
      <c r="L2" s="608"/>
    </row>
    <row r="3" spans="1:13" s="99" customFormat="1" ht="15.75" thickBot="1" x14ac:dyDescent="0.3">
      <c r="A3" s="104" t="s">
        <v>132</v>
      </c>
      <c r="B3" s="169" t="s">
        <v>59</v>
      </c>
      <c r="C3" s="104" t="s">
        <v>135</v>
      </c>
      <c r="D3" s="148" t="s">
        <v>59</v>
      </c>
      <c r="E3" s="261" t="s">
        <v>138</v>
      </c>
      <c r="F3" s="262" t="s">
        <v>59</v>
      </c>
      <c r="G3" s="263" t="s">
        <v>137</v>
      </c>
      <c r="H3" s="264" t="s">
        <v>59</v>
      </c>
      <c r="I3" s="265" t="s">
        <v>139</v>
      </c>
      <c r="J3" s="264" t="s">
        <v>59</v>
      </c>
      <c r="K3" s="265" t="s">
        <v>138</v>
      </c>
      <c r="L3" s="262" t="s">
        <v>59</v>
      </c>
      <c r="M3" s="461"/>
    </row>
    <row r="4" spans="1:13" x14ac:dyDescent="0.25">
      <c r="A4" s="110" t="s">
        <v>143</v>
      </c>
      <c r="B4" s="149">
        <v>0</v>
      </c>
      <c r="C4" s="170" t="s">
        <v>160</v>
      </c>
      <c r="D4" s="294">
        <v>0</v>
      </c>
      <c r="E4" s="266" t="s">
        <v>156</v>
      </c>
      <c r="F4" s="267">
        <v>0</v>
      </c>
      <c r="G4" s="268" t="s">
        <v>154</v>
      </c>
      <c r="H4" s="267">
        <v>0</v>
      </c>
      <c r="I4" s="269" t="s">
        <v>151</v>
      </c>
      <c r="J4" s="270">
        <v>0</v>
      </c>
      <c r="K4" s="271" t="s">
        <v>158</v>
      </c>
      <c r="L4" s="267">
        <v>0</v>
      </c>
      <c r="M4" s="462"/>
    </row>
    <row r="5" spans="1:13" x14ac:dyDescent="0.25">
      <c r="A5" s="102">
        <v>181</v>
      </c>
      <c r="B5" s="144">
        <v>0.1</v>
      </c>
      <c r="C5" s="102">
        <v>11.9</v>
      </c>
      <c r="D5" s="144">
        <v>0.13333333</v>
      </c>
      <c r="E5" s="272">
        <v>81</v>
      </c>
      <c r="F5" s="273">
        <v>0.05</v>
      </c>
      <c r="G5" s="274">
        <v>303</v>
      </c>
      <c r="H5" s="273">
        <v>9.1743099999999998E-3</v>
      </c>
      <c r="I5" s="275">
        <v>448</v>
      </c>
      <c r="J5" s="273">
        <v>1.3071899999999999E-2</v>
      </c>
      <c r="K5" s="276">
        <v>731</v>
      </c>
      <c r="L5" s="277">
        <v>5.4054100000000002E-3</v>
      </c>
      <c r="M5" s="463"/>
    </row>
    <row r="6" spans="1:13" x14ac:dyDescent="0.25">
      <c r="A6" s="102">
        <v>182</v>
      </c>
      <c r="B6" s="144">
        <v>0.2</v>
      </c>
      <c r="C6" s="102">
        <v>11.8</v>
      </c>
      <c r="D6" s="144">
        <v>0.26666666</v>
      </c>
      <c r="E6" s="272">
        <v>82</v>
      </c>
      <c r="F6" s="273">
        <v>0.1</v>
      </c>
      <c r="G6" s="274">
        <v>304</v>
      </c>
      <c r="H6" s="273">
        <v>1.834862E-2</v>
      </c>
      <c r="I6" s="275">
        <v>449</v>
      </c>
      <c r="J6" s="273">
        <v>2.614379E-2</v>
      </c>
      <c r="K6" s="276">
        <v>732</v>
      </c>
      <c r="L6" s="277">
        <v>1.0810810000000001E-2</v>
      </c>
      <c r="M6" s="463"/>
    </row>
    <row r="7" spans="1:13" x14ac:dyDescent="0.25">
      <c r="A7" s="102">
        <v>183</v>
      </c>
      <c r="B7" s="144">
        <v>0.3</v>
      </c>
      <c r="C7" s="102">
        <v>11.7</v>
      </c>
      <c r="D7" s="144">
        <v>0.39999999000000003</v>
      </c>
      <c r="E7" s="272">
        <v>83</v>
      </c>
      <c r="F7" s="273">
        <v>0.15</v>
      </c>
      <c r="G7" s="274">
        <v>305</v>
      </c>
      <c r="H7" s="273">
        <v>2.7522930000000001E-2</v>
      </c>
      <c r="I7" s="275">
        <v>450</v>
      </c>
      <c r="J7" s="273">
        <v>3.9215680000000003E-2</v>
      </c>
      <c r="K7" s="276">
        <v>733</v>
      </c>
      <c r="L7" s="277">
        <v>1.6216210000000002E-2</v>
      </c>
    </row>
    <row r="8" spans="1:13" x14ac:dyDescent="0.25">
      <c r="A8" s="102">
        <v>184</v>
      </c>
      <c r="B8" s="144">
        <v>0.4</v>
      </c>
      <c r="C8" s="102">
        <v>11.6</v>
      </c>
      <c r="D8" s="144">
        <v>0.53333332</v>
      </c>
      <c r="E8" s="272">
        <v>84</v>
      </c>
      <c r="F8" s="273">
        <v>0.2</v>
      </c>
      <c r="G8" s="274">
        <v>306</v>
      </c>
      <c r="H8" s="273">
        <v>3.6697239999999999E-2</v>
      </c>
      <c r="I8" s="275">
        <v>451</v>
      </c>
      <c r="J8" s="273">
        <v>5.2287569999999998E-2</v>
      </c>
      <c r="K8" s="276">
        <v>734</v>
      </c>
      <c r="L8" s="277">
        <v>2.1621609999999999E-2</v>
      </c>
    </row>
    <row r="9" spans="1:13" x14ac:dyDescent="0.25">
      <c r="A9" s="102">
        <v>185</v>
      </c>
      <c r="B9" s="144">
        <v>0.5</v>
      </c>
      <c r="C9" s="102">
        <v>11.5</v>
      </c>
      <c r="D9" s="144">
        <v>0.66666665000000003</v>
      </c>
      <c r="E9" s="272">
        <v>85</v>
      </c>
      <c r="F9" s="273">
        <v>0.25</v>
      </c>
      <c r="G9" s="274">
        <v>307</v>
      </c>
      <c r="H9" s="273">
        <v>4.5871549999999997E-2</v>
      </c>
      <c r="I9" s="275">
        <v>452</v>
      </c>
      <c r="J9" s="273">
        <v>6.5359459999999994E-2</v>
      </c>
      <c r="K9" s="276">
        <v>735</v>
      </c>
      <c r="L9" s="277">
        <v>2.7027010000000001E-2</v>
      </c>
    </row>
    <row r="10" spans="1:13" x14ac:dyDescent="0.25">
      <c r="A10" s="102">
        <v>186</v>
      </c>
      <c r="B10" s="144">
        <v>0.6</v>
      </c>
      <c r="C10" s="102">
        <v>11.4</v>
      </c>
      <c r="D10" s="144">
        <v>0.79999998000000005</v>
      </c>
      <c r="E10" s="272">
        <v>86</v>
      </c>
      <c r="F10" s="273">
        <v>0.3</v>
      </c>
      <c r="G10" s="274">
        <v>308</v>
      </c>
      <c r="H10" s="273">
        <v>5.5045860000000002E-2</v>
      </c>
      <c r="I10" s="275">
        <v>453</v>
      </c>
      <c r="J10" s="273">
        <v>7.8431349999999997E-2</v>
      </c>
      <c r="K10" s="276">
        <v>736</v>
      </c>
      <c r="L10" s="277">
        <v>3.2432410000000002E-2</v>
      </c>
    </row>
    <row r="11" spans="1:13" x14ac:dyDescent="0.25">
      <c r="A11" s="102">
        <v>187</v>
      </c>
      <c r="B11" s="144">
        <v>0.7</v>
      </c>
      <c r="C11" s="102">
        <v>11.3</v>
      </c>
      <c r="D11" s="144">
        <v>0.93333330999999997</v>
      </c>
      <c r="E11" s="272">
        <v>87</v>
      </c>
      <c r="F11" s="273">
        <v>0.35</v>
      </c>
      <c r="G11" s="274">
        <v>309</v>
      </c>
      <c r="H11" s="273">
        <v>6.4220169999999993E-2</v>
      </c>
      <c r="I11" s="275">
        <v>454</v>
      </c>
      <c r="J11" s="273">
        <v>9.150324E-2</v>
      </c>
      <c r="K11" s="276">
        <v>737</v>
      </c>
      <c r="L11" s="277">
        <v>3.7837809999999999E-2</v>
      </c>
    </row>
    <row r="12" spans="1:13" x14ac:dyDescent="0.25">
      <c r="A12" s="102">
        <v>188</v>
      </c>
      <c r="B12" s="144">
        <v>0.8</v>
      </c>
      <c r="C12" s="102">
        <v>11.2</v>
      </c>
      <c r="D12" s="144">
        <v>1.06666664</v>
      </c>
      <c r="E12" s="272">
        <v>88</v>
      </c>
      <c r="F12" s="273">
        <v>0.4</v>
      </c>
      <c r="G12" s="274">
        <v>310</v>
      </c>
      <c r="H12" s="273">
        <v>7.3394479999999998E-2</v>
      </c>
      <c r="I12" s="275">
        <v>455</v>
      </c>
      <c r="J12" s="273">
        <v>0.10457513</v>
      </c>
      <c r="K12" s="276">
        <v>738</v>
      </c>
      <c r="L12" s="277">
        <v>4.3243209999999997E-2</v>
      </c>
    </row>
    <row r="13" spans="1:13" x14ac:dyDescent="0.25">
      <c r="A13" s="102">
        <v>189</v>
      </c>
      <c r="B13" s="144">
        <v>0.9</v>
      </c>
      <c r="C13" s="102">
        <v>11.1</v>
      </c>
      <c r="D13" s="144">
        <v>1.1999999699999999</v>
      </c>
      <c r="E13" s="272">
        <v>89</v>
      </c>
      <c r="F13" s="273">
        <v>0.45</v>
      </c>
      <c r="G13" s="274">
        <v>311</v>
      </c>
      <c r="H13" s="273">
        <v>8.2568790000000003E-2</v>
      </c>
      <c r="I13" s="275">
        <v>456</v>
      </c>
      <c r="J13" s="273">
        <v>0.11764702</v>
      </c>
      <c r="K13" s="276">
        <v>739</v>
      </c>
      <c r="L13" s="277">
        <v>4.8648610000000002E-2</v>
      </c>
    </row>
    <row r="14" spans="1:13" x14ac:dyDescent="0.25">
      <c r="A14" s="102">
        <v>190</v>
      </c>
      <c r="B14" s="152">
        <v>1</v>
      </c>
      <c r="C14" s="171">
        <v>11</v>
      </c>
      <c r="D14" s="144">
        <v>1.3333333000000001</v>
      </c>
      <c r="E14" s="272">
        <v>90</v>
      </c>
      <c r="F14" s="273">
        <v>0.5</v>
      </c>
      <c r="G14" s="274">
        <v>312</v>
      </c>
      <c r="H14" s="273">
        <v>9.1743099999999994E-2</v>
      </c>
      <c r="I14" s="275">
        <v>457</v>
      </c>
      <c r="J14" s="273">
        <v>0.13071890999999999</v>
      </c>
      <c r="K14" s="276">
        <v>740</v>
      </c>
      <c r="L14" s="277">
        <v>5.405401E-2</v>
      </c>
    </row>
    <row r="15" spans="1:13" x14ac:dyDescent="0.25">
      <c r="A15" s="102">
        <v>191</v>
      </c>
      <c r="B15" s="144">
        <v>1.1000000000000001</v>
      </c>
      <c r="C15" s="102">
        <v>10.9</v>
      </c>
      <c r="D15" s="144">
        <v>1.46666663</v>
      </c>
      <c r="E15" s="272">
        <v>91</v>
      </c>
      <c r="F15" s="273">
        <v>0.55000000000000004</v>
      </c>
      <c r="G15" s="274">
        <v>313</v>
      </c>
      <c r="H15" s="273">
        <v>0.10091741</v>
      </c>
      <c r="I15" s="275">
        <v>458</v>
      </c>
      <c r="J15" s="273">
        <v>0.1437908</v>
      </c>
      <c r="K15" s="276">
        <v>741</v>
      </c>
      <c r="L15" s="277">
        <v>5.9459409999999997E-2</v>
      </c>
    </row>
    <row r="16" spans="1:13" x14ac:dyDescent="0.25">
      <c r="A16" s="102">
        <v>192</v>
      </c>
      <c r="B16" s="144">
        <v>1.2</v>
      </c>
      <c r="C16" s="102">
        <v>10.8</v>
      </c>
      <c r="D16" s="144">
        <v>1.5999999600000001</v>
      </c>
      <c r="E16" s="272">
        <v>92</v>
      </c>
      <c r="F16" s="273">
        <v>0.6</v>
      </c>
      <c r="G16" s="274">
        <v>314</v>
      </c>
      <c r="H16" s="273">
        <v>0.11009172</v>
      </c>
      <c r="I16" s="275">
        <v>459</v>
      </c>
      <c r="J16" s="273">
        <v>0.15686269</v>
      </c>
      <c r="K16" s="276">
        <v>742</v>
      </c>
      <c r="L16" s="277">
        <v>6.4864809999999995E-2</v>
      </c>
    </row>
    <row r="17" spans="1:12" x14ac:dyDescent="0.25">
      <c r="A17" s="102">
        <v>193</v>
      </c>
      <c r="B17" s="144">
        <v>1.3</v>
      </c>
      <c r="C17" s="102">
        <v>10.7</v>
      </c>
      <c r="D17" s="144">
        <v>1.73333329</v>
      </c>
      <c r="E17" s="272">
        <v>93</v>
      </c>
      <c r="F17" s="273">
        <v>0.65</v>
      </c>
      <c r="G17" s="274">
        <v>315</v>
      </c>
      <c r="H17" s="273">
        <v>0.11926603</v>
      </c>
      <c r="I17" s="275">
        <v>460</v>
      </c>
      <c r="J17" s="273">
        <v>0.16993458</v>
      </c>
      <c r="K17" s="276">
        <v>743</v>
      </c>
      <c r="L17" s="277">
        <v>7.027021E-2</v>
      </c>
    </row>
    <row r="18" spans="1:12" x14ac:dyDescent="0.25">
      <c r="A18" s="102">
        <v>194</v>
      </c>
      <c r="B18" s="144">
        <v>1.4</v>
      </c>
      <c r="C18" s="102">
        <v>10.6</v>
      </c>
      <c r="D18" s="144">
        <v>1.8666666199999999</v>
      </c>
      <c r="E18" s="272">
        <v>94</v>
      </c>
      <c r="F18" s="273">
        <v>0.7</v>
      </c>
      <c r="G18" s="274">
        <v>316</v>
      </c>
      <c r="H18" s="273">
        <v>0.12844033999999999</v>
      </c>
      <c r="I18" s="275">
        <v>461</v>
      </c>
      <c r="J18" s="273">
        <v>0.18300647</v>
      </c>
      <c r="K18" s="276">
        <v>744</v>
      </c>
      <c r="L18" s="277">
        <v>7.5675610000000004E-2</v>
      </c>
    </row>
    <row r="19" spans="1:12" ht="15.75" thickBot="1" x14ac:dyDescent="0.3">
      <c r="A19" s="102">
        <v>195</v>
      </c>
      <c r="B19" s="144">
        <v>1.5</v>
      </c>
      <c r="C19" s="104" t="s">
        <v>152</v>
      </c>
      <c r="D19" s="151">
        <v>2</v>
      </c>
      <c r="E19" s="272">
        <v>95</v>
      </c>
      <c r="F19" s="273">
        <v>0.75</v>
      </c>
      <c r="G19" s="274">
        <v>317</v>
      </c>
      <c r="H19" s="273">
        <v>0.13761465000000001</v>
      </c>
      <c r="I19" s="275">
        <v>462</v>
      </c>
      <c r="J19" s="273">
        <v>0.19607836000000001</v>
      </c>
      <c r="K19" s="276">
        <v>745</v>
      </c>
      <c r="L19" s="277">
        <v>8.1081009999999995E-2</v>
      </c>
    </row>
    <row r="20" spans="1:12" x14ac:dyDescent="0.25">
      <c r="A20" s="102">
        <v>196</v>
      </c>
      <c r="B20" s="144">
        <v>1.6</v>
      </c>
      <c r="C20" s="109"/>
      <c r="E20" s="272">
        <v>96</v>
      </c>
      <c r="F20" s="273">
        <v>0.8</v>
      </c>
      <c r="G20" s="274">
        <v>318</v>
      </c>
      <c r="H20" s="273">
        <v>0.14678896</v>
      </c>
      <c r="I20" s="275">
        <v>463</v>
      </c>
      <c r="J20" s="273">
        <v>0.20915025000000001</v>
      </c>
      <c r="K20" s="276">
        <v>746</v>
      </c>
      <c r="L20" s="277">
        <v>8.648641E-2</v>
      </c>
    </row>
    <row r="21" spans="1:12" x14ac:dyDescent="0.25">
      <c r="A21" s="102">
        <v>197</v>
      </c>
      <c r="B21" s="144">
        <v>1.7</v>
      </c>
      <c r="E21" s="272">
        <v>97</v>
      </c>
      <c r="F21" s="273">
        <v>0.85</v>
      </c>
      <c r="G21" s="274">
        <v>319</v>
      </c>
      <c r="H21" s="273">
        <v>0.15596326999999999</v>
      </c>
      <c r="I21" s="275">
        <v>464</v>
      </c>
      <c r="J21" s="273">
        <v>0.22222214000000001</v>
      </c>
      <c r="K21" s="276">
        <v>747</v>
      </c>
      <c r="L21" s="277">
        <v>9.1891810000000004E-2</v>
      </c>
    </row>
    <row r="22" spans="1:12" x14ac:dyDescent="0.25">
      <c r="A22" s="102">
        <v>198</v>
      </c>
      <c r="B22" s="144">
        <v>1.8</v>
      </c>
      <c r="E22" s="272">
        <v>98</v>
      </c>
      <c r="F22" s="273">
        <v>0.9</v>
      </c>
      <c r="G22" s="274">
        <v>320</v>
      </c>
      <c r="H22" s="273">
        <v>0.16513758000000001</v>
      </c>
      <c r="I22" s="275">
        <v>465</v>
      </c>
      <c r="J22" s="273">
        <v>0.23529402999999999</v>
      </c>
      <c r="K22" s="276">
        <v>748</v>
      </c>
      <c r="L22" s="277">
        <v>9.7297209999999995E-2</v>
      </c>
    </row>
    <row r="23" spans="1:12" x14ac:dyDescent="0.25">
      <c r="A23" s="102">
        <v>199</v>
      </c>
      <c r="B23" s="144">
        <v>1.9</v>
      </c>
      <c r="E23" s="272">
        <v>99</v>
      </c>
      <c r="F23" s="273">
        <v>0.95</v>
      </c>
      <c r="G23" s="274">
        <v>321</v>
      </c>
      <c r="H23" s="273">
        <v>0.17431189</v>
      </c>
      <c r="I23" s="275">
        <v>466</v>
      </c>
      <c r="J23" s="273">
        <v>0.24836591999999999</v>
      </c>
      <c r="K23" s="276">
        <v>749</v>
      </c>
      <c r="L23" s="277">
        <v>0.10270261</v>
      </c>
    </row>
    <row r="24" spans="1:12" ht="15.75" thickBot="1" x14ac:dyDescent="0.3">
      <c r="A24" s="104" t="s">
        <v>142</v>
      </c>
      <c r="B24" s="151">
        <v>2</v>
      </c>
      <c r="E24" s="272">
        <v>100</v>
      </c>
      <c r="F24" s="278">
        <v>1</v>
      </c>
      <c r="G24" s="274">
        <v>322</v>
      </c>
      <c r="H24" s="273">
        <v>0.18348619999999999</v>
      </c>
      <c r="I24" s="275">
        <v>467</v>
      </c>
      <c r="J24" s="273">
        <v>0.26143780999999999</v>
      </c>
      <c r="K24" s="276">
        <v>750</v>
      </c>
      <c r="L24" s="277">
        <v>0.10810801</v>
      </c>
    </row>
    <row r="25" spans="1:12" x14ac:dyDescent="0.25">
      <c r="A25" s="83"/>
      <c r="B25" s="83"/>
      <c r="C25" s="150"/>
      <c r="E25" s="272">
        <v>101</v>
      </c>
      <c r="F25" s="273">
        <v>1.05</v>
      </c>
      <c r="G25" s="274">
        <v>323</v>
      </c>
      <c r="H25" s="273">
        <v>0.19266051000000001</v>
      </c>
      <c r="I25" s="275">
        <v>468</v>
      </c>
      <c r="J25" s="273">
        <v>0.27450970000000002</v>
      </c>
      <c r="K25" s="276">
        <v>751</v>
      </c>
      <c r="L25" s="277">
        <v>0.11351341</v>
      </c>
    </row>
    <row r="26" spans="1:12" x14ac:dyDescent="0.25">
      <c r="A26" s="83"/>
      <c r="B26" s="83"/>
      <c r="E26" s="272">
        <v>102</v>
      </c>
      <c r="F26" s="273">
        <v>1.1000000000000001</v>
      </c>
      <c r="G26" s="274">
        <v>324</v>
      </c>
      <c r="H26" s="273">
        <v>0.20183482</v>
      </c>
      <c r="I26" s="275">
        <v>469</v>
      </c>
      <c r="J26" s="273">
        <v>0.28758159</v>
      </c>
      <c r="K26" s="276">
        <v>752</v>
      </c>
      <c r="L26" s="277">
        <v>0.11891881</v>
      </c>
    </row>
    <row r="27" spans="1:12" x14ac:dyDescent="0.25">
      <c r="A27" s="83"/>
      <c r="B27" s="83"/>
      <c r="E27" s="272">
        <v>103</v>
      </c>
      <c r="F27" s="273">
        <v>1.1499999999999999</v>
      </c>
      <c r="G27" s="274">
        <v>325</v>
      </c>
      <c r="H27" s="273">
        <v>0.21100912999999999</v>
      </c>
      <c r="I27" s="275">
        <v>470</v>
      </c>
      <c r="J27" s="273">
        <v>0.30065347999999997</v>
      </c>
      <c r="K27" s="276">
        <v>753</v>
      </c>
      <c r="L27" s="277">
        <v>0.12432421</v>
      </c>
    </row>
    <row r="28" spans="1:12" x14ac:dyDescent="0.25">
      <c r="A28" s="83"/>
      <c r="B28" s="83"/>
      <c r="E28" s="272">
        <v>104</v>
      </c>
      <c r="F28" s="273">
        <v>1.2</v>
      </c>
      <c r="G28" s="274">
        <v>326</v>
      </c>
      <c r="H28" s="273">
        <v>0.22018344000000001</v>
      </c>
      <c r="I28" s="275">
        <v>471</v>
      </c>
      <c r="J28" s="273">
        <v>0.31372537</v>
      </c>
      <c r="K28" s="276">
        <v>754</v>
      </c>
      <c r="L28" s="277">
        <v>0.12972961</v>
      </c>
    </row>
    <row r="29" spans="1:12" x14ac:dyDescent="0.25">
      <c r="A29" s="83"/>
      <c r="B29" s="83"/>
      <c r="E29" s="272">
        <v>105</v>
      </c>
      <c r="F29" s="273">
        <v>1.25</v>
      </c>
      <c r="G29" s="274">
        <v>327</v>
      </c>
      <c r="H29" s="273">
        <v>0.22935775</v>
      </c>
      <c r="I29" s="275">
        <v>472</v>
      </c>
      <c r="J29" s="273">
        <v>0.32679725999999998</v>
      </c>
      <c r="K29" s="276">
        <v>755</v>
      </c>
      <c r="L29" s="277">
        <v>0.13513501</v>
      </c>
    </row>
    <row r="30" spans="1:12" x14ac:dyDescent="0.25">
      <c r="A30" s="83"/>
      <c r="B30" s="83"/>
      <c r="E30" s="272">
        <v>106</v>
      </c>
      <c r="F30" s="273">
        <v>1.3</v>
      </c>
      <c r="G30" s="274">
        <v>328</v>
      </c>
      <c r="H30" s="273">
        <v>0.23853205999999999</v>
      </c>
      <c r="I30" s="275">
        <v>473</v>
      </c>
      <c r="J30" s="273">
        <v>0.33986915000000001</v>
      </c>
      <c r="K30" s="276">
        <v>756</v>
      </c>
      <c r="L30" s="277">
        <v>0.14054041</v>
      </c>
    </row>
    <row r="31" spans="1:12" x14ac:dyDescent="0.25">
      <c r="A31" s="99"/>
      <c r="B31" s="99"/>
      <c r="E31" s="272">
        <v>107</v>
      </c>
      <c r="F31" s="273">
        <v>1.35</v>
      </c>
      <c r="G31" s="274">
        <v>329</v>
      </c>
      <c r="H31" s="273">
        <v>0.24770637000000001</v>
      </c>
      <c r="I31" s="275">
        <v>474</v>
      </c>
      <c r="J31" s="273">
        <v>0.35294103999999998</v>
      </c>
      <c r="K31" s="276">
        <v>757</v>
      </c>
      <c r="L31" s="277">
        <v>0.14594581000000001</v>
      </c>
    </row>
    <row r="32" spans="1:12" x14ac:dyDescent="0.25">
      <c r="A32" s="99"/>
      <c r="B32" s="83"/>
      <c r="E32" s="272">
        <v>108</v>
      </c>
      <c r="F32" s="273">
        <v>1.4</v>
      </c>
      <c r="G32" s="274">
        <v>330</v>
      </c>
      <c r="H32" s="273">
        <v>0.25688067999999997</v>
      </c>
      <c r="I32" s="275">
        <v>475</v>
      </c>
      <c r="J32" s="273">
        <v>0.36601293000000001</v>
      </c>
      <c r="K32" s="276">
        <v>758</v>
      </c>
      <c r="L32" s="277">
        <v>0.15135121000000001</v>
      </c>
    </row>
    <row r="33" spans="1:12" x14ac:dyDescent="0.25">
      <c r="A33" s="99"/>
      <c r="B33" s="99"/>
      <c r="E33" s="272">
        <v>109</v>
      </c>
      <c r="F33" s="273">
        <v>1.45</v>
      </c>
      <c r="G33" s="274">
        <v>331</v>
      </c>
      <c r="H33" s="273">
        <v>0.26605498999999999</v>
      </c>
      <c r="I33" s="275">
        <v>476</v>
      </c>
      <c r="J33" s="273">
        <v>0.37908481999999999</v>
      </c>
      <c r="K33" s="276">
        <v>759</v>
      </c>
      <c r="L33" s="277">
        <v>0.15675660999999999</v>
      </c>
    </row>
    <row r="34" spans="1:12" x14ac:dyDescent="0.25">
      <c r="A34" s="99"/>
      <c r="B34" s="83"/>
      <c r="E34" s="272">
        <v>110</v>
      </c>
      <c r="F34" s="273">
        <v>1.5</v>
      </c>
      <c r="G34" s="274">
        <v>332</v>
      </c>
      <c r="H34" s="273">
        <v>0.27522930000000001</v>
      </c>
      <c r="I34" s="275">
        <v>477</v>
      </c>
      <c r="J34" s="273">
        <v>0.39215671000000002</v>
      </c>
      <c r="K34" s="276">
        <v>760</v>
      </c>
      <c r="L34" s="277">
        <v>0.16216201</v>
      </c>
    </row>
    <row r="35" spans="1:12" x14ac:dyDescent="0.25">
      <c r="A35" s="83"/>
      <c r="B35" s="83"/>
      <c r="E35" s="272">
        <v>111</v>
      </c>
      <c r="F35" s="273">
        <v>1.55</v>
      </c>
      <c r="G35" s="274">
        <v>333</v>
      </c>
      <c r="H35" s="273">
        <v>0.28440360999999997</v>
      </c>
      <c r="I35" s="275">
        <v>478</v>
      </c>
      <c r="J35" s="273">
        <v>0.40522859999999999</v>
      </c>
      <c r="K35" s="276">
        <v>761</v>
      </c>
      <c r="L35" s="277">
        <v>0.16756741</v>
      </c>
    </row>
    <row r="36" spans="1:12" x14ac:dyDescent="0.25">
      <c r="A36" s="83"/>
      <c r="B36" s="83"/>
      <c r="E36" s="272">
        <v>112</v>
      </c>
      <c r="F36" s="273">
        <v>1.6</v>
      </c>
      <c r="G36" s="274">
        <v>334</v>
      </c>
      <c r="H36" s="273">
        <v>0.29357791999999999</v>
      </c>
      <c r="I36" s="275">
        <v>479</v>
      </c>
      <c r="J36" s="273">
        <v>0.41830049000000002</v>
      </c>
      <c r="K36" s="276">
        <v>762</v>
      </c>
      <c r="L36" s="277">
        <v>0.17297281</v>
      </c>
    </row>
    <row r="37" spans="1:12" x14ac:dyDescent="0.25">
      <c r="A37" s="83"/>
      <c r="B37" s="83"/>
      <c r="E37" s="272">
        <v>113</v>
      </c>
      <c r="F37" s="273">
        <v>1.65</v>
      </c>
      <c r="G37" s="274">
        <v>335</v>
      </c>
      <c r="H37" s="273">
        <v>0.30275223000000001</v>
      </c>
      <c r="I37" s="275">
        <v>480</v>
      </c>
      <c r="J37" s="273">
        <v>0.43137238</v>
      </c>
      <c r="K37" s="276">
        <v>763</v>
      </c>
      <c r="L37" s="277">
        <v>0.17837821000000001</v>
      </c>
    </row>
    <row r="38" spans="1:12" x14ac:dyDescent="0.25">
      <c r="E38" s="272">
        <v>114</v>
      </c>
      <c r="F38" s="273">
        <v>1.7</v>
      </c>
      <c r="G38" s="274">
        <v>336</v>
      </c>
      <c r="H38" s="273">
        <v>0.31192653999999997</v>
      </c>
      <c r="I38" s="275">
        <v>481</v>
      </c>
      <c r="J38" s="273">
        <v>0.44444426999999997</v>
      </c>
      <c r="K38" s="276">
        <v>764</v>
      </c>
      <c r="L38" s="277">
        <v>0.18378360999999999</v>
      </c>
    </row>
    <row r="39" spans="1:12" x14ac:dyDescent="0.25">
      <c r="E39" s="272">
        <v>115</v>
      </c>
      <c r="F39" s="273">
        <v>1.75</v>
      </c>
      <c r="G39" s="274">
        <v>337</v>
      </c>
      <c r="H39" s="273">
        <v>0.32110084999999999</v>
      </c>
      <c r="I39" s="275">
        <v>482</v>
      </c>
      <c r="J39" s="273">
        <v>0.45751616000000001</v>
      </c>
      <c r="K39" s="276">
        <v>765</v>
      </c>
      <c r="L39" s="277">
        <v>0.18918900999999999</v>
      </c>
    </row>
    <row r="40" spans="1:12" x14ac:dyDescent="0.25">
      <c r="E40" s="272">
        <v>116</v>
      </c>
      <c r="F40" s="273">
        <v>1.8</v>
      </c>
      <c r="G40" s="274">
        <v>338</v>
      </c>
      <c r="H40" s="273">
        <v>0.33027516000000001</v>
      </c>
      <c r="I40" s="275">
        <v>483</v>
      </c>
      <c r="J40" s="273">
        <v>0.47058804999999998</v>
      </c>
      <c r="K40" s="276">
        <v>766</v>
      </c>
      <c r="L40" s="277">
        <v>0.19459441</v>
      </c>
    </row>
    <row r="41" spans="1:12" x14ac:dyDescent="0.25">
      <c r="E41" s="272">
        <v>117</v>
      </c>
      <c r="F41" s="273">
        <v>1.85</v>
      </c>
      <c r="G41" s="274">
        <v>339</v>
      </c>
      <c r="H41" s="273">
        <v>0.33944946999999998</v>
      </c>
      <c r="I41" s="275">
        <v>484</v>
      </c>
      <c r="J41" s="273">
        <v>0.48365994000000001</v>
      </c>
      <c r="K41" s="276">
        <v>767</v>
      </c>
      <c r="L41" s="277">
        <v>0.19999981</v>
      </c>
    </row>
    <row r="42" spans="1:12" x14ac:dyDescent="0.25">
      <c r="E42" s="272">
        <v>118</v>
      </c>
      <c r="F42" s="273">
        <v>1.9</v>
      </c>
      <c r="G42" s="274">
        <v>340</v>
      </c>
      <c r="H42" s="273">
        <v>0.34862377999999999</v>
      </c>
      <c r="I42" s="275">
        <v>485</v>
      </c>
      <c r="J42" s="273">
        <v>0.49673182999999999</v>
      </c>
      <c r="K42" s="276">
        <v>768</v>
      </c>
      <c r="L42" s="277">
        <v>0.20540521</v>
      </c>
    </row>
    <row r="43" spans="1:12" x14ac:dyDescent="0.25">
      <c r="E43" s="272">
        <v>119</v>
      </c>
      <c r="F43" s="273">
        <v>1.95</v>
      </c>
      <c r="G43" s="274">
        <v>341</v>
      </c>
      <c r="H43" s="273">
        <v>0.35779809000000001</v>
      </c>
      <c r="I43" s="275">
        <v>486</v>
      </c>
      <c r="J43" s="273">
        <v>0.50980371999999996</v>
      </c>
      <c r="K43" s="276">
        <v>769</v>
      </c>
      <c r="L43" s="277">
        <v>0.21081061000000001</v>
      </c>
    </row>
    <row r="44" spans="1:12" ht="15.75" thickBot="1" x14ac:dyDescent="0.3">
      <c r="E44" s="279" t="s">
        <v>157</v>
      </c>
      <c r="F44" s="280">
        <v>2</v>
      </c>
      <c r="G44" s="274">
        <v>342</v>
      </c>
      <c r="H44" s="273">
        <v>0.36697239999999998</v>
      </c>
      <c r="I44" s="275">
        <v>487</v>
      </c>
      <c r="J44" s="273">
        <v>0.52287561000000005</v>
      </c>
      <c r="K44" s="276">
        <v>770</v>
      </c>
      <c r="L44" s="277">
        <v>0.21621600999999999</v>
      </c>
    </row>
    <row r="45" spans="1:12" x14ac:dyDescent="0.25">
      <c r="E45" s="281"/>
      <c r="F45" s="282"/>
      <c r="G45" s="274">
        <v>343</v>
      </c>
      <c r="H45" s="273">
        <v>0.37614671</v>
      </c>
      <c r="I45" s="275">
        <v>488</v>
      </c>
      <c r="J45" s="273">
        <v>0.53594750000000002</v>
      </c>
      <c r="K45" s="276">
        <v>771</v>
      </c>
      <c r="L45" s="277">
        <v>0.22162140999999999</v>
      </c>
    </row>
    <row r="46" spans="1:12" x14ac:dyDescent="0.25">
      <c r="E46" s="281"/>
      <c r="F46" s="282"/>
      <c r="G46" s="274">
        <v>344</v>
      </c>
      <c r="H46" s="273">
        <v>0.38532102000000001</v>
      </c>
      <c r="I46" s="275">
        <v>489</v>
      </c>
      <c r="J46" s="273">
        <v>0.54901939</v>
      </c>
      <c r="K46" s="276">
        <v>772</v>
      </c>
      <c r="L46" s="277">
        <v>0.22702681</v>
      </c>
    </row>
    <row r="47" spans="1:12" x14ac:dyDescent="0.25">
      <c r="E47" s="281"/>
      <c r="F47" s="282"/>
      <c r="G47" s="274">
        <v>345</v>
      </c>
      <c r="H47" s="273">
        <v>0.39449532999999998</v>
      </c>
      <c r="I47" s="275">
        <v>490</v>
      </c>
      <c r="J47" s="273">
        <v>0.56209127999999997</v>
      </c>
      <c r="K47" s="276">
        <v>773</v>
      </c>
      <c r="L47" s="277">
        <v>0.23243221</v>
      </c>
    </row>
    <row r="48" spans="1:12" x14ac:dyDescent="0.25">
      <c r="E48" s="281"/>
      <c r="F48" s="282"/>
      <c r="G48" s="274">
        <v>346</v>
      </c>
      <c r="H48" s="273">
        <v>0.40366964</v>
      </c>
      <c r="I48" s="275">
        <v>491</v>
      </c>
      <c r="J48" s="273">
        <v>0.57516316999999995</v>
      </c>
      <c r="K48" s="276">
        <v>774</v>
      </c>
      <c r="L48" s="277">
        <v>0.23783761</v>
      </c>
    </row>
    <row r="49" spans="5:12" x14ac:dyDescent="0.25">
      <c r="E49" s="281"/>
      <c r="F49" s="282"/>
      <c r="G49" s="274">
        <v>347</v>
      </c>
      <c r="H49" s="273">
        <v>0.41284395000000002</v>
      </c>
      <c r="I49" s="275">
        <v>492</v>
      </c>
      <c r="J49" s="273">
        <v>0.58823506000000003</v>
      </c>
      <c r="K49" s="276">
        <v>775</v>
      </c>
      <c r="L49" s="277">
        <v>0.24324301000000001</v>
      </c>
    </row>
    <row r="50" spans="5:12" x14ac:dyDescent="0.25">
      <c r="E50" s="281"/>
      <c r="F50" s="282"/>
      <c r="G50" s="274">
        <v>348</v>
      </c>
      <c r="H50" s="273">
        <v>0.42201825999999998</v>
      </c>
      <c r="I50" s="275">
        <v>493</v>
      </c>
      <c r="J50" s="273">
        <v>0.60130695000000001</v>
      </c>
      <c r="K50" s="276">
        <v>776</v>
      </c>
      <c r="L50" s="277">
        <v>0.24864840999999999</v>
      </c>
    </row>
    <row r="51" spans="5:12" x14ac:dyDescent="0.25">
      <c r="E51" s="281"/>
      <c r="F51" s="282"/>
      <c r="G51" s="274">
        <v>349</v>
      </c>
      <c r="H51" s="273">
        <v>0.43119257</v>
      </c>
      <c r="I51" s="275">
        <v>494</v>
      </c>
      <c r="J51" s="273">
        <v>0.61437883999999998</v>
      </c>
      <c r="K51" s="276">
        <v>777</v>
      </c>
      <c r="L51" s="277">
        <v>0.25405380999999999</v>
      </c>
    </row>
    <row r="52" spans="5:12" x14ac:dyDescent="0.25">
      <c r="E52" s="281"/>
      <c r="F52" s="282"/>
      <c r="G52" s="274">
        <v>350</v>
      </c>
      <c r="H52" s="273">
        <v>0.44036688000000002</v>
      </c>
      <c r="I52" s="275">
        <v>495</v>
      </c>
      <c r="J52" s="273">
        <v>0.62745072999999996</v>
      </c>
      <c r="K52" s="276">
        <v>778</v>
      </c>
      <c r="L52" s="277">
        <v>0.25945921</v>
      </c>
    </row>
    <row r="53" spans="5:12" x14ac:dyDescent="0.25">
      <c r="E53" s="281"/>
      <c r="F53" s="282"/>
      <c r="G53" s="274">
        <v>351</v>
      </c>
      <c r="H53" s="273">
        <v>0.44954118999999998</v>
      </c>
      <c r="I53" s="275">
        <v>496</v>
      </c>
      <c r="J53" s="273">
        <v>0.64052262000000004</v>
      </c>
      <c r="K53" s="276">
        <v>779</v>
      </c>
      <c r="L53" s="277">
        <v>0.26486461</v>
      </c>
    </row>
    <row r="54" spans="5:12" x14ac:dyDescent="0.25">
      <c r="E54" s="281"/>
      <c r="F54" s="282"/>
      <c r="G54" s="274">
        <v>352</v>
      </c>
      <c r="H54" s="273">
        <v>0.4587155</v>
      </c>
      <c r="I54" s="275">
        <v>497</v>
      </c>
      <c r="J54" s="273">
        <v>0.65359451000000002</v>
      </c>
      <c r="K54" s="276">
        <v>780</v>
      </c>
      <c r="L54" s="277">
        <v>0.27027001</v>
      </c>
    </row>
    <row r="55" spans="5:12" x14ac:dyDescent="0.25">
      <c r="E55" s="281"/>
      <c r="F55" s="282"/>
      <c r="G55" s="274">
        <v>353</v>
      </c>
      <c r="H55" s="273">
        <v>0.46788981000000002</v>
      </c>
      <c r="I55" s="275">
        <v>498</v>
      </c>
      <c r="J55" s="273">
        <v>0.66666639999999999</v>
      </c>
      <c r="K55" s="276">
        <v>781</v>
      </c>
      <c r="L55" s="277">
        <v>0.27567541000000001</v>
      </c>
    </row>
    <row r="56" spans="5:12" x14ac:dyDescent="0.25">
      <c r="E56" s="281"/>
      <c r="F56" s="282"/>
      <c r="G56" s="274">
        <v>354</v>
      </c>
      <c r="H56" s="273">
        <v>0.47706411999999998</v>
      </c>
      <c r="I56" s="275">
        <v>499</v>
      </c>
      <c r="J56" s="273">
        <v>0.67973828999999997</v>
      </c>
      <c r="K56" s="276">
        <v>782</v>
      </c>
      <c r="L56" s="277">
        <v>0.28108081000000001</v>
      </c>
    </row>
    <row r="57" spans="5:12" x14ac:dyDescent="0.25">
      <c r="E57" s="281"/>
      <c r="F57" s="282"/>
      <c r="G57" s="274">
        <v>355</v>
      </c>
      <c r="H57" s="273">
        <v>0.48623843</v>
      </c>
      <c r="I57" s="275">
        <v>500</v>
      </c>
      <c r="J57" s="273">
        <v>0.69281018000000005</v>
      </c>
      <c r="K57" s="276">
        <v>783</v>
      </c>
      <c r="L57" s="277">
        <v>0.28648621000000002</v>
      </c>
    </row>
    <row r="58" spans="5:12" x14ac:dyDescent="0.25">
      <c r="E58" s="281"/>
      <c r="F58" s="282"/>
      <c r="G58" s="274">
        <v>356</v>
      </c>
      <c r="H58" s="273">
        <v>0.49541274000000002</v>
      </c>
      <c r="I58" s="275">
        <v>501</v>
      </c>
      <c r="J58" s="273">
        <v>0.70588207000000003</v>
      </c>
      <c r="K58" s="276">
        <v>784</v>
      </c>
      <c r="L58" s="277">
        <v>0.29189161000000002</v>
      </c>
    </row>
    <row r="59" spans="5:12" x14ac:dyDescent="0.25">
      <c r="E59" s="281"/>
      <c r="F59" s="282"/>
      <c r="G59" s="274">
        <v>357</v>
      </c>
      <c r="H59" s="273">
        <v>0.50458705000000004</v>
      </c>
      <c r="I59" s="275">
        <v>502</v>
      </c>
      <c r="J59" s="273">
        <v>0.71895396</v>
      </c>
      <c r="K59" s="276">
        <v>785</v>
      </c>
      <c r="L59" s="277">
        <v>0.29729700999999997</v>
      </c>
    </row>
    <row r="60" spans="5:12" x14ac:dyDescent="0.25">
      <c r="E60" s="281"/>
      <c r="F60" s="282"/>
      <c r="G60" s="274">
        <v>358</v>
      </c>
      <c r="H60" s="273">
        <v>0.51376135999999994</v>
      </c>
      <c r="I60" s="275">
        <v>503</v>
      </c>
      <c r="J60" s="273">
        <v>0.73202584999999998</v>
      </c>
      <c r="K60" s="276">
        <v>786</v>
      </c>
      <c r="L60" s="277">
        <v>0.30270240999999998</v>
      </c>
    </row>
    <row r="61" spans="5:12" x14ac:dyDescent="0.25">
      <c r="E61" s="281"/>
      <c r="F61" s="282"/>
      <c r="G61" s="274">
        <v>359</v>
      </c>
      <c r="H61" s="273">
        <v>0.52293566999999996</v>
      </c>
      <c r="I61" s="275">
        <v>504</v>
      </c>
      <c r="J61" s="273">
        <v>0.74509773999999995</v>
      </c>
      <c r="K61" s="276">
        <v>787</v>
      </c>
      <c r="L61" s="277">
        <v>0.30810780999999998</v>
      </c>
    </row>
    <row r="62" spans="5:12" x14ac:dyDescent="0.25">
      <c r="E62" s="281"/>
      <c r="F62" s="282"/>
      <c r="G62" s="274">
        <v>360</v>
      </c>
      <c r="H62" s="273">
        <v>0.53210997999999998</v>
      </c>
      <c r="I62" s="275">
        <v>505</v>
      </c>
      <c r="J62" s="273">
        <v>0.75816963000000004</v>
      </c>
      <c r="K62" s="276">
        <v>788</v>
      </c>
      <c r="L62" s="277">
        <v>0.31351320999999999</v>
      </c>
    </row>
    <row r="63" spans="5:12" x14ac:dyDescent="0.25">
      <c r="E63" s="281"/>
      <c r="F63" s="282"/>
      <c r="G63" s="274">
        <v>361</v>
      </c>
      <c r="H63" s="273">
        <v>0.54128429</v>
      </c>
      <c r="I63" s="275">
        <v>506</v>
      </c>
      <c r="J63" s="273">
        <v>0.77124152000000001</v>
      </c>
      <c r="K63" s="276">
        <v>789</v>
      </c>
      <c r="L63" s="277">
        <v>0.31891860999999999</v>
      </c>
    </row>
    <row r="64" spans="5:12" x14ac:dyDescent="0.25">
      <c r="E64" s="281"/>
      <c r="F64" s="282"/>
      <c r="G64" s="274">
        <v>362</v>
      </c>
      <c r="H64" s="273">
        <v>0.55045860000000002</v>
      </c>
      <c r="I64" s="275">
        <v>507</v>
      </c>
      <c r="J64" s="273">
        <v>0.78431340999999999</v>
      </c>
      <c r="K64" s="276">
        <v>790</v>
      </c>
      <c r="L64" s="277">
        <v>0.32432401</v>
      </c>
    </row>
    <row r="65" spans="5:12" x14ac:dyDescent="0.25">
      <c r="E65" s="281"/>
      <c r="F65" s="282"/>
      <c r="G65" s="274">
        <v>363</v>
      </c>
      <c r="H65" s="273">
        <v>0.55963291000000004</v>
      </c>
      <c r="I65" s="275">
        <v>508</v>
      </c>
      <c r="J65" s="273">
        <v>0.79738529999999996</v>
      </c>
      <c r="K65" s="276">
        <v>791</v>
      </c>
      <c r="L65" s="277">
        <v>0.32972941</v>
      </c>
    </row>
    <row r="66" spans="5:12" x14ac:dyDescent="0.25">
      <c r="E66" s="281"/>
      <c r="F66" s="282"/>
      <c r="G66" s="274">
        <v>364</v>
      </c>
      <c r="H66" s="273">
        <v>0.56880721999999995</v>
      </c>
      <c r="I66" s="275">
        <v>509</v>
      </c>
      <c r="J66" s="273">
        <v>0.81045719000000005</v>
      </c>
      <c r="K66" s="276">
        <v>792</v>
      </c>
      <c r="L66" s="277">
        <v>0.33513481000000001</v>
      </c>
    </row>
    <row r="67" spans="5:12" x14ac:dyDescent="0.25">
      <c r="E67" s="281"/>
      <c r="F67" s="282"/>
      <c r="G67" s="274">
        <v>365</v>
      </c>
      <c r="H67" s="273">
        <v>0.57798152999999997</v>
      </c>
      <c r="I67" s="275">
        <v>510</v>
      </c>
      <c r="J67" s="273">
        <v>0.82352908000000002</v>
      </c>
      <c r="K67" s="276">
        <v>793</v>
      </c>
      <c r="L67" s="277">
        <v>0.34054021000000001</v>
      </c>
    </row>
    <row r="68" spans="5:12" x14ac:dyDescent="0.25">
      <c r="E68" s="281"/>
      <c r="F68" s="282"/>
      <c r="G68" s="274">
        <v>366</v>
      </c>
      <c r="H68" s="273">
        <v>0.58715583999999998</v>
      </c>
      <c r="I68" s="275">
        <v>511</v>
      </c>
      <c r="J68" s="273">
        <v>0.83660097</v>
      </c>
      <c r="K68" s="276">
        <v>794</v>
      </c>
      <c r="L68" s="277">
        <v>0.34594561000000001</v>
      </c>
    </row>
    <row r="69" spans="5:12" x14ac:dyDescent="0.25">
      <c r="E69" s="281"/>
      <c r="F69" s="282"/>
      <c r="G69" s="274">
        <v>367</v>
      </c>
      <c r="H69" s="273">
        <v>0.59633015</v>
      </c>
      <c r="I69" s="275">
        <v>512</v>
      </c>
      <c r="J69" s="273">
        <v>0.84967285999999997</v>
      </c>
      <c r="K69" s="276">
        <v>795</v>
      </c>
      <c r="L69" s="277">
        <v>0.35135101000000002</v>
      </c>
    </row>
    <row r="70" spans="5:12" x14ac:dyDescent="0.25">
      <c r="E70" s="281"/>
      <c r="F70" s="282"/>
      <c r="G70" s="274">
        <v>368</v>
      </c>
      <c r="H70" s="273">
        <v>0.60550446000000002</v>
      </c>
      <c r="I70" s="275">
        <v>513</v>
      </c>
      <c r="J70" s="273">
        <v>0.86274474999999995</v>
      </c>
      <c r="K70" s="276">
        <v>796</v>
      </c>
      <c r="L70" s="277">
        <v>0.35675641000000002</v>
      </c>
    </row>
    <row r="71" spans="5:12" x14ac:dyDescent="0.25">
      <c r="E71" s="281"/>
      <c r="F71" s="282"/>
      <c r="G71" s="274">
        <v>369</v>
      </c>
      <c r="H71" s="273">
        <v>0.61467877000000004</v>
      </c>
      <c r="I71" s="275">
        <v>514</v>
      </c>
      <c r="J71" s="273">
        <v>0.87581664000000004</v>
      </c>
      <c r="K71" s="276">
        <v>797</v>
      </c>
      <c r="L71" s="277">
        <v>0.36216180999999997</v>
      </c>
    </row>
    <row r="72" spans="5:12" x14ac:dyDescent="0.25">
      <c r="E72" s="281"/>
      <c r="F72" s="282"/>
      <c r="G72" s="274">
        <v>370</v>
      </c>
      <c r="H72" s="273">
        <v>0.62385307999999995</v>
      </c>
      <c r="I72" s="275">
        <v>515</v>
      </c>
      <c r="J72" s="273">
        <v>0.88888853000000001</v>
      </c>
      <c r="K72" s="276">
        <v>798</v>
      </c>
      <c r="L72" s="277">
        <v>0.36756720999999998</v>
      </c>
    </row>
    <row r="73" spans="5:12" x14ac:dyDescent="0.25">
      <c r="E73" s="281"/>
      <c r="F73" s="282"/>
      <c r="G73" s="274">
        <v>371</v>
      </c>
      <c r="H73" s="273">
        <v>0.63302738999999997</v>
      </c>
      <c r="I73" s="275">
        <v>516</v>
      </c>
      <c r="J73" s="273">
        <v>0.90196041999999998</v>
      </c>
      <c r="K73" s="276">
        <v>799</v>
      </c>
      <c r="L73" s="277">
        <v>0.37297260999999998</v>
      </c>
    </row>
    <row r="74" spans="5:12" x14ac:dyDescent="0.25">
      <c r="E74" s="281"/>
      <c r="F74" s="282"/>
      <c r="G74" s="274">
        <v>372</v>
      </c>
      <c r="H74" s="273">
        <v>0.64220169999999999</v>
      </c>
      <c r="I74" s="275">
        <v>517</v>
      </c>
      <c r="J74" s="273">
        <v>0.91503230999999996</v>
      </c>
      <c r="K74" s="276">
        <v>800</v>
      </c>
      <c r="L74" s="277">
        <v>0.37837800999999999</v>
      </c>
    </row>
    <row r="75" spans="5:12" x14ac:dyDescent="0.25">
      <c r="E75" s="281"/>
      <c r="F75" s="282"/>
      <c r="G75" s="274">
        <v>373</v>
      </c>
      <c r="H75" s="273">
        <v>0.65137601000000001</v>
      </c>
      <c r="I75" s="275">
        <v>518</v>
      </c>
      <c r="J75" s="273">
        <v>0.92810420000000005</v>
      </c>
      <c r="K75" s="276">
        <v>801</v>
      </c>
      <c r="L75" s="277">
        <v>0.38378340999999999</v>
      </c>
    </row>
    <row r="76" spans="5:12" x14ac:dyDescent="0.25">
      <c r="E76" s="281"/>
      <c r="F76" s="282"/>
      <c r="G76" s="274">
        <v>374</v>
      </c>
      <c r="H76" s="273">
        <v>0.66055032000000002</v>
      </c>
      <c r="I76" s="275">
        <v>519</v>
      </c>
      <c r="J76" s="273">
        <v>0.94117609000000002</v>
      </c>
      <c r="K76" s="276">
        <v>802</v>
      </c>
      <c r="L76" s="277">
        <v>0.38918881</v>
      </c>
    </row>
    <row r="77" spans="5:12" x14ac:dyDescent="0.25">
      <c r="E77" s="281"/>
      <c r="F77" s="282"/>
      <c r="G77" s="274">
        <v>375</v>
      </c>
      <c r="H77" s="273">
        <v>0.66972463000000004</v>
      </c>
      <c r="I77" s="275">
        <v>520</v>
      </c>
      <c r="J77" s="273">
        <v>0.95424798</v>
      </c>
      <c r="K77" s="276">
        <v>803</v>
      </c>
      <c r="L77" s="277">
        <v>0.39459421</v>
      </c>
    </row>
    <row r="78" spans="5:12" x14ac:dyDescent="0.25">
      <c r="E78" s="281"/>
      <c r="F78" s="282"/>
      <c r="G78" s="274">
        <v>376</v>
      </c>
      <c r="H78" s="273">
        <v>0.67889893999999995</v>
      </c>
      <c r="I78" s="275">
        <v>521</v>
      </c>
      <c r="J78" s="273">
        <v>0.96731986999999997</v>
      </c>
      <c r="K78" s="276">
        <v>804</v>
      </c>
      <c r="L78" s="277">
        <v>0.39999961000000001</v>
      </c>
    </row>
    <row r="79" spans="5:12" x14ac:dyDescent="0.25">
      <c r="E79" s="281"/>
      <c r="F79" s="282"/>
      <c r="G79" s="274">
        <v>377</v>
      </c>
      <c r="H79" s="273">
        <v>0.68807324999999997</v>
      </c>
      <c r="I79" s="275">
        <v>522</v>
      </c>
      <c r="J79" s="273">
        <v>0.98039175999999995</v>
      </c>
      <c r="K79" s="276">
        <v>805</v>
      </c>
      <c r="L79" s="277">
        <v>0.40540501000000001</v>
      </c>
    </row>
    <row r="80" spans="5:12" x14ac:dyDescent="0.25">
      <c r="E80" s="281"/>
      <c r="F80" s="282"/>
      <c r="G80" s="274">
        <v>378</v>
      </c>
      <c r="H80" s="273">
        <v>0.69724755999999999</v>
      </c>
      <c r="I80" s="275">
        <v>523</v>
      </c>
      <c r="J80" s="273">
        <v>0.99346365000000003</v>
      </c>
      <c r="K80" s="276">
        <v>806</v>
      </c>
      <c r="L80" s="277">
        <v>0.41081041000000001</v>
      </c>
    </row>
    <row r="81" spans="5:12" x14ac:dyDescent="0.25">
      <c r="E81" s="281"/>
      <c r="F81" s="282"/>
      <c r="G81" s="274">
        <v>379</v>
      </c>
      <c r="H81" s="273">
        <v>0.70642187000000001</v>
      </c>
      <c r="I81" s="275">
        <v>524</v>
      </c>
      <c r="J81" s="273">
        <v>1.00653554</v>
      </c>
      <c r="K81" s="276">
        <v>807</v>
      </c>
      <c r="L81" s="277">
        <v>0.41621581000000002</v>
      </c>
    </row>
    <row r="82" spans="5:12" x14ac:dyDescent="0.25">
      <c r="E82" s="281"/>
      <c r="F82" s="282"/>
      <c r="G82" s="274">
        <v>380</v>
      </c>
      <c r="H82" s="273">
        <v>0.71559618000000003</v>
      </c>
      <c r="I82" s="275">
        <v>525</v>
      </c>
      <c r="J82" s="273">
        <v>1.01960743</v>
      </c>
      <c r="K82" s="276">
        <v>808</v>
      </c>
      <c r="L82" s="277">
        <v>0.42162121000000002</v>
      </c>
    </row>
    <row r="83" spans="5:12" x14ac:dyDescent="0.25">
      <c r="E83" s="281"/>
      <c r="F83" s="282"/>
      <c r="G83" s="274">
        <v>381</v>
      </c>
      <c r="H83" s="273">
        <v>0.72477049000000004</v>
      </c>
      <c r="I83" s="275">
        <v>526</v>
      </c>
      <c r="J83" s="273">
        <v>1.03267932</v>
      </c>
      <c r="K83" s="276">
        <v>809</v>
      </c>
      <c r="L83" s="277">
        <v>0.42702660999999997</v>
      </c>
    </row>
    <row r="84" spans="5:12" x14ac:dyDescent="0.25">
      <c r="E84" s="281"/>
      <c r="F84" s="282"/>
      <c r="G84" s="274">
        <v>382</v>
      </c>
      <c r="H84" s="273">
        <v>0.73394479999999995</v>
      </c>
      <c r="I84" s="275">
        <v>527</v>
      </c>
      <c r="J84" s="273">
        <v>1.0457512099999999</v>
      </c>
      <c r="K84" s="276">
        <v>810</v>
      </c>
      <c r="L84" s="277">
        <v>0.43243200999999998</v>
      </c>
    </row>
    <row r="85" spans="5:12" x14ac:dyDescent="0.25">
      <c r="E85" s="281"/>
      <c r="F85" s="282"/>
      <c r="G85" s="274">
        <v>383</v>
      </c>
      <c r="H85" s="273">
        <v>0.74311910999999997</v>
      </c>
      <c r="I85" s="275">
        <v>528</v>
      </c>
      <c r="J85" s="273">
        <v>1.0588230999999999</v>
      </c>
      <c r="K85" s="276">
        <v>811</v>
      </c>
      <c r="L85" s="277">
        <v>0.43783740999999998</v>
      </c>
    </row>
    <row r="86" spans="5:12" x14ac:dyDescent="0.25">
      <c r="E86" s="281"/>
      <c r="F86" s="282"/>
      <c r="G86" s="274">
        <v>384</v>
      </c>
      <c r="H86" s="273">
        <v>0.75229341999999999</v>
      </c>
      <c r="I86" s="275">
        <v>529</v>
      </c>
      <c r="J86" s="273">
        <v>1.0718949900000001</v>
      </c>
      <c r="K86" s="276">
        <v>812</v>
      </c>
      <c r="L86" s="277">
        <v>0.44324280999999999</v>
      </c>
    </row>
    <row r="87" spans="5:12" x14ac:dyDescent="0.25">
      <c r="E87" s="281"/>
      <c r="F87" s="282"/>
      <c r="G87" s="274">
        <v>385</v>
      </c>
      <c r="H87" s="273">
        <v>0.76146773000000001</v>
      </c>
      <c r="I87" s="275">
        <v>530</v>
      </c>
      <c r="J87" s="273">
        <v>1.0849668800000001</v>
      </c>
      <c r="K87" s="276">
        <v>813</v>
      </c>
      <c r="L87" s="277">
        <v>0.44864820999999999</v>
      </c>
    </row>
    <row r="88" spans="5:12" x14ac:dyDescent="0.25">
      <c r="E88" s="281"/>
      <c r="F88" s="282"/>
      <c r="G88" s="274">
        <v>386</v>
      </c>
      <c r="H88" s="273">
        <v>0.77064204000000003</v>
      </c>
      <c r="I88" s="275">
        <v>531</v>
      </c>
      <c r="J88" s="273">
        <v>1.0980387700000001</v>
      </c>
      <c r="K88" s="276">
        <v>814</v>
      </c>
      <c r="L88" s="277">
        <v>0.45405361</v>
      </c>
    </row>
    <row r="89" spans="5:12" x14ac:dyDescent="0.25">
      <c r="E89" s="281"/>
      <c r="F89" s="282"/>
      <c r="G89" s="274">
        <v>387</v>
      </c>
      <c r="H89" s="273">
        <v>0.77981635000000005</v>
      </c>
      <c r="I89" s="275">
        <v>532</v>
      </c>
      <c r="J89" s="273">
        <v>1.11111066</v>
      </c>
      <c r="K89" s="276">
        <v>815</v>
      </c>
      <c r="L89" s="277">
        <v>0.45945901</v>
      </c>
    </row>
    <row r="90" spans="5:12" x14ac:dyDescent="0.25">
      <c r="E90" s="281"/>
      <c r="F90" s="282"/>
      <c r="G90" s="274">
        <v>388</v>
      </c>
      <c r="H90" s="273">
        <v>0.78899065999999995</v>
      </c>
      <c r="I90" s="275">
        <v>533</v>
      </c>
      <c r="J90" s="273">
        <v>1.12418255</v>
      </c>
      <c r="K90" s="276">
        <v>816</v>
      </c>
      <c r="L90" s="277">
        <v>0.46486441000000001</v>
      </c>
    </row>
    <row r="91" spans="5:12" x14ac:dyDescent="0.25">
      <c r="E91" s="281"/>
      <c r="F91" s="282"/>
      <c r="G91" s="274">
        <v>389</v>
      </c>
      <c r="H91" s="273">
        <v>0.79816496999999997</v>
      </c>
      <c r="I91" s="275">
        <v>534</v>
      </c>
      <c r="J91" s="273">
        <v>1.13725444</v>
      </c>
      <c r="K91" s="276">
        <v>817</v>
      </c>
      <c r="L91" s="277">
        <v>0.47026981000000001</v>
      </c>
    </row>
    <row r="92" spans="5:12" x14ac:dyDescent="0.25">
      <c r="E92" s="281"/>
      <c r="F92" s="282"/>
      <c r="G92" s="274">
        <v>390</v>
      </c>
      <c r="H92" s="273">
        <v>0.80733927999999999</v>
      </c>
      <c r="I92" s="275">
        <v>535</v>
      </c>
      <c r="J92" s="273">
        <v>1.15032633</v>
      </c>
      <c r="K92" s="276">
        <v>818</v>
      </c>
      <c r="L92" s="277">
        <v>0.47567521000000001</v>
      </c>
    </row>
    <row r="93" spans="5:12" x14ac:dyDescent="0.25">
      <c r="E93" s="281"/>
      <c r="F93" s="282"/>
      <c r="G93" s="274">
        <v>391</v>
      </c>
      <c r="H93" s="273">
        <v>0.81651359000000001</v>
      </c>
      <c r="I93" s="275">
        <v>536</v>
      </c>
      <c r="J93" s="273">
        <v>1.1633982199999999</v>
      </c>
      <c r="K93" s="276">
        <v>819</v>
      </c>
      <c r="L93" s="277">
        <v>0.48108061000000002</v>
      </c>
    </row>
    <row r="94" spans="5:12" x14ac:dyDescent="0.25">
      <c r="E94" s="281"/>
      <c r="F94" s="282"/>
      <c r="G94" s="274">
        <v>392</v>
      </c>
      <c r="H94" s="273">
        <v>0.82568790000000003</v>
      </c>
      <c r="I94" s="275">
        <v>537</v>
      </c>
      <c r="J94" s="273">
        <v>1.1764701099999999</v>
      </c>
      <c r="K94" s="276">
        <v>820</v>
      </c>
      <c r="L94" s="277">
        <v>0.48648601000000002</v>
      </c>
    </row>
    <row r="95" spans="5:12" x14ac:dyDescent="0.25">
      <c r="E95" s="281"/>
      <c r="F95" s="282"/>
      <c r="G95" s="274">
        <v>393</v>
      </c>
      <c r="H95" s="273">
        <v>0.83486221000000005</v>
      </c>
      <c r="I95" s="275">
        <v>538</v>
      </c>
      <c r="J95" s="273">
        <v>1.1895420000000001</v>
      </c>
      <c r="K95" s="276">
        <v>821</v>
      </c>
      <c r="L95" s="277">
        <v>0.49189140999999997</v>
      </c>
    </row>
    <row r="96" spans="5:12" x14ac:dyDescent="0.25">
      <c r="E96" s="281"/>
      <c r="F96" s="282"/>
      <c r="G96" s="274">
        <v>394</v>
      </c>
      <c r="H96" s="273">
        <v>0.84403651999999996</v>
      </c>
      <c r="I96" s="275">
        <v>539</v>
      </c>
      <c r="J96" s="273">
        <v>1.2026138900000001</v>
      </c>
      <c r="K96" s="276">
        <v>822</v>
      </c>
      <c r="L96" s="277">
        <v>0.49729680999999998</v>
      </c>
    </row>
    <row r="97" spans="5:12" x14ac:dyDescent="0.25">
      <c r="E97" s="281"/>
      <c r="F97" s="282"/>
      <c r="G97" s="274">
        <v>395</v>
      </c>
      <c r="H97" s="273">
        <v>0.85321082999999998</v>
      </c>
      <c r="I97" s="275">
        <v>540</v>
      </c>
      <c r="J97" s="273">
        <v>1.21568578</v>
      </c>
      <c r="K97" s="276">
        <v>823</v>
      </c>
      <c r="L97" s="277">
        <v>0.50270221000000004</v>
      </c>
    </row>
    <row r="98" spans="5:12" x14ac:dyDescent="0.25">
      <c r="E98" s="281"/>
      <c r="F98" s="282"/>
      <c r="G98" s="274">
        <v>396</v>
      </c>
      <c r="H98" s="273">
        <v>0.86238513999999999</v>
      </c>
      <c r="I98" s="275">
        <v>541</v>
      </c>
      <c r="J98" s="273">
        <v>1.22875767</v>
      </c>
      <c r="K98" s="276">
        <v>824</v>
      </c>
      <c r="L98" s="277">
        <v>0.50810761000000004</v>
      </c>
    </row>
    <row r="99" spans="5:12" x14ac:dyDescent="0.25">
      <c r="E99" s="281"/>
      <c r="F99" s="282"/>
      <c r="G99" s="274">
        <v>397</v>
      </c>
      <c r="H99" s="273">
        <v>0.87155945000000001</v>
      </c>
      <c r="I99" s="275">
        <v>542</v>
      </c>
      <c r="J99" s="273">
        <v>1.24182956</v>
      </c>
      <c r="K99" s="276">
        <v>825</v>
      </c>
      <c r="L99" s="277">
        <v>0.51351301000000005</v>
      </c>
    </row>
    <row r="100" spans="5:12" x14ac:dyDescent="0.25">
      <c r="E100" s="281"/>
      <c r="F100" s="282"/>
      <c r="G100" s="274">
        <v>398</v>
      </c>
      <c r="H100" s="273">
        <v>0.88073376000000003</v>
      </c>
      <c r="I100" s="275">
        <v>543</v>
      </c>
      <c r="J100" s="273">
        <v>1.25490145</v>
      </c>
      <c r="K100" s="276">
        <v>826</v>
      </c>
      <c r="L100" s="277">
        <v>0.51891841000000005</v>
      </c>
    </row>
    <row r="101" spans="5:12" x14ac:dyDescent="0.25">
      <c r="E101" s="281"/>
      <c r="F101" s="282"/>
      <c r="G101" s="274">
        <v>399</v>
      </c>
      <c r="H101" s="273">
        <v>0.88990807000000005</v>
      </c>
      <c r="I101" s="275">
        <v>544</v>
      </c>
      <c r="J101" s="273">
        <v>1.2679733399999999</v>
      </c>
      <c r="K101" s="276">
        <v>827</v>
      </c>
      <c r="L101" s="277">
        <v>0.52432380999999995</v>
      </c>
    </row>
    <row r="102" spans="5:12" x14ac:dyDescent="0.25">
      <c r="E102" s="281"/>
      <c r="F102" s="282"/>
      <c r="G102" s="274">
        <v>400</v>
      </c>
      <c r="H102" s="273">
        <v>0.89908237999999996</v>
      </c>
      <c r="I102" s="275">
        <v>545</v>
      </c>
      <c r="J102" s="273">
        <v>1.2810452299999999</v>
      </c>
      <c r="K102" s="276">
        <v>828</v>
      </c>
      <c r="L102" s="277">
        <v>0.52972920999999995</v>
      </c>
    </row>
    <row r="103" spans="5:12" x14ac:dyDescent="0.25">
      <c r="E103" s="281"/>
      <c r="F103" s="282"/>
      <c r="G103" s="274">
        <v>401</v>
      </c>
      <c r="H103" s="273">
        <v>0.90825668999999998</v>
      </c>
      <c r="I103" s="275">
        <v>546</v>
      </c>
      <c r="J103" s="273">
        <v>1.2941171199999999</v>
      </c>
      <c r="K103" s="276">
        <v>829</v>
      </c>
      <c r="L103" s="277">
        <v>0.53513460999999996</v>
      </c>
    </row>
    <row r="104" spans="5:12" x14ac:dyDescent="0.25">
      <c r="E104" s="281"/>
      <c r="F104" s="282"/>
      <c r="G104" s="274">
        <v>402</v>
      </c>
      <c r="H104" s="273">
        <v>0.917431</v>
      </c>
      <c r="I104" s="275">
        <v>547</v>
      </c>
      <c r="J104" s="273">
        <v>1.3071890100000001</v>
      </c>
      <c r="K104" s="276">
        <v>830</v>
      </c>
      <c r="L104" s="277">
        <v>0.54054000999999996</v>
      </c>
    </row>
    <row r="105" spans="5:12" x14ac:dyDescent="0.25">
      <c r="E105" s="281"/>
      <c r="F105" s="282"/>
      <c r="G105" s="274">
        <v>403</v>
      </c>
      <c r="H105" s="273">
        <v>0.92660531000000002</v>
      </c>
      <c r="I105" s="275">
        <v>548</v>
      </c>
      <c r="J105" s="273">
        <v>1.3202609000000001</v>
      </c>
      <c r="K105" s="276">
        <v>831</v>
      </c>
      <c r="L105" s="277">
        <v>0.54594540999999996</v>
      </c>
    </row>
    <row r="106" spans="5:12" x14ac:dyDescent="0.25">
      <c r="E106" s="281"/>
      <c r="F106" s="282"/>
      <c r="G106" s="274">
        <v>404</v>
      </c>
      <c r="H106" s="273">
        <v>0.93577962000000003</v>
      </c>
      <c r="I106" s="275">
        <v>549</v>
      </c>
      <c r="J106" s="273">
        <v>1.33333279</v>
      </c>
      <c r="K106" s="276">
        <v>832</v>
      </c>
      <c r="L106" s="277">
        <v>0.55135080999999997</v>
      </c>
    </row>
    <row r="107" spans="5:12" x14ac:dyDescent="0.25">
      <c r="E107" s="281"/>
      <c r="F107" s="282"/>
      <c r="G107" s="274">
        <v>405</v>
      </c>
      <c r="H107" s="273">
        <v>0.94495393000000005</v>
      </c>
      <c r="I107" s="275">
        <v>550</v>
      </c>
      <c r="J107" s="273">
        <v>1.34640468</v>
      </c>
      <c r="K107" s="276">
        <v>833</v>
      </c>
      <c r="L107" s="277">
        <v>0.55675620999999997</v>
      </c>
    </row>
    <row r="108" spans="5:12" x14ac:dyDescent="0.25">
      <c r="E108" s="281"/>
      <c r="F108" s="282"/>
      <c r="G108" s="274">
        <v>406</v>
      </c>
      <c r="H108" s="273">
        <v>0.95412823999999996</v>
      </c>
      <c r="I108" s="275">
        <v>551</v>
      </c>
      <c r="J108" s="273">
        <v>1.35947657</v>
      </c>
      <c r="K108" s="276">
        <v>834</v>
      </c>
      <c r="L108" s="277">
        <v>0.56216160999999998</v>
      </c>
    </row>
    <row r="109" spans="5:12" x14ac:dyDescent="0.25">
      <c r="E109" s="281"/>
      <c r="F109" s="282"/>
      <c r="G109" s="274">
        <v>407</v>
      </c>
      <c r="H109" s="273">
        <v>0.96330254999999998</v>
      </c>
      <c r="I109" s="275">
        <v>552</v>
      </c>
      <c r="J109" s="273">
        <v>1.37254846</v>
      </c>
      <c r="K109" s="276">
        <v>835</v>
      </c>
      <c r="L109" s="277">
        <v>0.56756700999999998</v>
      </c>
    </row>
    <row r="110" spans="5:12" x14ac:dyDescent="0.25">
      <c r="E110" s="281"/>
      <c r="F110" s="282"/>
      <c r="G110" s="274">
        <v>408</v>
      </c>
      <c r="H110" s="273">
        <v>0.97247686</v>
      </c>
      <c r="I110" s="275">
        <v>553</v>
      </c>
      <c r="J110" s="273">
        <v>1.3856203499999999</v>
      </c>
      <c r="K110" s="276">
        <v>836</v>
      </c>
      <c r="L110" s="277">
        <v>0.57297240999999999</v>
      </c>
    </row>
    <row r="111" spans="5:12" x14ac:dyDescent="0.25">
      <c r="E111" s="281"/>
      <c r="F111" s="282"/>
      <c r="G111" s="274">
        <v>409</v>
      </c>
      <c r="H111" s="273">
        <v>0.98165117000000002</v>
      </c>
      <c r="I111" s="275">
        <v>554</v>
      </c>
      <c r="J111" s="273">
        <v>1.3986922399999999</v>
      </c>
      <c r="K111" s="276">
        <v>837</v>
      </c>
      <c r="L111" s="277">
        <v>0.57837780999999999</v>
      </c>
    </row>
    <row r="112" spans="5:12" x14ac:dyDescent="0.25">
      <c r="E112" s="281"/>
      <c r="F112" s="282"/>
      <c r="G112" s="274">
        <v>410</v>
      </c>
      <c r="H112" s="273">
        <v>0.99082548000000004</v>
      </c>
      <c r="I112" s="275">
        <v>555</v>
      </c>
      <c r="J112" s="273">
        <v>1.4117641299999999</v>
      </c>
      <c r="K112" s="276">
        <v>838</v>
      </c>
      <c r="L112" s="277">
        <v>0.58378321</v>
      </c>
    </row>
    <row r="113" spans="5:12" x14ac:dyDescent="0.25">
      <c r="E113" s="281"/>
      <c r="F113" s="282"/>
      <c r="G113" s="274">
        <v>411</v>
      </c>
      <c r="H113" s="278">
        <v>0.99999979000000006</v>
      </c>
      <c r="I113" s="275">
        <v>556</v>
      </c>
      <c r="J113" s="273">
        <v>1.4248360200000001</v>
      </c>
      <c r="K113" s="276">
        <v>839</v>
      </c>
      <c r="L113" s="277">
        <v>0.58918861</v>
      </c>
    </row>
    <row r="114" spans="5:12" x14ac:dyDescent="0.25">
      <c r="E114" s="281"/>
      <c r="F114" s="282"/>
      <c r="G114" s="274">
        <v>412</v>
      </c>
      <c r="H114" s="273">
        <v>1.0091741000000001</v>
      </c>
      <c r="I114" s="275">
        <v>557</v>
      </c>
      <c r="J114" s="273">
        <v>1.4379079100000001</v>
      </c>
      <c r="K114" s="276">
        <v>840</v>
      </c>
      <c r="L114" s="277">
        <v>0.59459401000000001</v>
      </c>
    </row>
    <row r="115" spans="5:12" x14ac:dyDescent="0.25">
      <c r="E115" s="281"/>
      <c r="F115" s="282"/>
      <c r="G115" s="274">
        <v>413</v>
      </c>
      <c r="H115" s="273">
        <v>1.01834841</v>
      </c>
      <c r="I115" s="275">
        <v>558</v>
      </c>
      <c r="J115" s="273">
        <v>1.4509798</v>
      </c>
      <c r="K115" s="276">
        <v>841</v>
      </c>
      <c r="L115" s="277">
        <v>0.59999941000000001</v>
      </c>
    </row>
    <row r="116" spans="5:12" x14ac:dyDescent="0.25">
      <c r="E116" s="281"/>
      <c r="F116" s="282"/>
      <c r="G116" s="274">
        <v>414</v>
      </c>
      <c r="H116" s="273">
        <v>1.0275227199999999</v>
      </c>
      <c r="I116" s="275">
        <v>559</v>
      </c>
      <c r="J116" s="273">
        <v>1.46405169</v>
      </c>
      <c r="K116" s="276">
        <v>842</v>
      </c>
      <c r="L116" s="277">
        <v>0.60540481000000002</v>
      </c>
    </row>
    <row r="117" spans="5:12" x14ac:dyDescent="0.25">
      <c r="E117" s="281"/>
      <c r="F117" s="282"/>
      <c r="G117" s="274">
        <v>415</v>
      </c>
      <c r="H117" s="273">
        <v>1.03669703</v>
      </c>
      <c r="I117" s="275">
        <v>560</v>
      </c>
      <c r="J117" s="273">
        <v>1.47712358</v>
      </c>
      <c r="K117" s="276">
        <v>843</v>
      </c>
      <c r="L117" s="277">
        <v>0.61081021000000002</v>
      </c>
    </row>
    <row r="118" spans="5:12" x14ac:dyDescent="0.25">
      <c r="E118" s="281"/>
      <c r="F118" s="282"/>
      <c r="G118" s="274">
        <v>416</v>
      </c>
      <c r="H118" s="273">
        <v>1.0458713399999999</v>
      </c>
      <c r="I118" s="275">
        <v>561</v>
      </c>
      <c r="J118" s="273">
        <v>1.49019547</v>
      </c>
      <c r="K118" s="276">
        <v>844</v>
      </c>
      <c r="L118" s="277">
        <v>0.61621561000000002</v>
      </c>
    </row>
    <row r="119" spans="5:12" x14ac:dyDescent="0.25">
      <c r="E119" s="281"/>
      <c r="F119" s="282"/>
      <c r="G119" s="274">
        <v>417</v>
      </c>
      <c r="H119" s="273">
        <v>1.0550456500000001</v>
      </c>
      <c r="I119" s="275">
        <v>562</v>
      </c>
      <c r="J119" s="273">
        <v>1.5032673599999999</v>
      </c>
      <c r="K119" s="276">
        <v>845</v>
      </c>
      <c r="L119" s="277">
        <v>0.62162101000000003</v>
      </c>
    </row>
    <row r="120" spans="5:12" x14ac:dyDescent="0.25">
      <c r="E120" s="281"/>
      <c r="F120" s="282"/>
      <c r="G120" s="274">
        <v>418</v>
      </c>
      <c r="H120" s="273">
        <v>1.06421996</v>
      </c>
      <c r="I120" s="275">
        <v>563</v>
      </c>
      <c r="J120" s="273">
        <v>1.5163392499999999</v>
      </c>
      <c r="K120" s="276">
        <v>846</v>
      </c>
      <c r="L120" s="277">
        <v>0.62702641000000003</v>
      </c>
    </row>
    <row r="121" spans="5:12" x14ac:dyDescent="0.25">
      <c r="E121" s="281"/>
      <c r="F121" s="282"/>
      <c r="G121" s="274">
        <v>419</v>
      </c>
      <c r="H121" s="273">
        <v>1.0733942700000001</v>
      </c>
      <c r="I121" s="275">
        <v>564</v>
      </c>
      <c r="J121" s="273">
        <v>1.5294111399999999</v>
      </c>
      <c r="K121" s="276">
        <v>847</v>
      </c>
      <c r="L121" s="277">
        <v>0.63243181000000004</v>
      </c>
    </row>
    <row r="122" spans="5:12" x14ac:dyDescent="0.25">
      <c r="E122" s="281"/>
      <c r="F122" s="282"/>
      <c r="G122" s="274">
        <v>420</v>
      </c>
      <c r="H122" s="273">
        <v>1.08256858</v>
      </c>
      <c r="I122" s="275">
        <v>565</v>
      </c>
      <c r="J122" s="273">
        <v>1.5424830300000001</v>
      </c>
      <c r="K122" s="276">
        <v>848</v>
      </c>
      <c r="L122" s="277">
        <v>0.63783721000000004</v>
      </c>
    </row>
    <row r="123" spans="5:12" x14ac:dyDescent="0.25">
      <c r="E123" s="281"/>
      <c r="F123" s="282"/>
      <c r="G123" s="274">
        <v>421</v>
      </c>
      <c r="H123" s="273">
        <v>1.0917428899999999</v>
      </c>
      <c r="I123" s="275">
        <v>566</v>
      </c>
      <c r="J123" s="273">
        <v>1.5555549200000001</v>
      </c>
      <c r="K123" s="276">
        <v>849</v>
      </c>
      <c r="L123" s="277">
        <v>0.64324261000000005</v>
      </c>
    </row>
    <row r="124" spans="5:12" x14ac:dyDescent="0.25">
      <c r="E124" s="281"/>
      <c r="F124" s="282"/>
      <c r="G124" s="274">
        <v>422</v>
      </c>
      <c r="H124" s="273">
        <v>1.1009172</v>
      </c>
      <c r="I124" s="275">
        <v>567</v>
      </c>
      <c r="J124" s="273">
        <v>1.56862681</v>
      </c>
      <c r="K124" s="276">
        <v>850</v>
      </c>
      <c r="L124" s="277">
        <v>0.64864801000000005</v>
      </c>
    </row>
    <row r="125" spans="5:12" x14ac:dyDescent="0.25">
      <c r="E125" s="281"/>
      <c r="F125" s="282"/>
      <c r="G125" s="274">
        <v>423</v>
      </c>
      <c r="H125" s="273">
        <v>1.1100915099999999</v>
      </c>
      <c r="I125" s="275">
        <v>568</v>
      </c>
      <c r="J125" s="273">
        <v>1.5816987</v>
      </c>
      <c r="K125" s="276">
        <v>851</v>
      </c>
      <c r="L125" s="277">
        <v>0.65405340999999995</v>
      </c>
    </row>
    <row r="126" spans="5:12" x14ac:dyDescent="0.25">
      <c r="E126" s="281"/>
      <c r="F126" s="282"/>
      <c r="G126" s="274">
        <v>424</v>
      </c>
      <c r="H126" s="273">
        <v>1.1192658200000001</v>
      </c>
      <c r="I126" s="275">
        <v>569</v>
      </c>
      <c r="J126" s="273">
        <v>1.59477059</v>
      </c>
      <c r="K126" s="276">
        <v>852</v>
      </c>
      <c r="L126" s="277">
        <v>0.65945880999999995</v>
      </c>
    </row>
    <row r="127" spans="5:12" x14ac:dyDescent="0.25">
      <c r="E127" s="281"/>
      <c r="F127" s="282"/>
      <c r="G127" s="274">
        <v>425</v>
      </c>
      <c r="H127" s="273">
        <v>1.12844013</v>
      </c>
      <c r="I127" s="275">
        <v>570</v>
      </c>
      <c r="J127" s="273">
        <v>1.60784248</v>
      </c>
      <c r="K127" s="276">
        <v>853</v>
      </c>
      <c r="L127" s="277">
        <v>0.66486420999999996</v>
      </c>
    </row>
    <row r="128" spans="5:12" x14ac:dyDescent="0.25">
      <c r="E128" s="281"/>
      <c r="F128" s="282"/>
      <c r="G128" s="274">
        <v>426</v>
      </c>
      <c r="H128" s="273">
        <v>1.1376144399999999</v>
      </c>
      <c r="I128" s="275">
        <v>571</v>
      </c>
      <c r="J128" s="273">
        <v>1.6209143699999999</v>
      </c>
      <c r="K128" s="276">
        <v>854</v>
      </c>
      <c r="L128" s="277">
        <v>0.67026960999999996</v>
      </c>
    </row>
    <row r="129" spans="5:12" x14ac:dyDescent="0.25">
      <c r="E129" s="281"/>
      <c r="F129" s="282"/>
      <c r="G129" s="274">
        <v>427</v>
      </c>
      <c r="H129" s="273">
        <v>1.14678875</v>
      </c>
      <c r="I129" s="275">
        <v>572</v>
      </c>
      <c r="J129" s="273">
        <v>1.6339862599999999</v>
      </c>
      <c r="K129" s="276">
        <v>855</v>
      </c>
      <c r="L129" s="277">
        <v>0.67567500999999996</v>
      </c>
    </row>
    <row r="130" spans="5:12" x14ac:dyDescent="0.25">
      <c r="E130" s="281"/>
      <c r="F130" s="282"/>
      <c r="G130" s="274">
        <v>428</v>
      </c>
      <c r="H130" s="273">
        <v>1.1559630599999999</v>
      </c>
      <c r="I130" s="275">
        <v>573</v>
      </c>
      <c r="J130" s="273">
        <v>1.6470581500000001</v>
      </c>
      <c r="K130" s="276">
        <v>856</v>
      </c>
      <c r="L130" s="277">
        <v>0.68108040999999997</v>
      </c>
    </row>
    <row r="131" spans="5:12" x14ac:dyDescent="0.25">
      <c r="E131" s="281"/>
      <c r="F131" s="282"/>
      <c r="G131" s="274">
        <v>429</v>
      </c>
      <c r="H131" s="273">
        <v>1.1651373700000001</v>
      </c>
      <c r="I131" s="275">
        <v>574</v>
      </c>
      <c r="J131" s="273">
        <v>1.6601300400000001</v>
      </c>
      <c r="K131" s="276">
        <v>857</v>
      </c>
      <c r="L131" s="277">
        <v>0.68648580999999997</v>
      </c>
    </row>
    <row r="132" spans="5:12" x14ac:dyDescent="0.25">
      <c r="E132" s="281"/>
      <c r="F132" s="282"/>
      <c r="G132" s="274">
        <v>430</v>
      </c>
      <c r="H132" s="273">
        <v>1.17431168</v>
      </c>
      <c r="I132" s="275">
        <v>575</v>
      </c>
      <c r="J132" s="273">
        <v>1.6732019300000001</v>
      </c>
      <c r="K132" s="276">
        <v>858</v>
      </c>
      <c r="L132" s="277">
        <v>0.69189120999999998</v>
      </c>
    </row>
    <row r="133" spans="5:12" x14ac:dyDescent="0.25">
      <c r="E133" s="281"/>
      <c r="F133" s="282"/>
      <c r="G133" s="274">
        <v>431</v>
      </c>
      <c r="H133" s="273">
        <v>1.1834859900000001</v>
      </c>
      <c r="I133" s="275">
        <v>576</v>
      </c>
      <c r="J133" s="273">
        <v>1.68627382</v>
      </c>
      <c r="K133" s="276">
        <v>859</v>
      </c>
      <c r="L133" s="277">
        <v>0.69729660999999998</v>
      </c>
    </row>
    <row r="134" spans="5:12" x14ac:dyDescent="0.25">
      <c r="E134" s="281"/>
      <c r="F134" s="282"/>
      <c r="G134" s="274">
        <v>432</v>
      </c>
      <c r="H134" s="273">
        <v>1.1926603</v>
      </c>
      <c r="I134" s="275">
        <v>577</v>
      </c>
      <c r="J134" s="273">
        <v>1.69934571</v>
      </c>
      <c r="K134" s="276">
        <v>860</v>
      </c>
      <c r="L134" s="277">
        <v>0.70270200999999999</v>
      </c>
    </row>
    <row r="135" spans="5:12" x14ac:dyDescent="0.25">
      <c r="E135" s="281"/>
      <c r="F135" s="282"/>
      <c r="G135" s="274">
        <v>433</v>
      </c>
      <c r="H135" s="273">
        <v>1.2018346099999999</v>
      </c>
      <c r="I135" s="275">
        <v>578</v>
      </c>
      <c r="J135" s="273">
        <v>1.7124176</v>
      </c>
      <c r="K135" s="276">
        <v>861</v>
      </c>
      <c r="L135" s="277">
        <v>0.70810740999999999</v>
      </c>
    </row>
    <row r="136" spans="5:12" x14ac:dyDescent="0.25">
      <c r="E136" s="281"/>
      <c r="F136" s="282"/>
      <c r="G136" s="274">
        <v>434</v>
      </c>
      <c r="H136" s="273">
        <v>1.21100892</v>
      </c>
      <c r="I136" s="275">
        <v>579</v>
      </c>
      <c r="J136" s="273">
        <v>1.72548949</v>
      </c>
      <c r="K136" s="276">
        <v>862</v>
      </c>
      <c r="L136" s="277">
        <v>0.71351281</v>
      </c>
    </row>
    <row r="137" spans="5:12" x14ac:dyDescent="0.25">
      <c r="E137" s="281"/>
      <c r="F137" s="282"/>
      <c r="G137" s="274">
        <v>435</v>
      </c>
      <c r="H137" s="273">
        <v>1.22018323</v>
      </c>
      <c r="I137" s="275">
        <v>580</v>
      </c>
      <c r="J137" s="273">
        <v>1.7385613799999999</v>
      </c>
      <c r="K137" s="276">
        <v>863</v>
      </c>
      <c r="L137" s="277">
        <v>0.71891821</v>
      </c>
    </row>
    <row r="138" spans="5:12" x14ac:dyDescent="0.25">
      <c r="E138" s="281"/>
      <c r="F138" s="282"/>
      <c r="G138" s="274">
        <v>436</v>
      </c>
      <c r="H138" s="273">
        <v>1.2293575400000001</v>
      </c>
      <c r="I138" s="275">
        <v>581</v>
      </c>
      <c r="J138" s="273">
        <v>1.7516332699999999</v>
      </c>
      <c r="K138" s="276">
        <v>864</v>
      </c>
      <c r="L138" s="277">
        <v>0.72432361000000001</v>
      </c>
    </row>
    <row r="139" spans="5:12" x14ac:dyDescent="0.25">
      <c r="E139" s="281"/>
      <c r="F139" s="282"/>
      <c r="G139" s="274">
        <v>437</v>
      </c>
      <c r="H139" s="273">
        <v>1.23853185</v>
      </c>
      <c r="I139" s="275">
        <v>582</v>
      </c>
      <c r="J139" s="273">
        <v>1.7647051600000001</v>
      </c>
      <c r="K139" s="276">
        <v>865</v>
      </c>
      <c r="L139" s="277">
        <v>0.72972901000000001</v>
      </c>
    </row>
    <row r="140" spans="5:12" x14ac:dyDescent="0.25">
      <c r="E140" s="281"/>
      <c r="F140" s="282"/>
      <c r="G140" s="274">
        <v>438</v>
      </c>
      <c r="H140" s="273">
        <v>1.2477061599999999</v>
      </c>
      <c r="I140" s="275">
        <v>583</v>
      </c>
      <c r="J140" s="273">
        <v>1.7777770500000001</v>
      </c>
      <c r="K140" s="276">
        <v>866</v>
      </c>
      <c r="L140" s="277">
        <v>0.73513441000000002</v>
      </c>
    </row>
    <row r="141" spans="5:12" x14ac:dyDescent="0.25">
      <c r="E141" s="281"/>
      <c r="F141" s="282"/>
      <c r="G141" s="274">
        <v>439</v>
      </c>
      <c r="H141" s="273">
        <v>1.25688047</v>
      </c>
      <c r="I141" s="275">
        <v>584</v>
      </c>
      <c r="J141" s="273">
        <v>1.7908489400000001</v>
      </c>
      <c r="K141" s="276">
        <v>867</v>
      </c>
      <c r="L141" s="277">
        <v>0.74053981000000002</v>
      </c>
    </row>
    <row r="142" spans="5:12" x14ac:dyDescent="0.25">
      <c r="E142" s="281"/>
      <c r="F142" s="282"/>
      <c r="G142" s="274">
        <v>440</v>
      </c>
      <c r="H142" s="273">
        <v>1.2660547799999999</v>
      </c>
      <c r="I142" s="275">
        <v>585</v>
      </c>
      <c r="J142" s="273">
        <v>1.80392083</v>
      </c>
      <c r="K142" s="276">
        <v>868</v>
      </c>
      <c r="L142" s="277">
        <v>0.74594521000000003</v>
      </c>
    </row>
    <row r="143" spans="5:12" x14ac:dyDescent="0.25">
      <c r="E143" s="281"/>
      <c r="F143" s="282"/>
      <c r="G143" s="274">
        <v>441</v>
      </c>
      <c r="H143" s="273">
        <v>1.2752290900000001</v>
      </c>
      <c r="I143" s="275">
        <v>586</v>
      </c>
      <c r="J143" s="273">
        <v>1.81699272</v>
      </c>
      <c r="K143" s="276">
        <v>869</v>
      </c>
      <c r="L143" s="277">
        <v>0.75135061000000003</v>
      </c>
    </row>
    <row r="144" spans="5:12" x14ac:dyDescent="0.25">
      <c r="E144" s="281"/>
      <c r="F144" s="282"/>
      <c r="G144" s="274">
        <v>442</v>
      </c>
      <c r="H144" s="273">
        <v>1.2844034</v>
      </c>
      <c r="I144" s="275">
        <v>587</v>
      </c>
      <c r="J144" s="273">
        <v>1.83006461</v>
      </c>
      <c r="K144" s="276">
        <v>870</v>
      </c>
      <c r="L144" s="277">
        <v>0.75675601000000003</v>
      </c>
    </row>
    <row r="145" spans="5:12" x14ac:dyDescent="0.25">
      <c r="E145" s="281"/>
      <c r="F145" s="282"/>
      <c r="G145" s="274">
        <v>443</v>
      </c>
      <c r="H145" s="273">
        <v>1.2935777100000001</v>
      </c>
      <c r="I145" s="275">
        <v>588</v>
      </c>
      <c r="J145" s="273">
        <v>1.8431365</v>
      </c>
      <c r="K145" s="276">
        <v>871</v>
      </c>
      <c r="L145" s="277">
        <v>0.76216141000000004</v>
      </c>
    </row>
    <row r="146" spans="5:12" x14ac:dyDescent="0.25">
      <c r="E146" s="281"/>
      <c r="F146" s="282"/>
      <c r="G146" s="274">
        <v>444</v>
      </c>
      <c r="H146" s="273">
        <v>1.30275202</v>
      </c>
      <c r="I146" s="275">
        <v>589</v>
      </c>
      <c r="J146" s="273">
        <v>1.8562083899999999</v>
      </c>
      <c r="K146" s="276">
        <v>872</v>
      </c>
      <c r="L146" s="277">
        <v>0.76756681000000004</v>
      </c>
    </row>
    <row r="147" spans="5:12" x14ac:dyDescent="0.25">
      <c r="E147" s="281"/>
      <c r="F147" s="282"/>
      <c r="G147" s="274">
        <v>445</v>
      </c>
      <c r="H147" s="273">
        <v>1.3119263299999999</v>
      </c>
      <c r="I147" s="275">
        <v>590</v>
      </c>
      <c r="J147" s="273">
        <v>1.8692802799999999</v>
      </c>
      <c r="K147" s="276">
        <v>873</v>
      </c>
      <c r="L147" s="277">
        <v>0.77297221000000005</v>
      </c>
    </row>
    <row r="148" spans="5:12" x14ac:dyDescent="0.25">
      <c r="E148" s="281"/>
      <c r="F148" s="282"/>
      <c r="G148" s="274">
        <v>446</v>
      </c>
      <c r="H148" s="273">
        <v>1.32110064</v>
      </c>
      <c r="I148" s="275">
        <v>591</v>
      </c>
      <c r="J148" s="273">
        <v>1.8823521700000001</v>
      </c>
      <c r="K148" s="276">
        <v>874</v>
      </c>
      <c r="L148" s="277">
        <v>0.77837761000000005</v>
      </c>
    </row>
    <row r="149" spans="5:12" x14ac:dyDescent="0.25">
      <c r="E149" s="281"/>
      <c r="F149" s="282"/>
      <c r="G149" s="274">
        <v>447</v>
      </c>
      <c r="H149" s="273">
        <v>1.33027495</v>
      </c>
      <c r="I149" s="275">
        <v>592</v>
      </c>
      <c r="J149" s="273">
        <v>1.8954240600000001</v>
      </c>
      <c r="K149" s="276">
        <v>875</v>
      </c>
      <c r="L149" s="277">
        <v>0.78378300999999995</v>
      </c>
    </row>
    <row r="150" spans="5:12" x14ac:dyDescent="0.25">
      <c r="E150" s="281"/>
      <c r="F150" s="282"/>
      <c r="G150" s="274">
        <v>448</v>
      </c>
      <c r="H150" s="273">
        <v>1.3394492600000001</v>
      </c>
      <c r="I150" s="275">
        <v>593</v>
      </c>
      <c r="J150" s="273">
        <v>1.9084959500000001</v>
      </c>
      <c r="K150" s="276">
        <v>876</v>
      </c>
      <c r="L150" s="277">
        <v>0.78918840999999995</v>
      </c>
    </row>
    <row r="151" spans="5:12" x14ac:dyDescent="0.25">
      <c r="E151" s="281"/>
      <c r="F151" s="282"/>
      <c r="G151" s="274">
        <v>449</v>
      </c>
      <c r="H151" s="273">
        <v>1.34862357</v>
      </c>
      <c r="I151" s="275">
        <v>594</v>
      </c>
      <c r="J151" s="273">
        <v>1.92156784</v>
      </c>
      <c r="K151" s="276">
        <v>877</v>
      </c>
      <c r="L151" s="277">
        <v>0.79459380999999996</v>
      </c>
    </row>
    <row r="152" spans="5:12" x14ac:dyDescent="0.25">
      <c r="E152" s="281"/>
      <c r="F152" s="282"/>
      <c r="G152" s="274">
        <v>450</v>
      </c>
      <c r="H152" s="273">
        <v>1.3577978799999999</v>
      </c>
      <c r="I152" s="275">
        <v>595</v>
      </c>
      <c r="J152" s="273">
        <v>1.93463973</v>
      </c>
      <c r="K152" s="276">
        <v>878</v>
      </c>
      <c r="L152" s="277">
        <v>0.79999920999999996</v>
      </c>
    </row>
    <row r="153" spans="5:12" x14ac:dyDescent="0.25">
      <c r="E153" s="281"/>
      <c r="F153" s="282"/>
      <c r="G153" s="274">
        <v>451</v>
      </c>
      <c r="H153" s="273">
        <v>1.36697219</v>
      </c>
      <c r="I153" s="275">
        <v>596</v>
      </c>
      <c r="J153" s="273">
        <v>1.94771162</v>
      </c>
      <c r="K153" s="276">
        <v>879</v>
      </c>
      <c r="L153" s="277">
        <v>0.80540460999999997</v>
      </c>
    </row>
    <row r="154" spans="5:12" x14ac:dyDescent="0.25">
      <c r="E154" s="281"/>
      <c r="F154" s="283"/>
      <c r="G154" s="274">
        <v>452</v>
      </c>
      <c r="H154" s="273">
        <v>1.3761464999999999</v>
      </c>
      <c r="I154" s="275">
        <v>597</v>
      </c>
      <c r="J154" s="273">
        <v>1.96078351</v>
      </c>
      <c r="K154" s="276">
        <v>880</v>
      </c>
      <c r="L154" s="277">
        <v>0.81081000999999997</v>
      </c>
    </row>
    <row r="155" spans="5:12" x14ac:dyDescent="0.25">
      <c r="E155" s="281"/>
      <c r="F155" s="282"/>
      <c r="G155" s="274">
        <v>453</v>
      </c>
      <c r="H155" s="273">
        <v>1.3853208100000001</v>
      </c>
      <c r="I155" s="275">
        <v>598</v>
      </c>
      <c r="J155" s="273">
        <v>1.9738553999999999</v>
      </c>
      <c r="K155" s="276">
        <v>881</v>
      </c>
      <c r="L155" s="277">
        <v>0.81621540999999997</v>
      </c>
    </row>
    <row r="156" spans="5:12" x14ac:dyDescent="0.25">
      <c r="E156" s="281"/>
      <c r="F156" s="282"/>
      <c r="G156" s="274">
        <v>454</v>
      </c>
      <c r="H156" s="273">
        <v>1.39449512</v>
      </c>
      <c r="I156" s="275">
        <v>599</v>
      </c>
      <c r="J156" s="273">
        <v>1.9869272899999999</v>
      </c>
      <c r="K156" s="276">
        <v>882</v>
      </c>
      <c r="L156" s="277">
        <v>0.82162080999999998</v>
      </c>
    </row>
    <row r="157" spans="5:12" ht="15.75" thickBot="1" x14ac:dyDescent="0.3">
      <c r="E157" s="281"/>
      <c r="F157" s="282"/>
      <c r="G157" s="274">
        <v>455</v>
      </c>
      <c r="H157" s="273">
        <v>1.4036694300000001</v>
      </c>
      <c r="I157" s="263" t="s">
        <v>153</v>
      </c>
      <c r="J157" s="280">
        <v>1.9999991800000001</v>
      </c>
      <c r="K157" s="276">
        <v>883</v>
      </c>
      <c r="L157" s="277">
        <v>0.82702620999999998</v>
      </c>
    </row>
    <row r="158" spans="5:12" x14ac:dyDescent="0.25">
      <c r="E158" s="281"/>
      <c r="F158" s="282"/>
      <c r="G158" s="274">
        <v>456</v>
      </c>
      <c r="H158" s="273">
        <v>1.41284374</v>
      </c>
      <c r="K158" s="276">
        <v>884</v>
      </c>
      <c r="L158" s="277">
        <v>0.83243160999999999</v>
      </c>
    </row>
    <row r="159" spans="5:12" x14ac:dyDescent="0.25">
      <c r="E159" s="281"/>
      <c r="F159" s="282"/>
      <c r="G159" s="274">
        <v>457</v>
      </c>
      <c r="H159" s="273">
        <v>1.4220180499999999</v>
      </c>
      <c r="K159" s="276">
        <v>885</v>
      </c>
      <c r="L159" s="277">
        <v>0.83783700999999999</v>
      </c>
    </row>
    <row r="160" spans="5:12" x14ac:dyDescent="0.25">
      <c r="E160" s="281"/>
      <c r="F160" s="282"/>
      <c r="G160" s="274">
        <v>458</v>
      </c>
      <c r="H160" s="273">
        <v>1.4311923600000001</v>
      </c>
      <c r="K160" s="276">
        <v>886</v>
      </c>
      <c r="L160" s="277">
        <v>0.84324241</v>
      </c>
    </row>
    <row r="161" spans="5:12" x14ac:dyDescent="0.25">
      <c r="E161" s="281"/>
      <c r="F161" s="282"/>
      <c r="G161" s="274">
        <v>459</v>
      </c>
      <c r="H161" s="273">
        <v>1.44036667</v>
      </c>
      <c r="K161" s="276">
        <v>887</v>
      </c>
      <c r="L161" s="277">
        <v>0.84864781</v>
      </c>
    </row>
    <row r="162" spans="5:12" x14ac:dyDescent="0.25">
      <c r="E162" s="281"/>
      <c r="F162" s="282"/>
      <c r="G162" s="274">
        <v>460</v>
      </c>
      <c r="H162" s="273">
        <v>1.4495409800000001</v>
      </c>
      <c r="K162" s="276">
        <v>888</v>
      </c>
      <c r="L162" s="277">
        <v>0.85405321000000001</v>
      </c>
    </row>
    <row r="163" spans="5:12" x14ac:dyDescent="0.25">
      <c r="E163" s="281"/>
      <c r="F163" s="282"/>
      <c r="G163" s="274">
        <v>461</v>
      </c>
      <c r="H163" s="273">
        <v>1.45871529</v>
      </c>
      <c r="K163" s="276">
        <v>889</v>
      </c>
      <c r="L163" s="277">
        <v>0.85945861000000001</v>
      </c>
    </row>
    <row r="164" spans="5:12" x14ac:dyDescent="0.25">
      <c r="E164" s="281"/>
      <c r="F164" s="282"/>
      <c r="G164" s="274">
        <v>462</v>
      </c>
      <c r="H164" s="273">
        <v>1.4678895999999999</v>
      </c>
      <c r="K164" s="276">
        <v>890</v>
      </c>
      <c r="L164" s="277">
        <v>0.86486401000000002</v>
      </c>
    </row>
    <row r="165" spans="5:12" x14ac:dyDescent="0.25">
      <c r="E165" s="281"/>
      <c r="F165" s="282"/>
      <c r="G165" s="274">
        <v>463</v>
      </c>
      <c r="H165" s="273">
        <v>1.47706391</v>
      </c>
      <c r="K165" s="276">
        <v>891</v>
      </c>
      <c r="L165" s="277">
        <v>0.87026941000000002</v>
      </c>
    </row>
    <row r="166" spans="5:12" x14ac:dyDescent="0.25">
      <c r="E166" s="281"/>
      <c r="F166" s="282"/>
      <c r="G166" s="274">
        <v>464</v>
      </c>
      <c r="H166" s="273">
        <v>1.4862382199999999</v>
      </c>
      <c r="K166" s="276">
        <v>892</v>
      </c>
      <c r="L166" s="277">
        <v>0.87567481000000003</v>
      </c>
    </row>
    <row r="167" spans="5:12" x14ac:dyDescent="0.25">
      <c r="E167" s="281"/>
      <c r="F167" s="282"/>
      <c r="G167" s="274">
        <v>465</v>
      </c>
      <c r="H167" s="273">
        <v>1.4954125300000001</v>
      </c>
      <c r="K167" s="276">
        <v>893</v>
      </c>
      <c r="L167" s="277">
        <v>0.88108021000000003</v>
      </c>
    </row>
    <row r="168" spans="5:12" x14ac:dyDescent="0.25">
      <c r="E168" s="281"/>
      <c r="F168" s="282"/>
      <c r="G168" s="274">
        <v>466</v>
      </c>
      <c r="H168" s="273">
        <v>1.50458684</v>
      </c>
      <c r="K168" s="276">
        <v>894</v>
      </c>
      <c r="L168" s="277">
        <v>0.88648561000000003</v>
      </c>
    </row>
    <row r="169" spans="5:12" x14ac:dyDescent="0.25">
      <c r="E169" s="281"/>
      <c r="F169" s="282"/>
      <c r="G169" s="274">
        <v>467</v>
      </c>
      <c r="H169" s="273">
        <v>1.5137611500000001</v>
      </c>
      <c r="K169" s="276">
        <v>895</v>
      </c>
      <c r="L169" s="277">
        <v>0.89189101000000004</v>
      </c>
    </row>
    <row r="170" spans="5:12" x14ac:dyDescent="0.25">
      <c r="E170" s="281"/>
      <c r="F170" s="282"/>
      <c r="G170" s="274">
        <v>468</v>
      </c>
      <c r="H170" s="273">
        <v>1.52293546</v>
      </c>
      <c r="K170" s="276">
        <v>896</v>
      </c>
      <c r="L170" s="277">
        <v>0.89729641000000004</v>
      </c>
    </row>
    <row r="171" spans="5:12" x14ac:dyDescent="0.25">
      <c r="E171" s="281"/>
      <c r="F171" s="282"/>
      <c r="G171" s="274">
        <v>469</v>
      </c>
      <c r="H171" s="273">
        <v>1.5321097699999999</v>
      </c>
      <c r="K171" s="276">
        <v>897</v>
      </c>
      <c r="L171" s="277">
        <v>0.90270181000000005</v>
      </c>
    </row>
    <row r="172" spans="5:12" x14ac:dyDescent="0.25">
      <c r="E172" s="281"/>
      <c r="F172" s="282"/>
      <c r="G172" s="274">
        <v>470</v>
      </c>
      <c r="H172" s="273">
        <v>1.5412840800000001</v>
      </c>
      <c r="K172" s="276">
        <v>898</v>
      </c>
      <c r="L172" s="277">
        <v>0.90810721000000005</v>
      </c>
    </row>
    <row r="173" spans="5:12" x14ac:dyDescent="0.25">
      <c r="E173" s="281"/>
      <c r="F173" s="282"/>
      <c r="G173" s="274">
        <v>471</v>
      </c>
      <c r="H173" s="273">
        <v>1.55045839</v>
      </c>
      <c r="K173" s="276">
        <v>899</v>
      </c>
      <c r="L173" s="277">
        <v>0.91351260999999995</v>
      </c>
    </row>
    <row r="174" spans="5:12" x14ac:dyDescent="0.25">
      <c r="E174" s="281"/>
      <c r="F174" s="282"/>
      <c r="G174" s="274">
        <v>472</v>
      </c>
      <c r="H174" s="273">
        <v>1.5596327000000001</v>
      </c>
      <c r="K174" s="276">
        <v>900</v>
      </c>
      <c r="L174" s="277">
        <v>0.91891800999999995</v>
      </c>
    </row>
    <row r="175" spans="5:12" x14ac:dyDescent="0.25">
      <c r="E175" s="281"/>
      <c r="F175" s="282"/>
      <c r="G175" s="274">
        <v>473</v>
      </c>
      <c r="H175" s="273">
        <v>1.56880701</v>
      </c>
      <c r="K175" s="276">
        <v>901</v>
      </c>
      <c r="L175" s="277">
        <v>0.92432340999999996</v>
      </c>
    </row>
    <row r="176" spans="5:12" x14ac:dyDescent="0.25">
      <c r="E176" s="281"/>
      <c r="F176" s="282"/>
      <c r="G176" s="274">
        <v>474</v>
      </c>
      <c r="H176" s="273">
        <v>1.5779813199999999</v>
      </c>
      <c r="K176" s="276">
        <v>902</v>
      </c>
      <c r="L176" s="277">
        <v>0.92972880999999996</v>
      </c>
    </row>
    <row r="177" spans="5:12" x14ac:dyDescent="0.25">
      <c r="E177" s="281"/>
      <c r="F177" s="282"/>
      <c r="G177" s="274">
        <v>475</v>
      </c>
      <c r="H177" s="273">
        <v>1.58715563</v>
      </c>
      <c r="K177" s="276">
        <v>903</v>
      </c>
      <c r="L177" s="277">
        <v>0.93513420999999997</v>
      </c>
    </row>
    <row r="178" spans="5:12" x14ac:dyDescent="0.25">
      <c r="E178" s="281"/>
      <c r="F178" s="282"/>
      <c r="G178" s="274">
        <v>476</v>
      </c>
      <c r="H178" s="273">
        <v>1.5963299399999999</v>
      </c>
      <c r="K178" s="276">
        <v>904</v>
      </c>
      <c r="L178" s="277">
        <v>0.94053960999999997</v>
      </c>
    </row>
    <row r="179" spans="5:12" x14ac:dyDescent="0.25">
      <c r="E179" s="281"/>
      <c r="F179" s="282"/>
      <c r="G179" s="274">
        <v>477</v>
      </c>
      <c r="H179" s="273">
        <v>1.6055042500000001</v>
      </c>
      <c r="K179" s="276">
        <v>905</v>
      </c>
      <c r="L179" s="277">
        <v>0.94594500999999998</v>
      </c>
    </row>
    <row r="180" spans="5:12" x14ac:dyDescent="0.25">
      <c r="E180" s="281"/>
      <c r="F180" s="282"/>
      <c r="G180" s="274">
        <v>478</v>
      </c>
      <c r="H180" s="273">
        <v>1.61467856</v>
      </c>
      <c r="K180" s="276">
        <v>906</v>
      </c>
      <c r="L180" s="277">
        <v>0.95135040999999998</v>
      </c>
    </row>
    <row r="181" spans="5:12" x14ac:dyDescent="0.25">
      <c r="E181" s="281"/>
      <c r="F181" s="282"/>
      <c r="G181" s="274">
        <v>479</v>
      </c>
      <c r="H181" s="273">
        <v>1.6238528699999999</v>
      </c>
      <c r="K181" s="276">
        <v>907</v>
      </c>
      <c r="L181" s="277">
        <v>0.95675580999999998</v>
      </c>
    </row>
    <row r="182" spans="5:12" x14ac:dyDescent="0.25">
      <c r="E182" s="281"/>
      <c r="F182" s="282"/>
      <c r="G182" s="274">
        <v>480</v>
      </c>
      <c r="H182" s="273">
        <v>1.63302718</v>
      </c>
      <c r="K182" s="276">
        <v>908</v>
      </c>
      <c r="L182" s="277">
        <v>0.96216120999999999</v>
      </c>
    </row>
    <row r="183" spans="5:12" x14ac:dyDescent="0.25">
      <c r="E183" s="281"/>
      <c r="F183" s="282"/>
      <c r="G183" s="274">
        <v>481</v>
      </c>
      <c r="H183" s="273">
        <v>1.6422014899999999</v>
      </c>
      <c r="K183" s="276">
        <v>909</v>
      </c>
      <c r="L183" s="277">
        <v>0.96756660999999999</v>
      </c>
    </row>
    <row r="184" spans="5:12" x14ac:dyDescent="0.25">
      <c r="E184" s="281"/>
      <c r="F184" s="282"/>
      <c r="G184" s="274">
        <v>482</v>
      </c>
      <c r="H184" s="273">
        <v>1.6513758000000001</v>
      </c>
      <c r="K184" s="276">
        <v>910</v>
      </c>
      <c r="L184" s="277">
        <v>0.97297201</v>
      </c>
    </row>
    <row r="185" spans="5:12" x14ac:dyDescent="0.25">
      <c r="E185" s="281"/>
      <c r="F185" s="282"/>
      <c r="G185" s="274">
        <v>483</v>
      </c>
      <c r="H185" s="273">
        <v>1.66055011</v>
      </c>
      <c r="K185" s="276">
        <v>911</v>
      </c>
      <c r="L185" s="277">
        <v>0.97837741</v>
      </c>
    </row>
    <row r="186" spans="5:12" x14ac:dyDescent="0.25">
      <c r="E186" s="281"/>
      <c r="F186" s="282"/>
      <c r="G186" s="274">
        <v>484</v>
      </c>
      <c r="H186" s="273">
        <v>1.6697244200000001</v>
      </c>
      <c r="K186" s="276">
        <v>912</v>
      </c>
      <c r="L186" s="277">
        <v>0.98378281000000001</v>
      </c>
    </row>
    <row r="187" spans="5:12" x14ac:dyDescent="0.25">
      <c r="E187" s="281"/>
      <c r="F187" s="282"/>
      <c r="G187" s="274">
        <v>485</v>
      </c>
      <c r="H187" s="273">
        <v>1.67889873</v>
      </c>
      <c r="K187" s="276">
        <v>913</v>
      </c>
      <c r="L187" s="277">
        <v>0.98918821000000001</v>
      </c>
    </row>
    <row r="188" spans="5:12" x14ac:dyDescent="0.25">
      <c r="E188" s="281"/>
      <c r="F188" s="282"/>
      <c r="G188" s="274">
        <v>486</v>
      </c>
      <c r="H188" s="273">
        <v>1.6880730399999999</v>
      </c>
      <c r="K188" s="276">
        <v>914</v>
      </c>
      <c r="L188" s="277">
        <v>0.99459361000000002</v>
      </c>
    </row>
    <row r="189" spans="5:12" x14ac:dyDescent="0.25">
      <c r="E189" s="281"/>
      <c r="F189" s="282"/>
      <c r="G189" s="274">
        <v>487</v>
      </c>
      <c r="H189" s="273">
        <v>1.69724735</v>
      </c>
      <c r="K189" s="276">
        <v>915</v>
      </c>
      <c r="L189" s="285">
        <v>1</v>
      </c>
    </row>
    <row r="190" spans="5:12" x14ac:dyDescent="0.25">
      <c r="E190" s="281"/>
      <c r="F190" s="282"/>
      <c r="G190" s="274">
        <v>488</v>
      </c>
      <c r="H190" s="273">
        <v>1.70642166</v>
      </c>
      <c r="K190" s="276">
        <v>916</v>
      </c>
      <c r="L190" s="277">
        <v>1.0054044099999999</v>
      </c>
    </row>
    <row r="191" spans="5:12" x14ac:dyDescent="0.25">
      <c r="E191" s="281"/>
      <c r="F191" s="282"/>
      <c r="G191" s="274">
        <v>489</v>
      </c>
      <c r="H191" s="273">
        <v>1.7155959700000001</v>
      </c>
      <c r="K191" s="276">
        <v>917</v>
      </c>
      <c r="L191" s="277">
        <v>1.01080981</v>
      </c>
    </row>
    <row r="192" spans="5:12" x14ac:dyDescent="0.25">
      <c r="E192" s="281"/>
      <c r="F192" s="282"/>
      <c r="G192" s="274">
        <v>490</v>
      </c>
      <c r="H192" s="273">
        <v>1.72477028</v>
      </c>
      <c r="K192" s="276">
        <v>918</v>
      </c>
      <c r="L192" s="277">
        <v>1.0162152099999999</v>
      </c>
    </row>
    <row r="193" spans="5:12" x14ac:dyDescent="0.25">
      <c r="E193" s="281"/>
      <c r="F193" s="282"/>
      <c r="G193" s="274">
        <v>491</v>
      </c>
      <c r="H193" s="273">
        <v>1.7339445899999999</v>
      </c>
      <c r="K193" s="276">
        <v>919</v>
      </c>
      <c r="L193" s="277">
        <v>1.02162061</v>
      </c>
    </row>
    <row r="194" spans="5:12" x14ac:dyDescent="0.25">
      <c r="E194" s="281"/>
      <c r="F194" s="282"/>
      <c r="G194" s="274">
        <v>492</v>
      </c>
      <c r="H194" s="273">
        <v>1.7431189</v>
      </c>
      <c r="K194" s="276">
        <v>920</v>
      </c>
      <c r="L194" s="277">
        <v>1.0270260099999999</v>
      </c>
    </row>
    <row r="195" spans="5:12" x14ac:dyDescent="0.25">
      <c r="E195" s="281"/>
      <c r="F195" s="282"/>
      <c r="G195" s="274">
        <v>493</v>
      </c>
      <c r="H195" s="273">
        <v>1.7522932099999999</v>
      </c>
      <c r="K195" s="276">
        <v>921</v>
      </c>
      <c r="L195" s="277">
        <v>1.03243141</v>
      </c>
    </row>
    <row r="196" spans="5:12" x14ac:dyDescent="0.25">
      <c r="E196" s="281"/>
      <c r="F196" s="282"/>
      <c r="G196" s="274">
        <v>494</v>
      </c>
      <c r="H196" s="273">
        <v>1.7614675200000001</v>
      </c>
      <c r="K196" s="276">
        <v>922</v>
      </c>
      <c r="L196" s="277">
        <v>1.0378368099999999</v>
      </c>
    </row>
    <row r="197" spans="5:12" x14ac:dyDescent="0.25">
      <c r="E197" s="281"/>
      <c r="F197" s="282"/>
      <c r="G197" s="274">
        <v>495</v>
      </c>
      <c r="H197" s="273">
        <v>1.77064183</v>
      </c>
      <c r="K197" s="276">
        <v>923</v>
      </c>
      <c r="L197" s="277">
        <v>1.0432422100000001</v>
      </c>
    </row>
    <row r="198" spans="5:12" x14ac:dyDescent="0.25">
      <c r="E198" s="281"/>
      <c r="F198" s="282"/>
      <c r="G198" s="274">
        <v>496</v>
      </c>
      <c r="H198" s="273">
        <v>1.7798161400000001</v>
      </c>
      <c r="K198" s="276">
        <v>924</v>
      </c>
      <c r="L198" s="277">
        <v>1.04864761</v>
      </c>
    </row>
    <row r="199" spans="5:12" x14ac:dyDescent="0.25">
      <c r="E199" s="281"/>
      <c r="F199" s="282"/>
      <c r="G199" s="274">
        <v>497</v>
      </c>
      <c r="H199" s="273">
        <v>1.78899045</v>
      </c>
      <c r="K199" s="276">
        <v>925</v>
      </c>
      <c r="L199" s="277">
        <v>1.0540530100000001</v>
      </c>
    </row>
    <row r="200" spans="5:12" x14ac:dyDescent="0.25">
      <c r="E200" s="281"/>
      <c r="F200" s="282"/>
      <c r="G200" s="274">
        <v>498</v>
      </c>
      <c r="H200" s="273">
        <v>1.7981647599999999</v>
      </c>
      <c r="K200" s="276">
        <v>926</v>
      </c>
      <c r="L200" s="277">
        <v>1.05945841</v>
      </c>
    </row>
    <row r="201" spans="5:12" x14ac:dyDescent="0.25">
      <c r="E201" s="281"/>
      <c r="F201" s="282"/>
      <c r="G201" s="274">
        <v>499</v>
      </c>
      <c r="H201" s="273">
        <v>1.80733907</v>
      </c>
      <c r="K201" s="276">
        <v>927</v>
      </c>
      <c r="L201" s="277">
        <v>1.0648638100000001</v>
      </c>
    </row>
    <row r="202" spans="5:12" x14ac:dyDescent="0.25">
      <c r="E202" s="281"/>
      <c r="F202" s="282"/>
      <c r="G202" s="274">
        <v>500</v>
      </c>
      <c r="H202" s="273">
        <v>1.81651338</v>
      </c>
      <c r="K202" s="276">
        <v>928</v>
      </c>
      <c r="L202" s="277">
        <v>1.07026921</v>
      </c>
    </row>
    <row r="203" spans="5:12" x14ac:dyDescent="0.25">
      <c r="E203" s="281"/>
      <c r="F203" s="282"/>
      <c r="G203" s="274">
        <v>501</v>
      </c>
      <c r="H203" s="273">
        <v>1.8256876900000001</v>
      </c>
      <c r="K203" s="276">
        <v>929</v>
      </c>
      <c r="L203" s="277">
        <v>1.0756746100000001</v>
      </c>
    </row>
    <row r="204" spans="5:12" x14ac:dyDescent="0.25">
      <c r="E204" s="281"/>
      <c r="F204" s="282"/>
      <c r="G204" s="274">
        <v>502</v>
      </c>
      <c r="H204" s="273">
        <v>1.834862</v>
      </c>
      <c r="K204" s="276">
        <v>930</v>
      </c>
      <c r="L204" s="277">
        <v>1.08108001</v>
      </c>
    </row>
    <row r="205" spans="5:12" x14ac:dyDescent="0.25">
      <c r="E205" s="281"/>
      <c r="F205" s="282"/>
      <c r="G205" s="274">
        <v>503</v>
      </c>
      <c r="H205" s="273">
        <v>1.8440363099999999</v>
      </c>
      <c r="K205" s="276">
        <v>931</v>
      </c>
      <c r="L205" s="277">
        <v>1.0864854100000001</v>
      </c>
    </row>
    <row r="206" spans="5:12" x14ac:dyDescent="0.25">
      <c r="E206" s="281"/>
      <c r="F206" s="282"/>
      <c r="G206" s="274">
        <v>504</v>
      </c>
      <c r="H206" s="273">
        <v>1.85321062</v>
      </c>
      <c r="K206" s="276">
        <v>932</v>
      </c>
      <c r="L206" s="277">
        <v>1.09189081</v>
      </c>
    </row>
    <row r="207" spans="5:12" x14ac:dyDescent="0.25">
      <c r="E207" s="281"/>
      <c r="F207" s="282"/>
      <c r="G207" s="274">
        <v>505</v>
      </c>
      <c r="H207" s="273">
        <v>1.8623849299999999</v>
      </c>
      <c r="K207" s="276">
        <v>933</v>
      </c>
      <c r="L207" s="277">
        <v>1.0972962100000001</v>
      </c>
    </row>
    <row r="208" spans="5:12" x14ac:dyDescent="0.25">
      <c r="E208" s="281"/>
      <c r="F208" s="282"/>
      <c r="G208" s="274">
        <v>506</v>
      </c>
      <c r="H208" s="273">
        <v>1.8715592400000001</v>
      </c>
      <c r="K208" s="276">
        <v>934</v>
      </c>
      <c r="L208" s="277">
        <v>1.10270161</v>
      </c>
    </row>
    <row r="209" spans="5:12" x14ac:dyDescent="0.25">
      <c r="E209" s="281"/>
      <c r="F209" s="282"/>
      <c r="G209" s="274">
        <v>507</v>
      </c>
      <c r="H209" s="273">
        <v>1.88073355</v>
      </c>
      <c r="K209" s="276">
        <v>935</v>
      </c>
      <c r="L209" s="277">
        <v>1.1081070099999999</v>
      </c>
    </row>
    <row r="210" spans="5:12" x14ac:dyDescent="0.25">
      <c r="E210" s="281"/>
      <c r="F210" s="282"/>
      <c r="G210" s="274">
        <v>508</v>
      </c>
      <c r="H210" s="273">
        <v>1.8899078600000001</v>
      </c>
      <c r="K210" s="276">
        <v>936</v>
      </c>
      <c r="L210" s="277">
        <v>1.11351241</v>
      </c>
    </row>
    <row r="211" spans="5:12" x14ac:dyDescent="0.25">
      <c r="E211" s="281"/>
      <c r="F211" s="282"/>
      <c r="G211" s="274">
        <v>509</v>
      </c>
      <c r="H211" s="273">
        <v>1.89908217</v>
      </c>
      <c r="K211" s="276">
        <v>937</v>
      </c>
      <c r="L211" s="277">
        <v>1.1189178099999999</v>
      </c>
    </row>
    <row r="212" spans="5:12" x14ac:dyDescent="0.25">
      <c r="E212" s="281"/>
      <c r="F212" s="282"/>
      <c r="G212" s="274">
        <v>510</v>
      </c>
      <c r="H212" s="273">
        <v>1.9082564799999999</v>
      </c>
      <c r="K212" s="276">
        <v>938</v>
      </c>
      <c r="L212" s="277">
        <v>1.12432321</v>
      </c>
    </row>
    <row r="213" spans="5:12" x14ac:dyDescent="0.25">
      <c r="E213" s="281"/>
      <c r="F213" s="282"/>
      <c r="G213" s="274">
        <v>511</v>
      </c>
      <c r="H213" s="273">
        <v>1.9174307900000001</v>
      </c>
      <c r="K213" s="276">
        <v>939</v>
      </c>
      <c r="L213" s="277">
        <v>1.1297286099999999</v>
      </c>
    </row>
    <row r="214" spans="5:12" x14ac:dyDescent="0.25">
      <c r="E214" s="281"/>
      <c r="F214" s="282"/>
      <c r="G214" s="274">
        <v>512</v>
      </c>
      <c r="H214" s="273">
        <v>1.9266051</v>
      </c>
      <c r="K214" s="276">
        <v>940</v>
      </c>
      <c r="L214" s="277">
        <v>1.13513401</v>
      </c>
    </row>
    <row r="215" spans="5:12" x14ac:dyDescent="0.25">
      <c r="E215" s="281"/>
      <c r="F215" s="282"/>
      <c r="G215" s="274">
        <v>513</v>
      </c>
      <c r="H215" s="273">
        <v>1.9357794100000001</v>
      </c>
      <c r="K215" s="276">
        <v>941</v>
      </c>
      <c r="L215" s="277">
        <v>1.1405394099999999</v>
      </c>
    </row>
    <row r="216" spans="5:12" x14ac:dyDescent="0.25">
      <c r="E216" s="281"/>
      <c r="F216" s="282"/>
      <c r="G216" s="274">
        <v>514</v>
      </c>
      <c r="H216" s="273">
        <v>1.94495372</v>
      </c>
      <c r="K216" s="276">
        <v>942</v>
      </c>
      <c r="L216" s="277">
        <v>1.14594481</v>
      </c>
    </row>
    <row r="217" spans="5:12" x14ac:dyDescent="0.25">
      <c r="E217" s="281"/>
      <c r="F217" s="282"/>
      <c r="G217" s="274">
        <v>515</v>
      </c>
      <c r="H217" s="273">
        <v>1.9541280299999999</v>
      </c>
      <c r="K217" s="276">
        <v>943</v>
      </c>
      <c r="L217" s="277">
        <v>1.1513502099999999</v>
      </c>
    </row>
    <row r="218" spans="5:12" x14ac:dyDescent="0.25">
      <c r="E218" s="281"/>
      <c r="F218" s="282"/>
      <c r="G218" s="274">
        <v>516</v>
      </c>
      <c r="H218" s="273">
        <v>1.96330234</v>
      </c>
      <c r="K218" s="276">
        <v>944</v>
      </c>
      <c r="L218" s="277">
        <v>1.15675561</v>
      </c>
    </row>
    <row r="219" spans="5:12" x14ac:dyDescent="0.25">
      <c r="E219" s="281"/>
      <c r="F219" s="282"/>
      <c r="G219" s="274">
        <v>517</v>
      </c>
      <c r="H219" s="273">
        <v>1.9724766499999999</v>
      </c>
      <c r="K219" s="276">
        <v>945</v>
      </c>
      <c r="L219" s="277">
        <v>1.1621610099999999</v>
      </c>
    </row>
    <row r="220" spans="5:12" x14ac:dyDescent="0.25">
      <c r="E220" s="281"/>
      <c r="F220" s="282"/>
      <c r="G220" s="274">
        <v>518</v>
      </c>
      <c r="H220" s="273">
        <v>1.9816509600000001</v>
      </c>
      <c r="K220" s="276">
        <v>946</v>
      </c>
      <c r="L220" s="277">
        <v>1.1675664100000001</v>
      </c>
    </row>
    <row r="221" spans="5:12" x14ac:dyDescent="0.25">
      <c r="E221" s="281"/>
      <c r="F221" s="282"/>
      <c r="G221" s="274">
        <v>519</v>
      </c>
      <c r="H221" s="273">
        <v>1.99082527</v>
      </c>
      <c r="K221" s="276">
        <v>947</v>
      </c>
      <c r="L221" s="277">
        <v>1.1729718099999999</v>
      </c>
    </row>
    <row r="222" spans="5:12" ht="15.75" thickBot="1" x14ac:dyDescent="0.3">
      <c r="E222" s="281"/>
      <c r="F222" s="282"/>
      <c r="G222" s="265" t="s">
        <v>159</v>
      </c>
      <c r="H222" s="280">
        <v>1.9999995800000001</v>
      </c>
      <c r="K222" s="276">
        <v>948</v>
      </c>
      <c r="L222" s="277">
        <v>1.1783772100000001</v>
      </c>
    </row>
    <row r="223" spans="5:12" x14ac:dyDescent="0.25">
      <c r="E223" s="281"/>
      <c r="F223" s="282"/>
      <c r="K223" s="276">
        <v>949</v>
      </c>
      <c r="L223" s="277">
        <v>1.18378261</v>
      </c>
    </row>
    <row r="224" spans="5:12" x14ac:dyDescent="0.25">
      <c r="E224" s="281"/>
      <c r="F224" s="282"/>
      <c r="K224" s="276">
        <v>950</v>
      </c>
      <c r="L224" s="277">
        <v>1.1891880100000001</v>
      </c>
    </row>
    <row r="225" spans="5:12" x14ac:dyDescent="0.25">
      <c r="E225" s="281"/>
      <c r="F225" s="282"/>
      <c r="K225" s="276">
        <v>951</v>
      </c>
      <c r="L225" s="277">
        <v>1.19459341</v>
      </c>
    </row>
    <row r="226" spans="5:12" x14ac:dyDescent="0.25">
      <c r="E226" s="281"/>
      <c r="F226" s="282"/>
      <c r="K226" s="276">
        <v>952</v>
      </c>
      <c r="L226" s="277">
        <v>1.1999988100000001</v>
      </c>
    </row>
    <row r="227" spans="5:12" x14ac:dyDescent="0.25">
      <c r="E227" s="281"/>
      <c r="F227" s="282"/>
      <c r="K227" s="276">
        <v>953</v>
      </c>
      <c r="L227" s="277">
        <v>1.20540421</v>
      </c>
    </row>
    <row r="228" spans="5:12" x14ac:dyDescent="0.25">
      <c r="E228" s="281"/>
      <c r="F228" s="282"/>
      <c r="K228" s="276">
        <v>954</v>
      </c>
      <c r="L228" s="277">
        <v>1.2108096100000001</v>
      </c>
    </row>
    <row r="229" spans="5:12" x14ac:dyDescent="0.25">
      <c r="E229" s="281"/>
      <c r="F229" s="282"/>
      <c r="K229" s="276">
        <v>955</v>
      </c>
      <c r="L229" s="277">
        <v>1.21621501</v>
      </c>
    </row>
    <row r="230" spans="5:12" x14ac:dyDescent="0.25">
      <c r="E230" s="281"/>
      <c r="F230" s="282"/>
      <c r="K230" s="276">
        <v>956</v>
      </c>
      <c r="L230" s="277">
        <v>1.2216204100000001</v>
      </c>
    </row>
    <row r="231" spans="5:12" x14ac:dyDescent="0.25">
      <c r="E231" s="281"/>
      <c r="F231" s="282"/>
      <c r="K231" s="276">
        <v>957</v>
      </c>
      <c r="L231" s="277">
        <v>1.22702581</v>
      </c>
    </row>
    <row r="232" spans="5:12" x14ac:dyDescent="0.25">
      <c r="E232" s="281"/>
      <c r="F232" s="282"/>
      <c r="K232" s="276">
        <v>958</v>
      </c>
      <c r="L232" s="277">
        <v>1.2324312100000001</v>
      </c>
    </row>
    <row r="233" spans="5:12" x14ac:dyDescent="0.25">
      <c r="E233" s="281"/>
      <c r="F233" s="282"/>
      <c r="K233" s="276">
        <v>959</v>
      </c>
      <c r="L233" s="277">
        <v>1.23783661</v>
      </c>
    </row>
    <row r="234" spans="5:12" x14ac:dyDescent="0.25">
      <c r="E234" s="281"/>
      <c r="F234" s="282"/>
      <c r="K234" s="276">
        <v>960</v>
      </c>
      <c r="L234" s="277">
        <v>1.2432420099999999</v>
      </c>
    </row>
    <row r="235" spans="5:12" x14ac:dyDescent="0.25">
      <c r="E235" s="281"/>
      <c r="F235" s="282"/>
      <c r="K235" s="276">
        <v>961</v>
      </c>
      <c r="L235" s="277">
        <v>1.24864740999999</v>
      </c>
    </row>
    <row r="236" spans="5:12" x14ac:dyDescent="0.25">
      <c r="E236" s="281"/>
      <c r="F236" s="282"/>
      <c r="K236" s="276">
        <v>962</v>
      </c>
      <c r="L236" s="277">
        <v>1.2540528099999999</v>
      </c>
    </row>
    <row r="237" spans="5:12" x14ac:dyDescent="0.25">
      <c r="E237" s="281"/>
      <c r="F237" s="282"/>
      <c r="K237" s="276">
        <v>963</v>
      </c>
      <c r="L237" s="277">
        <v>1.25945821</v>
      </c>
    </row>
    <row r="238" spans="5:12" x14ac:dyDescent="0.25">
      <c r="E238" s="281"/>
      <c r="F238" s="282"/>
      <c r="K238" s="276">
        <v>964</v>
      </c>
      <c r="L238" s="277">
        <v>1.2648636099999999</v>
      </c>
    </row>
    <row r="239" spans="5:12" x14ac:dyDescent="0.25">
      <c r="E239" s="281"/>
      <c r="F239" s="282"/>
      <c r="K239" s="276">
        <v>965</v>
      </c>
      <c r="L239" s="277">
        <v>1.27026900999999</v>
      </c>
    </row>
    <row r="240" spans="5:12" x14ac:dyDescent="0.25">
      <c r="E240" s="281"/>
      <c r="F240" s="282"/>
      <c r="K240" s="276">
        <v>966</v>
      </c>
      <c r="L240" s="277">
        <v>1.2756744099999999</v>
      </c>
    </row>
    <row r="241" spans="5:12" x14ac:dyDescent="0.25">
      <c r="E241" s="281"/>
      <c r="F241" s="282"/>
      <c r="K241" s="276">
        <v>967</v>
      </c>
      <c r="L241" s="277">
        <v>1.28107980999999</v>
      </c>
    </row>
    <row r="242" spans="5:12" x14ac:dyDescent="0.25">
      <c r="E242" s="281"/>
      <c r="F242" s="282"/>
      <c r="K242" s="276">
        <v>968</v>
      </c>
      <c r="L242" s="277">
        <v>1.2864852099999899</v>
      </c>
    </row>
    <row r="243" spans="5:12" x14ac:dyDescent="0.25">
      <c r="E243" s="281"/>
      <c r="F243" s="282"/>
      <c r="K243" s="276">
        <v>969</v>
      </c>
      <c r="L243" s="277">
        <v>1.2918906099999901</v>
      </c>
    </row>
    <row r="244" spans="5:12" x14ac:dyDescent="0.25">
      <c r="E244" s="281"/>
      <c r="F244" s="282"/>
      <c r="K244" s="276">
        <v>970</v>
      </c>
      <c r="L244" s="277">
        <v>1.29729600999999</v>
      </c>
    </row>
    <row r="245" spans="5:12" x14ac:dyDescent="0.25">
      <c r="E245" s="281"/>
      <c r="F245" s="282"/>
      <c r="K245" s="276">
        <v>971</v>
      </c>
      <c r="L245" s="277">
        <v>1.3027014099999901</v>
      </c>
    </row>
    <row r="246" spans="5:12" x14ac:dyDescent="0.25">
      <c r="E246" s="281"/>
      <c r="F246" s="282"/>
      <c r="K246" s="276">
        <v>972</v>
      </c>
      <c r="L246" s="277">
        <v>1.30810680999999</v>
      </c>
    </row>
    <row r="247" spans="5:12" x14ac:dyDescent="0.25">
      <c r="E247" s="281"/>
      <c r="F247" s="282"/>
      <c r="K247" s="276">
        <v>973</v>
      </c>
      <c r="L247" s="277">
        <v>1.3135122099999901</v>
      </c>
    </row>
    <row r="248" spans="5:12" x14ac:dyDescent="0.25">
      <c r="E248" s="281"/>
      <c r="F248" s="282"/>
      <c r="K248" s="276">
        <v>974</v>
      </c>
      <c r="L248" s="277">
        <v>1.31891760999999</v>
      </c>
    </row>
    <row r="249" spans="5:12" x14ac:dyDescent="0.25">
      <c r="E249" s="281"/>
      <c r="F249" s="282"/>
      <c r="K249" s="276">
        <v>975</v>
      </c>
      <c r="L249" s="277">
        <v>1.3243230099999901</v>
      </c>
    </row>
    <row r="250" spans="5:12" x14ac:dyDescent="0.25">
      <c r="E250" s="281"/>
      <c r="F250" s="282"/>
      <c r="K250" s="276">
        <v>976</v>
      </c>
      <c r="L250" s="277">
        <v>1.32972840999999</v>
      </c>
    </row>
    <row r="251" spans="5:12" x14ac:dyDescent="0.25">
      <c r="E251" s="281"/>
      <c r="F251" s="282"/>
      <c r="K251" s="276">
        <v>977</v>
      </c>
      <c r="L251" s="277">
        <v>1.3351338099999901</v>
      </c>
    </row>
    <row r="252" spans="5:12" x14ac:dyDescent="0.25">
      <c r="E252" s="281"/>
      <c r="F252" s="282"/>
      <c r="K252" s="276">
        <v>978</v>
      </c>
      <c r="L252" s="277">
        <v>1.34053920999999</v>
      </c>
    </row>
    <row r="253" spans="5:12" x14ac:dyDescent="0.25">
      <c r="E253" s="281"/>
      <c r="F253" s="282"/>
      <c r="K253" s="276">
        <v>979</v>
      </c>
      <c r="L253" s="277">
        <v>1.3459446099999901</v>
      </c>
    </row>
    <row r="254" spans="5:12" x14ac:dyDescent="0.25">
      <c r="E254" s="281"/>
      <c r="F254" s="282"/>
      <c r="K254" s="276">
        <v>980</v>
      </c>
      <c r="L254" s="277">
        <v>1.35135000999999</v>
      </c>
    </row>
    <row r="255" spans="5:12" x14ac:dyDescent="0.25">
      <c r="E255" s="281"/>
      <c r="F255" s="282"/>
      <c r="K255" s="276">
        <v>981</v>
      </c>
      <c r="L255" s="277">
        <v>1.3567554099999899</v>
      </c>
    </row>
    <row r="256" spans="5:12" x14ac:dyDescent="0.25">
      <c r="E256" s="281"/>
      <c r="F256" s="282"/>
      <c r="K256" s="276">
        <v>982</v>
      </c>
      <c r="L256" s="277">
        <v>1.36216080999999</v>
      </c>
    </row>
    <row r="257" spans="5:12" x14ac:dyDescent="0.25">
      <c r="E257" s="281"/>
      <c r="F257" s="282"/>
      <c r="K257" s="276">
        <v>983</v>
      </c>
      <c r="L257" s="277">
        <v>1.3675662099999899</v>
      </c>
    </row>
    <row r="258" spans="5:12" x14ac:dyDescent="0.25">
      <c r="E258" s="281"/>
      <c r="F258" s="282"/>
      <c r="K258" s="276">
        <v>984</v>
      </c>
      <c r="L258" s="277">
        <v>1.37297160999999</v>
      </c>
    </row>
    <row r="259" spans="5:12" x14ac:dyDescent="0.25">
      <c r="E259" s="281"/>
      <c r="F259" s="282"/>
      <c r="K259" s="276">
        <v>985</v>
      </c>
      <c r="L259" s="277">
        <v>1.3783770099999899</v>
      </c>
    </row>
    <row r="260" spans="5:12" x14ac:dyDescent="0.25">
      <c r="E260" s="281"/>
      <c r="F260" s="282"/>
      <c r="K260" s="276">
        <v>986</v>
      </c>
      <c r="L260" s="277">
        <v>1.38378240999999</v>
      </c>
    </row>
    <row r="261" spans="5:12" x14ac:dyDescent="0.25">
      <c r="E261" s="281"/>
      <c r="F261" s="282"/>
      <c r="K261" s="276">
        <v>987</v>
      </c>
      <c r="L261" s="277">
        <v>1.3891878099999899</v>
      </c>
    </row>
    <row r="262" spans="5:12" x14ac:dyDescent="0.25">
      <c r="E262" s="281"/>
      <c r="F262" s="282"/>
      <c r="K262" s="276">
        <v>988</v>
      </c>
      <c r="L262" s="277">
        <v>1.39459320999999</v>
      </c>
    </row>
    <row r="263" spans="5:12" x14ac:dyDescent="0.25">
      <c r="E263" s="281"/>
      <c r="F263" s="282"/>
      <c r="K263" s="276">
        <v>989</v>
      </c>
      <c r="L263" s="277">
        <v>1.3999986099999899</v>
      </c>
    </row>
    <row r="264" spans="5:12" x14ac:dyDescent="0.25">
      <c r="E264" s="281"/>
      <c r="F264" s="282"/>
      <c r="K264" s="276">
        <v>990</v>
      </c>
      <c r="L264" s="277">
        <v>1.40540400999999</v>
      </c>
    </row>
    <row r="265" spans="5:12" x14ac:dyDescent="0.25">
      <c r="E265" s="281"/>
      <c r="F265" s="282"/>
      <c r="K265" s="276">
        <v>991</v>
      </c>
      <c r="L265" s="277">
        <v>1.4108094099999899</v>
      </c>
    </row>
    <row r="266" spans="5:12" x14ac:dyDescent="0.25">
      <c r="E266" s="281"/>
      <c r="F266" s="282"/>
      <c r="K266" s="276">
        <v>992</v>
      </c>
      <c r="L266" s="277">
        <v>1.4162148099999901</v>
      </c>
    </row>
    <row r="267" spans="5:12" x14ac:dyDescent="0.25">
      <c r="E267" s="281"/>
      <c r="F267" s="282"/>
      <c r="K267" s="276">
        <v>993</v>
      </c>
      <c r="L267" s="277">
        <v>1.4216202099999899</v>
      </c>
    </row>
    <row r="268" spans="5:12" x14ac:dyDescent="0.25">
      <c r="E268" s="281"/>
      <c r="F268" s="282"/>
      <c r="K268" s="276">
        <v>994</v>
      </c>
      <c r="L268" s="277">
        <v>1.4270256099999901</v>
      </c>
    </row>
    <row r="269" spans="5:12" x14ac:dyDescent="0.25">
      <c r="E269" s="281"/>
      <c r="F269" s="282"/>
      <c r="K269" s="276">
        <v>995</v>
      </c>
      <c r="L269" s="277">
        <v>1.43243100999999</v>
      </c>
    </row>
    <row r="270" spans="5:12" x14ac:dyDescent="0.25">
      <c r="E270" s="281"/>
      <c r="F270" s="282"/>
      <c r="K270" s="276">
        <v>996</v>
      </c>
      <c r="L270" s="277">
        <v>1.4378364099999901</v>
      </c>
    </row>
    <row r="271" spans="5:12" x14ac:dyDescent="0.25">
      <c r="E271" s="281"/>
      <c r="F271" s="282"/>
      <c r="K271" s="276">
        <v>997</v>
      </c>
      <c r="L271" s="277">
        <v>1.44324180999999</v>
      </c>
    </row>
    <row r="272" spans="5:12" x14ac:dyDescent="0.25">
      <c r="E272" s="281"/>
      <c r="F272" s="282"/>
      <c r="K272" s="276">
        <v>998</v>
      </c>
      <c r="L272" s="277">
        <v>1.4486472099999901</v>
      </c>
    </row>
    <row r="273" spans="5:12" x14ac:dyDescent="0.25">
      <c r="E273" s="281"/>
      <c r="F273" s="282"/>
      <c r="K273" s="276">
        <v>999</v>
      </c>
      <c r="L273" s="277">
        <v>1.45405260999999</v>
      </c>
    </row>
    <row r="274" spans="5:12" x14ac:dyDescent="0.25">
      <c r="E274" s="281"/>
      <c r="F274" s="282"/>
      <c r="K274" s="276">
        <v>1000</v>
      </c>
      <c r="L274" s="277">
        <v>1.4594580099999901</v>
      </c>
    </row>
    <row r="275" spans="5:12" x14ac:dyDescent="0.25">
      <c r="E275" s="281"/>
      <c r="F275" s="282"/>
      <c r="K275" s="276">
        <v>1001</v>
      </c>
      <c r="L275" s="277">
        <v>1.46486340999999</v>
      </c>
    </row>
    <row r="276" spans="5:12" x14ac:dyDescent="0.25">
      <c r="E276" s="281"/>
      <c r="F276" s="282"/>
      <c r="K276" s="276">
        <v>1002</v>
      </c>
      <c r="L276" s="277">
        <v>1.4702688099999901</v>
      </c>
    </row>
    <row r="277" spans="5:12" x14ac:dyDescent="0.25">
      <c r="E277" s="281"/>
      <c r="F277" s="282"/>
      <c r="K277" s="276">
        <v>1003</v>
      </c>
      <c r="L277" s="277">
        <v>1.47567420999999</v>
      </c>
    </row>
    <row r="278" spans="5:12" x14ac:dyDescent="0.25">
      <c r="E278" s="281"/>
      <c r="F278" s="282"/>
      <c r="K278" s="276">
        <v>1004</v>
      </c>
      <c r="L278" s="277">
        <v>1.4810796099999901</v>
      </c>
    </row>
    <row r="279" spans="5:12" x14ac:dyDescent="0.25">
      <c r="E279" s="281"/>
      <c r="F279" s="282"/>
      <c r="K279" s="276">
        <v>1005</v>
      </c>
      <c r="L279" s="277">
        <v>1.48648500999999</v>
      </c>
    </row>
    <row r="280" spans="5:12" x14ac:dyDescent="0.25">
      <c r="E280" s="281"/>
      <c r="F280" s="282"/>
      <c r="K280" s="276">
        <v>1006</v>
      </c>
      <c r="L280" s="277">
        <v>1.4918904099999899</v>
      </c>
    </row>
    <row r="281" spans="5:12" x14ac:dyDescent="0.25">
      <c r="E281" s="281"/>
      <c r="F281" s="282"/>
      <c r="K281" s="276">
        <v>1007</v>
      </c>
      <c r="L281" s="277">
        <v>1.49729580999999</v>
      </c>
    </row>
    <row r="282" spans="5:12" x14ac:dyDescent="0.25">
      <c r="E282" s="281"/>
      <c r="F282" s="282"/>
      <c r="K282" s="276">
        <v>1008</v>
      </c>
      <c r="L282" s="277">
        <v>1.5027012099999899</v>
      </c>
    </row>
    <row r="283" spans="5:12" x14ac:dyDescent="0.25">
      <c r="E283" s="281"/>
      <c r="F283" s="282"/>
      <c r="K283" s="276">
        <v>1009</v>
      </c>
      <c r="L283" s="277">
        <v>1.50810660999999</v>
      </c>
    </row>
    <row r="284" spans="5:12" x14ac:dyDescent="0.25">
      <c r="E284" s="281"/>
      <c r="F284" s="282"/>
      <c r="K284" s="276">
        <v>1010</v>
      </c>
      <c r="L284" s="277">
        <v>1.5135120099999899</v>
      </c>
    </row>
    <row r="285" spans="5:12" x14ac:dyDescent="0.25">
      <c r="E285" s="281"/>
      <c r="F285" s="282"/>
      <c r="K285" s="276">
        <v>1011</v>
      </c>
      <c r="L285" s="277">
        <v>1.51891740999999</v>
      </c>
    </row>
    <row r="286" spans="5:12" x14ac:dyDescent="0.25">
      <c r="E286" s="281"/>
      <c r="F286" s="282"/>
      <c r="K286" s="276">
        <v>1012</v>
      </c>
      <c r="L286" s="277">
        <v>1.5243228099999899</v>
      </c>
    </row>
    <row r="287" spans="5:12" x14ac:dyDescent="0.25">
      <c r="E287" s="281"/>
      <c r="F287" s="282"/>
      <c r="K287" s="276">
        <v>1013</v>
      </c>
      <c r="L287" s="277">
        <v>1.52972820999999</v>
      </c>
    </row>
    <row r="288" spans="5:12" x14ac:dyDescent="0.25">
      <c r="E288" s="281"/>
      <c r="F288" s="282"/>
      <c r="K288" s="276">
        <v>1014</v>
      </c>
      <c r="L288" s="277">
        <v>1.5351336099999899</v>
      </c>
    </row>
    <row r="289" spans="5:12" x14ac:dyDescent="0.25">
      <c r="E289" s="281"/>
      <c r="F289" s="282"/>
      <c r="K289" s="276">
        <v>1015</v>
      </c>
      <c r="L289" s="277">
        <v>1.54053900999999</v>
      </c>
    </row>
    <row r="290" spans="5:12" x14ac:dyDescent="0.25">
      <c r="E290" s="281"/>
      <c r="F290" s="282"/>
      <c r="K290" s="276">
        <v>1016</v>
      </c>
      <c r="L290" s="277">
        <v>1.5459444099999899</v>
      </c>
    </row>
    <row r="291" spans="5:12" x14ac:dyDescent="0.25">
      <c r="E291" s="281"/>
      <c r="F291" s="282"/>
      <c r="K291" s="276">
        <v>1017</v>
      </c>
      <c r="L291" s="277">
        <v>1.5513498099999901</v>
      </c>
    </row>
    <row r="292" spans="5:12" x14ac:dyDescent="0.25">
      <c r="E292" s="281"/>
      <c r="F292" s="282"/>
      <c r="K292" s="276">
        <v>1018</v>
      </c>
      <c r="L292" s="277">
        <v>1.55675520999999</v>
      </c>
    </row>
    <row r="293" spans="5:12" x14ac:dyDescent="0.25">
      <c r="E293" s="281"/>
      <c r="F293" s="282"/>
      <c r="K293" s="276">
        <v>1019</v>
      </c>
      <c r="L293" s="277">
        <v>1.5621606099999901</v>
      </c>
    </row>
    <row r="294" spans="5:12" x14ac:dyDescent="0.25">
      <c r="E294" s="281"/>
      <c r="F294" s="282"/>
      <c r="K294" s="276">
        <v>1020</v>
      </c>
      <c r="L294" s="277">
        <v>1.56756600999999</v>
      </c>
    </row>
    <row r="295" spans="5:12" x14ac:dyDescent="0.25">
      <c r="E295" s="281"/>
      <c r="F295" s="282"/>
      <c r="K295" s="276">
        <v>1021</v>
      </c>
      <c r="L295" s="277">
        <v>1.5729714099999901</v>
      </c>
    </row>
    <row r="296" spans="5:12" x14ac:dyDescent="0.25">
      <c r="E296" s="281"/>
      <c r="F296" s="282"/>
      <c r="K296" s="276">
        <v>1022</v>
      </c>
      <c r="L296" s="277">
        <v>1.57837680999999</v>
      </c>
    </row>
    <row r="297" spans="5:12" x14ac:dyDescent="0.25">
      <c r="E297" s="281"/>
      <c r="F297" s="282"/>
      <c r="K297" s="276">
        <v>1023</v>
      </c>
      <c r="L297" s="277">
        <v>1.5837822099999901</v>
      </c>
    </row>
    <row r="298" spans="5:12" x14ac:dyDescent="0.25">
      <c r="E298" s="281"/>
      <c r="F298" s="282"/>
      <c r="K298" s="276">
        <v>1024</v>
      </c>
      <c r="L298" s="277">
        <v>1.58918760999999</v>
      </c>
    </row>
    <row r="299" spans="5:12" x14ac:dyDescent="0.25">
      <c r="E299" s="281"/>
      <c r="F299" s="282"/>
      <c r="K299" s="276">
        <v>1025</v>
      </c>
      <c r="L299" s="277">
        <v>1.5945930099999901</v>
      </c>
    </row>
    <row r="300" spans="5:12" x14ac:dyDescent="0.25">
      <c r="E300" s="281"/>
      <c r="F300" s="282"/>
      <c r="K300" s="276">
        <v>1026</v>
      </c>
      <c r="L300" s="277">
        <v>1.59999840999999</v>
      </c>
    </row>
    <row r="301" spans="5:12" x14ac:dyDescent="0.25">
      <c r="E301" s="281"/>
      <c r="F301" s="282"/>
      <c r="K301" s="276">
        <v>1027</v>
      </c>
      <c r="L301" s="277">
        <v>1.6054038099999901</v>
      </c>
    </row>
    <row r="302" spans="5:12" x14ac:dyDescent="0.25">
      <c r="E302" s="281"/>
      <c r="F302" s="282"/>
      <c r="K302" s="276">
        <v>1028</v>
      </c>
      <c r="L302" s="277">
        <v>1.61080920999999</v>
      </c>
    </row>
    <row r="303" spans="5:12" x14ac:dyDescent="0.25">
      <c r="E303" s="281"/>
      <c r="F303" s="282"/>
      <c r="K303" s="276">
        <v>1029</v>
      </c>
      <c r="L303" s="277">
        <v>1.6162146099999899</v>
      </c>
    </row>
    <row r="304" spans="5:12" x14ac:dyDescent="0.25">
      <c r="E304" s="281"/>
      <c r="F304" s="283"/>
      <c r="K304" s="276">
        <v>1030</v>
      </c>
      <c r="L304" s="277">
        <v>1.62162000999999</v>
      </c>
    </row>
    <row r="305" spans="11:12" x14ac:dyDescent="0.25">
      <c r="K305" s="276">
        <v>1031</v>
      </c>
      <c r="L305" s="277">
        <v>1.6270254099999899</v>
      </c>
    </row>
    <row r="306" spans="11:12" x14ac:dyDescent="0.25">
      <c r="K306" s="276">
        <v>1032</v>
      </c>
      <c r="L306" s="277">
        <v>1.63243080999999</v>
      </c>
    </row>
    <row r="307" spans="11:12" x14ac:dyDescent="0.25">
      <c r="K307" s="276">
        <v>1033</v>
      </c>
      <c r="L307" s="277">
        <v>1.6378362099999899</v>
      </c>
    </row>
    <row r="308" spans="11:12" x14ac:dyDescent="0.25">
      <c r="K308" s="276">
        <v>1034</v>
      </c>
      <c r="L308" s="277">
        <v>1.64324160999999</v>
      </c>
    </row>
    <row r="309" spans="11:12" x14ac:dyDescent="0.25">
      <c r="K309" s="276">
        <v>1035</v>
      </c>
      <c r="L309" s="277">
        <v>1.6486470099999899</v>
      </c>
    </row>
    <row r="310" spans="11:12" x14ac:dyDescent="0.25">
      <c r="K310" s="276">
        <v>1036</v>
      </c>
      <c r="L310" s="277">
        <v>1.65405240999999</v>
      </c>
    </row>
    <row r="311" spans="11:12" x14ac:dyDescent="0.25">
      <c r="K311" s="276">
        <v>1037</v>
      </c>
      <c r="L311" s="277">
        <v>1.6594578099999899</v>
      </c>
    </row>
    <row r="312" spans="11:12" x14ac:dyDescent="0.25">
      <c r="K312" s="276">
        <v>1038</v>
      </c>
      <c r="L312" s="277">
        <v>1.66486320999999</v>
      </c>
    </row>
    <row r="313" spans="11:12" x14ac:dyDescent="0.25">
      <c r="K313" s="276">
        <v>1039</v>
      </c>
      <c r="L313" s="277">
        <v>1.6702686099999899</v>
      </c>
    </row>
    <row r="314" spans="11:12" x14ac:dyDescent="0.25">
      <c r="K314" s="276">
        <v>1040</v>
      </c>
      <c r="L314" s="277">
        <v>1.6756740099999901</v>
      </c>
    </row>
    <row r="315" spans="11:12" x14ac:dyDescent="0.25">
      <c r="K315" s="276">
        <v>1041</v>
      </c>
      <c r="L315" s="277">
        <v>1.6810794099999899</v>
      </c>
    </row>
    <row r="316" spans="11:12" x14ac:dyDescent="0.25">
      <c r="K316" s="276">
        <v>1042</v>
      </c>
      <c r="L316" s="277">
        <v>1.6864848099999901</v>
      </c>
    </row>
    <row r="317" spans="11:12" x14ac:dyDescent="0.25">
      <c r="K317" s="276">
        <v>1043</v>
      </c>
      <c r="L317" s="277">
        <v>1.69189020999999</v>
      </c>
    </row>
    <row r="318" spans="11:12" x14ac:dyDescent="0.25">
      <c r="K318" s="276">
        <v>1044</v>
      </c>
      <c r="L318" s="277">
        <v>1.6972956099999901</v>
      </c>
    </row>
    <row r="319" spans="11:12" x14ac:dyDescent="0.25">
      <c r="K319" s="276">
        <v>1045</v>
      </c>
      <c r="L319" s="277">
        <v>1.70270100999999</v>
      </c>
    </row>
    <row r="320" spans="11:12" x14ac:dyDescent="0.25">
      <c r="K320" s="276">
        <v>1046</v>
      </c>
      <c r="L320" s="277">
        <v>1.7081064099999901</v>
      </c>
    </row>
    <row r="321" spans="11:12" x14ac:dyDescent="0.25">
      <c r="K321" s="276">
        <v>1047</v>
      </c>
      <c r="L321" s="277">
        <v>1.71351180999999</v>
      </c>
    </row>
    <row r="322" spans="11:12" x14ac:dyDescent="0.25">
      <c r="K322" s="276">
        <v>1048</v>
      </c>
      <c r="L322" s="277">
        <v>1.7189172099999901</v>
      </c>
    </row>
    <row r="323" spans="11:12" x14ac:dyDescent="0.25">
      <c r="K323" s="276">
        <v>1049</v>
      </c>
      <c r="L323" s="277">
        <v>1.72432260999999</v>
      </c>
    </row>
    <row r="324" spans="11:12" x14ac:dyDescent="0.25">
      <c r="K324" s="276">
        <v>1050</v>
      </c>
      <c r="L324" s="277">
        <v>1.7297280099999901</v>
      </c>
    </row>
    <row r="325" spans="11:12" x14ac:dyDescent="0.25">
      <c r="K325" s="276">
        <v>1051</v>
      </c>
      <c r="L325" s="277">
        <v>1.73513340999999</v>
      </c>
    </row>
    <row r="326" spans="11:12" x14ac:dyDescent="0.25">
      <c r="K326" s="276">
        <v>1052</v>
      </c>
      <c r="L326" s="277">
        <v>1.7405388099999901</v>
      </c>
    </row>
    <row r="327" spans="11:12" x14ac:dyDescent="0.25">
      <c r="K327" s="276">
        <v>1053</v>
      </c>
      <c r="L327" s="277">
        <v>1.74594420999999</v>
      </c>
    </row>
    <row r="328" spans="11:12" x14ac:dyDescent="0.25">
      <c r="K328" s="276">
        <v>1054</v>
      </c>
      <c r="L328" s="277">
        <v>1.7513496099999899</v>
      </c>
    </row>
    <row r="329" spans="11:12" x14ac:dyDescent="0.25">
      <c r="K329" s="276">
        <v>1055</v>
      </c>
      <c r="L329" s="277">
        <v>1.75675500999998</v>
      </c>
    </row>
    <row r="330" spans="11:12" x14ac:dyDescent="0.25">
      <c r="K330" s="276">
        <v>1056</v>
      </c>
      <c r="L330" s="277">
        <v>1.7621604099999899</v>
      </c>
    </row>
    <row r="331" spans="11:12" x14ac:dyDescent="0.25">
      <c r="K331" s="276">
        <v>1057</v>
      </c>
      <c r="L331" s="277">
        <v>1.76756580999999</v>
      </c>
    </row>
    <row r="332" spans="11:12" x14ac:dyDescent="0.25">
      <c r="K332" s="276">
        <v>1058</v>
      </c>
      <c r="L332" s="277">
        <v>1.7729712099999899</v>
      </c>
    </row>
    <row r="333" spans="11:12" x14ac:dyDescent="0.25">
      <c r="K333" s="276">
        <v>1059</v>
      </c>
      <c r="L333" s="277">
        <v>1.77837660999998</v>
      </c>
    </row>
    <row r="334" spans="11:12" x14ac:dyDescent="0.25">
      <c r="K334" s="276">
        <v>1060</v>
      </c>
      <c r="L334" s="277">
        <v>1.7837820099999899</v>
      </c>
    </row>
    <row r="335" spans="11:12" x14ac:dyDescent="0.25">
      <c r="K335" s="276">
        <v>1061</v>
      </c>
      <c r="L335" s="277">
        <v>1.78918740999998</v>
      </c>
    </row>
    <row r="336" spans="11:12" x14ac:dyDescent="0.25">
      <c r="K336" s="276">
        <v>1062</v>
      </c>
      <c r="L336" s="277">
        <v>1.7945928099999799</v>
      </c>
    </row>
    <row r="337" spans="11:12" x14ac:dyDescent="0.25">
      <c r="K337" s="276">
        <v>1063</v>
      </c>
      <c r="L337" s="277">
        <v>1.7999982099999801</v>
      </c>
    </row>
    <row r="338" spans="11:12" x14ac:dyDescent="0.25">
      <c r="K338" s="276">
        <v>1064</v>
      </c>
      <c r="L338" s="277">
        <v>1.80540360999998</v>
      </c>
    </row>
    <row r="339" spans="11:12" x14ac:dyDescent="0.25">
      <c r="K339" s="276">
        <v>1065</v>
      </c>
      <c r="L339" s="277">
        <v>1.8108090099999801</v>
      </c>
    </row>
    <row r="340" spans="11:12" x14ac:dyDescent="0.25">
      <c r="K340" s="276">
        <v>1066</v>
      </c>
      <c r="L340" s="277">
        <v>1.81621440999998</v>
      </c>
    </row>
    <row r="341" spans="11:12" x14ac:dyDescent="0.25">
      <c r="K341" s="276">
        <v>1067</v>
      </c>
      <c r="L341" s="277">
        <v>1.8216198099999801</v>
      </c>
    </row>
    <row r="342" spans="11:12" x14ac:dyDescent="0.25">
      <c r="K342" s="276">
        <v>1068</v>
      </c>
      <c r="L342" s="277">
        <v>1.82702520999998</v>
      </c>
    </row>
    <row r="343" spans="11:12" x14ac:dyDescent="0.25">
      <c r="K343" s="276">
        <v>1069</v>
      </c>
      <c r="L343" s="277">
        <v>1.8324306099999801</v>
      </c>
    </row>
    <row r="344" spans="11:12" x14ac:dyDescent="0.25">
      <c r="K344" s="276">
        <v>1070</v>
      </c>
      <c r="L344" s="277">
        <v>1.83783600999998</v>
      </c>
    </row>
    <row r="345" spans="11:12" x14ac:dyDescent="0.25">
      <c r="K345" s="276">
        <v>1071</v>
      </c>
      <c r="L345" s="277">
        <v>1.8432414099999801</v>
      </c>
    </row>
    <row r="346" spans="11:12" x14ac:dyDescent="0.25">
      <c r="K346" s="276">
        <v>1072</v>
      </c>
      <c r="L346" s="277">
        <v>1.84864680999998</v>
      </c>
    </row>
    <row r="347" spans="11:12" x14ac:dyDescent="0.25">
      <c r="K347" s="276">
        <v>1073</v>
      </c>
      <c r="L347" s="277">
        <v>1.8540522099999801</v>
      </c>
    </row>
    <row r="348" spans="11:12" x14ac:dyDescent="0.25">
      <c r="K348" s="276">
        <v>1074</v>
      </c>
      <c r="L348" s="277">
        <v>1.85945760999998</v>
      </c>
    </row>
    <row r="349" spans="11:12" x14ac:dyDescent="0.25">
      <c r="K349" s="276">
        <v>1075</v>
      </c>
      <c r="L349" s="277">
        <v>1.8648630099999799</v>
      </c>
    </row>
    <row r="350" spans="11:12" x14ac:dyDescent="0.25">
      <c r="K350" s="276">
        <v>1076</v>
      </c>
      <c r="L350" s="277">
        <v>1.87026840999998</v>
      </c>
    </row>
    <row r="351" spans="11:12" x14ac:dyDescent="0.25">
      <c r="K351" s="276">
        <v>1077</v>
      </c>
      <c r="L351" s="277">
        <v>1.8756738099999799</v>
      </c>
    </row>
    <row r="352" spans="11:12" x14ac:dyDescent="0.25">
      <c r="K352" s="276">
        <v>1078</v>
      </c>
      <c r="L352" s="277">
        <v>1.88107920999998</v>
      </c>
    </row>
    <row r="353" spans="11:12" x14ac:dyDescent="0.25">
      <c r="K353" s="276">
        <v>1079</v>
      </c>
      <c r="L353" s="277">
        <v>1.8864846099999799</v>
      </c>
    </row>
    <row r="354" spans="11:12" x14ac:dyDescent="0.25">
      <c r="K354" s="276">
        <v>1080</v>
      </c>
      <c r="L354" s="277">
        <v>1.89189000999998</v>
      </c>
    </row>
    <row r="355" spans="11:12" x14ac:dyDescent="0.25">
      <c r="K355" s="276">
        <v>1081</v>
      </c>
      <c r="L355" s="277">
        <v>1.8972954099999799</v>
      </c>
    </row>
    <row r="356" spans="11:12" x14ac:dyDescent="0.25">
      <c r="K356" s="276">
        <v>1082</v>
      </c>
      <c r="L356" s="277">
        <v>1.90270080999998</v>
      </c>
    </row>
    <row r="357" spans="11:12" x14ac:dyDescent="0.25">
      <c r="K357" s="276">
        <v>1083</v>
      </c>
      <c r="L357" s="277">
        <v>1.9081062099999799</v>
      </c>
    </row>
    <row r="358" spans="11:12" x14ac:dyDescent="0.25">
      <c r="K358" s="276">
        <v>1084</v>
      </c>
      <c r="L358" s="277">
        <v>1.91351160999998</v>
      </c>
    </row>
    <row r="359" spans="11:12" x14ac:dyDescent="0.25">
      <c r="K359" s="276">
        <v>1085</v>
      </c>
      <c r="L359" s="277">
        <v>1.9189170099999799</v>
      </c>
    </row>
    <row r="360" spans="11:12" x14ac:dyDescent="0.25">
      <c r="K360" s="276">
        <v>1086</v>
      </c>
      <c r="L360" s="277">
        <v>1.9243224099999801</v>
      </c>
    </row>
    <row r="361" spans="11:12" x14ac:dyDescent="0.25">
      <c r="K361" s="276">
        <v>1087</v>
      </c>
      <c r="L361" s="277">
        <v>1.9297278099999799</v>
      </c>
    </row>
    <row r="362" spans="11:12" x14ac:dyDescent="0.25">
      <c r="K362" s="276">
        <v>1088</v>
      </c>
      <c r="L362" s="277">
        <v>1.9351332099999801</v>
      </c>
    </row>
    <row r="363" spans="11:12" x14ac:dyDescent="0.25">
      <c r="K363" s="276">
        <v>1089</v>
      </c>
      <c r="L363" s="277">
        <v>1.94053860999998</v>
      </c>
    </row>
    <row r="364" spans="11:12" x14ac:dyDescent="0.25">
      <c r="K364" s="276">
        <v>1090</v>
      </c>
      <c r="L364" s="277">
        <v>1.9459440099999801</v>
      </c>
    </row>
    <row r="365" spans="11:12" x14ac:dyDescent="0.25">
      <c r="K365" s="276">
        <v>1091</v>
      </c>
      <c r="L365" s="277">
        <v>1.95134940999998</v>
      </c>
    </row>
    <row r="366" spans="11:12" x14ac:dyDescent="0.25">
      <c r="K366" s="276">
        <v>1092</v>
      </c>
      <c r="L366" s="277">
        <v>1.9567548099999801</v>
      </c>
    </row>
    <row r="367" spans="11:12" x14ac:dyDescent="0.25">
      <c r="K367" s="276">
        <v>1093</v>
      </c>
      <c r="L367" s="277">
        <v>1.96216020999998</v>
      </c>
    </row>
    <row r="368" spans="11:12" x14ac:dyDescent="0.25">
      <c r="K368" s="276">
        <v>1094</v>
      </c>
      <c r="L368" s="277">
        <v>1.9675656099999801</v>
      </c>
    </row>
    <row r="369" spans="11:12" x14ac:dyDescent="0.25">
      <c r="K369" s="276">
        <v>1095</v>
      </c>
      <c r="L369" s="277">
        <v>1.97297100999998</v>
      </c>
    </row>
    <row r="370" spans="11:12" x14ac:dyDescent="0.25">
      <c r="K370" s="276">
        <v>1096</v>
      </c>
      <c r="L370" s="277">
        <v>1.9783764099999801</v>
      </c>
    </row>
    <row r="371" spans="11:12" x14ac:dyDescent="0.25">
      <c r="K371" s="276">
        <v>1097</v>
      </c>
      <c r="L371" s="277">
        <v>1.98378180999998</v>
      </c>
    </row>
    <row r="372" spans="11:12" x14ac:dyDescent="0.25">
      <c r="K372" s="276">
        <v>1098</v>
      </c>
      <c r="L372" s="277">
        <v>1.9891872099999801</v>
      </c>
    </row>
    <row r="373" spans="11:12" x14ac:dyDescent="0.25">
      <c r="K373" s="276">
        <v>1099</v>
      </c>
      <c r="L373" s="277">
        <v>1.99459260999998</v>
      </c>
    </row>
    <row r="374" spans="11:12" ht="15.75" thickBot="1" x14ac:dyDescent="0.3">
      <c r="K374" s="287" t="s">
        <v>141</v>
      </c>
      <c r="L374" s="288">
        <v>2</v>
      </c>
    </row>
  </sheetData>
  <mergeCells count="6">
    <mergeCell ref="A2:B2"/>
    <mergeCell ref="C2:D2"/>
    <mergeCell ref="G2:H2"/>
    <mergeCell ref="I2:J2"/>
    <mergeCell ref="K2:L2"/>
    <mergeCell ref="E2:F2"/>
  </mergeCells>
  <pageMargins left="0.70866141732283472" right="0.70866141732283472" top="0.78740157480314965" bottom="0.78740157480314965" header="0.31496062992125984" footer="0.31496062992125984"/>
  <pageSetup paperSize="8" orientation="portrait" r:id="rId1"/>
  <headerFooter>
    <oddHeader>&amp;C&amp;F&amp;R&amp;D</oddHeader>
    <oddFooter>&amp;C&amp;A&amp;RSeite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pageSetUpPr fitToPage="1"/>
  </sheetPr>
  <dimension ref="A1:K65"/>
  <sheetViews>
    <sheetView showGridLines="0" workbookViewId="0">
      <selection activeCell="D3" sqref="D3"/>
    </sheetView>
  </sheetViews>
  <sheetFormatPr baseColWidth="10" defaultColWidth="11.42578125" defaultRowHeight="15" x14ac:dyDescent="0.25"/>
  <cols>
    <col min="1" max="1" width="39.140625" style="178" bestFit="1" customWidth="1"/>
    <col min="2" max="3" width="11.140625" style="178" customWidth="1"/>
    <col min="4" max="4" width="10.42578125" style="178" bestFit="1" customWidth="1"/>
    <col min="5" max="6" width="12.85546875" style="178" customWidth="1"/>
    <col min="7" max="7" width="19.5703125" style="178" bestFit="1" customWidth="1"/>
    <col min="8" max="8" width="22" style="178" customWidth="1"/>
    <col min="9" max="9" width="16.42578125" style="178" customWidth="1"/>
    <col min="10" max="16384" width="11.42578125" style="178"/>
  </cols>
  <sheetData>
    <row r="1" spans="1:11" ht="15.75" thickBot="1" x14ac:dyDescent="0.3">
      <c r="A1" s="359" t="s">
        <v>80</v>
      </c>
      <c r="B1" s="617" t="s">
        <v>230</v>
      </c>
      <c r="C1" s="618"/>
      <c r="D1" s="360" t="s">
        <v>66</v>
      </c>
      <c r="E1" s="18" t="s">
        <v>1</v>
      </c>
      <c r="F1" s="516" t="s">
        <v>2</v>
      </c>
      <c r="G1" s="517" t="s">
        <v>256</v>
      </c>
    </row>
    <row r="2" spans="1:11" x14ac:dyDescent="0.25">
      <c r="A2" s="361" t="s">
        <v>234</v>
      </c>
      <c r="B2" s="631">
        <v>450000</v>
      </c>
      <c r="C2" s="632"/>
    </row>
    <row r="3" spans="1:11" x14ac:dyDescent="0.25">
      <c r="A3" s="362" t="s">
        <v>236</v>
      </c>
      <c r="B3" s="633"/>
      <c r="C3" s="634"/>
    </row>
    <row r="4" spans="1:11" ht="15.75" thickBot="1" x14ac:dyDescent="0.3">
      <c r="A4" s="363" t="s">
        <v>235</v>
      </c>
      <c r="B4" s="635"/>
      <c r="C4" s="636"/>
    </row>
    <row r="5" spans="1:11" ht="30.75" thickBot="1" x14ac:dyDescent="0.3">
      <c r="A5" s="619" t="s">
        <v>284</v>
      </c>
      <c r="B5" s="620"/>
      <c r="C5" s="621"/>
      <c r="D5" s="625" t="s">
        <v>83</v>
      </c>
      <c r="E5" s="626"/>
      <c r="F5" s="379" t="s">
        <v>84</v>
      </c>
      <c r="G5" s="379" t="s">
        <v>80</v>
      </c>
      <c r="H5" s="373" t="s">
        <v>231</v>
      </c>
      <c r="I5" s="374" t="s">
        <v>82</v>
      </c>
      <c r="J5" s="375" t="s">
        <v>102</v>
      </c>
    </row>
    <row r="6" spans="1:11" x14ac:dyDescent="0.25">
      <c r="A6" s="622"/>
      <c r="B6" s="623"/>
      <c r="C6" s="624"/>
      <c r="D6" s="404" t="s">
        <v>232</v>
      </c>
      <c r="E6" s="405">
        <f>Bieter!A2</f>
        <v>1</v>
      </c>
      <c r="F6" s="308" t="str">
        <f>IF(ISBLANK(Bieter!B2),"-",Bieter!B2)</f>
        <v>-</v>
      </c>
      <c r="G6" s="402" t="str">
        <f>IF(ISBLANK(Bieter!D2)," ",Bieter!D2)</f>
        <v xml:space="preserve"> </v>
      </c>
      <c r="H6" s="402"/>
      <c r="I6" s="403"/>
      <c r="J6" s="19"/>
      <c r="K6" s="19"/>
    </row>
    <row r="7" spans="1:11" ht="18" x14ac:dyDescent="0.35">
      <c r="A7" s="364" t="s">
        <v>85</v>
      </c>
      <c r="B7" s="365" t="s">
        <v>86</v>
      </c>
      <c r="C7" s="366" t="s">
        <v>87</v>
      </c>
      <c r="D7" s="119"/>
      <c r="E7" s="85" t="s">
        <v>88</v>
      </c>
      <c r="F7" s="86">
        <f>D7*(0.035/1000)</f>
        <v>0</v>
      </c>
      <c r="G7" s="611"/>
      <c r="H7" s="614">
        <f>IF(F6=0,0,$B$2)</f>
        <v>450000</v>
      </c>
      <c r="I7" s="87">
        <f>F7*$H$7</f>
        <v>0</v>
      </c>
    </row>
    <row r="8" spans="1:11" ht="18" x14ac:dyDescent="0.35">
      <c r="A8" s="367" t="s">
        <v>89</v>
      </c>
      <c r="B8" s="368">
        <v>4.4000000000000003E-3</v>
      </c>
      <c r="C8" s="369" t="s">
        <v>90</v>
      </c>
      <c r="D8" s="119"/>
      <c r="E8" s="85" t="s">
        <v>88</v>
      </c>
      <c r="F8" s="86">
        <f>D8*0.0044</f>
        <v>0</v>
      </c>
      <c r="G8" s="612"/>
      <c r="H8" s="615"/>
      <c r="I8" s="87">
        <f t="shared" ref="I8:I10" si="0">F8*$H$7</f>
        <v>0</v>
      </c>
    </row>
    <row r="9" spans="1:11" x14ac:dyDescent="0.25">
      <c r="A9" s="367" t="s">
        <v>91</v>
      </c>
      <c r="B9" s="368">
        <v>1E-3</v>
      </c>
      <c r="C9" s="369" t="s">
        <v>90</v>
      </c>
      <c r="D9" s="119"/>
      <c r="E9" s="85" t="s">
        <v>88</v>
      </c>
      <c r="F9" s="86">
        <f>D9*0.001</f>
        <v>0</v>
      </c>
      <c r="G9" s="612"/>
      <c r="H9" s="615"/>
      <c r="I9" s="87">
        <f t="shared" si="0"/>
        <v>0</v>
      </c>
    </row>
    <row r="10" spans="1:11" ht="15.75" thickBot="1" x14ac:dyDescent="0.3">
      <c r="A10" s="370" t="s">
        <v>92</v>
      </c>
      <c r="B10" s="371">
        <v>8.6999999999999994E-2</v>
      </c>
      <c r="C10" s="372" t="s">
        <v>90</v>
      </c>
      <c r="D10" s="119"/>
      <c r="E10" s="85" t="s">
        <v>93</v>
      </c>
      <c r="F10" s="86">
        <f>(D10/100)*0.087</f>
        <v>0</v>
      </c>
      <c r="G10" s="613"/>
      <c r="H10" s="616"/>
      <c r="I10" s="87">
        <f t="shared" si="0"/>
        <v>0</v>
      </c>
    </row>
    <row r="11" spans="1:11" ht="15.75" thickBot="1" x14ac:dyDescent="0.3">
      <c r="D11" s="627" t="s">
        <v>94</v>
      </c>
      <c r="E11" s="628"/>
      <c r="F11" s="88">
        <f>SUM(F7:F10)</f>
        <v>0</v>
      </c>
      <c r="G11" s="629" t="s">
        <v>95</v>
      </c>
      <c r="H11" s="630"/>
      <c r="I11" s="89">
        <f>SUM(I7:I10)</f>
        <v>0</v>
      </c>
      <c r="J11" s="90">
        <f>IF(H7=0," ",I11/H7)</f>
        <v>0</v>
      </c>
    </row>
    <row r="12" spans="1:11" ht="15.75" thickBot="1" x14ac:dyDescent="0.3">
      <c r="D12" s="404" t="s">
        <v>232</v>
      </c>
      <c r="E12" s="405">
        <f>Bieter!A4</f>
        <v>2</v>
      </c>
      <c r="F12" s="308" t="str">
        <f>IF(ISBLANK(Bieter!B4),"-",Bieter!B4)</f>
        <v>-</v>
      </c>
      <c r="G12" s="402" t="str">
        <f>IF(ISBLANK(Bieter!D4)," ",Bieter!D4)</f>
        <v xml:space="preserve"> </v>
      </c>
      <c r="H12" s="402"/>
      <c r="I12" s="403"/>
    </row>
    <row r="13" spans="1:11" x14ac:dyDescent="0.25">
      <c r="C13" s="376" t="s">
        <v>96</v>
      </c>
      <c r="D13" s="119"/>
      <c r="E13" s="85" t="s">
        <v>88</v>
      </c>
      <c r="F13" s="86">
        <f>D13*(0.035/1000)</f>
        <v>0</v>
      </c>
      <c r="G13" s="611"/>
      <c r="H13" s="614">
        <f>IF(F12=0,0,$B$2)</f>
        <v>450000</v>
      </c>
      <c r="I13" s="87">
        <f>F13*$H$13</f>
        <v>0</v>
      </c>
    </row>
    <row r="14" spans="1:11" ht="18" x14ac:dyDescent="0.35">
      <c r="C14" s="377" t="s">
        <v>97</v>
      </c>
      <c r="D14" s="119"/>
      <c r="E14" s="85" t="s">
        <v>88</v>
      </c>
      <c r="F14" s="86">
        <f>D14*0.0044</f>
        <v>0</v>
      </c>
      <c r="G14" s="612"/>
      <c r="H14" s="615"/>
      <c r="I14" s="87">
        <f t="shared" ref="I14:I16" si="1">F14*$H$13</f>
        <v>0</v>
      </c>
    </row>
    <row r="15" spans="1:11" x14ac:dyDescent="0.25">
      <c r="C15" s="377" t="s">
        <v>98</v>
      </c>
      <c r="D15" s="119"/>
      <c r="E15" s="85" t="s">
        <v>88</v>
      </c>
      <c r="F15" s="86">
        <f>D15*0.001</f>
        <v>0</v>
      </c>
      <c r="G15" s="612"/>
      <c r="H15" s="615"/>
      <c r="I15" s="87">
        <f t="shared" si="1"/>
        <v>0</v>
      </c>
    </row>
    <row r="16" spans="1:11" ht="15.75" thickBot="1" x14ac:dyDescent="0.3">
      <c r="C16" s="378" t="s">
        <v>99</v>
      </c>
      <c r="D16" s="119"/>
      <c r="E16" s="85" t="s">
        <v>93</v>
      </c>
      <c r="F16" s="86">
        <f>(D16/100)*0.087</f>
        <v>0</v>
      </c>
      <c r="G16" s="613"/>
      <c r="H16" s="616"/>
      <c r="I16" s="87">
        <f t="shared" si="1"/>
        <v>0</v>
      </c>
    </row>
    <row r="17" spans="3:10" ht="15.75" thickBot="1" x14ac:dyDescent="0.3">
      <c r="D17" s="627" t="s">
        <v>94</v>
      </c>
      <c r="E17" s="628"/>
      <c r="F17" s="88">
        <f>SUM(F13:F16)</f>
        <v>0</v>
      </c>
      <c r="G17" s="629" t="s">
        <v>95</v>
      </c>
      <c r="H17" s="630"/>
      <c r="I17" s="89">
        <f>SUM(I13:I16)</f>
        <v>0</v>
      </c>
      <c r="J17" s="90">
        <f>IF(H13=0," ",I17/H13)</f>
        <v>0</v>
      </c>
    </row>
    <row r="18" spans="3:10" ht="15.75" thickBot="1" x14ac:dyDescent="0.3">
      <c r="D18" s="404" t="s">
        <v>232</v>
      </c>
      <c r="E18" s="405">
        <f>Bieter!A6</f>
        <v>3</v>
      </c>
      <c r="F18" s="308" t="str">
        <f>IF(ISBLANK(Bieter!B6),"-",Bieter!B6)</f>
        <v>-</v>
      </c>
      <c r="G18" s="402" t="str">
        <f>IF(ISBLANK(Bieter!D6)," ",Bieter!D6)</f>
        <v xml:space="preserve"> </v>
      </c>
      <c r="H18" s="402"/>
      <c r="I18" s="403"/>
    </row>
    <row r="19" spans="3:10" x14ac:dyDescent="0.25">
      <c r="C19" s="376" t="s">
        <v>96</v>
      </c>
      <c r="D19" s="119"/>
      <c r="E19" s="85" t="s">
        <v>88</v>
      </c>
      <c r="F19" s="86">
        <f>D19*(0.035/1000)</f>
        <v>0</v>
      </c>
      <c r="G19" s="611"/>
      <c r="H19" s="614">
        <f>IF(F18=0,0,$B$2)</f>
        <v>450000</v>
      </c>
      <c r="I19" s="87">
        <f>F19*$H$19</f>
        <v>0</v>
      </c>
    </row>
    <row r="20" spans="3:10" ht="18" x14ac:dyDescent="0.35">
      <c r="C20" s="377" t="s">
        <v>97</v>
      </c>
      <c r="D20" s="119"/>
      <c r="E20" s="85" t="s">
        <v>88</v>
      </c>
      <c r="F20" s="86">
        <f>D20*0.0044</f>
        <v>0</v>
      </c>
      <c r="G20" s="612"/>
      <c r="H20" s="615"/>
      <c r="I20" s="87">
        <f t="shared" ref="I20:I22" si="2">F20*$H$19</f>
        <v>0</v>
      </c>
    </row>
    <row r="21" spans="3:10" x14ac:dyDescent="0.25">
      <c r="C21" s="377" t="s">
        <v>98</v>
      </c>
      <c r="D21" s="119"/>
      <c r="E21" s="85" t="s">
        <v>88</v>
      </c>
      <c r="F21" s="86">
        <f>D21*0.001</f>
        <v>0</v>
      </c>
      <c r="G21" s="612"/>
      <c r="H21" s="615"/>
      <c r="I21" s="87">
        <f t="shared" si="2"/>
        <v>0</v>
      </c>
    </row>
    <row r="22" spans="3:10" ht="15.75" thickBot="1" x14ac:dyDescent="0.3">
      <c r="C22" s="378" t="s">
        <v>99</v>
      </c>
      <c r="D22" s="119"/>
      <c r="E22" s="85" t="s">
        <v>93</v>
      </c>
      <c r="F22" s="86">
        <f>(D22/100)*0.087</f>
        <v>0</v>
      </c>
      <c r="G22" s="613"/>
      <c r="H22" s="616"/>
      <c r="I22" s="87">
        <f t="shared" si="2"/>
        <v>0</v>
      </c>
    </row>
    <row r="23" spans="3:10" ht="15.75" thickBot="1" x14ac:dyDescent="0.3">
      <c r="D23" s="627" t="s">
        <v>94</v>
      </c>
      <c r="E23" s="628"/>
      <c r="F23" s="88">
        <f>SUM(F19:F22)</f>
        <v>0</v>
      </c>
      <c r="G23" s="629" t="s">
        <v>95</v>
      </c>
      <c r="H23" s="630"/>
      <c r="I23" s="89">
        <f>SUM(I19:I22)</f>
        <v>0</v>
      </c>
      <c r="J23" s="90">
        <f>IF(H19=0," ",I23/H19)</f>
        <v>0</v>
      </c>
    </row>
    <row r="24" spans="3:10" ht="15.75" thickBot="1" x14ac:dyDescent="0.3">
      <c r="D24" s="404" t="s">
        <v>232</v>
      </c>
      <c r="E24" s="405">
        <f>Bieter!A8</f>
        <v>4</v>
      </c>
      <c r="F24" s="308" t="str">
        <f>IF(ISBLANK(Bieter!B8),"-",Bieter!B8)</f>
        <v>-</v>
      </c>
      <c r="G24" s="402" t="str">
        <f>IF(ISBLANK(Bieter!D8)," ",Bieter!D8)</f>
        <v xml:space="preserve"> </v>
      </c>
      <c r="H24" s="402"/>
      <c r="I24" s="403"/>
    </row>
    <row r="25" spans="3:10" x14ac:dyDescent="0.25">
      <c r="C25" s="376" t="s">
        <v>96</v>
      </c>
      <c r="D25" s="119"/>
      <c r="E25" s="85" t="s">
        <v>88</v>
      </c>
      <c r="F25" s="86">
        <f>D25*(0.035/1000)</f>
        <v>0</v>
      </c>
      <c r="G25" s="611"/>
      <c r="H25" s="614">
        <f>IF(F24=0,0,$B$2)</f>
        <v>450000</v>
      </c>
      <c r="I25" s="87">
        <f>F25*$H$25</f>
        <v>0</v>
      </c>
    </row>
    <row r="26" spans="3:10" ht="18" x14ac:dyDescent="0.35">
      <c r="C26" s="377" t="s">
        <v>97</v>
      </c>
      <c r="D26" s="119"/>
      <c r="E26" s="85" t="s">
        <v>88</v>
      </c>
      <c r="F26" s="86">
        <f>D26*0.0044</f>
        <v>0</v>
      </c>
      <c r="G26" s="612"/>
      <c r="H26" s="615"/>
      <c r="I26" s="87">
        <f t="shared" ref="I26:I28" si="3">F26*$H$25</f>
        <v>0</v>
      </c>
    </row>
    <row r="27" spans="3:10" x14ac:dyDescent="0.25">
      <c r="C27" s="377" t="s">
        <v>98</v>
      </c>
      <c r="D27" s="119"/>
      <c r="E27" s="85" t="s">
        <v>88</v>
      </c>
      <c r="F27" s="86">
        <f>D27*0.001</f>
        <v>0</v>
      </c>
      <c r="G27" s="612"/>
      <c r="H27" s="615"/>
      <c r="I27" s="87">
        <f t="shared" si="3"/>
        <v>0</v>
      </c>
    </row>
    <row r="28" spans="3:10" ht="15.75" thickBot="1" x14ac:dyDescent="0.3">
      <c r="C28" s="378" t="s">
        <v>99</v>
      </c>
      <c r="D28" s="119"/>
      <c r="E28" s="85" t="s">
        <v>93</v>
      </c>
      <c r="F28" s="86">
        <f>(D28/100)*0.087</f>
        <v>0</v>
      </c>
      <c r="G28" s="613"/>
      <c r="H28" s="616"/>
      <c r="I28" s="87">
        <f t="shared" si="3"/>
        <v>0</v>
      </c>
    </row>
    <row r="29" spans="3:10" ht="15.75" thickBot="1" x14ac:dyDescent="0.3">
      <c r="D29" s="627" t="s">
        <v>94</v>
      </c>
      <c r="E29" s="628"/>
      <c r="F29" s="88">
        <f>SUM(F25:F28)</f>
        <v>0</v>
      </c>
      <c r="G29" s="629" t="s">
        <v>95</v>
      </c>
      <c r="H29" s="630"/>
      <c r="I29" s="89">
        <f>SUM(I25:I28)</f>
        <v>0</v>
      </c>
      <c r="J29" s="90">
        <f>IF(H25=0," ",I29/H25)</f>
        <v>0</v>
      </c>
    </row>
    <row r="30" spans="3:10" ht="15.75" thickBot="1" x14ac:dyDescent="0.3">
      <c r="D30" s="404" t="s">
        <v>232</v>
      </c>
      <c r="E30" s="405">
        <f>Bieter!A10</f>
        <v>5</v>
      </c>
      <c r="F30" s="308" t="str">
        <f>IF(ISBLANK(Bieter!B10),"-",Bieter!B10)</f>
        <v>-</v>
      </c>
      <c r="G30" s="402" t="str">
        <f>IF(ISBLANK(Bieter!D10)," ",Bieter!D10)</f>
        <v xml:space="preserve"> </v>
      </c>
      <c r="H30" s="402"/>
      <c r="I30" s="403"/>
    </row>
    <row r="31" spans="3:10" x14ac:dyDescent="0.25">
      <c r="C31" s="376" t="s">
        <v>96</v>
      </c>
      <c r="D31" s="119"/>
      <c r="E31" s="85" t="s">
        <v>88</v>
      </c>
      <c r="F31" s="86">
        <f>D31*(0.035/1000)</f>
        <v>0</v>
      </c>
      <c r="G31" s="611"/>
      <c r="H31" s="614">
        <f>IF(F30=0,0,$B$2)</f>
        <v>450000</v>
      </c>
      <c r="I31" s="87">
        <f>F31*$H$31</f>
        <v>0</v>
      </c>
    </row>
    <row r="32" spans="3:10" ht="18" x14ac:dyDescent="0.35">
      <c r="C32" s="377" t="s">
        <v>97</v>
      </c>
      <c r="D32" s="119"/>
      <c r="E32" s="85" t="s">
        <v>88</v>
      </c>
      <c r="F32" s="86">
        <f>D32*0.0044</f>
        <v>0</v>
      </c>
      <c r="G32" s="612"/>
      <c r="H32" s="615"/>
      <c r="I32" s="87">
        <f t="shared" ref="I32:I34" si="4">F32*$H$31</f>
        <v>0</v>
      </c>
    </row>
    <row r="33" spans="3:10" x14ac:dyDescent="0.25">
      <c r="C33" s="377" t="s">
        <v>98</v>
      </c>
      <c r="D33" s="119"/>
      <c r="E33" s="85" t="s">
        <v>88</v>
      </c>
      <c r="F33" s="86">
        <f>D33*0.001</f>
        <v>0</v>
      </c>
      <c r="G33" s="612"/>
      <c r="H33" s="615"/>
      <c r="I33" s="87">
        <f t="shared" si="4"/>
        <v>0</v>
      </c>
    </row>
    <row r="34" spans="3:10" ht="15.75" thickBot="1" x14ac:dyDescent="0.3">
      <c r="C34" s="378" t="s">
        <v>99</v>
      </c>
      <c r="D34" s="119"/>
      <c r="E34" s="85" t="s">
        <v>93</v>
      </c>
      <c r="F34" s="86">
        <f>(D34/100)*0.087</f>
        <v>0</v>
      </c>
      <c r="G34" s="613"/>
      <c r="H34" s="616"/>
      <c r="I34" s="87">
        <f t="shared" si="4"/>
        <v>0</v>
      </c>
    </row>
    <row r="35" spans="3:10" ht="15.75" thickBot="1" x14ac:dyDescent="0.3">
      <c r="D35" s="627" t="s">
        <v>94</v>
      </c>
      <c r="E35" s="628"/>
      <c r="F35" s="88">
        <f>SUM(F31:F34)</f>
        <v>0</v>
      </c>
      <c r="G35" s="629" t="s">
        <v>95</v>
      </c>
      <c r="H35" s="630"/>
      <c r="I35" s="89">
        <f>SUM(I31:I34)</f>
        <v>0</v>
      </c>
      <c r="J35" s="90">
        <f>IF(H31=0," ",I35/H31)</f>
        <v>0</v>
      </c>
    </row>
    <row r="36" spans="3:10" ht="15.75" thickBot="1" x14ac:dyDescent="0.3">
      <c r="D36" s="404" t="s">
        <v>232</v>
      </c>
      <c r="E36" s="405">
        <f>Bieter!A12</f>
        <v>6</v>
      </c>
      <c r="F36" s="308" t="str">
        <f>IF(ISBLANK(Bieter!B12),"-",Bieter!B12)</f>
        <v>-</v>
      </c>
      <c r="G36" s="402" t="str">
        <f>IF(ISBLANK(Bieter!D12)," ",Bieter!D12)</f>
        <v xml:space="preserve"> </v>
      </c>
      <c r="H36" s="402"/>
      <c r="I36" s="403"/>
    </row>
    <row r="37" spans="3:10" x14ac:dyDescent="0.25">
      <c r="C37" s="376" t="s">
        <v>96</v>
      </c>
      <c r="D37" s="119"/>
      <c r="E37" s="85" t="s">
        <v>88</v>
      </c>
      <c r="F37" s="86">
        <f>D37*(0.035/1000)</f>
        <v>0</v>
      </c>
      <c r="G37" s="611"/>
      <c r="H37" s="614">
        <f>IF(F36=0,0,$B$2)</f>
        <v>450000</v>
      </c>
      <c r="I37" s="87">
        <f>F37*$H$37</f>
        <v>0</v>
      </c>
    </row>
    <row r="38" spans="3:10" ht="18" x14ac:dyDescent="0.35">
      <c r="C38" s="377" t="s">
        <v>97</v>
      </c>
      <c r="D38" s="119"/>
      <c r="E38" s="85" t="s">
        <v>88</v>
      </c>
      <c r="F38" s="86">
        <f>D38*0.0044</f>
        <v>0</v>
      </c>
      <c r="G38" s="612"/>
      <c r="H38" s="615"/>
      <c r="I38" s="87">
        <f>F38*$H$37</f>
        <v>0</v>
      </c>
    </row>
    <row r="39" spans="3:10" x14ac:dyDescent="0.25">
      <c r="C39" s="377" t="s">
        <v>98</v>
      </c>
      <c r="D39" s="119"/>
      <c r="E39" s="85" t="s">
        <v>88</v>
      </c>
      <c r="F39" s="86">
        <f>D39*0.001</f>
        <v>0</v>
      </c>
      <c r="G39" s="612"/>
      <c r="H39" s="615"/>
      <c r="I39" s="87">
        <f>F39*$H$37</f>
        <v>0</v>
      </c>
    </row>
    <row r="40" spans="3:10" ht="15.75" thickBot="1" x14ac:dyDescent="0.3">
      <c r="C40" s="378" t="s">
        <v>99</v>
      </c>
      <c r="D40" s="119"/>
      <c r="E40" s="85" t="s">
        <v>93</v>
      </c>
      <c r="F40" s="86">
        <f>(D40/100)*0.087</f>
        <v>0</v>
      </c>
      <c r="G40" s="613"/>
      <c r="H40" s="616"/>
      <c r="I40" s="87">
        <f>F40*$H$37</f>
        <v>0</v>
      </c>
    </row>
    <row r="41" spans="3:10" ht="15.75" thickBot="1" x14ac:dyDescent="0.3">
      <c r="D41" s="627" t="s">
        <v>94</v>
      </c>
      <c r="E41" s="628"/>
      <c r="F41" s="88">
        <f>SUM(F37:F40)</f>
        <v>0</v>
      </c>
      <c r="G41" s="629" t="s">
        <v>95</v>
      </c>
      <c r="H41" s="630"/>
      <c r="I41" s="89">
        <f>SUM(I37:I40)</f>
        <v>0</v>
      </c>
      <c r="J41" s="90">
        <f>IF(H37=0," ",I41/H37)</f>
        <v>0</v>
      </c>
    </row>
    <row r="42" spans="3:10" ht="15.75" thickBot="1" x14ac:dyDescent="0.3">
      <c r="D42" s="404" t="s">
        <v>232</v>
      </c>
      <c r="E42" s="405">
        <f>Bieter!A14</f>
        <v>7</v>
      </c>
      <c r="F42" s="308" t="str">
        <f>IF(ISBLANK(Bieter!B14),"-",Bieter!B14)</f>
        <v>-</v>
      </c>
      <c r="G42" s="402" t="str">
        <f>IF(ISBLANK(Bieter!D14)," ",Bieter!D14)</f>
        <v xml:space="preserve"> </v>
      </c>
      <c r="H42" s="402"/>
      <c r="I42" s="403"/>
    </row>
    <row r="43" spans="3:10" x14ac:dyDescent="0.25">
      <c r="C43" s="376" t="s">
        <v>96</v>
      </c>
      <c r="D43" s="119"/>
      <c r="E43" s="85" t="s">
        <v>88</v>
      </c>
      <c r="F43" s="86">
        <f>D43*(0.035/1000)</f>
        <v>0</v>
      </c>
      <c r="G43" s="611"/>
      <c r="H43" s="614">
        <f>IF(F42=0,0,$B$2)</f>
        <v>450000</v>
      </c>
      <c r="I43" s="87">
        <f>F43*$H$43</f>
        <v>0</v>
      </c>
    </row>
    <row r="44" spans="3:10" ht="18" x14ac:dyDescent="0.35">
      <c r="C44" s="377" t="s">
        <v>97</v>
      </c>
      <c r="D44" s="119"/>
      <c r="E44" s="85" t="s">
        <v>88</v>
      </c>
      <c r="F44" s="86">
        <f>D44*0.0044</f>
        <v>0</v>
      </c>
      <c r="G44" s="612"/>
      <c r="H44" s="615"/>
      <c r="I44" s="87">
        <f t="shared" ref="I44:I46" si="5">F44*$H$43</f>
        <v>0</v>
      </c>
    </row>
    <row r="45" spans="3:10" x14ac:dyDescent="0.25">
      <c r="C45" s="377" t="s">
        <v>98</v>
      </c>
      <c r="D45" s="119"/>
      <c r="E45" s="85" t="s">
        <v>88</v>
      </c>
      <c r="F45" s="86">
        <f>D45*0.001</f>
        <v>0</v>
      </c>
      <c r="G45" s="612"/>
      <c r="H45" s="615"/>
      <c r="I45" s="87">
        <f t="shared" si="5"/>
        <v>0</v>
      </c>
    </row>
    <row r="46" spans="3:10" ht="15.75" thickBot="1" x14ac:dyDescent="0.3">
      <c r="C46" s="378" t="s">
        <v>99</v>
      </c>
      <c r="D46" s="119"/>
      <c r="E46" s="85" t="s">
        <v>93</v>
      </c>
      <c r="F46" s="86">
        <f>(D46/100)*0.087</f>
        <v>0</v>
      </c>
      <c r="G46" s="613"/>
      <c r="H46" s="616"/>
      <c r="I46" s="87">
        <f t="shared" si="5"/>
        <v>0</v>
      </c>
    </row>
    <row r="47" spans="3:10" ht="15.75" thickBot="1" x14ac:dyDescent="0.3">
      <c r="D47" s="627" t="s">
        <v>94</v>
      </c>
      <c r="E47" s="628"/>
      <c r="F47" s="88">
        <f>SUM(F43:F46)</f>
        <v>0</v>
      </c>
      <c r="G47" s="629" t="s">
        <v>95</v>
      </c>
      <c r="H47" s="630"/>
      <c r="I47" s="89">
        <f>SUM(I43:I46)</f>
        <v>0</v>
      </c>
      <c r="J47" s="90">
        <f>IF(H43=0," ",I47/H43)</f>
        <v>0</v>
      </c>
    </row>
    <row r="48" spans="3:10" ht="15.75" thickBot="1" x14ac:dyDescent="0.3">
      <c r="D48" s="404" t="s">
        <v>232</v>
      </c>
      <c r="E48" s="405">
        <f>Bieter!A16</f>
        <v>8</v>
      </c>
      <c r="F48" s="308" t="str">
        <f>IF(ISBLANK(Bieter!B16),"-",Bieter!B16)</f>
        <v>-</v>
      </c>
      <c r="G48" s="402" t="str">
        <f>IF(ISBLANK(Bieter!D16)," ",Bieter!D16)</f>
        <v xml:space="preserve"> </v>
      </c>
      <c r="H48" s="402"/>
      <c r="I48" s="403"/>
    </row>
    <row r="49" spans="3:10" x14ac:dyDescent="0.25">
      <c r="C49" s="376" t="s">
        <v>96</v>
      </c>
      <c r="D49" s="119"/>
      <c r="E49" s="85" t="s">
        <v>88</v>
      </c>
      <c r="F49" s="86">
        <f>D49*(0.035/1000)</f>
        <v>0</v>
      </c>
      <c r="G49" s="611"/>
      <c r="H49" s="614">
        <f>IF(F48=0,0,$B$2)</f>
        <v>450000</v>
      </c>
      <c r="I49" s="87">
        <f>F49*$H$49</f>
        <v>0</v>
      </c>
    </row>
    <row r="50" spans="3:10" ht="18" x14ac:dyDescent="0.35">
      <c r="C50" s="377" t="s">
        <v>97</v>
      </c>
      <c r="D50" s="119"/>
      <c r="E50" s="85" t="s">
        <v>88</v>
      </c>
      <c r="F50" s="86">
        <f>D50*0.0044</f>
        <v>0</v>
      </c>
      <c r="G50" s="612"/>
      <c r="H50" s="615"/>
      <c r="I50" s="87">
        <f t="shared" ref="I50:I52" si="6">F50*$H$49</f>
        <v>0</v>
      </c>
    </row>
    <row r="51" spans="3:10" x14ac:dyDescent="0.25">
      <c r="C51" s="377" t="s">
        <v>98</v>
      </c>
      <c r="D51" s="119"/>
      <c r="E51" s="85" t="s">
        <v>88</v>
      </c>
      <c r="F51" s="86">
        <f>D51*0.001</f>
        <v>0</v>
      </c>
      <c r="G51" s="612"/>
      <c r="H51" s="615"/>
      <c r="I51" s="87">
        <f t="shared" si="6"/>
        <v>0</v>
      </c>
    </row>
    <row r="52" spans="3:10" ht="15.75" thickBot="1" x14ac:dyDescent="0.3">
      <c r="C52" s="378" t="s">
        <v>99</v>
      </c>
      <c r="D52" s="119"/>
      <c r="E52" s="85" t="s">
        <v>93</v>
      </c>
      <c r="F52" s="86">
        <f>(D52/100)*0.087</f>
        <v>0</v>
      </c>
      <c r="G52" s="613"/>
      <c r="H52" s="616"/>
      <c r="I52" s="87">
        <f t="shared" si="6"/>
        <v>0</v>
      </c>
    </row>
    <row r="53" spans="3:10" ht="15.75" thickBot="1" x14ac:dyDescent="0.3">
      <c r="D53" s="627" t="s">
        <v>94</v>
      </c>
      <c r="E53" s="628"/>
      <c r="F53" s="88">
        <f>SUM(F49:F52)</f>
        <v>0</v>
      </c>
      <c r="G53" s="629" t="s">
        <v>95</v>
      </c>
      <c r="H53" s="630"/>
      <c r="I53" s="89">
        <f>SUM(I49:I52)</f>
        <v>0</v>
      </c>
      <c r="J53" s="90">
        <f>IF(H49=0," ",I53/H49)</f>
        <v>0</v>
      </c>
    </row>
    <row r="54" spans="3:10" ht="15.75" thickBot="1" x14ac:dyDescent="0.3">
      <c r="D54" s="404" t="s">
        <v>232</v>
      </c>
      <c r="E54" s="405">
        <f>Bieter!A18</f>
        <v>9</v>
      </c>
      <c r="F54" s="308" t="str">
        <f>IF(ISBLANK(Bieter!B18),"-",Bieter!B18)</f>
        <v>-</v>
      </c>
      <c r="G54" s="402" t="str">
        <f>IF(ISBLANK(Bieter!D18)," ",Bieter!D18)</f>
        <v xml:space="preserve"> </v>
      </c>
      <c r="H54" s="402"/>
      <c r="I54" s="403"/>
    </row>
    <row r="55" spans="3:10" x14ac:dyDescent="0.25">
      <c r="C55" s="376" t="s">
        <v>96</v>
      </c>
      <c r="D55" s="119"/>
      <c r="E55" s="85" t="s">
        <v>88</v>
      </c>
      <c r="F55" s="86">
        <f>D55*(0.035/1000)</f>
        <v>0</v>
      </c>
      <c r="G55" s="611"/>
      <c r="H55" s="614">
        <f>IF(F54=0,0,$B$2)</f>
        <v>450000</v>
      </c>
      <c r="I55" s="87">
        <f>F55*$H$55</f>
        <v>0</v>
      </c>
    </row>
    <row r="56" spans="3:10" ht="18" x14ac:dyDescent="0.35">
      <c r="C56" s="377" t="s">
        <v>97</v>
      </c>
      <c r="D56" s="119"/>
      <c r="E56" s="85" t="s">
        <v>88</v>
      </c>
      <c r="F56" s="86">
        <f>D56*0.0044</f>
        <v>0</v>
      </c>
      <c r="G56" s="612"/>
      <c r="H56" s="615"/>
      <c r="I56" s="87">
        <f t="shared" ref="I56:I58" si="7">F56*$H$55</f>
        <v>0</v>
      </c>
    </row>
    <row r="57" spans="3:10" x14ac:dyDescent="0.25">
      <c r="C57" s="377" t="s">
        <v>98</v>
      </c>
      <c r="D57" s="119"/>
      <c r="E57" s="85" t="s">
        <v>88</v>
      </c>
      <c r="F57" s="86">
        <f>D57*0.001</f>
        <v>0</v>
      </c>
      <c r="G57" s="612"/>
      <c r="H57" s="615"/>
      <c r="I57" s="87">
        <f t="shared" si="7"/>
        <v>0</v>
      </c>
    </row>
    <row r="58" spans="3:10" ht="15.75" thickBot="1" x14ac:dyDescent="0.3">
      <c r="C58" s="378" t="s">
        <v>99</v>
      </c>
      <c r="D58" s="119"/>
      <c r="E58" s="85" t="s">
        <v>93</v>
      </c>
      <c r="F58" s="86">
        <f>(D58/100)*0.087</f>
        <v>0</v>
      </c>
      <c r="G58" s="613"/>
      <c r="H58" s="616"/>
      <c r="I58" s="87">
        <f t="shared" si="7"/>
        <v>0</v>
      </c>
    </row>
    <row r="59" spans="3:10" ht="15.75" thickBot="1" x14ac:dyDescent="0.3">
      <c r="D59" s="627" t="s">
        <v>94</v>
      </c>
      <c r="E59" s="628"/>
      <c r="F59" s="88">
        <f>SUM(F55:F58)</f>
        <v>0</v>
      </c>
      <c r="G59" s="629" t="s">
        <v>95</v>
      </c>
      <c r="H59" s="630"/>
      <c r="I59" s="89">
        <f>SUM(I55:I58)</f>
        <v>0</v>
      </c>
      <c r="J59" s="90">
        <f>IF(H55=0," ",I59/H55)</f>
        <v>0</v>
      </c>
    </row>
    <row r="60" spans="3:10" ht="15.75" thickBot="1" x14ac:dyDescent="0.3">
      <c r="D60" s="404" t="s">
        <v>232</v>
      </c>
      <c r="E60" s="405">
        <f>Bieter!A20</f>
        <v>10</v>
      </c>
      <c r="F60" s="308" t="str">
        <f>IF(ISBLANK(Bieter!B20),"-",Bieter!B20)</f>
        <v>-</v>
      </c>
      <c r="G60" s="402" t="str">
        <f>IF(ISBLANK(Bieter!D20)," ",Bieter!D20)</f>
        <v xml:space="preserve"> </v>
      </c>
      <c r="H60" s="402"/>
      <c r="I60" s="403"/>
    </row>
    <row r="61" spans="3:10" x14ac:dyDescent="0.25">
      <c r="C61" s="376" t="s">
        <v>96</v>
      </c>
      <c r="D61" s="119"/>
      <c r="E61" s="85" t="s">
        <v>88</v>
      </c>
      <c r="F61" s="86">
        <f>D61*(0.035/1000)</f>
        <v>0</v>
      </c>
      <c r="G61" s="611"/>
      <c r="H61" s="614">
        <f>IF(F60=0,0,$B$2)</f>
        <v>450000</v>
      </c>
      <c r="I61" s="87">
        <f>F61*$H$61</f>
        <v>0</v>
      </c>
    </row>
    <row r="62" spans="3:10" ht="18" x14ac:dyDescent="0.35">
      <c r="C62" s="377" t="s">
        <v>97</v>
      </c>
      <c r="D62" s="119"/>
      <c r="E62" s="85" t="s">
        <v>88</v>
      </c>
      <c r="F62" s="86">
        <f>D62*0.0044</f>
        <v>0</v>
      </c>
      <c r="G62" s="612"/>
      <c r="H62" s="615"/>
      <c r="I62" s="87">
        <f>F62*$H$61</f>
        <v>0</v>
      </c>
    </row>
    <row r="63" spans="3:10" x14ac:dyDescent="0.25">
      <c r="C63" s="377" t="s">
        <v>98</v>
      </c>
      <c r="D63" s="119"/>
      <c r="E63" s="85" t="s">
        <v>88</v>
      </c>
      <c r="F63" s="86">
        <f>D63*0.001</f>
        <v>0</v>
      </c>
      <c r="G63" s="612"/>
      <c r="H63" s="615"/>
      <c r="I63" s="87">
        <f>F63*$H$61</f>
        <v>0</v>
      </c>
    </row>
    <row r="64" spans="3:10" ht="15.75" thickBot="1" x14ac:dyDescent="0.3">
      <c r="C64" s="378" t="s">
        <v>99</v>
      </c>
      <c r="D64" s="119"/>
      <c r="E64" s="85" t="s">
        <v>93</v>
      </c>
      <c r="F64" s="86">
        <f>(D64/100)*0.087</f>
        <v>0</v>
      </c>
      <c r="G64" s="613"/>
      <c r="H64" s="616"/>
      <c r="I64" s="87">
        <f>F64*$H$61</f>
        <v>0</v>
      </c>
    </row>
    <row r="65" spans="4:10" ht="15.75" thickBot="1" x14ac:dyDescent="0.3">
      <c r="D65" s="627" t="s">
        <v>94</v>
      </c>
      <c r="E65" s="628"/>
      <c r="F65" s="88">
        <f>SUM(F61:F64)</f>
        <v>0</v>
      </c>
      <c r="G65" s="629" t="s">
        <v>95</v>
      </c>
      <c r="H65" s="630"/>
      <c r="I65" s="89">
        <f>SUM(I61:I64)</f>
        <v>0</v>
      </c>
      <c r="J65" s="90">
        <f>IF(H61=0," ",I65/H61)</f>
        <v>0</v>
      </c>
    </row>
  </sheetData>
  <sheetProtection algorithmName="SHA-512" hashValue="cle1nLjG7KFxNhdHgw0pDzcjHzN1EKYHXA1sjZgDeqqJIB16o4Ml2uTWf4P93bWMfs3OjP05BYAftgmH0rw/Jg==" saltValue="jMikz0GwWKPE0mFrWBto2A==" spinCount="100000" sheet="1" objects="1" scenarios="1"/>
  <mergeCells count="44">
    <mergeCell ref="G61:G64"/>
    <mergeCell ref="H61:H64"/>
    <mergeCell ref="D65:E65"/>
    <mergeCell ref="G65:H65"/>
    <mergeCell ref="D53:E53"/>
    <mergeCell ref="G53:H53"/>
    <mergeCell ref="G55:G58"/>
    <mergeCell ref="H55:H58"/>
    <mergeCell ref="D59:E59"/>
    <mergeCell ref="G59:H59"/>
    <mergeCell ref="D47:E47"/>
    <mergeCell ref="G47:H47"/>
    <mergeCell ref="G49:G52"/>
    <mergeCell ref="H49:H52"/>
    <mergeCell ref="D35:E35"/>
    <mergeCell ref="G35:H35"/>
    <mergeCell ref="G37:G40"/>
    <mergeCell ref="H37:H40"/>
    <mergeCell ref="D41:E41"/>
    <mergeCell ref="G41:H41"/>
    <mergeCell ref="G43:G46"/>
    <mergeCell ref="H43:H46"/>
    <mergeCell ref="D29:E29"/>
    <mergeCell ref="G29:H29"/>
    <mergeCell ref="G31:G34"/>
    <mergeCell ref="H31:H34"/>
    <mergeCell ref="D17:E17"/>
    <mergeCell ref="G17:H17"/>
    <mergeCell ref="G19:G22"/>
    <mergeCell ref="H19:H22"/>
    <mergeCell ref="D23:E23"/>
    <mergeCell ref="G23:H23"/>
    <mergeCell ref="G25:G28"/>
    <mergeCell ref="H25:H28"/>
    <mergeCell ref="G13:G16"/>
    <mergeCell ref="H13:H16"/>
    <mergeCell ref="B1:C1"/>
    <mergeCell ref="A5:C6"/>
    <mergeCell ref="D5:E5"/>
    <mergeCell ref="G7:G10"/>
    <mergeCell ref="H7:H10"/>
    <mergeCell ref="D11:E11"/>
    <mergeCell ref="G11:H11"/>
    <mergeCell ref="B2:C4"/>
  </mergeCells>
  <dataValidations count="1">
    <dataValidation type="list" allowBlank="1" showInputMessage="1" showErrorMessage="1" sqref="G7:G10 G61:G64 G55:G58 G49:G52 G43:G46 G37:G40 G31:G34 G25:G28 G19:G22 G13:G16" xr:uid="{00000000-0002-0000-0500-000000000000}">
      <formula1>$A$2:$A$4</formula1>
    </dataValidation>
  </dataValidations>
  <pageMargins left="0.70866141732283472" right="0.70866141732283472" top="0.78740157480314965" bottom="0.78740157480314965" header="0.31496062992125984" footer="0.31496062992125984"/>
  <pageSetup paperSize="8" scale="77" orientation="portrait" r:id="rId1"/>
  <headerFooter>
    <oddHeader>&amp;C&amp;F&amp;R&amp;D</oddHeader>
    <oddFooter>&amp;C&amp;A&amp;RSeite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U54"/>
  <sheetViews>
    <sheetView showGridLines="0" zoomScaleNormal="100" workbookViewId="0">
      <pane xSplit="1" ySplit="9" topLeftCell="B10" activePane="bottomRight" state="frozen"/>
      <selection pane="topRight" activeCell="B1" sqref="B1"/>
      <selection pane="bottomLeft" activeCell="A9" sqref="A9"/>
      <selection pane="bottomRight" activeCell="A28" sqref="A28"/>
    </sheetView>
  </sheetViews>
  <sheetFormatPr baseColWidth="10" defaultRowHeight="15" x14ac:dyDescent="0.25"/>
  <cols>
    <col min="1" max="1" width="15.5703125" bestFit="1" customWidth="1"/>
    <col min="2" max="21" width="15.7109375" customWidth="1"/>
  </cols>
  <sheetData>
    <row r="1" spans="1:21" s="326" customFormat="1" x14ac:dyDescent="0.25">
      <c r="A1" s="643" t="s">
        <v>204</v>
      </c>
      <c r="B1" s="649" t="s">
        <v>205</v>
      </c>
      <c r="C1" s="649"/>
      <c r="D1" s="649"/>
      <c r="E1" s="398" t="s">
        <v>66</v>
      </c>
      <c r="F1" s="346" t="s">
        <v>1</v>
      </c>
      <c r="G1" s="347" t="s">
        <v>2</v>
      </c>
      <c r="H1" s="518" t="s">
        <v>256</v>
      </c>
    </row>
    <row r="2" spans="1:21" s="326" customFormat="1" x14ac:dyDescent="0.25">
      <c r="A2" s="644"/>
      <c r="B2" s="327" t="s">
        <v>200</v>
      </c>
      <c r="C2" s="328" t="s">
        <v>201</v>
      </c>
      <c r="D2" s="328" t="s">
        <v>208</v>
      </c>
    </row>
    <row r="3" spans="1:21" s="326" customFormat="1" x14ac:dyDescent="0.25">
      <c r="A3" s="400" t="s">
        <v>202</v>
      </c>
      <c r="B3" s="519">
        <v>9</v>
      </c>
      <c r="C3" s="520">
        <v>9</v>
      </c>
      <c r="D3" s="401">
        <f>B3+C3</f>
        <v>18</v>
      </c>
    </row>
    <row r="4" spans="1:21" s="326" customFormat="1" x14ac:dyDescent="0.25">
      <c r="A4" s="329" t="s">
        <v>203</v>
      </c>
      <c r="B4" s="521">
        <v>6</v>
      </c>
      <c r="C4" s="522">
        <v>4</v>
      </c>
      <c r="D4" s="399">
        <f>B4+C4</f>
        <v>10</v>
      </c>
    </row>
    <row r="5" spans="1:21" s="326" customFormat="1" x14ac:dyDescent="0.25">
      <c r="A5" s="400" t="s">
        <v>224</v>
      </c>
      <c r="B5" s="380"/>
      <c r="C5" s="380"/>
      <c r="D5" s="523">
        <v>18</v>
      </c>
    </row>
    <row r="6" spans="1:21" s="326" customFormat="1" x14ac:dyDescent="0.25">
      <c r="A6" s="329" t="s">
        <v>206</v>
      </c>
      <c r="B6" s="650" t="s">
        <v>283</v>
      </c>
      <c r="C6" s="650"/>
      <c r="D6" s="651"/>
    </row>
    <row r="7" spans="1:21" s="326" customFormat="1" ht="15" customHeight="1" x14ac:dyDescent="0.25">
      <c r="A7" s="387" t="s">
        <v>233</v>
      </c>
      <c r="B7" s="645">
        <v>1</v>
      </c>
      <c r="C7" s="646"/>
      <c r="D7" s="645">
        <v>2</v>
      </c>
      <c r="E7" s="646"/>
      <c r="F7" s="645">
        <v>3</v>
      </c>
      <c r="G7" s="646"/>
      <c r="H7" s="645">
        <v>4</v>
      </c>
      <c r="I7" s="646"/>
      <c r="J7" s="645">
        <v>5</v>
      </c>
      <c r="K7" s="646"/>
      <c r="L7" s="645">
        <v>6</v>
      </c>
      <c r="M7" s="646"/>
      <c r="N7" s="645">
        <v>7</v>
      </c>
      <c r="O7" s="646"/>
      <c r="P7" s="645">
        <v>8</v>
      </c>
      <c r="Q7" s="646"/>
      <c r="R7" s="645">
        <v>9</v>
      </c>
      <c r="S7" s="646"/>
      <c r="T7" s="645">
        <v>10</v>
      </c>
      <c r="U7" s="646"/>
    </row>
    <row r="8" spans="1:21" s="326" customFormat="1" ht="15" customHeight="1" x14ac:dyDescent="0.25">
      <c r="A8" s="639" t="s">
        <v>232</v>
      </c>
      <c r="B8" s="637">
        <f>Bieter!$B2</f>
        <v>0</v>
      </c>
      <c r="C8" s="638"/>
      <c r="D8" s="637">
        <f>Bieter!$B4</f>
        <v>0</v>
      </c>
      <c r="E8" s="638"/>
      <c r="F8" s="637">
        <f>Bieter!$B6</f>
        <v>0</v>
      </c>
      <c r="G8" s="638"/>
      <c r="H8" s="637">
        <f>Bieter!$B8</f>
        <v>0</v>
      </c>
      <c r="I8" s="638"/>
      <c r="J8" s="637">
        <f>Bieter!$B10</f>
        <v>0</v>
      </c>
      <c r="K8" s="638"/>
      <c r="L8" s="637">
        <f>Bieter!$B12</f>
        <v>0</v>
      </c>
      <c r="M8" s="638"/>
      <c r="N8" s="637">
        <f>Bieter!$B14</f>
        <v>0</v>
      </c>
      <c r="O8" s="638"/>
      <c r="P8" s="637">
        <f>Bieter!$B16</f>
        <v>0</v>
      </c>
      <c r="Q8" s="638"/>
      <c r="R8" s="637">
        <f>Bieter!$B18</f>
        <v>0</v>
      </c>
      <c r="S8" s="638"/>
      <c r="T8" s="637">
        <f>Bieter!$B20</f>
        <v>0</v>
      </c>
      <c r="U8" s="638"/>
    </row>
    <row r="9" spans="1:21" s="326" customFormat="1" x14ac:dyDescent="0.25">
      <c r="A9" s="640"/>
      <c r="B9" s="637">
        <f>Bieter!$D2</f>
        <v>0</v>
      </c>
      <c r="C9" s="638"/>
      <c r="D9" s="637">
        <f>Bieter!$D4</f>
        <v>0</v>
      </c>
      <c r="E9" s="638"/>
      <c r="F9" s="637">
        <f>Bieter!$D6</f>
        <v>0</v>
      </c>
      <c r="G9" s="638"/>
      <c r="H9" s="637">
        <f>Bieter!$D8</f>
        <v>0</v>
      </c>
      <c r="I9" s="638"/>
      <c r="J9" s="637">
        <f>Bieter!$D10</f>
        <v>0</v>
      </c>
      <c r="K9" s="638"/>
      <c r="L9" s="637">
        <f>Bieter!$D12</f>
        <v>0</v>
      </c>
      <c r="M9" s="638"/>
      <c r="N9" s="637">
        <f>Bieter!$D14</f>
        <v>0</v>
      </c>
      <c r="O9" s="638"/>
      <c r="P9" s="637">
        <f>Bieter!$D16</f>
        <v>0</v>
      </c>
      <c r="Q9" s="638"/>
      <c r="R9" s="637">
        <f>Bieter!$D18</f>
        <v>0</v>
      </c>
      <c r="S9" s="638"/>
      <c r="T9" s="637">
        <f>Bieter!$D20</f>
        <v>0</v>
      </c>
      <c r="U9" s="638"/>
    </row>
    <row r="10" spans="1:21" s="326" customFormat="1" ht="60" x14ac:dyDescent="0.25">
      <c r="A10" s="388"/>
      <c r="B10" s="389" t="s">
        <v>277</v>
      </c>
      <c r="C10" s="381"/>
      <c r="D10" s="389" t="s">
        <v>277</v>
      </c>
      <c r="E10" s="381"/>
      <c r="F10" s="389" t="s">
        <v>277</v>
      </c>
      <c r="G10" s="381"/>
      <c r="H10" s="389" t="s">
        <v>277</v>
      </c>
      <c r="I10" s="381"/>
      <c r="J10" s="389" t="s">
        <v>277</v>
      </c>
      <c r="K10" s="381"/>
      <c r="L10" s="389" t="s">
        <v>277</v>
      </c>
      <c r="M10" s="381"/>
      <c r="N10" s="389" t="s">
        <v>277</v>
      </c>
      <c r="O10" s="381"/>
      <c r="P10" s="389" t="s">
        <v>277</v>
      </c>
      <c r="Q10" s="381"/>
      <c r="R10" s="389" t="s">
        <v>277</v>
      </c>
      <c r="S10" s="381"/>
      <c r="T10" s="389" t="s">
        <v>277</v>
      </c>
      <c r="U10" s="381"/>
    </row>
    <row r="11" spans="1:21" s="326" customFormat="1" x14ac:dyDescent="0.25">
      <c r="A11" s="454" t="s">
        <v>196</v>
      </c>
      <c r="B11" s="390">
        <f>SUM(B12+B15)</f>
        <v>0</v>
      </c>
      <c r="C11" s="381"/>
      <c r="D11" s="390">
        <f>SUM(D12+D15)</f>
        <v>0</v>
      </c>
      <c r="E11" s="381"/>
      <c r="F11" s="390">
        <f>SUM(F12+F15)</f>
        <v>0</v>
      </c>
      <c r="G11" s="381"/>
      <c r="H11" s="390">
        <f>SUM(H12+H15)</f>
        <v>0</v>
      </c>
      <c r="I11" s="381"/>
      <c r="J11" s="390">
        <f>SUM(J12+J15)</f>
        <v>0</v>
      </c>
      <c r="K11" s="381"/>
      <c r="L11" s="390">
        <f>SUM(L12+L15)</f>
        <v>0</v>
      </c>
      <c r="M11" s="381"/>
      <c r="N11" s="390">
        <f>SUM(N12+N15)</f>
        <v>0</v>
      </c>
      <c r="O11" s="381"/>
      <c r="P11" s="390">
        <f>SUM(P12+P15)</f>
        <v>0</v>
      </c>
      <c r="Q11" s="381"/>
      <c r="R11" s="390">
        <f>SUM(R12+R15)</f>
        <v>0</v>
      </c>
      <c r="S11" s="381"/>
      <c r="T11" s="390">
        <f>SUM(T12+T15)</f>
        <v>0</v>
      </c>
      <c r="U11" s="381"/>
    </row>
    <row r="12" spans="1:21" s="326" customFormat="1" x14ac:dyDescent="0.25">
      <c r="A12" s="456" t="s">
        <v>202</v>
      </c>
      <c r="B12" s="457">
        <f>(B13*$B$3)+(B14*$C$3)</f>
        <v>0</v>
      </c>
      <c r="C12" s="381"/>
      <c r="D12" s="457">
        <f>(D13*$B$3)+(D14*$C$3)</f>
        <v>0</v>
      </c>
      <c r="E12" s="381"/>
      <c r="F12" s="457">
        <f>(F13*$B$3)+(F14*$C$3)</f>
        <v>0</v>
      </c>
      <c r="G12" s="381"/>
      <c r="H12" s="457">
        <f>(H13*$B$3)+(H14*$C$3)</f>
        <v>0</v>
      </c>
      <c r="I12" s="381"/>
      <c r="J12" s="457">
        <f>(J13*$B$3)+(J14*$C$3)</f>
        <v>0</v>
      </c>
      <c r="K12" s="381"/>
      <c r="L12" s="457">
        <f>(L13*$B$3)+(L14*$C$3)</f>
        <v>0</v>
      </c>
      <c r="M12" s="381"/>
      <c r="N12" s="457">
        <f>(N13*$B$3)+(N14*$C$3)</f>
        <v>0</v>
      </c>
      <c r="O12" s="381"/>
      <c r="P12" s="457">
        <f>(P13*$B$3)+(P14*$C$3)</f>
        <v>0</v>
      </c>
      <c r="Q12" s="381"/>
      <c r="R12" s="457">
        <f>(R13*$B$3)+(R14*$C$3)</f>
        <v>0</v>
      </c>
      <c r="S12" s="381"/>
      <c r="T12" s="457">
        <f>(T13*$B$3)+(T14*$C$3)</f>
        <v>0</v>
      </c>
      <c r="U12" s="381"/>
    </row>
    <row r="13" spans="1:21" s="118" customFormat="1" x14ac:dyDescent="0.25">
      <c r="A13" s="337" t="s">
        <v>200</v>
      </c>
      <c r="B13" s="391">
        <v>0</v>
      </c>
      <c r="C13" s="381"/>
      <c r="D13" s="391">
        <v>0</v>
      </c>
      <c r="E13" s="381"/>
      <c r="F13" s="391">
        <v>0</v>
      </c>
      <c r="G13" s="381"/>
      <c r="H13" s="391">
        <v>0</v>
      </c>
      <c r="I13" s="381"/>
      <c r="J13" s="391">
        <v>0</v>
      </c>
      <c r="K13" s="381"/>
      <c r="L13" s="391">
        <v>0</v>
      </c>
      <c r="M13" s="381"/>
      <c r="N13" s="391">
        <v>0</v>
      </c>
      <c r="O13" s="381"/>
      <c r="P13" s="391">
        <v>0</v>
      </c>
      <c r="Q13" s="381"/>
      <c r="R13" s="391">
        <v>0</v>
      </c>
      <c r="S13" s="381"/>
      <c r="T13" s="391">
        <v>0</v>
      </c>
      <c r="U13" s="381"/>
    </row>
    <row r="14" spans="1:21" s="118" customFormat="1" x14ac:dyDescent="0.25">
      <c r="A14" s="337" t="s">
        <v>201</v>
      </c>
      <c r="B14" s="391">
        <v>0</v>
      </c>
      <c r="C14" s="381"/>
      <c r="D14" s="391">
        <v>0</v>
      </c>
      <c r="E14" s="381"/>
      <c r="F14" s="391">
        <v>0</v>
      </c>
      <c r="G14" s="381"/>
      <c r="H14" s="391">
        <v>0</v>
      </c>
      <c r="I14" s="381"/>
      <c r="J14" s="391">
        <v>0</v>
      </c>
      <c r="K14" s="381"/>
      <c r="L14" s="391">
        <v>0</v>
      </c>
      <c r="M14" s="381"/>
      <c r="N14" s="391">
        <v>0</v>
      </c>
      <c r="O14" s="381"/>
      <c r="P14" s="391">
        <v>0</v>
      </c>
      <c r="Q14" s="381"/>
      <c r="R14" s="391">
        <v>0</v>
      </c>
      <c r="S14" s="381"/>
      <c r="T14" s="391">
        <v>0</v>
      </c>
      <c r="U14" s="381"/>
    </row>
    <row r="15" spans="1:21" s="326" customFormat="1" x14ac:dyDescent="0.25">
      <c r="A15" s="456" t="s">
        <v>199</v>
      </c>
      <c r="B15" s="457">
        <f>(B16*$B$4)+(B17*$C$4)</f>
        <v>0</v>
      </c>
      <c r="C15" s="381"/>
      <c r="D15" s="457">
        <f>(D16*$B$4)+(D17*$C$4)</f>
        <v>0</v>
      </c>
      <c r="E15" s="381"/>
      <c r="F15" s="457">
        <f>(F16*$B$4)+(F17*$C$4)</f>
        <v>0</v>
      </c>
      <c r="G15" s="381"/>
      <c r="H15" s="457">
        <f>(H16*$B$4)+(H17*$C$4)</f>
        <v>0</v>
      </c>
      <c r="I15" s="381"/>
      <c r="J15" s="457">
        <f>(J16*$B$4)+(J17*$C$4)</f>
        <v>0</v>
      </c>
      <c r="K15" s="381"/>
      <c r="L15" s="457">
        <f>(L16*$B$4)+(L17*$C$4)</f>
        <v>0</v>
      </c>
      <c r="M15" s="381"/>
      <c r="N15" s="457">
        <f>(N16*$B$4)+(N17*$C$4)</f>
        <v>0</v>
      </c>
      <c r="O15" s="381"/>
      <c r="P15" s="457">
        <f>(P16*$B$4)+(P17*$C$4)</f>
        <v>0</v>
      </c>
      <c r="Q15" s="381"/>
      <c r="R15" s="457">
        <f>(R16*$B$4)+(R17*$C$4)</f>
        <v>0</v>
      </c>
      <c r="S15" s="381"/>
      <c r="T15" s="457">
        <f>(T16*$B$4)+(T17*$C$4)</f>
        <v>0</v>
      </c>
      <c r="U15" s="381"/>
    </row>
    <row r="16" spans="1:21" s="118" customFormat="1" x14ac:dyDescent="0.25">
      <c r="A16" s="337" t="s">
        <v>200</v>
      </c>
      <c r="B16" s="391">
        <v>0</v>
      </c>
      <c r="C16" s="381"/>
      <c r="D16" s="391">
        <v>0</v>
      </c>
      <c r="E16" s="381"/>
      <c r="F16" s="391">
        <v>0</v>
      </c>
      <c r="G16" s="381"/>
      <c r="H16" s="391">
        <v>0</v>
      </c>
      <c r="I16" s="381"/>
      <c r="J16" s="391">
        <v>0</v>
      </c>
      <c r="K16" s="381"/>
      <c r="L16" s="391">
        <v>0</v>
      </c>
      <c r="M16" s="381"/>
      <c r="N16" s="391">
        <v>0</v>
      </c>
      <c r="O16" s="381"/>
      <c r="P16" s="391">
        <v>0</v>
      </c>
      <c r="Q16" s="381"/>
      <c r="R16" s="391">
        <v>0</v>
      </c>
      <c r="S16" s="381"/>
      <c r="T16" s="391">
        <v>0</v>
      </c>
      <c r="U16" s="381"/>
    </row>
    <row r="17" spans="1:21" s="118" customFormat="1" x14ac:dyDescent="0.25">
      <c r="A17" s="337" t="s">
        <v>201</v>
      </c>
      <c r="B17" s="391">
        <v>0</v>
      </c>
      <c r="C17" s="381"/>
      <c r="D17" s="391">
        <v>0</v>
      </c>
      <c r="E17" s="381"/>
      <c r="F17" s="391">
        <v>0</v>
      </c>
      <c r="G17" s="381"/>
      <c r="H17" s="391">
        <v>0</v>
      </c>
      <c r="I17" s="381"/>
      <c r="J17" s="391">
        <v>0</v>
      </c>
      <c r="K17" s="381"/>
      <c r="L17" s="391">
        <v>0</v>
      </c>
      <c r="M17" s="381"/>
      <c r="N17" s="391">
        <v>0</v>
      </c>
      <c r="O17" s="381"/>
      <c r="P17" s="391">
        <v>0</v>
      </c>
      <c r="Q17" s="381"/>
      <c r="R17" s="391">
        <v>0</v>
      </c>
      <c r="S17" s="381"/>
      <c r="T17" s="391">
        <v>0</v>
      </c>
      <c r="U17" s="381"/>
    </row>
    <row r="18" spans="1:21" s="326" customFormat="1" x14ac:dyDescent="0.25">
      <c r="A18" s="454" t="s">
        <v>224</v>
      </c>
      <c r="B18" s="392">
        <f>(B19*($D$5/2))+(B20*($D$5/2))</f>
        <v>0</v>
      </c>
      <c r="C18" s="382"/>
      <c r="D18" s="392">
        <f>(D19*($D$5/2))+(D20*($D$5/2))</f>
        <v>0</v>
      </c>
      <c r="E18" s="382"/>
      <c r="F18" s="392">
        <f>(F19*($D$5/2))+(F20*($D$5/2))</f>
        <v>0</v>
      </c>
      <c r="G18" s="382"/>
      <c r="H18" s="392">
        <f>(H19*($D$5/2))+(H20*($D$5/2))</f>
        <v>0</v>
      </c>
      <c r="I18" s="382"/>
      <c r="J18" s="392">
        <f>(J19*($D$5/2))+(J20*($D$5/2))</f>
        <v>0</v>
      </c>
      <c r="K18" s="382"/>
      <c r="L18" s="392">
        <f>(L19*($D$5/2))+(L20*($D$5/2))</f>
        <v>0</v>
      </c>
      <c r="M18" s="382"/>
      <c r="N18" s="392">
        <f>(N19*($D$5/2))+(N20*($D$5/2))</f>
        <v>0</v>
      </c>
      <c r="O18" s="382"/>
      <c r="P18" s="392">
        <f>(P19*($D$5/2))+(P20*($D$5/2))</f>
        <v>0</v>
      </c>
      <c r="Q18" s="382"/>
      <c r="R18" s="392">
        <f>(R19*($D$5/2))+(R20*($D$5/2))</f>
        <v>0</v>
      </c>
      <c r="S18" s="382"/>
      <c r="T18" s="392">
        <f>(T19*($D$5/2))+(T20*($D$5/2))</f>
        <v>0</v>
      </c>
      <c r="U18" s="382"/>
    </row>
    <row r="19" spans="1:21" s="118" customFormat="1" x14ac:dyDescent="0.25">
      <c r="A19" s="336" t="s">
        <v>197</v>
      </c>
      <c r="B19" s="393">
        <v>0</v>
      </c>
      <c r="C19" s="382"/>
      <c r="D19" s="393">
        <v>0</v>
      </c>
      <c r="E19" s="382"/>
      <c r="F19" s="393">
        <v>0</v>
      </c>
      <c r="G19" s="382"/>
      <c r="H19" s="486">
        <v>0</v>
      </c>
      <c r="I19" s="382"/>
      <c r="J19" s="393">
        <v>0</v>
      </c>
      <c r="K19" s="382"/>
      <c r="L19" s="393">
        <v>0</v>
      </c>
      <c r="M19" s="382"/>
      <c r="N19" s="393">
        <v>0</v>
      </c>
      <c r="O19" s="382"/>
      <c r="P19" s="393">
        <v>0</v>
      </c>
      <c r="Q19" s="382"/>
      <c r="R19" s="393">
        <v>0</v>
      </c>
      <c r="S19" s="382"/>
      <c r="T19" s="393">
        <v>0</v>
      </c>
      <c r="U19" s="382"/>
    </row>
    <row r="20" spans="1:21" s="118" customFormat="1" x14ac:dyDescent="0.25">
      <c r="A20" s="513" t="s">
        <v>198</v>
      </c>
      <c r="B20" s="514">
        <v>0</v>
      </c>
      <c r="C20" s="515"/>
      <c r="D20" s="514">
        <v>0</v>
      </c>
      <c r="E20" s="515"/>
      <c r="F20" s="514">
        <v>0</v>
      </c>
      <c r="G20" s="515"/>
      <c r="H20" s="514">
        <v>0</v>
      </c>
      <c r="I20" s="515"/>
      <c r="J20" s="514">
        <v>0</v>
      </c>
      <c r="K20" s="515"/>
      <c r="L20" s="514">
        <v>0</v>
      </c>
      <c r="M20" s="515"/>
      <c r="N20" s="514">
        <v>0</v>
      </c>
      <c r="O20" s="515"/>
      <c r="P20" s="514">
        <v>0</v>
      </c>
      <c r="Q20" s="515"/>
      <c r="R20" s="514">
        <v>0</v>
      </c>
      <c r="S20" s="515"/>
      <c r="T20" s="514">
        <v>0</v>
      </c>
      <c r="U20" s="515"/>
    </row>
    <row r="21" spans="1:21" s="178" customFormat="1" x14ac:dyDescent="0.25">
      <c r="A21" s="383"/>
      <c r="B21" s="384"/>
      <c r="C21" s="385"/>
      <c r="D21" s="384"/>
      <c r="E21" s="385"/>
      <c r="F21" s="384"/>
      <c r="G21" s="385"/>
      <c r="H21" s="384"/>
      <c r="I21" s="385"/>
      <c r="J21" s="384"/>
      <c r="K21" s="385"/>
      <c r="L21" s="384"/>
      <c r="M21" s="385"/>
      <c r="N21" s="384"/>
      <c r="O21" s="385"/>
      <c r="P21" s="384"/>
      <c r="Q21" s="385"/>
      <c r="R21" s="384"/>
      <c r="S21" s="385"/>
      <c r="T21" s="384"/>
      <c r="U21" s="385"/>
    </row>
    <row r="22" spans="1:21" s="326" customFormat="1" x14ac:dyDescent="0.25">
      <c r="A22" s="454" t="s">
        <v>206</v>
      </c>
      <c r="B22" s="392" t="str">
        <f>IF(C22&lt;&gt;"",B23*(B24+(C24*Basisinformationen!$F$42))," ")</f>
        <v xml:space="preserve"> </v>
      </c>
      <c r="C22" s="487"/>
      <c r="D22" s="392" t="str">
        <f>IF(E22&lt;&gt;"",D23*(D24+(E24*Basisinformationen!$F$42))," ")</f>
        <v xml:space="preserve"> </v>
      </c>
      <c r="E22" s="487"/>
      <c r="F22" s="392" t="str">
        <f>IF(G22&lt;&gt;"",F23*(F24+(G24*Basisinformationen!$F$42))," ")</f>
        <v xml:space="preserve"> </v>
      </c>
      <c r="G22" s="487"/>
      <c r="H22" s="392" t="str">
        <f>IF(I22&lt;&gt;"",H23*(H24+(I24*Basisinformationen!$F$42))," ")</f>
        <v xml:space="preserve"> </v>
      </c>
      <c r="I22" s="487"/>
      <c r="J22" s="392" t="str">
        <f>IF(K22&lt;&gt;"",J23*(J24+(K24*Basisinformationen!$F$42))," ")</f>
        <v xml:space="preserve"> </v>
      </c>
      <c r="K22" s="487"/>
      <c r="L22" s="392" t="str">
        <f>IF(M22&lt;&gt;"",L23*(L24+(M24*Basisinformationen!$F$42))," ")</f>
        <v xml:space="preserve"> </v>
      </c>
      <c r="M22" s="487"/>
      <c r="N22" s="392" t="str">
        <f>IF(O22&lt;&gt;"",N23*(N24+(O24*Basisinformationen!$F$42))," ")</f>
        <v xml:space="preserve"> </v>
      </c>
      <c r="O22" s="487"/>
      <c r="P22" s="392" t="str">
        <f>IF(Q22&lt;&gt;"",P23*(P24+(Q24*Basisinformationen!$F$42))," ")</f>
        <v xml:space="preserve"> </v>
      </c>
      <c r="Q22" s="487"/>
      <c r="R22" s="392" t="str">
        <f>IF(S22&lt;&gt;"",R23*(R24+(S24*Basisinformationen!$F$42))," ")</f>
        <v xml:space="preserve"> </v>
      </c>
      <c r="S22" s="487"/>
      <c r="T22" s="392" t="str">
        <f>IF(U22&lt;&gt;"",T23*(T24+(U24*Basisinformationen!$F$42))," ")</f>
        <v xml:space="preserve"> </v>
      </c>
      <c r="U22" s="488"/>
    </row>
    <row r="23" spans="1:21" s="326" customFormat="1" ht="30" x14ac:dyDescent="0.25">
      <c r="A23" s="383"/>
      <c r="B23" s="511">
        <v>0</v>
      </c>
      <c r="C23" s="332" t="s">
        <v>211</v>
      </c>
      <c r="D23" s="511">
        <v>0</v>
      </c>
      <c r="E23" s="332" t="s">
        <v>211</v>
      </c>
      <c r="F23" s="511">
        <v>0</v>
      </c>
      <c r="G23" s="332" t="s">
        <v>211</v>
      </c>
      <c r="H23" s="511">
        <v>0</v>
      </c>
      <c r="I23" s="332" t="s">
        <v>211</v>
      </c>
      <c r="J23" s="511">
        <v>0</v>
      </c>
      <c r="K23" s="332" t="s">
        <v>211</v>
      </c>
      <c r="L23" s="511">
        <v>0</v>
      </c>
      <c r="M23" s="332" t="s">
        <v>211</v>
      </c>
      <c r="N23" s="511">
        <v>0</v>
      </c>
      <c r="O23" s="332" t="s">
        <v>211</v>
      </c>
      <c r="P23" s="511">
        <v>0</v>
      </c>
      <c r="Q23" s="332" t="s">
        <v>211</v>
      </c>
      <c r="R23" s="511">
        <v>0</v>
      </c>
      <c r="S23" s="332" t="s">
        <v>211</v>
      </c>
      <c r="T23" s="511">
        <v>0</v>
      </c>
      <c r="U23" s="332" t="s">
        <v>211</v>
      </c>
    </row>
    <row r="24" spans="1:21" s="118" customFormat="1" x14ac:dyDescent="0.25">
      <c r="A24" s="515"/>
      <c r="B24" s="512">
        <v>0</v>
      </c>
      <c r="C24" s="397">
        <v>0</v>
      </c>
      <c r="D24" s="512">
        <v>0</v>
      </c>
      <c r="E24" s="397">
        <v>0</v>
      </c>
      <c r="F24" s="512">
        <v>0</v>
      </c>
      <c r="G24" s="397">
        <v>0</v>
      </c>
      <c r="H24" s="512">
        <v>0</v>
      </c>
      <c r="I24" s="397">
        <v>0</v>
      </c>
      <c r="J24" s="512">
        <v>0</v>
      </c>
      <c r="K24" s="397">
        <v>0</v>
      </c>
      <c r="L24" s="512">
        <v>0</v>
      </c>
      <c r="M24" s="397">
        <v>0</v>
      </c>
      <c r="N24" s="512">
        <v>0</v>
      </c>
      <c r="O24" s="397">
        <v>0</v>
      </c>
      <c r="P24" s="512">
        <v>0</v>
      </c>
      <c r="Q24" s="397">
        <v>0</v>
      </c>
      <c r="R24" s="512">
        <v>0</v>
      </c>
      <c r="S24" s="397">
        <v>0</v>
      </c>
      <c r="T24" s="512">
        <v>0</v>
      </c>
      <c r="U24" s="397">
        <v>0</v>
      </c>
    </row>
    <row r="25" spans="1:21" x14ac:dyDescent="0.25">
      <c r="A25" s="383"/>
      <c r="B25" s="384"/>
      <c r="C25" s="385"/>
      <c r="D25" s="384"/>
      <c r="E25" s="385"/>
      <c r="F25" s="384"/>
      <c r="G25" s="385"/>
      <c r="H25" s="384"/>
      <c r="I25" s="385"/>
      <c r="J25" s="384"/>
      <c r="K25" s="385"/>
      <c r="L25" s="384"/>
      <c r="M25" s="385"/>
      <c r="N25" s="384"/>
      <c r="O25" s="385"/>
      <c r="P25" s="384"/>
      <c r="Q25" s="385"/>
      <c r="R25" s="384"/>
      <c r="S25" s="385"/>
      <c r="T25" s="384"/>
      <c r="U25" s="385"/>
    </row>
    <row r="26" spans="1:21" s="326" customFormat="1" x14ac:dyDescent="0.25">
      <c r="A26" s="641" t="s">
        <v>212</v>
      </c>
      <c r="B26" s="647" t="s">
        <v>276</v>
      </c>
      <c r="C26" s="648"/>
      <c r="D26" s="647" t="s">
        <v>276</v>
      </c>
      <c r="E26" s="648"/>
      <c r="F26" s="647" t="s">
        <v>276</v>
      </c>
      <c r="G26" s="648"/>
      <c r="H26" s="647" t="s">
        <v>276</v>
      </c>
      <c r="I26" s="648"/>
      <c r="J26" s="647" t="s">
        <v>276</v>
      </c>
      <c r="K26" s="648"/>
      <c r="L26" s="647" t="s">
        <v>276</v>
      </c>
      <c r="M26" s="648"/>
      <c r="N26" s="647" t="s">
        <v>276</v>
      </c>
      <c r="O26" s="648"/>
      <c r="P26" s="647" t="s">
        <v>276</v>
      </c>
      <c r="Q26" s="648"/>
      <c r="R26" s="647" t="s">
        <v>276</v>
      </c>
      <c r="S26" s="648"/>
      <c r="T26" s="647" t="s">
        <v>276</v>
      </c>
      <c r="U26" s="648"/>
    </row>
    <row r="27" spans="1:21" s="482" customFormat="1" x14ac:dyDescent="0.25">
      <c r="A27" s="642"/>
      <c r="B27" s="480" t="s">
        <v>207</v>
      </c>
      <c r="C27" s="481" t="s">
        <v>213</v>
      </c>
      <c r="D27" s="480" t="s">
        <v>207</v>
      </c>
      <c r="E27" s="481" t="s">
        <v>213</v>
      </c>
      <c r="F27" s="480" t="s">
        <v>207</v>
      </c>
      <c r="G27" s="481" t="s">
        <v>213</v>
      </c>
      <c r="H27" s="480" t="s">
        <v>207</v>
      </c>
      <c r="I27" s="481" t="s">
        <v>213</v>
      </c>
      <c r="J27" s="480" t="s">
        <v>207</v>
      </c>
      <c r="K27" s="481" t="s">
        <v>213</v>
      </c>
      <c r="L27" s="480" t="s">
        <v>207</v>
      </c>
      <c r="M27" s="481" t="s">
        <v>213</v>
      </c>
      <c r="N27" s="480" t="s">
        <v>207</v>
      </c>
      <c r="O27" s="481" t="s">
        <v>213</v>
      </c>
      <c r="P27" s="480" t="s">
        <v>207</v>
      </c>
      <c r="Q27" s="481" t="s">
        <v>213</v>
      </c>
      <c r="R27" s="480" t="s">
        <v>207</v>
      </c>
      <c r="S27" s="481" t="s">
        <v>213</v>
      </c>
      <c r="T27" s="480" t="s">
        <v>207</v>
      </c>
      <c r="U27" s="481" t="s">
        <v>213</v>
      </c>
    </row>
    <row r="28" spans="1:21" s="118" customFormat="1" x14ac:dyDescent="0.25">
      <c r="A28" s="395" t="s">
        <v>181</v>
      </c>
      <c r="B28" s="396">
        <v>0</v>
      </c>
      <c r="C28" s="397">
        <v>0</v>
      </c>
      <c r="D28" s="396">
        <v>0</v>
      </c>
      <c r="E28" s="397">
        <v>0</v>
      </c>
      <c r="F28" s="396">
        <v>0</v>
      </c>
      <c r="G28" s="397">
        <v>0</v>
      </c>
      <c r="H28" s="396">
        <v>0</v>
      </c>
      <c r="I28" s="397">
        <v>0</v>
      </c>
      <c r="J28" s="396">
        <v>0</v>
      </c>
      <c r="K28" s="397">
        <v>0</v>
      </c>
      <c r="L28" s="396">
        <v>0</v>
      </c>
      <c r="M28" s="397">
        <v>0</v>
      </c>
      <c r="N28" s="396">
        <v>0</v>
      </c>
      <c r="O28" s="397">
        <v>0</v>
      </c>
      <c r="P28" s="396">
        <v>0</v>
      </c>
      <c r="Q28" s="397">
        <v>0</v>
      </c>
      <c r="R28" s="396">
        <v>0</v>
      </c>
      <c r="S28" s="397">
        <v>0</v>
      </c>
      <c r="T28" s="396">
        <v>0</v>
      </c>
      <c r="U28" s="397">
        <v>0</v>
      </c>
    </row>
    <row r="29" spans="1:21" s="118" customFormat="1" x14ac:dyDescent="0.25">
      <c r="A29" s="395" t="s">
        <v>182</v>
      </c>
      <c r="B29" s="396">
        <v>0</v>
      </c>
      <c r="C29" s="397">
        <v>0</v>
      </c>
      <c r="D29" s="396">
        <v>0</v>
      </c>
      <c r="E29" s="397">
        <v>0</v>
      </c>
      <c r="F29" s="396">
        <v>0</v>
      </c>
      <c r="G29" s="397">
        <v>0</v>
      </c>
      <c r="H29" s="396">
        <v>0</v>
      </c>
      <c r="I29" s="397">
        <v>0</v>
      </c>
      <c r="J29" s="396">
        <v>0</v>
      </c>
      <c r="K29" s="397">
        <v>0</v>
      </c>
      <c r="L29" s="396">
        <v>0</v>
      </c>
      <c r="M29" s="397">
        <v>0</v>
      </c>
      <c r="N29" s="396">
        <v>0</v>
      </c>
      <c r="O29" s="397">
        <v>0</v>
      </c>
      <c r="P29" s="396">
        <v>0</v>
      </c>
      <c r="Q29" s="397">
        <v>0</v>
      </c>
      <c r="R29" s="396">
        <v>0</v>
      </c>
      <c r="S29" s="397">
        <v>0</v>
      </c>
      <c r="T29" s="396">
        <v>0</v>
      </c>
      <c r="U29" s="397">
        <v>0</v>
      </c>
    </row>
    <row r="30" spans="1:21" s="118" customFormat="1" x14ac:dyDescent="0.25">
      <c r="A30" s="395" t="s">
        <v>183</v>
      </c>
      <c r="B30" s="396">
        <v>0</v>
      </c>
      <c r="C30" s="397">
        <v>0</v>
      </c>
      <c r="D30" s="396">
        <v>0</v>
      </c>
      <c r="E30" s="397">
        <v>0</v>
      </c>
      <c r="F30" s="396">
        <v>0</v>
      </c>
      <c r="G30" s="397">
        <v>0</v>
      </c>
      <c r="H30" s="396">
        <v>0</v>
      </c>
      <c r="I30" s="397">
        <v>0</v>
      </c>
      <c r="J30" s="396">
        <v>0</v>
      </c>
      <c r="K30" s="397">
        <v>0</v>
      </c>
      <c r="L30" s="396">
        <v>0</v>
      </c>
      <c r="M30" s="397">
        <v>0</v>
      </c>
      <c r="N30" s="396">
        <v>0</v>
      </c>
      <c r="O30" s="397">
        <v>0</v>
      </c>
      <c r="P30" s="396">
        <v>0</v>
      </c>
      <c r="Q30" s="397">
        <v>0</v>
      </c>
      <c r="R30" s="396">
        <v>0</v>
      </c>
      <c r="S30" s="397">
        <v>0</v>
      </c>
      <c r="T30" s="396">
        <v>0</v>
      </c>
      <c r="U30" s="397">
        <v>0</v>
      </c>
    </row>
    <row r="31" spans="1:21" s="118" customFormat="1" x14ac:dyDescent="0.25">
      <c r="A31" s="395" t="s">
        <v>184</v>
      </c>
      <c r="B31" s="396">
        <v>0</v>
      </c>
      <c r="C31" s="397">
        <v>0</v>
      </c>
      <c r="D31" s="396">
        <v>0</v>
      </c>
      <c r="E31" s="397">
        <v>0</v>
      </c>
      <c r="F31" s="396">
        <v>0</v>
      </c>
      <c r="G31" s="397">
        <v>0</v>
      </c>
      <c r="H31" s="396">
        <v>0</v>
      </c>
      <c r="I31" s="397">
        <v>0</v>
      </c>
      <c r="J31" s="396">
        <v>0</v>
      </c>
      <c r="K31" s="397">
        <v>0</v>
      </c>
      <c r="L31" s="396">
        <v>0</v>
      </c>
      <c r="M31" s="397">
        <v>0</v>
      </c>
      <c r="N31" s="396">
        <v>0</v>
      </c>
      <c r="O31" s="397">
        <v>0</v>
      </c>
      <c r="P31" s="396">
        <v>0</v>
      </c>
      <c r="Q31" s="397">
        <v>0</v>
      </c>
      <c r="R31" s="396">
        <v>0</v>
      </c>
      <c r="S31" s="397">
        <v>0</v>
      </c>
      <c r="T31" s="396">
        <v>0</v>
      </c>
      <c r="U31" s="397">
        <v>0</v>
      </c>
    </row>
    <row r="32" spans="1:21" s="118" customFormat="1" x14ac:dyDescent="0.25">
      <c r="A32" s="395" t="s">
        <v>185</v>
      </c>
      <c r="B32" s="396">
        <v>0</v>
      </c>
      <c r="C32" s="397">
        <v>0</v>
      </c>
      <c r="D32" s="396">
        <v>0</v>
      </c>
      <c r="E32" s="397">
        <v>0</v>
      </c>
      <c r="F32" s="396">
        <v>0</v>
      </c>
      <c r="G32" s="397">
        <v>0</v>
      </c>
      <c r="H32" s="396">
        <v>0</v>
      </c>
      <c r="I32" s="397">
        <v>0</v>
      </c>
      <c r="J32" s="396">
        <v>0</v>
      </c>
      <c r="K32" s="397">
        <v>0</v>
      </c>
      <c r="L32" s="396">
        <v>0</v>
      </c>
      <c r="M32" s="397">
        <v>0</v>
      </c>
      <c r="N32" s="396">
        <v>0</v>
      </c>
      <c r="O32" s="397">
        <v>0</v>
      </c>
      <c r="P32" s="396">
        <v>0</v>
      </c>
      <c r="Q32" s="397">
        <v>0</v>
      </c>
      <c r="R32" s="396">
        <v>0</v>
      </c>
      <c r="S32" s="397">
        <v>0</v>
      </c>
      <c r="T32" s="396">
        <v>0</v>
      </c>
      <c r="U32" s="397">
        <v>0</v>
      </c>
    </row>
    <row r="33" spans="1:21" s="118" customFormat="1" x14ac:dyDescent="0.25">
      <c r="A33" s="395" t="s">
        <v>186</v>
      </c>
      <c r="B33" s="396">
        <v>0</v>
      </c>
      <c r="C33" s="397">
        <v>0</v>
      </c>
      <c r="D33" s="396">
        <v>0</v>
      </c>
      <c r="E33" s="397">
        <v>0</v>
      </c>
      <c r="F33" s="396">
        <v>0</v>
      </c>
      <c r="G33" s="397">
        <v>0</v>
      </c>
      <c r="H33" s="396">
        <v>0</v>
      </c>
      <c r="I33" s="397">
        <v>0</v>
      </c>
      <c r="J33" s="396">
        <v>0</v>
      </c>
      <c r="K33" s="397">
        <v>0</v>
      </c>
      <c r="L33" s="396">
        <v>0</v>
      </c>
      <c r="M33" s="397">
        <v>0</v>
      </c>
      <c r="N33" s="396">
        <v>0</v>
      </c>
      <c r="O33" s="397">
        <v>0</v>
      </c>
      <c r="P33" s="396">
        <v>0</v>
      </c>
      <c r="Q33" s="397">
        <v>0</v>
      </c>
      <c r="R33" s="396">
        <v>0</v>
      </c>
      <c r="S33" s="397">
        <v>0</v>
      </c>
      <c r="T33" s="396">
        <v>0</v>
      </c>
      <c r="U33" s="397">
        <v>0</v>
      </c>
    </row>
    <row r="34" spans="1:21" s="118" customFormat="1" x14ac:dyDescent="0.25">
      <c r="A34" s="395" t="s">
        <v>187</v>
      </c>
      <c r="B34" s="396">
        <v>0</v>
      </c>
      <c r="C34" s="397">
        <v>0</v>
      </c>
      <c r="D34" s="396">
        <v>0</v>
      </c>
      <c r="E34" s="397">
        <v>0</v>
      </c>
      <c r="F34" s="396">
        <v>0</v>
      </c>
      <c r="G34" s="397">
        <v>0</v>
      </c>
      <c r="H34" s="396">
        <v>0</v>
      </c>
      <c r="I34" s="397">
        <v>0</v>
      </c>
      <c r="J34" s="396">
        <v>0</v>
      </c>
      <c r="K34" s="397">
        <v>0</v>
      </c>
      <c r="L34" s="396">
        <v>0</v>
      </c>
      <c r="M34" s="397">
        <v>0</v>
      </c>
      <c r="N34" s="396">
        <v>0</v>
      </c>
      <c r="O34" s="397">
        <v>0</v>
      </c>
      <c r="P34" s="396">
        <v>0</v>
      </c>
      <c r="Q34" s="397">
        <v>0</v>
      </c>
      <c r="R34" s="396">
        <v>0</v>
      </c>
      <c r="S34" s="397">
        <v>0</v>
      </c>
      <c r="T34" s="396">
        <v>0</v>
      </c>
      <c r="U34" s="397">
        <v>0</v>
      </c>
    </row>
    <row r="35" spans="1:21" s="118" customFormat="1" x14ac:dyDescent="0.25">
      <c r="A35" s="395" t="s">
        <v>188</v>
      </c>
      <c r="B35" s="396">
        <v>0</v>
      </c>
      <c r="C35" s="397">
        <v>0</v>
      </c>
      <c r="D35" s="396">
        <v>0</v>
      </c>
      <c r="E35" s="397">
        <v>0</v>
      </c>
      <c r="F35" s="396">
        <v>0</v>
      </c>
      <c r="G35" s="397">
        <v>0</v>
      </c>
      <c r="H35" s="396">
        <v>0</v>
      </c>
      <c r="I35" s="397">
        <v>0</v>
      </c>
      <c r="J35" s="396">
        <v>0</v>
      </c>
      <c r="K35" s="397">
        <v>0</v>
      </c>
      <c r="L35" s="396">
        <v>0</v>
      </c>
      <c r="M35" s="397">
        <v>0</v>
      </c>
      <c r="N35" s="396">
        <v>0</v>
      </c>
      <c r="O35" s="397">
        <v>0</v>
      </c>
      <c r="P35" s="396">
        <v>0</v>
      </c>
      <c r="Q35" s="397">
        <v>0</v>
      </c>
      <c r="R35" s="396">
        <v>0</v>
      </c>
      <c r="S35" s="397">
        <v>0</v>
      </c>
      <c r="T35" s="396">
        <v>0</v>
      </c>
      <c r="U35" s="397">
        <v>0</v>
      </c>
    </row>
    <row r="36" spans="1:21" s="118" customFormat="1" x14ac:dyDescent="0.25">
      <c r="A36" s="395" t="s">
        <v>189</v>
      </c>
      <c r="B36" s="396">
        <v>0</v>
      </c>
      <c r="C36" s="397">
        <v>0</v>
      </c>
      <c r="D36" s="396">
        <v>0</v>
      </c>
      <c r="E36" s="397">
        <v>0</v>
      </c>
      <c r="F36" s="396">
        <v>0</v>
      </c>
      <c r="G36" s="397">
        <v>0</v>
      </c>
      <c r="H36" s="396">
        <v>0</v>
      </c>
      <c r="I36" s="397">
        <v>0</v>
      </c>
      <c r="J36" s="396">
        <v>0</v>
      </c>
      <c r="K36" s="397">
        <v>0</v>
      </c>
      <c r="L36" s="396">
        <v>0</v>
      </c>
      <c r="M36" s="397">
        <v>0</v>
      </c>
      <c r="N36" s="396">
        <v>0</v>
      </c>
      <c r="O36" s="397">
        <v>0</v>
      </c>
      <c r="P36" s="396">
        <v>0</v>
      </c>
      <c r="Q36" s="397">
        <v>0</v>
      </c>
      <c r="R36" s="396">
        <v>0</v>
      </c>
      <c r="S36" s="397">
        <v>0</v>
      </c>
      <c r="T36" s="396">
        <v>0</v>
      </c>
      <c r="U36" s="397">
        <v>0</v>
      </c>
    </row>
    <row r="37" spans="1:21" s="118" customFormat="1" x14ac:dyDescent="0.25">
      <c r="A37" s="395" t="s">
        <v>190</v>
      </c>
      <c r="B37" s="396">
        <v>0</v>
      </c>
      <c r="C37" s="397">
        <v>0</v>
      </c>
      <c r="D37" s="396">
        <v>0</v>
      </c>
      <c r="E37" s="397">
        <v>0</v>
      </c>
      <c r="F37" s="396">
        <v>0</v>
      </c>
      <c r="G37" s="397">
        <v>0</v>
      </c>
      <c r="H37" s="396">
        <v>0</v>
      </c>
      <c r="I37" s="397">
        <v>0</v>
      </c>
      <c r="J37" s="396">
        <v>0</v>
      </c>
      <c r="K37" s="397">
        <v>0</v>
      </c>
      <c r="L37" s="396">
        <v>0</v>
      </c>
      <c r="M37" s="397">
        <v>0</v>
      </c>
      <c r="N37" s="396">
        <v>0</v>
      </c>
      <c r="O37" s="397">
        <v>0</v>
      </c>
      <c r="P37" s="396">
        <v>0</v>
      </c>
      <c r="Q37" s="397">
        <v>0</v>
      </c>
      <c r="R37" s="396">
        <v>0</v>
      </c>
      <c r="S37" s="397">
        <v>0</v>
      </c>
      <c r="T37" s="396">
        <v>0</v>
      </c>
      <c r="U37" s="397">
        <v>0</v>
      </c>
    </row>
    <row r="38" spans="1:21" s="118" customFormat="1" x14ac:dyDescent="0.25">
      <c r="A38" s="395" t="s">
        <v>191</v>
      </c>
      <c r="B38" s="396">
        <v>0</v>
      </c>
      <c r="C38" s="397">
        <v>0</v>
      </c>
      <c r="D38" s="396">
        <v>0</v>
      </c>
      <c r="E38" s="397">
        <v>0</v>
      </c>
      <c r="F38" s="396">
        <v>0</v>
      </c>
      <c r="G38" s="397">
        <v>0</v>
      </c>
      <c r="H38" s="396">
        <v>0</v>
      </c>
      <c r="I38" s="397">
        <v>0</v>
      </c>
      <c r="J38" s="396">
        <v>0</v>
      </c>
      <c r="K38" s="397">
        <v>0</v>
      </c>
      <c r="L38" s="396">
        <v>0</v>
      </c>
      <c r="M38" s="397">
        <v>0</v>
      </c>
      <c r="N38" s="396">
        <v>0</v>
      </c>
      <c r="O38" s="397">
        <v>0</v>
      </c>
      <c r="P38" s="396">
        <v>0</v>
      </c>
      <c r="Q38" s="397">
        <v>0</v>
      </c>
      <c r="R38" s="396">
        <v>0</v>
      </c>
      <c r="S38" s="397">
        <v>0</v>
      </c>
      <c r="T38" s="396">
        <v>0</v>
      </c>
      <c r="U38" s="397">
        <v>0</v>
      </c>
    </row>
    <row r="39" spans="1:21" s="118" customFormat="1" x14ac:dyDescent="0.25">
      <c r="A39" s="395" t="s">
        <v>192</v>
      </c>
      <c r="B39" s="396">
        <v>0</v>
      </c>
      <c r="C39" s="397">
        <v>0</v>
      </c>
      <c r="D39" s="396">
        <v>0</v>
      </c>
      <c r="E39" s="397">
        <v>0</v>
      </c>
      <c r="F39" s="396">
        <v>0</v>
      </c>
      <c r="G39" s="397">
        <v>0</v>
      </c>
      <c r="H39" s="396">
        <v>0</v>
      </c>
      <c r="I39" s="397">
        <v>0</v>
      </c>
      <c r="J39" s="396">
        <v>0</v>
      </c>
      <c r="K39" s="397">
        <v>0</v>
      </c>
      <c r="L39" s="396">
        <v>0</v>
      </c>
      <c r="M39" s="397">
        <v>0</v>
      </c>
      <c r="N39" s="396">
        <v>0</v>
      </c>
      <c r="O39" s="397">
        <v>0</v>
      </c>
      <c r="P39" s="396">
        <v>0</v>
      </c>
      <c r="Q39" s="397">
        <v>0</v>
      </c>
      <c r="R39" s="396">
        <v>0</v>
      </c>
      <c r="S39" s="397">
        <v>0</v>
      </c>
      <c r="T39" s="396">
        <v>0</v>
      </c>
      <c r="U39" s="397">
        <v>0</v>
      </c>
    </row>
    <row r="40" spans="1:21" s="118" customFormat="1" x14ac:dyDescent="0.25">
      <c r="A40" s="395" t="s">
        <v>193</v>
      </c>
      <c r="B40" s="396">
        <v>0</v>
      </c>
      <c r="C40" s="397">
        <v>0</v>
      </c>
      <c r="D40" s="396">
        <v>0</v>
      </c>
      <c r="E40" s="397">
        <v>0</v>
      </c>
      <c r="F40" s="396">
        <v>0</v>
      </c>
      <c r="G40" s="397">
        <v>0</v>
      </c>
      <c r="H40" s="396">
        <v>0</v>
      </c>
      <c r="I40" s="397">
        <v>0</v>
      </c>
      <c r="J40" s="396">
        <v>0</v>
      </c>
      <c r="K40" s="397">
        <v>0</v>
      </c>
      <c r="L40" s="396">
        <v>0</v>
      </c>
      <c r="M40" s="397">
        <v>0</v>
      </c>
      <c r="N40" s="396">
        <v>0</v>
      </c>
      <c r="O40" s="397">
        <v>0</v>
      </c>
      <c r="P40" s="396">
        <v>0</v>
      </c>
      <c r="Q40" s="397">
        <v>0</v>
      </c>
      <c r="R40" s="396">
        <v>0</v>
      </c>
      <c r="S40" s="397">
        <v>0</v>
      </c>
      <c r="T40" s="396">
        <v>0</v>
      </c>
      <c r="U40" s="397">
        <v>0</v>
      </c>
    </row>
    <row r="41" spans="1:21" s="118" customFormat="1" x14ac:dyDescent="0.25">
      <c r="A41" s="395" t="s">
        <v>194</v>
      </c>
      <c r="B41" s="396">
        <v>0</v>
      </c>
      <c r="C41" s="397">
        <v>0</v>
      </c>
      <c r="D41" s="396">
        <v>0</v>
      </c>
      <c r="E41" s="397">
        <v>0</v>
      </c>
      <c r="F41" s="396">
        <v>0</v>
      </c>
      <c r="G41" s="397">
        <v>0</v>
      </c>
      <c r="H41" s="396">
        <v>0</v>
      </c>
      <c r="I41" s="397">
        <v>0</v>
      </c>
      <c r="J41" s="396">
        <v>0</v>
      </c>
      <c r="K41" s="397">
        <v>0</v>
      </c>
      <c r="L41" s="396">
        <v>0</v>
      </c>
      <c r="M41" s="397">
        <v>0</v>
      </c>
      <c r="N41" s="396">
        <v>0</v>
      </c>
      <c r="O41" s="397">
        <v>0</v>
      </c>
      <c r="P41" s="396">
        <v>0</v>
      </c>
      <c r="Q41" s="397">
        <v>0</v>
      </c>
      <c r="R41" s="396">
        <v>0</v>
      </c>
      <c r="S41" s="397">
        <v>0</v>
      </c>
      <c r="T41" s="396">
        <v>0</v>
      </c>
      <c r="U41" s="397">
        <v>0</v>
      </c>
    </row>
    <row r="42" spans="1:21" s="118" customFormat="1" x14ac:dyDescent="0.25">
      <c r="A42" s="395" t="s">
        <v>195</v>
      </c>
      <c r="B42" s="396">
        <v>0</v>
      </c>
      <c r="C42" s="397">
        <v>0</v>
      </c>
      <c r="D42" s="396">
        <v>0</v>
      </c>
      <c r="E42" s="397">
        <v>0</v>
      </c>
      <c r="F42" s="396">
        <v>0</v>
      </c>
      <c r="G42" s="397">
        <v>0</v>
      </c>
      <c r="H42" s="396">
        <v>0</v>
      </c>
      <c r="I42" s="397">
        <v>0</v>
      </c>
      <c r="J42" s="396">
        <v>0</v>
      </c>
      <c r="K42" s="397">
        <v>0</v>
      </c>
      <c r="L42" s="396">
        <v>0</v>
      </c>
      <c r="M42" s="397">
        <v>0</v>
      </c>
      <c r="N42" s="396">
        <v>0</v>
      </c>
      <c r="O42" s="397">
        <v>0</v>
      </c>
      <c r="P42" s="396">
        <v>0</v>
      </c>
      <c r="Q42" s="397">
        <v>0</v>
      </c>
      <c r="R42" s="396">
        <v>0</v>
      </c>
      <c r="S42" s="397">
        <v>0</v>
      </c>
      <c r="T42" s="396">
        <v>0</v>
      </c>
      <c r="U42" s="397">
        <v>0</v>
      </c>
    </row>
    <row r="43" spans="1:21" s="118" customFormat="1" x14ac:dyDescent="0.25">
      <c r="A43" s="395" t="s">
        <v>219</v>
      </c>
      <c r="B43" s="396">
        <v>0</v>
      </c>
      <c r="C43" s="397">
        <v>0</v>
      </c>
      <c r="D43" s="396">
        <v>0</v>
      </c>
      <c r="E43" s="397">
        <v>0</v>
      </c>
      <c r="F43" s="396">
        <v>0</v>
      </c>
      <c r="G43" s="397">
        <v>0</v>
      </c>
      <c r="H43" s="396">
        <v>0</v>
      </c>
      <c r="I43" s="397">
        <v>0</v>
      </c>
      <c r="J43" s="396">
        <v>0</v>
      </c>
      <c r="K43" s="397">
        <v>0</v>
      </c>
      <c r="L43" s="396">
        <v>0</v>
      </c>
      <c r="M43" s="397">
        <v>0</v>
      </c>
      <c r="N43" s="396">
        <v>0</v>
      </c>
      <c r="O43" s="397">
        <v>0</v>
      </c>
      <c r="P43" s="396">
        <v>0</v>
      </c>
      <c r="Q43" s="397">
        <v>0</v>
      </c>
      <c r="R43" s="396">
        <v>0</v>
      </c>
      <c r="S43" s="397">
        <v>0</v>
      </c>
      <c r="T43" s="396">
        <v>0</v>
      </c>
      <c r="U43" s="397">
        <v>0</v>
      </c>
    </row>
    <row r="44" spans="1:21" s="118" customFormat="1" x14ac:dyDescent="0.25">
      <c r="A44" s="395" t="s">
        <v>220</v>
      </c>
      <c r="B44" s="396">
        <v>0</v>
      </c>
      <c r="C44" s="397">
        <v>0</v>
      </c>
      <c r="D44" s="396">
        <v>0</v>
      </c>
      <c r="E44" s="397">
        <v>0</v>
      </c>
      <c r="F44" s="396">
        <v>0</v>
      </c>
      <c r="G44" s="397">
        <v>0</v>
      </c>
      <c r="H44" s="396">
        <v>0</v>
      </c>
      <c r="I44" s="397">
        <v>0</v>
      </c>
      <c r="J44" s="396">
        <v>0</v>
      </c>
      <c r="K44" s="397">
        <v>0</v>
      </c>
      <c r="L44" s="396">
        <v>0</v>
      </c>
      <c r="M44" s="397">
        <v>0</v>
      </c>
      <c r="N44" s="396">
        <v>0</v>
      </c>
      <c r="O44" s="397">
        <v>0</v>
      </c>
      <c r="P44" s="396">
        <v>0</v>
      </c>
      <c r="Q44" s="397">
        <v>0</v>
      </c>
      <c r="R44" s="396">
        <v>0</v>
      </c>
      <c r="S44" s="397">
        <v>0</v>
      </c>
      <c r="T44" s="396">
        <v>0</v>
      </c>
      <c r="U44" s="397">
        <v>0</v>
      </c>
    </row>
    <row r="45" spans="1:21" s="118" customFormat="1" x14ac:dyDescent="0.25">
      <c r="A45" s="395" t="s">
        <v>221</v>
      </c>
      <c r="B45" s="396">
        <v>0</v>
      </c>
      <c r="C45" s="397">
        <v>0</v>
      </c>
      <c r="D45" s="396">
        <v>0</v>
      </c>
      <c r="E45" s="397">
        <v>0</v>
      </c>
      <c r="F45" s="396">
        <v>0</v>
      </c>
      <c r="G45" s="397">
        <v>0</v>
      </c>
      <c r="H45" s="396">
        <v>0</v>
      </c>
      <c r="I45" s="397">
        <v>0</v>
      </c>
      <c r="J45" s="396">
        <v>0</v>
      </c>
      <c r="K45" s="397">
        <v>0</v>
      </c>
      <c r="L45" s="396">
        <v>0</v>
      </c>
      <c r="M45" s="397">
        <v>0</v>
      </c>
      <c r="N45" s="396">
        <v>0</v>
      </c>
      <c r="O45" s="397">
        <v>0</v>
      </c>
      <c r="P45" s="396">
        <v>0</v>
      </c>
      <c r="Q45" s="397">
        <v>0</v>
      </c>
      <c r="R45" s="396">
        <v>0</v>
      </c>
      <c r="S45" s="397">
        <v>0</v>
      </c>
      <c r="T45" s="396">
        <v>0</v>
      </c>
      <c r="U45" s="397">
        <v>0</v>
      </c>
    </row>
    <row r="46" spans="1:21" s="118" customFormat="1" x14ac:dyDescent="0.25">
      <c r="A46" s="395" t="s">
        <v>222</v>
      </c>
      <c r="B46" s="396">
        <v>0</v>
      </c>
      <c r="C46" s="397">
        <v>0</v>
      </c>
      <c r="D46" s="396">
        <v>0</v>
      </c>
      <c r="E46" s="397">
        <v>0</v>
      </c>
      <c r="F46" s="396">
        <v>0</v>
      </c>
      <c r="G46" s="397">
        <v>0</v>
      </c>
      <c r="H46" s="396">
        <v>0</v>
      </c>
      <c r="I46" s="397">
        <v>0</v>
      </c>
      <c r="J46" s="396">
        <v>0</v>
      </c>
      <c r="K46" s="397">
        <v>0</v>
      </c>
      <c r="L46" s="396">
        <v>0</v>
      </c>
      <c r="M46" s="397">
        <v>0</v>
      </c>
      <c r="N46" s="396">
        <v>0</v>
      </c>
      <c r="O46" s="397">
        <v>0</v>
      </c>
      <c r="P46" s="396">
        <v>0</v>
      </c>
      <c r="Q46" s="397">
        <v>0</v>
      </c>
      <c r="R46" s="396">
        <v>0</v>
      </c>
      <c r="S46" s="397">
        <v>0</v>
      </c>
      <c r="T46" s="396">
        <v>0</v>
      </c>
      <c r="U46" s="397">
        <v>0</v>
      </c>
    </row>
    <row r="47" spans="1:21" s="118" customFormat="1" ht="15.75" thickBot="1" x14ac:dyDescent="0.3">
      <c r="A47" s="335" t="s">
        <v>223</v>
      </c>
      <c r="B47" s="339">
        <v>0</v>
      </c>
      <c r="C47" s="338">
        <v>0</v>
      </c>
      <c r="D47" s="339">
        <v>0</v>
      </c>
      <c r="E47" s="338">
        <v>0</v>
      </c>
      <c r="F47" s="339">
        <v>0</v>
      </c>
      <c r="G47" s="338">
        <v>0</v>
      </c>
      <c r="H47" s="339">
        <v>0</v>
      </c>
      <c r="I47" s="338">
        <v>0</v>
      </c>
      <c r="J47" s="339">
        <v>0</v>
      </c>
      <c r="K47" s="338">
        <v>0</v>
      </c>
      <c r="L47" s="339">
        <v>0</v>
      </c>
      <c r="M47" s="338">
        <v>0</v>
      </c>
      <c r="N47" s="339">
        <v>0</v>
      </c>
      <c r="O47" s="338">
        <v>0</v>
      </c>
      <c r="P47" s="339">
        <v>0</v>
      </c>
      <c r="Q47" s="338">
        <v>0</v>
      </c>
      <c r="R47" s="339">
        <v>0</v>
      </c>
      <c r="S47" s="338">
        <v>0</v>
      </c>
      <c r="T47" s="339">
        <v>0</v>
      </c>
      <c r="U47" s="338">
        <v>0</v>
      </c>
    </row>
    <row r="48" spans="1:21" s="326" customFormat="1" ht="15.75" thickTop="1" x14ac:dyDescent="0.25">
      <c r="A48" s="334" t="s">
        <v>145</v>
      </c>
      <c r="B48" s="333">
        <f>SUM(B28:B47)</f>
        <v>0</v>
      </c>
      <c r="C48" s="331">
        <f t="shared" ref="C48:U48" si="0">SUM(C28:C47)</f>
        <v>0</v>
      </c>
      <c r="D48" s="333">
        <f t="shared" si="0"/>
        <v>0</v>
      </c>
      <c r="E48" s="331">
        <f t="shared" si="0"/>
        <v>0</v>
      </c>
      <c r="F48" s="333">
        <f t="shared" si="0"/>
        <v>0</v>
      </c>
      <c r="G48" s="331">
        <f t="shared" si="0"/>
        <v>0</v>
      </c>
      <c r="H48" s="333">
        <f t="shared" si="0"/>
        <v>0</v>
      </c>
      <c r="I48" s="331">
        <f t="shared" si="0"/>
        <v>0</v>
      </c>
      <c r="J48" s="333">
        <f t="shared" si="0"/>
        <v>0</v>
      </c>
      <c r="K48" s="331">
        <f t="shared" si="0"/>
        <v>0</v>
      </c>
      <c r="L48" s="333">
        <f t="shared" si="0"/>
        <v>0</v>
      </c>
      <c r="M48" s="331">
        <f t="shared" si="0"/>
        <v>0</v>
      </c>
      <c r="N48" s="333">
        <f t="shared" si="0"/>
        <v>0</v>
      </c>
      <c r="O48" s="331">
        <f t="shared" si="0"/>
        <v>0</v>
      </c>
      <c r="P48" s="333">
        <f t="shared" si="0"/>
        <v>0</v>
      </c>
      <c r="Q48" s="331">
        <f t="shared" si="0"/>
        <v>0</v>
      </c>
      <c r="R48" s="333">
        <f t="shared" si="0"/>
        <v>0</v>
      </c>
      <c r="S48" s="331">
        <f t="shared" si="0"/>
        <v>0</v>
      </c>
      <c r="T48" s="333">
        <f t="shared" si="0"/>
        <v>0</v>
      </c>
      <c r="U48" s="331">
        <f t="shared" si="0"/>
        <v>0</v>
      </c>
    </row>
    <row r="49" spans="1:21" s="326" customFormat="1" ht="15.75" thickBot="1" x14ac:dyDescent="0.3">
      <c r="A49" s="455" t="s">
        <v>257</v>
      </c>
      <c r="B49" s="394">
        <f>SUM(B$28:B$47)+(SUM(C$28:C$47)*Basisinformationen!$F$42)</f>
        <v>0</v>
      </c>
      <c r="C49" s="386"/>
      <c r="D49" s="394">
        <f>SUM(D$28:D$47)+(SUM(E$28:E$47)*Basisinformationen!$F$42)</f>
        <v>0</v>
      </c>
      <c r="E49" s="386"/>
      <c r="F49" s="394">
        <f>SUM(F$28:F$47)+(SUM(G$28:G$47)*Basisinformationen!$F$42)</f>
        <v>0</v>
      </c>
      <c r="G49" s="386"/>
      <c r="H49" s="394">
        <f>SUM(H$28:H$47)+(SUM(I$28:I$47)*Basisinformationen!$F$42)</f>
        <v>0</v>
      </c>
      <c r="I49" s="386"/>
      <c r="J49" s="394">
        <f>SUM(J$28:J$47)+(SUM(K$28:K$47)*Basisinformationen!$F$42)</f>
        <v>0</v>
      </c>
      <c r="K49" s="386"/>
      <c r="L49" s="394">
        <f>SUM(L$28:L$47)+(SUM(M$28:M$47)*Basisinformationen!$F$42)</f>
        <v>0</v>
      </c>
      <c r="M49" s="386"/>
      <c r="N49" s="394">
        <f>SUM(N$28:N$47)+(SUM(O$28:O$47)*Basisinformationen!$F$42)</f>
        <v>0</v>
      </c>
      <c r="O49" s="386"/>
      <c r="P49" s="394">
        <f>SUM(P$28:P$47)+(SUM(Q$28:Q$47)*Basisinformationen!$F$42)</f>
        <v>0</v>
      </c>
      <c r="Q49" s="386"/>
      <c r="R49" s="394">
        <f>SUM(R$28:R$47)+(SUM(S$28:S$47)*Basisinformationen!$F$42)</f>
        <v>0</v>
      </c>
      <c r="S49" s="386"/>
      <c r="T49" s="394">
        <f>SUM(T$28:T$47)+(SUM(U$28:U$47)*Basisinformationen!$F$42)</f>
        <v>0</v>
      </c>
      <c r="U49" s="386"/>
    </row>
    <row r="50" spans="1:21" ht="16.5" thickTop="1" thickBot="1" x14ac:dyDescent="0.3">
      <c r="A50" s="383"/>
      <c r="B50" s="384"/>
      <c r="C50" s="385"/>
      <c r="D50" s="384"/>
      <c r="E50" s="385"/>
      <c r="F50" s="384"/>
      <c r="G50" s="385"/>
      <c r="H50" s="384"/>
      <c r="I50" s="385"/>
      <c r="J50" s="384"/>
      <c r="K50" s="385"/>
      <c r="L50" s="384"/>
      <c r="M50" s="385"/>
      <c r="N50" s="384"/>
      <c r="O50" s="385"/>
      <c r="P50" s="384"/>
      <c r="Q50" s="385"/>
      <c r="R50" s="384"/>
      <c r="S50" s="385"/>
      <c r="T50" s="384"/>
      <c r="U50" s="385"/>
    </row>
    <row r="51" spans="1:21" s="326" customFormat="1" ht="16.5" thickTop="1" thickBot="1" x14ac:dyDescent="0.3">
      <c r="A51" s="458" t="s">
        <v>274</v>
      </c>
      <c r="B51" s="459">
        <f>SUM(B$49,B$22,B$18,B$11)</f>
        <v>0</v>
      </c>
      <c r="C51" s="460">
        <f>SUM(C$24:C$24)</f>
        <v>0</v>
      </c>
      <c r="D51" s="459">
        <f>SUM(D$49,D$22,D$18,D$11)</f>
        <v>0</v>
      </c>
      <c r="E51" s="460">
        <f>SUM(E$24:E$24)</f>
        <v>0</v>
      </c>
      <c r="F51" s="459">
        <f>SUM(F$49,F$22,F$18,F$11)</f>
        <v>0</v>
      </c>
      <c r="G51" s="460">
        <f>SUM(G$24:G$24)</f>
        <v>0</v>
      </c>
      <c r="H51" s="459">
        <f>SUM(H$49,H$22,H$18,H$11)</f>
        <v>0</v>
      </c>
      <c r="I51" s="460">
        <f>SUM(I$24:I$24)</f>
        <v>0</v>
      </c>
      <c r="J51" s="459">
        <f>SUM(J$49,J$22,J$18,J$11)</f>
        <v>0</v>
      </c>
      <c r="K51" s="460">
        <f>SUM(K$24:K$24)</f>
        <v>0</v>
      </c>
      <c r="L51" s="459">
        <f>SUM(L$49,L$22,L$18,L$11)</f>
        <v>0</v>
      </c>
      <c r="M51" s="460">
        <f>SUM(M$24:M$24)</f>
        <v>0</v>
      </c>
      <c r="N51" s="459">
        <f>SUM(N$49,N$22,N$18,N$11)</f>
        <v>0</v>
      </c>
      <c r="O51" s="460">
        <f>SUM(O$24:O$24)</f>
        <v>0</v>
      </c>
      <c r="P51" s="459">
        <f>SUM(P$49,P$22,P$18,P$11)</f>
        <v>0</v>
      </c>
      <c r="Q51" s="460">
        <f>SUM(Q$24:Q$24)</f>
        <v>0</v>
      </c>
      <c r="R51" s="459">
        <f>SUM(R$49,R$22,R$18,R$11)</f>
        <v>0</v>
      </c>
      <c r="S51" s="460">
        <f>SUM(S$24:S$24)</f>
        <v>0</v>
      </c>
      <c r="T51" s="459">
        <f>SUM(T$49,T$22,T$18,T$11)</f>
        <v>0</v>
      </c>
      <c r="U51" s="460">
        <f>SUM(U$24:U$24)</f>
        <v>0</v>
      </c>
    </row>
    <row r="52" spans="1:21" ht="16.5" thickTop="1" thickBot="1" x14ac:dyDescent="0.3"/>
    <row r="53" spans="1:21" s="479" customFormat="1" ht="16.5" thickTop="1" thickBot="1" x14ac:dyDescent="0.3">
      <c r="A53" s="477" t="s">
        <v>275</v>
      </c>
      <c r="B53" s="478">
        <f>B51*1.19</f>
        <v>0</v>
      </c>
      <c r="C53" s="478">
        <f t="shared" ref="C53:U53" si="1">C51</f>
        <v>0</v>
      </c>
      <c r="D53" s="478">
        <f>D51*1.19</f>
        <v>0</v>
      </c>
      <c r="E53" s="478">
        <f t="shared" si="1"/>
        <v>0</v>
      </c>
      <c r="F53" s="478">
        <f>F51*1.19</f>
        <v>0</v>
      </c>
      <c r="G53" s="478">
        <f t="shared" si="1"/>
        <v>0</v>
      </c>
      <c r="H53" s="478">
        <f>H51*1.19</f>
        <v>0</v>
      </c>
      <c r="I53" s="478">
        <f t="shared" si="1"/>
        <v>0</v>
      </c>
      <c r="J53" s="478">
        <f>J51*1.19</f>
        <v>0</v>
      </c>
      <c r="K53" s="478">
        <f t="shared" si="1"/>
        <v>0</v>
      </c>
      <c r="L53" s="478">
        <f>L51*1.19</f>
        <v>0</v>
      </c>
      <c r="M53" s="478">
        <f t="shared" si="1"/>
        <v>0</v>
      </c>
      <c r="N53" s="478">
        <f>N51*1.19</f>
        <v>0</v>
      </c>
      <c r="O53" s="478">
        <f t="shared" si="1"/>
        <v>0</v>
      </c>
      <c r="P53" s="478">
        <f>P51*1.19</f>
        <v>0</v>
      </c>
      <c r="Q53" s="478">
        <f t="shared" si="1"/>
        <v>0</v>
      </c>
      <c r="R53" s="478">
        <f>R51*1.19</f>
        <v>0</v>
      </c>
      <c r="S53" s="478">
        <f t="shared" si="1"/>
        <v>0</v>
      </c>
      <c r="T53" s="478">
        <f>T51*1.19</f>
        <v>0</v>
      </c>
      <c r="U53" s="478">
        <f t="shared" si="1"/>
        <v>0</v>
      </c>
    </row>
    <row r="54" spans="1:21" ht="15.75" thickTop="1" x14ac:dyDescent="0.25"/>
  </sheetData>
  <sheetProtection algorithmName="SHA-512" hashValue="oH8XTtYFYylJ1ryB9k3bJ513hlhXJCSNM/LERtIhDWfxMtzC/yHYqynz8dAqjVJ3+l5xeVz6O0zktccTsfF1+Q==" saltValue="SoEY6V7zM3RBKvR3Yx+Sjg==" spinCount="100000" sheet="1" objects="1" scenarios="1"/>
  <mergeCells count="45">
    <mergeCell ref="H26:I26"/>
    <mergeCell ref="B1:D1"/>
    <mergeCell ref="B7:C7"/>
    <mergeCell ref="B9:C9"/>
    <mergeCell ref="B26:C26"/>
    <mergeCell ref="D7:E7"/>
    <mergeCell ref="D9:E9"/>
    <mergeCell ref="D26:E26"/>
    <mergeCell ref="B6:D6"/>
    <mergeCell ref="T7:U7"/>
    <mergeCell ref="T9:U9"/>
    <mergeCell ref="T26:U26"/>
    <mergeCell ref="N7:O7"/>
    <mergeCell ref="N9:O9"/>
    <mergeCell ref="N26:O26"/>
    <mergeCell ref="P7:Q7"/>
    <mergeCell ref="P9:Q9"/>
    <mergeCell ref="P26:Q26"/>
    <mergeCell ref="T8:U8"/>
    <mergeCell ref="A26:A27"/>
    <mergeCell ref="A1:A2"/>
    <mergeCell ref="R7:S7"/>
    <mergeCell ref="R9:S9"/>
    <mergeCell ref="R26:S26"/>
    <mergeCell ref="J7:K7"/>
    <mergeCell ref="J9:K9"/>
    <mergeCell ref="J26:K26"/>
    <mergeCell ref="L7:M7"/>
    <mergeCell ref="L9:M9"/>
    <mergeCell ref="L26:M26"/>
    <mergeCell ref="F7:G7"/>
    <mergeCell ref="F9:G9"/>
    <mergeCell ref="F26:G26"/>
    <mergeCell ref="H7:I7"/>
    <mergeCell ref="H9:I9"/>
    <mergeCell ref="A8:A9"/>
    <mergeCell ref="B8:C8"/>
    <mergeCell ref="D8:E8"/>
    <mergeCell ref="F8:G8"/>
    <mergeCell ref="H8:I8"/>
    <mergeCell ref="J8:K8"/>
    <mergeCell ref="L8:M8"/>
    <mergeCell ref="N8:O8"/>
    <mergeCell ref="P8:Q8"/>
    <mergeCell ref="R8:S8"/>
  </mergeCells>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6BAC406-0730-4683-9295-ADB1A352916F}">
          <x14:formula1>
            <xm:f>Textquellen!$F$2:$F$3</xm:f>
          </x14:formula1>
          <xm:sqref>C22 O22 E22 G22 I22 K22 M22 S22 U22 Q22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pageSetUpPr fitToPage="1"/>
  </sheetPr>
  <dimension ref="B1:L119"/>
  <sheetViews>
    <sheetView showGridLines="0" zoomScaleNormal="100" workbookViewId="0">
      <pane ySplit="10" topLeftCell="A11" activePane="bottomLeft" state="frozen"/>
      <selection pane="bottomLeft" activeCell="C50" sqref="C50:L50"/>
    </sheetView>
  </sheetViews>
  <sheetFormatPr baseColWidth="10" defaultColWidth="7.7109375" defaultRowHeight="12.75" x14ac:dyDescent="0.2"/>
  <cols>
    <col min="1" max="1" width="1.7109375" style="5" customWidth="1"/>
    <col min="2" max="2" width="51.42578125" style="10" customWidth="1"/>
    <col min="3" max="3" width="24.140625" style="5" bestFit="1" customWidth="1"/>
    <col min="4" max="4" width="24.140625" style="5" customWidth="1"/>
    <col min="5" max="10" width="24.140625" style="5" bestFit="1" customWidth="1"/>
    <col min="11" max="12" width="24.140625" style="5" customWidth="1"/>
    <col min="13" max="13" width="12.140625" style="5" customWidth="1"/>
    <col min="14" max="14" width="11.85546875" style="5" customWidth="1"/>
    <col min="15" max="260" width="7.7109375" style="5"/>
    <col min="261" max="261" width="49.85546875" style="5" customWidth="1"/>
    <col min="262" max="264" width="16.85546875" style="5" customWidth="1"/>
    <col min="265" max="266" width="7.7109375" style="5"/>
    <col min="267" max="267" width="16.28515625" style="5" customWidth="1"/>
    <col min="268" max="268" width="15.42578125" style="5" customWidth="1"/>
    <col min="269" max="516" width="7.7109375" style="5"/>
    <col min="517" max="517" width="49.85546875" style="5" customWidth="1"/>
    <col min="518" max="520" width="16.85546875" style="5" customWidth="1"/>
    <col min="521" max="522" width="7.7109375" style="5"/>
    <col min="523" max="523" width="16.28515625" style="5" customWidth="1"/>
    <col min="524" max="524" width="15.42578125" style="5" customWidth="1"/>
    <col min="525" max="772" width="7.7109375" style="5"/>
    <col min="773" max="773" width="49.85546875" style="5" customWidth="1"/>
    <col min="774" max="776" width="16.85546875" style="5" customWidth="1"/>
    <col min="777" max="778" width="7.7109375" style="5"/>
    <col min="779" max="779" width="16.28515625" style="5" customWidth="1"/>
    <col min="780" max="780" width="15.42578125" style="5" customWidth="1"/>
    <col min="781" max="1028" width="7.7109375" style="5"/>
    <col min="1029" max="1029" width="49.85546875" style="5" customWidth="1"/>
    <col min="1030" max="1032" width="16.85546875" style="5" customWidth="1"/>
    <col min="1033" max="1034" width="7.7109375" style="5"/>
    <col min="1035" max="1035" width="16.28515625" style="5" customWidth="1"/>
    <col min="1036" max="1036" width="15.42578125" style="5" customWidth="1"/>
    <col min="1037" max="1284" width="7.7109375" style="5"/>
    <col min="1285" max="1285" width="49.85546875" style="5" customWidth="1"/>
    <col min="1286" max="1288" width="16.85546875" style="5" customWidth="1"/>
    <col min="1289" max="1290" width="7.7109375" style="5"/>
    <col min="1291" max="1291" width="16.28515625" style="5" customWidth="1"/>
    <col min="1292" max="1292" width="15.42578125" style="5" customWidth="1"/>
    <col min="1293" max="1540" width="7.7109375" style="5"/>
    <col min="1541" max="1541" width="49.85546875" style="5" customWidth="1"/>
    <col min="1542" max="1544" width="16.85546875" style="5" customWidth="1"/>
    <col min="1545" max="1546" width="7.7109375" style="5"/>
    <col min="1547" max="1547" width="16.28515625" style="5" customWidth="1"/>
    <col min="1548" max="1548" width="15.42578125" style="5" customWidth="1"/>
    <col min="1549" max="1796" width="7.7109375" style="5"/>
    <col min="1797" max="1797" width="49.85546875" style="5" customWidth="1"/>
    <col min="1798" max="1800" width="16.85546875" style="5" customWidth="1"/>
    <col min="1801" max="1802" width="7.7109375" style="5"/>
    <col min="1803" max="1803" width="16.28515625" style="5" customWidth="1"/>
    <col min="1804" max="1804" width="15.42578125" style="5" customWidth="1"/>
    <col min="1805" max="2052" width="7.7109375" style="5"/>
    <col min="2053" max="2053" width="49.85546875" style="5" customWidth="1"/>
    <col min="2054" max="2056" width="16.85546875" style="5" customWidth="1"/>
    <col min="2057" max="2058" width="7.7109375" style="5"/>
    <col min="2059" max="2059" width="16.28515625" style="5" customWidth="1"/>
    <col min="2060" max="2060" width="15.42578125" style="5" customWidth="1"/>
    <col min="2061" max="2308" width="7.7109375" style="5"/>
    <col min="2309" max="2309" width="49.85546875" style="5" customWidth="1"/>
    <col min="2310" max="2312" width="16.85546875" style="5" customWidth="1"/>
    <col min="2313" max="2314" width="7.7109375" style="5"/>
    <col min="2315" max="2315" width="16.28515625" style="5" customWidth="1"/>
    <col min="2316" max="2316" width="15.42578125" style="5" customWidth="1"/>
    <col min="2317" max="2564" width="7.7109375" style="5"/>
    <col min="2565" max="2565" width="49.85546875" style="5" customWidth="1"/>
    <col min="2566" max="2568" width="16.85546875" style="5" customWidth="1"/>
    <col min="2569" max="2570" width="7.7109375" style="5"/>
    <col min="2571" max="2571" width="16.28515625" style="5" customWidth="1"/>
    <col min="2572" max="2572" width="15.42578125" style="5" customWidth="1"/>
    <col min="2573" max="2820" width="7.7109375" style="5"/>
    <col min="2821" max="2821" width="49.85546875" style="5" customWidth="1"/>
    <col min="2822" max="2824" width="16.85546875" style="5" customWidth="1"/>
    <col min="2825" max="2826" width="7.7109375" style="5"/>
    <col min="2827" max="2827" width="16.28515625" style="5" customWidth="1"/>
    <col min="2828" max="2828" width="15.42578125" style="5" customWidth="1"/>
    <col min="2829" max="3076" width="7.7109375" style="5"/>
    <col min="3077" max="3077" width="49.85546875" style="5" customWidth="1"/>
    <col min="3078" max="3080" width="16.85546875" style="5" customWidth="1"/>
    <col min="3081" max="3082" width="7.7109375" style="5"/>
    <col min="3083" max="3083" width="16.28515625" style="5" customWidth="1"/>
    <col min="3084" max="3084" width="15.42578125" style="5" customWidth="1"/>
    <col min="3085" max="3332" width="7.7109375" style="5"/>
    <col min="3333" max="3333" width="49.85546875" style="5" customWidth="1"/>
    <col min="3334" max="3336" width="16.85546875" style="5" customWidth="1"/>
    <col min="3337" max="3338" width="7.7109375" style="5"/>
    <col min="3339" max="3339" width="16.28515625" style="5" customWidth="1"/>
    <col min="3340" max="3340" width="15.42578125" style="5" customWidth="1"/>
    <col min="3341" max="3588" width="7.7109375" style="5"/>
    <col min="3589" max="3589" width="49.85546875" style="5" customWidth="1"/>
    <col min="3590" max="3592" width="16.85546875" style="5" customWidth="1"/>
    <col min="3593" max="3594" width="7.7109375" style="5"/>
    <col min="3595" max="3595" width="16.28515625" style="5" customWidth="1"/>
    <col min="3596" max="3596" width="15.42578125" style="5" customWidth="1"/>
    <col min="3597" max="3844" width="7.7109375" style="5"/>
    <col min="3845" max="3845" width="49.85546875" style="5" customWidth="1"/>
    <col min="3846" max="3848" width="16.85546875" style="5" customWidth="1"/>
    <col min="3849" max="3850" width="7.7109375" style="5"/>
    <col min="3851" max="3851" width="16.28515625" style="5" customWidth="1"/>
    <col min="3852" max="3852" width="15.42578125" style="5" customWidth="1"/>
    <col min="3853" max="4100" width="7.7109375" style="5"/>
    <col min="4101" max="4101" width="49.85546875" style="5" customWidth="1"/>
    <col min="4102" max="4104" width="16.85546875" style="5" customWidth="1"/>
    <col min="4105" max="4106" width="7.7109375" style="5"/>
    <col min="4107" max="4107" width="16.28515625" style="5" customWidth="1"/>
    <col min="4108" max="4108" width="15.42578125" style="5" customWidth="1"/>
    <col min="4109" max="4356" width="7.7109375" style="5"/>
    <col min="4357" max="4357" width="49.85546875" style="5" customWidth="1"/>
    <col min="4358" max="4360" width="16.85546875" style="5" customWidth="1"/>
    <col min="4361" max="4362" width="7.7109375" style="5"/>
    <col min="4363" max="4363" width="16.28515625" style="5" customWidth="1"/>
    <col min="4364" max="4364" width="15.42578125" style="5" customWidth="1"/>
    <col min="4365" max="4612" width="7.7109375" style="5"/>
    <col min="4613" max="4613" width="49.85546875" style="5" customWidth="1"/>
    <col min="4614" max="4616" width="16.85546875" style="5" customWidth="1"/>
    <col min="4617" max="4618" width="7.7109375" style="5"/>
    <col min="4619" max="4619" width="16.28515625" style="5" customWidth="1"/>
    <col min="4620" max="4620" width="15.42578125" style="5" customWidth="1"/>
    <col min="4621" max="4868" width="7.7109375" style="5"/>
    <col min="4869" max="4869" width="49.85546875" style="5" customWidth="1"/>
    <col min="4870" max="4872" width="16.85546875" style="5" customWidth="1"/>
    <col min="4873" max="4874" width="7.7109375" style="5"/>
    <col min="4875" max="4875" width="16.28515625" style="5" customWidth="1"/>
    <col min="4876" max="4876" width="15.42578125" style="5" customWidth="1"/>
    <col min="4877" max="5124" width="7.7109375" style="5"/>
    <col min="5125" max="5125" width="49.85546875" style="5" customWidth="1"/>
    <col min="5126" max="5128" width="16.85546875" style="5" customWidth="1"/>
    <col min="5129" max="5130" width="7.7109375" style="5"/>
    <col min="5131" max="5131" width="16.28515625" style="5" customWidth="1"/>
    <col min="5132" max="5132" width="15.42578125" style="5" customWidth="1"/>
    <col min="5133" max="5380" width="7.7109375" style="5"/>
    <col min="5381" max="5381" width="49.85546875" style="5" customWidth="1"/>
    <col min="5382" max="5384" width="16.85546875" style="5" customWidth="1"/>
    <col min="5385" max="5386" width="7.7109375" style="5"/>
    <col min="5387" max="5387" width="16.28515625" style="5" customWidth="1"/>
    <col min="5388" max="5388" width="15.42578125" style="5" customWidth="1"/>
    <col min="5389" max="5636" width="7.7109375" style="5"/>
    <col min="5637" max="5637" width="49.85546875" style="5" customWidth="1"/>
    <col min="5638" max="5640" width="16.85546875" style="5" customWidth="1"/>
    <col min="5641" max="5642" width="7.7109375" style="5"/>
    <col min="5643" max="5643" width="16.28515625" style="5" customWidth="1"/>
    <col min="5644" max="5644" width="15.42578125" style="5" customWidth="1"/>
    <col min="5645" max="5892" width="7.7109375" style="5"/>
    <col min="5893" max="5893" width="49.85546875" style="5" customWidth="1"/>
    <col min="5894" max="5896" width="16.85546875" style="5" customWidth="1"/>
    <col min="5897" max="5898" width="7.7109375" style="5"/>
    <col min="5899" max="5899" width="16.28515625" style="5" customWidth="1"/>
    <col min="5900" max="5900" width="15.42578125" style="5" customWidth="1"/>
    <col min="5901" max="6148" width="7.7109375" style="5"/>
    <col min="6149" max="6149" width="49.85546875" style="5" customWidth="1"/>
    <col min="6150" max="6152" width="16.85546875" style="5" customWidth="1"/>
    <col min="6153" max="6154" width="7.7109375" style="5"/>
    <col min="6155" max="6155" width="16.28515625" style="5" customWidth="1"/>
    <col min="6156" max="6156" width="15.42578125" style="5" customWidth="1"/>
    <col min="6157" max="6404" width="7.7109375" style="5"/>
    <col min="6405" max="6405" width="49.85546875" style="5" customWidth="1"/>
    <col min="6406" max="6408" width="16.85546875" style="5" customWidth="1"/>
    <col min="6409" max="6410" width="7.7109375" style="5"/>
    <col min="6411" max="6411" width="16.28515625" style="5" customWidth="1"/>
    <col min="6412" max="6412" width="15.42578125" style="5" customWidth="1"/>
    <col min="6413" max="6660" width="7.7109375" style="5"/>
    <col min="6661" max="6661" width="49.85546875" style="5" customWidth="1"/>
    <col min="6662" max="6664" width="16.85546875" style="5" customWidth="1"/>
    <col min="6665" max="6666" width="7.7109375" style="5"/>
    <col min="6667" max="6667" width="16.28515625" style="5" customWidth="1"/>
    <col min="6668" max="6668" width="15.42578125" style="5" customWidth="1"/>
    <col min="6669" max="6916" width="7.7109375" style="5"/>
    <col min="6917" max="6917" width="49.85546875" style="5" customWidth="1"/>
    <col min="6918" max="6920" width="16.85546875" style="5" customWidth="1"/>
    <col min="6921" max="6922" width="7.7109375" style="5"/>
    <col min="6923" max="6923" width="16.28515625" style="5" customWidth="1"/>
    <col min="6924" max="6924" width="15.42578125" style="5" customWidth="1"/>
    <col min="6925" max="7172" width="7.7109375" style="5"/>
    <col min="7173" max="7173" width="49.85546875" style="5" customWidth="1"/>
    <col min="7174" max="7176" width="16.85546875" style="5" customWidth="1"/>
    <col min="7177" max="7178" width="7.7109375" style="5"/>
    <col min="7179" max="7179" width="16.28515625" style="5" customWidth="1"/>
    <col min="7180" max="7180" width="15.42578125" style="5" customWidth="1"/>
    <col min="7181" max="7428" width="7.7109375" style="5"/>
    <col min="7429" max="7429" width="49.85546875" style="5" customWidth="1"/>
    <col min="7430" max="7432" width="16.85546875" style="5" customWidth="1"/>
    <col min="7433" max="7434" width="7.7109375" style="5"/>
    <col min="7435" max="7435" width="16.28515625" style="5" customWidth="1"/>
    <col min="7436" max="7436" width="15.42578125" style="5" customWidth="1"/>
    <col min="7437" max="7684" width="7.7109375" style="5"/>
    <col min="7685" max="7685" width="49.85546875" style="5" customWidth="1"/>
    <col min="7686" max="7688" width="16.85546875" style="5" customWidth="1"/>
    <col min="7689" max="7690" width="7.7109375" style="5"/>
    <col min="7691" max="7691" width="16.28515625" style="5" customWidth="1"/>
    <col min="7692" max="7692" width="15.42578125" style="5" customWidth="1"/>
    <col min="7693" max="7940" width="7.7109375" style="5"/>
    <col min="7941" max="7941" width="49.85546875" style="5" customWidth="1"/>
    <col min="7942" max="7944" width="16.85546875" style="5" customWidth="1"/>
    <col min="7945" max="7946" width="7.7109375" style="5"/>
    <col min="7947" max="7947" width="16.28515625" style="5" customWidth="1"/>
    <col min="7948" max="7948" width="15.42578125" style="5" customWidth="1"/>
    <col min="7949" max="8196" width="7.7109375" style="5"/>
    <col min="8197" max="8197" width="49.85546875" style="5" customWidth="1"/>
    <col min="8198" max="8200" width="16.85546875" style="5" customWidth="1"/>
    <col min="8201" max="8202" width="7.7109375" style="5"/>
    <col min="8203" max="8203" width="16.28515625" style="5" customWidth="1"/>
    <col min="8204" max="8204" width="15.42578125" style="5" customWidth="1"/>
    <col min="8205" max="8452" width="7.7109375" style="5"/>
    <col min="8453" max="8453" width="49.85546875" style="5" customWidth="1"/>
    <col min="8454" max="8456" width="16.85546875" style="5" customWidth="1"/>
    <col min="8457" max="8458" width="7.7109375" style="5"/>
    <col min="8459" max="8459" width="16.28515625" style="5" customWidth="1"/>
    <col min="8460" max="8460" width="15.42578125" style="5" customWidth="1"/>
    <col min="8461" max="8708" width="7.7109375" style="5"/>
    <col min="8709" max="8709" width="49.85546875" style="5" customWidth="1"/>
    <col min="8710" max="8712" width="16.85546875" style="5" customWidth="1"/>
    <col min="8713" max="8714" width="7.7109375" style="5"/>
    <col min="8715" max="8715" width="16.28515625" style="5" customWidth="1"/>
    <col min="8716" max="8716" width="15.42578125" style="5" customWidth="1"/>
    <col min="8717" max="8964" width="7.7109375" style="5"/>
    <col min="8965" max="8965" width="49.85546875" style="5" customWidth="1"/>
    <col min="8966" max="8968" width="16.85546875" style="5" customWidth="1"/>
    <col min="8969" max="8970" width="7.7109375" style="5"/>
    <col min="8971" max="8971" width="16.28515625" style="5" customWidth="1"/>
    <col min="8972" max="8972" width="15.42578125" style="5" customWidth="1"/>
    <col min="8973" max="9220" width="7.7109375" style="5"/>
    <col min="9221" max="9221" width="49.85546875" style="5" customWidth="1"/>
    <col min="9222" max="9224" width="16.85546875" style="5" customWidth="1"/>
    <col min="9225" max="9226" width="7.7109375" style="5"/>
    <col min="9227" max="9227" width="16.28515625" style="5" customWidth="1"/>
    <col min="9228" max="9228" width="15.42578125" style="5" customWidth="1"/>
    <col min="9229" max="9476" width="7.7109375" style="5"/>
    <col min="9477" max="9477" width="49.85546875" style="5" customWidth="1"/>
    <col min="9478" max="9480" width="16.85546875" style="5" customWidth="1"/>
    <col min="9481" max="9482" width="7.7109375" style="5"/>
    <col min="9483" max="9483" width="16.28515625" style="5" customWidth="1"/>
    <col min="9484" max="9484" width="15.42578125" style="5" customWidth="1"/>
    <col min="9485" max="9732" width="7.7109375" style="5"/>
    <col min="9733" max="9733" width="49.85546875" style="5" customWidth="1"/>
    <col min="9734" max="9736" width="16.85546875" style="5" customWidth="1"/>
    <col min="9737" max="9738" width="7.7109375" style="5"/>
    <col min="9739" max="9739" width="16.28515625" style="5" customWidth="1"/>
    <col min="9740" max="9740" width="15.42578125" style="5" customWidth="1"/>
    <col min="9741" max="9988" width="7.7109375" style="5"/>
    <col min="9989" max="9989" width="49.85546875" style="5" customWidth="1"/>
    <col min="9990" max="9992" width="16.85546875" style="5" customWidth="1"/>
    <col min="9993" max="9994" width="7.7109375" style="5"/>
    <col min="9995" max="9995" width="16.28515625" style="5" customWidth="1"/>
    <col min="9996" max="9996" width="15.42578125" style="5" customWidth="1"/>
    <col min="9997" max="10244" width="7.7109375" style="5"/>
    <col min="10245" max="10245" width="49.85546875" style="5" customWidth="1"/>
    <col min="10246" max="10248" width="16.85546875" style="5" customWidth="1"/>
    <col min="10249" max="10250" width="7.7109375" style="5"/>
    <col min="10251" max="10251" width="16.28515625" style="5" customWidth="1"/>
    <col min="10252" max="10252" width="15.42578125" style="5" customWidth="1"/>
    <col min="10253" max="10500" width="7.7109375" style="5"/>
    <col min="10501" max="10501" width="49.85546875" style="5" customWidth="1"/>
    <col min="10502" max="10504" width="16.85546875" style="5" customWidth="1"/>
    <col min="10505" max="10506" width="7.7109375" style="5"/>
    <col min="10507" max="10507" width="16.28515625" style="5" customWidth="1"/>
    <col min="10508" max="10508" width="15.42578125" style="5" customWidth="1"/>
    <col min="10509" max="10756" width="7.7109375" style="5"/>
    <col min="10757" max="10757" width="49.85546875" style="5" customWidth="1"/>
    <col min="10758" max="10760" width="16.85546875" style="5" customWidth="1"/>
    <col min="10761" max="10762" width="7.7109375" style="5"/>
    <col min="10763" max="10763" width="16.28515625" style="5" customWidth="1"/>
    <col min="10764" max="10764" width="15.42578125" style="5" customWidth="1"/>
    <col min="10765" max="11012" width="7.7109375" style="5"/>
    <col min="11013" max="11013" width="49.85546875" style="5" customWidth="1"/>
    <col min="11014" max="11016" width="16.85546875" style="5" customWidth="1"/>
    <col min="11017" max="11018" width="7.7109375" style="5"/>
    <col min="11019" max="11019" width="16.28515625" style="5" customWidth="1"/>
    <col min="11020" max="11020" width="15.42578125" style="5" customWidth="1"/>
    <col min="11021" max="11268" width="7.7109375" style="5"/>
    <col min="11269" max="11269" width="49.85546875" style="5" customWidth="1"/>
    <col min="11270" max="11272" width="16.85546875" style="5" customWidth="1"/>
    <col min="11273" max="11274" width="7.7109375" style="5"/>
    <col min="11275" max="11275" width="16.28515625" style="5" customWidth="1"/>
    <col min="11276" max="11276" width="15.42578125" style="5" customWidth="1"/>
    <col min="11277" max="11524" width="7.7109375" style="5"/>
    <col min="11525" max="11525" width="49.85546875" style="5" customWidth="1"/>
    <col min="11526" max="11528" width="16.85546875" style="5" customWidth="1"/>
    <col min="11529" max="11530" width="7.7109375" style="5"/>
    <col min="11531" max="11531" width="16.28515625" style="5" customWidth="1"/>
    <col min="11532" max="11532" width="15.42578125" style="5" customWidth="1"/>
    <col min="11533" max="11780" width="7.7109375" style="5"/>
    <col min="11781" max="11781" width="49.85546875" style="5" customWidth="1"/>
    <col min="11782" max="11784" width="16.85546875" style="5" customWidth="1"/>
    <col min="11785" max="11786" width="7.7109375" style="5"/>
    <col min="11787" max="11787" width="16.28515625" style="5" customWidth="1"/>
    <col min="11788" max="11788" width="15.42578125" style="5" customWidth="1"/>
    <col min="11789" max="12036" width="7.7109375" style="5"/>
    <col min="12037" max="12037" width="49.85546875" style="5" customWidth="1"/>
    <col min="12038" max="12040" width="16.85546875" style="5" customWidth="1"/>
    <col min="12041" max="12042" width="7.7109375" style="5"/>
    <col min="12043" max="12043" width="16.28515625" style="5" customWidth="1"/>
    <col min="12044" max="12044" width="15.42578125" style="5" customWidth="1"/>
    <col min="12045" max="12292" width="7.7109375" style="5"/>
    <col min="12293" max="12293" width="49.85546875" style="5" customWidth="1"/>
    <col min="12294" max="12296" width="16.85546875" style="5" customWidth="1"/>
    <col min="12297" max="12298" width="7.7109375" style="5"/>
    <col min="12299" max="12299" width="16.28515625" style="5" customWidth="1"/>
    <col min="12300" max="12300" width="15.42578125" style="5" customWidth="1"/>
    <col min="12301" max="12548" width="7.7109375" style="5"/>
    <col min="12549" max="12549" width="49.85546875" style="5" customWidth="1"/>
    <col min="12550" max="12552" width="16.85546875" style="5" customWidth="1"/>
    <col min="12553" max="12554" width="7.7109375" style="5"/>
    <col min="12555" max="12555" width="16.28515625" style="5" customWidth="1"/>
    <col min="12556" max="12556" width="15.42578125" style="5" customWidth="1"/>
    <col min="12557" max="12804" width="7.7109375" style="5"/>
    <col min="12805" max="12805" width="49.85546875" style="5" customWidth="1"/>
    <col min="12806" max="12808" width="16.85546875" style="5" customWidth="1"/>
    <col min="12809" max="12810" width="7.7109375" style="5"/>
    <col min="12811" max="12811" width="16.28515625" style="5" customWidth="1"/>
    <col min="12812" max="12812" width="15.42578125" style="5" customWidth="1"/>
    <col min="12813" max="13060" width="7.7109375" style="5"/>
    <col min="13061" max="13061" width="49.85546875" style="5" customWidth="1"/>
    <col min="13062" max="13064" width="16.85546875" style="5" customWidth="1"/>
    <col min="13065" max="13066" width="7.7109375" style="5"/>
    <col min="13067" max="13067" width="16.28515625" style="5" customWidth="1"/>
    <col min="13068" max="13068" width="15.42578125" style="5" customWidth="1"/>
    <col min="13069" max="13316" width="7.7109375" style="5"/>
    <col min="13317" max="13317" width="49.85546875" style="5" customWidth="1"/>
    <col min="13318" max="13320" width="16.85546875" style="5" customWidth="1"/>
    <col min="13321" max="13322" width="7.7109375" style="5"/>
    <col min="13323" max="13323" width="16.28515625" style="5" customWidth="1"/>
    <col min="13324" max="13324" width="15.42578125" style="5" customWidth="1"/>
    <col min="13325" max="13572" width="7.7109375" style="5"/>
    <col min="13573" max="13573" width="49.85546875" style="5" customWidth="1"/>
    <col min="13574" max="13576" width="16.85546875" style="5" customWidth="1"/>
    <col min="13577" max="13578" width="7.7109375" style="5"/>
    <col min="13579" max="13579" width="16.28515625" style="5" customWidth="1"/>
    <col min="13580" max="13580" width="15.42578125" style="5" customWidth="1"/>
    <col min="13581" max="13828" width="7.7109375" style="5"/>
    <col min="13829" max="13829" width="49.85546875" style="5" customWidth="1"/>
    <col min="13830" max="13832" width="16.85546875" style="5" customWidth="1"/>
    <col min="13833" max="13834" width="7.7109375" style="5"/>
    <col min="13835" max="13835" width="16.28515625" style="5" customWidth="1"/>
    <col min="13836" max="13836" width="15.42578125" style="5" customWidth="1"/>
    <col min="13837" max="14084" width="7.7109375" style="5"/>
    <col min="14085" max="14085" width="49.85546875" style="5" customWidth="1"/>
    <col min="14086" max="14088" width="16.85546875" style="5" customWidth="1"/>
    <col min="14089" max="14090" width="7.7109375" style="5"/>
    <col min="14091" max="14091" width="16.28515625" style="5" customWidth="1"/>
    <col min="14092" max="14092" width="15.42578125" style="5" customWidth="1"/>
    <col min="14093" max="14340" width="7.7109375" style="5"/>
    <col min="14341" max="14341" width="49.85546875" style="5" customWidth="1"/>
    <col min="14342" max="14344" width="16.85546875" style="5" customWidth="1"/>
    <col min="14345" max="14346" width="7.7109375" style="5"/>
    <col min="14347" max="14347" width="16.28515625" style="5" customWidth="1"/>
    <col min="14348" max="14348" width="15.42578125" style="5" customWidth="1"/>
    <col min="14349" max="14596" width="7.7109375" style="5"/>
    <col min="14597" max="14597" width="49.85546875" style="5" customWidth="1"/>
    <col min="14598" max="14600" width="16.85546875" style="5" customWidth="1"/>
    <col min="14601" max="14602" width="7.7109375" style="5"/>
    <col min="14603" max="14603" width="16.28515625" style="5" customWidth="1"/>
    <col min="14604" max="14604" width="15.42578125" style="5" customWidth="1"/>
    <col min="14605" max="14852" width="7.7109375" style="5"/>
    <col min="14853" max="14853" width="49.85546875" style="5" customWidth="1"/>
    <col min="14854" max="14856" width="16.85546875" style="5" customWidth="1"/>
    <col min="14857" max="14858" width="7.7109375" style="5"/>
    <col min="14859" max="14859" width="16.28515625" style="5" customWidth="1"/>
    <col min="14860" max="14860" width="15.42578125" style="5" customWidth="1"/>
    <col min="14861" max="15108" width="7.7109375" style="5"/>
    <col min="15109" max="15109" width="49.85546875" style="5" customWidth="1"/>
    <col min="15110" max="15112" width="16.85546875" style="5" customWidth="1"/>
    <col min="15113" max="15114" width="7.7109375" style="5"/>
    <col min="15115" max="15115" width="16.28515625" style="5" customWidth="1"/>
    <col min="15116" max="15116" width="15.42578125" style="5" customWidth="1"/>
    <col min="15117" max="15364" width="7.7109375" style="5"/>
    <col min="15365" max="15365" width="49.85546875" style="5" customWidth="1"/>
    <col min="15366" max="15368" width="16.85546875" style="5" customWidth="1"/>
    <col min="15369" max="15370" width="7.7109375" style="5"/>
    <col min="15371" max="15371" width="16.28515625" style="5" customWidth="1"/>
    <col min="15372" max="15372" width="15.42578125" style="5" customWidth="1"/>
    <col min="15373" max="15620" width="7.7109375" style="5"/>
    <col min="15621" max="15621" width="49.85546875" style="5" customWidth="1"/>
    <col min="15622" max="15624" width="16.85546875" style="5" customWidth="1"/>
    <col min="15625" max="15626" width="7.7109375" style="5"/>
    <col min="15627" max="15627" width="16.28515625" style="5" customWidth="1"/>
    <col min="15628" max="15628" width="15.42578125" style="5" customWidth="1"/>
    <col min="15629" max="15876" width="7.7109375" style="5"/>
    <col min="15877" max="15877" width="49.85546875" style="5" customWidth="1"/>
    <col min="15878" max="15880" width="16.85546875" style="5" customWidth="1"/>
    <col min="15881" max="15882" width="7.7109375" style="5"/>
    <col min="15883" max="15883" width="16.28515625" style="5" customWidth="1"/>
    <col min="15884" max="15884" width="15.42578125" style="5" customWidth="1"/>
    <col min="15885" max="16132" width="7.7109375" style="5"/>
    <col min="16133" max="16133" width="49.85546875" style="5" customWidth="1"/>
    <col min="16134" max="16136" width="16.85546875" style="5" customWidth="1"/>
    <col min="16137" max="16138" width="7.7109375" style="5"/>
    <col min="16139" max="16139" width="16.28515625" style="5" customWidth="1"/>
    <col min="16140" max="16140" width="15.42578125" style="5" customWidth="1"/>
    <col min="16141" max="16384" width="7.7109375" style="5"/>
  </cols>
  <sheetData>
    <row r="1" spans="2:12" ht="9" customHeight="1" thickBot="1" x14ac:dyDescent="0.25"/>
    <row r="2" spans="2:12" x14ac:dyDescent="0.2">
      <c r="B2" s="351" t="s">
        <v>165</v>
      </c>
      <c r="C2" s="355"/>
      <c r="D2" s="471" t="s">
        <v>66</v>
      </c>
      <c r="E2" s="524" t="s">
        <v>1</v>
      </c>
      <c r="H2" s="348"/>
      <c r="I2" s="348"/>
      <c r="J2" s="348"/>
      <c r="K2" s="348"/>
      <c r="L2" s="348"/>
    </row>
    <row r="3" spans="2:12" ht="13.5" thickBot="1" x14ac:dyDescent="0.25">
      <c r="B3" s="352" t="s">
        <v>32</v>
      </c>
      <c r="C3" s="356">
        <f>Basisinformationen!D14</f>
        <v>0.19</v>
      </c>
      <c r="D3" s="526" t="s">
        <v>260</v>
      </c>
      <c r="E3" s="120" t="s">
        <v>2</v>
      </c>
    </row>
    <row r="4" spans="2:12" ht="13.5" thickBot="1" x14ac:dyDescent="0.25">
      <c r="B4" s="353" t="s">
        <v>225</v>
      </c>
      <c r="C4" s="468">
        <f>Basisinformationen!D19</f>
        <v>0</v>
      </c>
      <c r="D4" s="470" t="str">
        <f>IF(ISBLANK(Basisinformationen!C11)," ",Basisinformationen!C11)</f>
        <v xml:space="preserve"> </v>
      </c>
      <c r="E4" s="349"/>
      <c r="F4" s="349"/>
      <c r="G4" s="349"/>
      <c r="H4" s="349"/>
      <c r="I4" s="349"/>
      <c r="J4" s="349"/>
      <c r="K4" s="349"/>
      <c r="L4" s="349"/>
    </row>
    <row r="5" spans="2:12" x14ac:dyDescent="0.2">
      <c r="B5" s="353" t="s">
        <v>33</v>
      </c>
      <c r="C5" s="469">
        <v>12</v>
      </c>
      <c r="D5" s="8"/>
      <c r="E5" s="8"/>
      <c r="F5" s="350"/>
      <c r="G5" s="350"/>
      <c r="H5" s="350"/>
      <c r="I5" s="350"/>
      <c r="J5" s="350"/>
      <c r="K5" s="350"/>
      <c r="L5" s="350"/>
    </row>
    <row r="6" spans="2:12" ht="22.9" customHeight="1" thickBot="1" x14ac:dyDescent="0.25">
      <c r="B6" s="354" t="s">
        <v>34</v>
      </c>
      <c r="C6" s="476" t="str">
        <f>IF(ISBLANK(Basisinformationen!D19),"0,00%",EFFECT(C4,C5))</f>
        <v>0,00%</v>
      </c>
      <c r="D6" s="475"/>
      <c r="E6" s="8"/>
      <c r="F6" s="350"/>
      <c r="G6" s="350"/>
      <c r="H6" s="350"/>
      <c r="I6" s="350"/>
      <c r="J6" s="350"/>
      <c r="K6" s="350"/>
      <c r="L6" s="350"/>
    </row>
    <row r="7" spans="2:12" ht="13.9" customHeight="1" thickBot="1" x14ac:dyDescent="0.25">
      <c r="B7" s="525"/>
      <c r="C7" s="472"/>
      <c r="D7" s="8"/>
      <c r="E7" s="8"/>
      <c r="F7" s="350"/>
      <c r="G7" s="350"/>
      <c r="H7" s="350"/>
      <c r="I7" s="350"/>
      <c r="J7" s="350"/>
      <c r="K7" s="350"/>
      <c r="L7" s="350"/>
    </row>
    <row r="8" spans="2:12" x14ac:dyDescent="0.2">
      <c r="B8" s="155" t="s">
        <v>149</v>
      </c>
      <c r="C8" s="168">
        <v>1</v>
      </c>
      <c r="D8" s="168">
        <v>2</v>
      </c>
      <c r="E8" s="168">
        <v>3</v>
      </c>
      <c r="F8" s="168">
        <v>4</v>
      </c>
      <c r="G8" s="168">
        <v>5</v>
      </c>
      <c r="H8" s="168">
        <v>6</v>
      </c>
      <c r="I8" s="168">
        <v>7</v>
      </c>
      <c r="J8" s="168">
        <v>8</v>
      </c>
      <c r="K8" s="168">
        <v>9</v>
      </c>
      <c r="L8" s="168">
        <v>10</v>
      </c>
    </row>
    <row r="9" spans="2:12" x14ac:dyDescent="0.2">
      <c r="B9" s="196" t="s">
        <v>150</v>
      </c>
      <c r="C9" s="154">
        <f>Bieter!B2</f>
        <v>0</v>
      </c>
      <c r="D9" s="154">
        <f>Bieter!B4</f>
        <v>0</v>
      </c>
      <c r="E9" s="154">
        <f>Bieter!B6</f>
        <v>0</v>
      </c>
      <c r="F9" s="154">
        <f>Bieter!B8</f>
        <v>0</v>
      </c>
      <c r="G9" s="154">
        <f>Bieter!B10</f>
        <v>0</v>
      </c>
      <c r="H9" s="154">
        <f>Bieter!B12</f>
        <v>0</v>
      </c>
      <c r="I9" s="154">
        <f>Bieter!B14</f>
        <v>0</v>
      </c>
      <c r="J9" s="154">
        <f>Bieter!B16</f>
        <v>0</v>
      </c>
      <c r="K9" s="154">
        <f>Bieter!B18</f>
        <v>0</v>
      </c>
      <c r="L9" s="154">
        <f>Bieter!B20</f>
        <v>0</v>
      </c>
    </row>
    <row r="10" spans="2:12" ht="33.75" customHeight="1" x14ac:dyDescent="0.2">
      <c r="B10" s="156"/>
      <c r="C10" s="154">
        <f>Bieter!D2</f>
        <v>0</v>
      </c>
      <c r="D10" s="154">
        <f>Bieter!$D4</f>
        <v>0</v>
      </c>
      <c r="E10" s="154">
        <f>Bieter!$D6</f>
        <v>0</v>
      </c>
      <c r="F10" s="154">
        <f>Bieter!$D8</f>
        <v>0</v>
      </c>
      <c r="G10" s="154">
        <f>Bieter!$D10</f>
        <v>0</v>
      </c>
      <c r="H10" s="154">
        <f>Bieter!$D12</f>
        <v>0</v>
      </c>
      <c r="I10" s="154">
        <f>Bieter!$D14</f>
        <v>0</v>
      </c>
      <c r="J10" s="154">
        <f>Bieter!$D16</f>
        <v>0</v>
      </c>
      <c r="K10" s="154">
        <f>Bieter!$D18</f>
        <v>0</v>
      </c>
      <c r="L10" s="154">
        <f>Bieter!$D20</f>
        <v>0</v>
      </c>
    </row>
    <row r="11" spans="2:12" s="6" customFormat="1" ht="13.15" customHeight="1" x14ac:dyDescent="0.2">
      <c r="B11" s="157" t="s">
        <v>26</v>
      </c>
      <c r="C11" s="52"/>
      <c r="D11" s="52"/>
      <c r="E11" s="52"/>
      <c r="F11" s="52"/>
      <c r="G11" s="52"/>
      <c r="H11" s="52"/>
      <c r="I11" s="52"/>
      <c r="J11" s="52"/>
      <c r="K11" s="52"/>
      <c r="L11" s="52"/>
    </row>
    <row r="12" spans="2:12" s="6" customFormat="1" ht="13.15" customHeight="1" x14ac:dyDescent="0.2">
      <c r="B12" s="157" t="s">
        <v>27</v>
      </c>
      <c r="C12" s="53"/>
      <c r="D12" s="53"/>
      <c r="E12" s="53"/>
      <c r="F12" s="53"/>
      <c r="G12" s="53"/>
      <c r="H12" s="53"/>
      <c r="I12" s="53"/>
      <c r="J12" s="53"/>
      <c r="K12" s="53"/>
      <c r="L12" s="53"/>
    </row>
    <row r="13" spans="2:12" s="6" customFormat="1" ht="13.15" customHeight="1" thickBot="1" x14ac:dyDescent="0.25">
      <c r="B13" s="297" t="s">
        <v>28</v>
      </c>
      <c r="C13" s="299"/>
      <c r="D13" s="299"/>
      <c r="E13" s="299"/>
      <c r="F13" s="299"/>
      <c r="G13" s="299"/>
      <c r="H13" s="299"/>
      <c r="I13" s="299"/>
      <c r="J13" s="299"/>
      <c r="K13" s="299"/>
      <c r="L13" s="299"/>
    </row>
    <row r="14" spans="2:12" x14ac:dyDescent="0.2">
      <c r="B14" s="158" t="s">
        <v>164</v>
      </c>
      <c r="C14" s="75"/>
      <c r="D14" s="75"/>
      <c r="E14" s="75"/>
      <c r="F14" s="54"/>
      <c r="G14" s="54"/>
      <c r="H14" s="54"/>
      <c r="I14" s="54"/>
      <c r="J14" s="54"/>
      <c r="K14" s="54"/>
      <c r="L14" s="54"/>
    </row>
    <row r="15" spans="2:12" x14ac:dyDescent="0.2">
      <c r="B15" s="159" t="s">
        <v>29</v>
      </c>
      <c r="C15" s="473"/>
      <c r="D15" s="474"/>
      <c r="E15" s="474"/>
      <c r="F15" s="474"/>
      <c r="G15" s="474"/>
      <c r="H15" s="473"/>
      <c r="I15" s="473"/>
      <c r="J15" s="473"/>
      <c r="K15" s="473"/>
      <c r="L15" s="473"/>
    </row>
    <row r="16" spans="2:12" x14ac:dyDescent="0.2">
      <c r="B16" s="157" t="s">
        <v>272</v>
      </c>
      <c r="C16" s="57" t="str">
        <f>IF(ISBLANK(C15)," ",C18/C15)</f>
        <v xml:space="preserve"> </v>
      </c>
      <c r="D16" s="57" t="str">
        <f t="shared" ref="D16:L16" si="0">IF(ISBLANK(D15)," ",D18/D15)</f>
        <v xml:space="preserve"> </v>
      </c>
      <c r="E16" s="57" t="str">
        <f t="shared" si="0"/>
        <v xml:space="preserve"> </v>
      </c>
      <c r="F16" s="57" t="str">
        <f t="shared" si="0"/>
        <v xml:space="preserve"> </v>
      </c>
      <c r="G16" s="57" t="str">
        <f t="shared" si="0"/>
        <v xml:space="preserve"> </v>
      </c>
      <c r="H16" s="57" t="str">
        <f t="shared" si="0"/>
        <v xml:space="preserve"> </v>
      </c>
      <c r="I16" s="57" t="str">
        <f t="shared" si="0"/>
        <v xml:space="preserve"> </v>
      </c>
      <c r="J16" s="57" t="str">
        <f t="shared" si="0"/>
        <v xml:space="preserve"> </v>
      </c>
      <c r="K16" s="57" t="str">
        <f t="shared" si="0"/>
        <v xml:space="preserve"> </v>
      </c>
      <c r="L16" s="57" t="str">
        <f t="shared" si="0"/>
        <v xml:space="preserve"> </v>
      </c>
    </row>
    <row r="17" spans="2:12" x14ac:dyDescent="0.2">
      <c r="B17" s="157" t="s">
        <v>175</v>
      </c>
      <c r="C17" s="57" t="str">
        <f t="shared" ref="C17:F17" si="1">IF(ISBLANK(C15)," ",(IF(C15&lt;12,C18,C16*12)))</f>
        <v xml:space="preserve"> </v>
      </c>
      <c r="D17" s="57" t="str">
        <f t="shared" si="1"/>
        <v xml:space="preserve"> </v>
      </c>
      <c r="E17" s="57" t="str">
        <f t="shared" si="1"/>
        <v xml:space="preserve"> </v>
      </c>
      <c r="F17" s="57" t="str">
        <f t="shared" si="1"/>
        <v xml:space="preserve"> </v>
      </c>
      <c r="G17" s="57" t="str">
        <f>IF(ISBLANK(G15)," ",(IF(G15&lt;12,G18,G16*12)))</f>
        <v xml:space="preserve"> </v>
      </c>
      <c r="H17" s="57" t="str">
        <f t="shared" ref="H17:L17" si="2">IF(ISBLANK(H15)," ",(IF(H15&lt;12,H18,H16*12)))</f>
        <v xml:space="preserve"> </v>
      </c>
      <c r="I17" s="57" t="str">
        <f t="shared" si="2"/>
        <v xml:space="preserve"> </v>
      </c>
      <c r="J17" s="57" t="str">
        <f t="shared" si="2"/>
        <v xml:space="preserve"> </v>
      </c>
      <c r="K17" s="57" t="str">
        <f t="shared" si="2"/>
        <v xml:space="preserve"> </v>
      </c>
      <c r="L17" s="57" t="str">
        <f t="shared" si="2"/>
        <v xml:space="preserve"> </v>
      </c>
    </row>
    <row r="18" spans="2:12" ht="22.9" customHeight="1" x14ac:dyDescent="0.2">
      <c r="B18" s="157" t="s">
        <v>176</v>
      </c>
      <c r="C18" s="57">
        <f>Umweltauswirkungen!$B$2</f>
        <v>450000</v>
      </c>
      <c r="D18" s="57">
        <f>Umweltauswirkungen!$B$2</f>
        <v>450000</v>
      </c>
      <c r="E18" s="57">
        <f>Umweltauswirkungen!$B$2</f>
        <v>450000</v>
      </c>
      <c r="F18" s="57">
        <f>Umweltauswirkungen!$B$2</f>
        <v>450000</v>
      </c>
      <c r="G18" s="57">
        <f>Umweltauswirkungen!$B$2</f>
        <v>450000</v>
      </c>
      <c r="H18" s="57">
        <f>Umweltauswirkungen!$B$2</f>
        <v>450000</v>
      </c>
      <c r="I18" s="57">
        <f>Umweltauswirkungen!$B$2</f>
        <v>450000</v>
      </c>
      <c r="J18" s="57">
        <f>Umweltauswirkungen!$B$2</f>
        <v>450000</v>
      </c>
      <c r="K18" s="57">
        <f>Umweltauswirkungen!$B$2</f>
        <v>450000</v>
      </c>
      <c r="L18" s="57">
        <f>Umweltauswirkungen!$B$2</f>
        <v>450000</v>
      </c>
    </row>
    <row r="19" spans="2:12" x14ac:dyDescent="0.2">
      <c r="B19" s="157" t="s">
        <v>227</v>
      </c>
      <c r="C19" s="358"/>
      <c r="D19" s="358"/>
      <c r="E19" s="358"/>
      <c r="F19" s="358"/>
      <c r="G19" s="358"/>
      <c r="H19" s="358"/>
      <c r="I19" s="358"/>
      <c r="J19" s="358"/>
      <c r="K19" s="358"/>
      <c r="L19" s="358"/>
    </row>
    <row r="20" spans="2:12" x14ac:dyDescent="0.2">
      <c r="B20" s="157" t="s">
        <v>106</v>
      </c>
      <c r="C20" s="357"/>
      <c r="D20" s="358"/>
      <c r="E20" s="358"/>
      <c r="F20" s="358"/>
      <c r="G20" s="358"/>
      <c r="H20" s="358"/>
      <c r="I20" s="358"/>
      <c r="J20" s="358"/>
      <c r="K20" s="358"/>
      <c r="L20" s="358"/>
    </row>
    <row r="21" spans="2:12" x14ac:dyDescent="0.2">
      <c r="B21" s="157" t="s">
        <v>265</v>
      </c>
      <c r="C21" s="465" t="str">
        <f>IF(C19="Super",Basisinformationen!$F$30,(IF(C19="Diesel",Basisinformationen!$F$31," ")))</f>
        <v xml:space="preserve"> </v>
      </c>
      <c r="D21" s="465" t="str">
        <f>IF(D19="Super",Basisinformationen!$F$30,(IF(D19="Diesel",Basisinformationen!$F$31," ")))</f>
        <v xml:space="preserve"> </v>
      </c>
      <c r="E21" s="465" t="str">
        <f>IF(E19="Super",Basisinformationen!$F$30,(IF(E19="Diesel",Basisinformationen!$F$31," ")))</f>
        <v xml:space="preserve"> </v>
      </c>
      <c r="F21" s="465" t="str">
        <f>IF(F19="Super",Basisinformationen!$F$30,(IF(F19="Diesel",Basisinformationen!$F$31," ")))</f>
        <v xml:space="preserve"> </v>
      </c>
      <c r="G21" s="465" t="str">
        <f>IF(G19="Super",Basisinformationen!$F$30,(IF(G19="Diesel",Basisinformationen!$F$31," ")))</f>
        <v xml:space="preserve"> </v>
      </c>
      <c r="H21" s="465" t="str">
        <f>IF(H19="Super",Basisinformationen!$F$30,(IF(H19="Diesel",Basisinformationen!$F$31," ")))</f>
        <v xml:space="preserve"> </v>
      </c>
      <c r="I21" s="465" t="str">
        <f>IF(I19="Super",Basisinformationen!$F$30,(IF(I19="Diesel",Basisinformationen!$F$31," ")))</f>
        <v xml:space="preserve"> </v>
      </c>
      <c r="J21" s="465" t="str">
        <f>IF(J19="Super",Basisinformationen!$F$30,(IF(J19="Diesel",Basisinformationen!$F$31," ")))</f>
        <v xml:space="preserve"> </v>
      </c>
      <c r="K21" s="465" t="str">
        <f>IF(K19="Super",Basisinformationen!$F$30,(IF(K19="Diesel",Basisinformationen!$F$31," ")))</f>
        <v xml:space="preserve"> </v>
      </c>
      <c r="L21" s="465" t="str">
        <f>IF(L19="Super",Basisinformationen!$F$30,(IF(L19="Diesel",Basisinformationen!$F$31," ")))</f>
        <v xml:space="preserve"> </v>
      </c>
    </row>
    <row r="22" spans="2:12" x14ac:dyDescent="0.2">
      <c r="B22" s="157" t="s">
        <v>31</v>
      </c>
      <c r="C22" s="466" t="str">
        <f>IF(ISBLANK(C19)," ",(IF(C19="Strom"," ",((C20*C21)/100))))</f>
        <v xml:space="preserve"> </v>
      </c>
      <c r="D22" s="466" t="str">
        <f t="shared" ref="D22:L22" si="3">IF(ISBLANK(D19)," ",(IF(D19="Strom"," ",((D20*D21)/100))))</f>
        <v xml:space="preserve"> </v>
      </c>
      <c r="E22" s="466" t="str">
        <f t="shared" si="3"/>
        <v xml:space="preserve"> </v>
      </c>
      <c r="F22" s="466" t="str">
        <f t="shared" si="3"/>
        <v xml:space="preserve"> </v>
      </c>
      <c r="G22" s="466" t="str">
        <f t="shared" si="3"/>
        <v xml:space="preserve"> </v>
      </c>
      <c r="H22" s="466" t="str">
        <f t="shared" si="3"/>
        <v xml:space="preserve"> </v>
      </c>
      <c r="I22" s="466" t="str">
        <f t="shared" si="3"/>
        <v xml:space="preserve"> </v>
      </c>
      <c r="J22" s="466" t="str">
        <f t="shared" si="3"/>
        <v xml:space="preserve"> </v>
      </c>
      <c r="K22" s="466" t="str">
        <f t="shared" si="3"/>
        <v xml:space="preserve"> </v>
      </c>
      <c r="L22" s="466" t="str">
        <f t="shared" si="3"/>
        <v xml:space="preserve"> </v>
      </c>
    </row>
    <row r="23" spans="2:12" x14ac:dyDescent="0.2">
      <c r="B23" s="157" t="s">
        <v>258</v>
      </c>
      <c r="C23" s="357"/>
      <c r="D23" s="357"/>
      <c r="E23" s="357"/>
      <c r="F23" s="357"/>
      <c r="G23" s="357"/>
      <c r="H23" s="357"/>
      <c r="I23" s="357"/>
      <c r="J23" s="357"/>
      <c r="K23" s="357"/>
      <c r="L23" s="357"/>
    </row>
    <row r="24" spans="2:12" x14ac:dyDescent="0.2">
      <c r="B24" s="157" t="s">
        <v>266</v>
      </c>
      <c r="C24" s="467" t="str">
        <f>IF(C19="Strom",Basisinformationen!$F$33," ")</f>
        <v xml:space="preserve"> </v>
      </c>
      <c r="D24" s="467" t="str">
        <f>IF(D19="Strom",Basisinformationen!$F$33," ")</f>
        <v xml:space="preserve"> </v>
      </c>
      <c r="E24" s="467" t="str">
        <f>IF(E19="Strom",Basisinformationen!$F$33," ")</f>
        <v xml:space="preserve"> </v>
      </c>
      <c r="F24" s="467" t="str">
        <f>IF(F19="Strom",Basisinformationen!$F$33," ")</f>
        <v xml:space="preserve"> </v>
      </c>
      <c r="G24" s="467" t="str">
        <f>IF(G19="Strom",Basisinformationen!$F$33," ")</f>
        <v xml:space="preserve"> </v>
      </c>
      <c r="H24" s="467" t="str">
        <f>IF(H19="Strom",Basisinformationen!$F$33," ")</f>
        <v xml:space="preserve"> </v>
      </c>
      <c r="I24" s="467" t="str">
        <f>IF(I19="Strom",Basisinformationen!$F$33," ")</f>
        <v xml:space="preserve"> </v>
      </c>
      <c r="J24" s="467" t="str">
        <f>IF(J19="Strom",Basisinformationen!$F$33," ")</f>
        <v xml:space="preserve"> </v>
      </c>
      <c r="K24" s="467" t="str">
        <f>IF(K19="Strom",Basisinformationen!$F$33," ")</f>
        <v xml:space="preserve"> </v>
      </c>
      <c r="L24" s="467" t="str">
        <f>IF(L19="Strom",Basisinformationen!$F$33," ")</f>
        <v xml:space="preserve"> </v>
      </c>
    </row>
    <row r="25" spans="2:12" ht="13.5" thickBot="1" x14ac:dyDescent="0.25">
      <c r="B25" s="464" t="s">
        <v>259</v>
      </c>
      <c r="C25" s="321" t="str">
        <f>IF(ISBLANK(C19)," ",IF(C19="Diesel"," ",IF(C19="Super"," ",(C23*C24)/100)))</f>
        <v xml:space="preserve"> </v>
      </c>
      <c r="D25" s="321" t="str">
        <f t="shared" ref="D25:L25" si="4">IF(ISBLANK(D19)," ",IF(D19="Diesel"," ",IF(D19="Super"," ",(D23*D24)/100)))</f>
        <v xml:space="preserve"> </v>
      </c>
      <c r="E25" s="321" t="str">
        <f t="shared" si="4"/>
        <v xml:space="preserve"> </v>
      </c>
      <c r="F25" s="321" t="str">
        <f t="shared" si="4"/>
        <v xml:space="preserve"> </v>
      </c>
      <c r="G25" s="321" t="str">
        <f t="shared" si="4"/>
        <v xml:space="preserve"> </v>
      </c>
      <c r="H25" s="321" t="str">
        <f t="shared" si="4"/>
        <v xml:space="preserve"> </v>
      </c>
      <c r="I25" s="321" t="str">
        <f t="shared" si="4"/>
        <v xml:space="preserve"> </v>
      </c>
      <c r="J25" s="321" t="str">
        <f t="shared" si="4"/>
        <v xml:space="preserve"> </v>
      </c>
      <c r="K25" s="321" t="str">
        <f t="shared" si="4"/>
        <v xml:space="preserve"> </v>
      </c>
      <c r="L25" s="321" t="str">
        <f t="shared" si="4"/>
        <v xml:space="preserve"> </v>
      </c>
    </row>
    <row r="26" spans="2:12" ht="13.15" customHeight="1" thickTop="1" x14ac:dyDescent="0.2">
      <c r="B26" s="298" t="s">
        <v>178</v>
      </c>
      <c r="C26" s="320"/>
      <c r="D26" s="320"/>
      <c r="E26" s="320"/>
      <c r="F26" s="320"/>
      <c r="G26" s="320"/>
      <c r="H26" s="320"/>
      <c r="I26" s="320"/>
      <c r="J26" s="320"/>
      <c r="K26" s="320"/>
      <c r="L26" s="320"/>
    </row>
    <row r="27" spans="2:12" ht="13.15" customHeight="1" x14ac:dyDescent="0.2">
      <c r="B27" s="323" t="s">
        <v>173</v>
      </c>
      <c r="C27" s="58"/>
      <c r="D27" s="58"/>
      <c r="E27" s="58"/>
      <c r="F27" s="58"/>
      <c r="G27" s="58"/>
      <c r="H27" s="58"/>
      <c r="I27" s="58"/>
      <c r="J27" s="58"/>
      <c r="K27" s="58"/>
      <c r="L27" s="58"/>
    </row>
    <row r="28" spans="2:12" ht="13.15" customHeight="1" x14ac:dyDescent="0.2">
      <c r="B28" s="157" t="s">
        <v>267</v>
      </c>
      <c r="C28" s="55">
        <f t="shared" ref="C28:L28" si="5">SUM(C27*(1+$C$3))</f>
        <v>0</v>
      </c>
      <c r="D28" s="55">
        <f t="shared" si="5"/>
        <v>0</v>
      </c>
      <c r="E28" s="55">
        <f t="shared" si="5"/>
        <v>0</v>
      </c>
      <c r="F28" s="55">
        <f t="shared" si="5"/>
        <v>0</v>
      </c>
      <c r="G28" s="55">
        <f t="shared" si="5"/>
        <v>0</v>
      </c>
      <c r="H28" s="55">
        <f t="shared" si="5"/>
        <v>0</v>
      </c>
      <c r="I28" s="55">
        <f t="shared" si="5"/>
        <v>0</v>
      </c>
      <c r="J28" s="55">
        <f t="shared" si="5"/>
        <v>0</v>
      </c>
      <c r="K28" s="55">
        <f t="shared" si="5"/>
        <v>0</v>
      </c>
      <c r="L28" s="55">
        <f t="shared" si="5"/>
        <v>0</v>
      </c>
    </row>
    <row r="29" spans="2:12" ht="13.15" customHeight="1" x14ac:dyDescent="0.2">
      <c r="B29" s="157" t="s">
        <v>268</v>
      </c>
      <c r="C29" s="58">
        <v>0</v>
      </c>
      <c r="D29" s="58">
        <v>0</v>
      </c>
      <c r="E29" s="58">
        <v>0</v>
      </c>
      <c r="F29" s="58">
        <v>0</v>
      </c>
      <c r="G29" s="58">
        <v>0</v>
      </c>
      <c r="H29" s="58">
        <v>0</v>
      </c>
      <c r="I29" s="58">
        <v>0</v>
      </c>
      <c r="J29" s="58">
        <v>0</v>
      </c>
      <c r="K29" s="58">
        <v>0</v>
      </c>
      <c r="L29" s="58">
        <v>0</v>
      </c>
    </row>
    <row r="30" spans="2:12" ht="13.15" customHeight="1" x14ac:dyDescent="0.2">
      <c r="B30" s="157" t="s">
        <v>30</v>
      </c>
      <c r="C30" s="56">
        <f>Basisinformationen!$L$37</f>
        <v>0</v>
      </c>
      <c r="D30" s="56">
        <f>Basisinformationen!$L$37</f>
        <v>0</v>
      </c>
      <c r="E30" s="56">
        <f>Basisinformationen!$L$37</f>
        <v>0</v>
      </c>
      <c r="F30" s="56">
        <f>Basisinformationen!$L$37</f>
        <v>0</v>
      </c>
      <c r="G30" s="56">
        <f>Basisinformationen!$L$37</f>
        <v>0</v>
      </c>
      <c r="H30" s="56">
        <f>Basisinformationen!$L$37</f>
        <v>0</v>
      </c>
      <c r="I30" s="56">
        <f>Basisinformationen!$L$37</f>
        <v>0</v>
      </c>
      <c r="J30" s="56">
        <f>Basisinformationen!$L$37</f>
        <v>0</v>
      </c>
      <c r="K30" s="56">
        <f>Basisinformationen!$L$37</f>
        <v>0</v>
      </c>
      <c r="L30" s="56">
        <f>Basisinformationen!$L$37</f>
        <v>0</v>
      </c>
    </row>
    <row r="31" spans="2:12" ht="22.5" x14ac:dyDescent="0.2">
      <c r="B31" s="157" t="s">
        <v>269</v>
      </c>
      <c r="C31" s="55">
        <f>C29-(C29*C30)</f>
        <v>0</v>
      </c>
      <c r="D31" s="55">
        <f t="shared" ref="D31:L31" si="6">D29-(D29*D30)</f>
        <v>0</v>
      </c>
      <c r="E31" s="55">
        <f t="shared" si="6"/>
        <v>0</v>
      </c>
      <c r="F31" s="55">
        <f t="shared" si="6"/>
        <v>0</v>
      </c>
      <c r="G31" s="55">
        <f t="shared" si="6"/>
        <v>0</v>
      </c>
      <c r="H31" s="55">
        <f t="shared" si="6"/>
        <v>0</v>
      </c>
      <c r="I31" s="55">
        <f t="shared" si="6"/>
        <v>0</v>
      </c>
      <c r="J31" s="55">
        <f t="shared" si="6"/>
        <v>0</v>
      </c>
      <c r="K31" s="55">
        <f t="shared" si="6"/>
        <v>0</v>
      </c>
      <c r="L31" s="55">
        <f t="shared" si="6"/>
        <v>0</v>
      </c>
    </row>
    <row r="32" spans="2:12" x14ac:dyDescent="0.2">
      <c r="B32" s="156" t="s">
        <v>288</v>
      </c>
      <c r="C32" s="156"/>
      <c r="D32" s="156"/>
      <c r="E32" s="156"/>
      <c r="F32" s="296"/>
      <c r="G32" s="296"/>
      <c r="H32" s="296"/>
      <c r="I32" s="296"/>
      <c r="J32" s="296"/>
      <c r="K32" s="296"/>
      <c r="L32" s="296"/>
    </row>
    <row r="33" spans="2:12" x14ac:dyDescent="0.2">
      <c r="B33" s="162" t="s">
        <v>35</v>
      </c>
      <c r="C33" s="81">
        <v>0</v>
      </c>
      <c r="D33" s="81">
        <v>0</v>
      </c>
      <c r="E33" s="81">
        <v>0</v>
      </c>
      <c r="F33" s="81">
        <v>0</v>
      </c>
      <c r="G33" s="81">
        <v>0</v>
      </c>
      <c r="H33" s="81">
        <v>0</v>
      </c>
      <c r="I33" s="81">
        <v>0</v>
      </c>
      <c r="J33" s="81">
        <v>0</v>
      </c>
      <c r="K33" s="81">
        <v>0</v>
      </c>
      <c r="L33" s="81">
        <v>0</v>
      </c>
    </row>
    <row r="34" spans="2:12" x14ac:dyDescent="0.2">
      <c r="B34" s="160" t="s">
        <v>36</v>
      </c>
      <c r="C34" s="58">
        <v>0</v>
      </c>
      <c r="D34" s="58">
        <v>0</v>
      </c>
      <c r="E34" s="58">
        <v>0</v>
      </c>
      <c r="F34" s="58">
        <v>0</v>
      </c>
      <c r="G34" s="58">
        <v>0</v>
      </c>
      <c r="H34" s="58">
        <v>0</v>
      </c>
      <c r="I34" s="58">
        <v>0</v>
      </c>
      <c r="J34" s="58">
        <v>0</v>
      </c>
      <c r="K34" s="58">
        <v>0</v>
      </c>
      <c r="L34" s="58">
        <v>0</v>
      </c>
    </row>
    <row r="35" spans="2:12" x14ac:dyDescent="0.2">
      <c r="B35" s="160" t="s">
        <v>270</v>
      </c>
      <c r="C35" s="58">
        <v>0</v>
      </c>
      <c r="D35" s="58">
        <v>0</v>
      </c>
      <c r="E35" s="58">
        <v>0</v>
      </c>
      <c r="F35" s="58">
        <v>0</v>
      </c>
      <c r="G35" s="58">
        <v>0</v>
      </c>
      <c r="H35" s="58">
        <v>0</v>
      </c>
      <c r="I35" s="58">
        <v>0</v>
      </c>
      <c r="J35" s="58">
        <v>0</v>
      </c>
      <c r="K35" s="58">
        <v>0</v>
      </c>
      <c r="L35" s="58">
        <v>0</v>
      </c>
    </row>
    <row r="36" spans="2:12" x14ac:dyDescent="0.2">
      <c r="B36" s="160" t="s">
        <v>37</v>
      </c>
      <c r="C36" s="58">
        <v>0</v>
      </c>
      <c r="D36" s="58">
        <v>0</v>
      </c>
      <c r="E36" s="58">
        <v>0</v>
      </c>
      <c r="F36" s="58">
        <v>0</v>
      </c>
      <c r="G36" s="58">
        <v>0</v>
      </c>
      <c r="H36" s="58">
        <v>0</v>
      </c>
      <c r="I36" s="58">
        <v>0</v>
      </c>
      <c r="J36" s="58">
        <v>0</v>
      </c>
      <c r="K36" s="58">
        <v>0</v>
      </c>
      <c r="L36" s="58">
        <v>0</v>
      </c>
    </row>
    <row r="37" spans="2:12" x14ac:dyDescent="0.2">
      <c r="B37" s="160" t="s">
        <v>38</v>
      </c>
      <c r="C37" s="318">
        <v>6</v>
      </c>
      <c r="D37" s="55">
        <f>$C$37</f>
        <v>6</v>
      </c>
      <c r="E37" s="55">
        <f t="shared" ref="E37:L37" si="7">$C$37</f>
        <v>6</v>
      </c>
      <c r="F37" s="55">
        <f t="shared" si="7"/>
        <v>6</v>
      </c>
      <c r="G37" s="55">
        <f t="shared" si="7"/>
        <v>6</v>
      </c>
      <c r="H37" s="55">
        <f t="shared" si="7"/>
        <v>6</v>
      </c>
      <c r="I37" s="55">
        <f t="shared" si="7"/>
        <v>6</v>
      </c>
      <c r="J37" s="55">
        <f t="shared" si="7"/>
        <v>6</v>
      </c>
      <c r="K37" s="55">
        <f t="shared" si="7"/>
        <v>6</v>
      </c>
      <c r="L37" s="55">
        <f t="shared" si="7"/>
        <v>6</v>
      </c>
    </row>
    <row r="38" spans="2:12" x14ac:dyDescent="0.2">
      <c r="B38" s="160" t="s">
        <v>39</v>
      </c>
      <c r="C38" s="318">
        <v>100</v>
      </c>
      <c r="D38" s="55">
        <f>$C$38</f>
        <v>100</v>
      </c>
      <c r="E38" s="55">
        <f t="shared" ref="E38:L38" si="8">$C$38</f>
        <v>100</v>
      </c>
      <c r="F38" s="55">
        <f t="shared" si="8"/>
        <v>100</v>
      </c>
      <c r="G38" s="55">
        <f t="shared" si="8"/>
        <v>100</v>
      </c>
      <c r="H38" s="55">
        <f t="shared" si="8"/>
        <v>100</v>
      </c>
      <c r="I38" s="55">
        <f t="shared" si="8"/>
        <v>100</v>
      </c>
      <c r="J38" s="55">
        <f t="shared" si="8"/>
        <v>100</v>
      </c>
      <c r="K38" s="55">
        <f t="shared" si="8"/>
        <v>100</v>
      </c>
      <c r="L38" s="55">
        <f t="shared" si="8"/>
        <v>100</v>
      </c>
    </row>
    <row r="39" spans="2:12" x14ac:dyDescent="0.2">
      <c r="B39" s="161" t="s">
        <v>271</v>
      </c>
      <c r="C39" s="82">
        <v>0</v>
      </c>
      <c r="D39" s="82">
        <v>0</v>
      </c>
      <c r="E39" s="82">
        <v>0</v>
      </c>
      <c r="F39" s="82">
        <v>0</v>
      </c>
      <c r="G39" s="82">
        <v>0</v>
      </c>
      <c r="H39" s="82">
        <v>0</v>
      </c>
      <c r="I39" s="82">
        <v>0</v>
      </c>
      <c r="J39" s="82">
        <v>0</v>
      </c>
      <c r="K39" s="82">
        <v>0</v>
      </c>
      <c r="L39" s="82">
        <v>0</v>
      </c>
    </row>
    <row r="40" spans="2:12" x14ac:dyDescent="0.2">
      <c r="B40" s="489" t="s">
        <v>261</v>
      </c>
      <c r="C40" s="61">
        <f>SUM(C33:C39)*(1+$C$3)</f>
        <v>126.14</v>
      </c>
      <c r="D40" s="61">
        <f t="shared" ref="D40:L40" si="9">SUM(D33:D39)*(1+$C$3)</f>
        <v>126.14</v>
      </c>
      <c r="E40" s="61">
        <f t="shared" si="9"/>
        <v>126.14</v>
      </c>
      <c r="F40" s="61">
        <f t="shared" si="9"/>
        <v>126.14</v>
      </c>
      <c r="G40" s="61">
        <f t="shared" si="9"/>
        <v>126.14</v>
      </c>
      <c r="H40" s="61">
        <f t="shared" si="9"/>
        <v>126.14</v>
      </c>
      <c r="I40" s="61">
        <f t="shared" si="9"/>
        <v>126.14</v>
      </c>
      <c r="J40" s="61">
        <f t="shared" si="9"/>
        <v>126.14</v>
      </c>
      <c r="K40" s="61">
        <f t="shared" si="9"/>
        <v>126.14</v>
      </c>
      <c r="L40" s="61">
        <f t="shared" si="9"/>
        <v>126.14</v>
      </c>
    </row>
    <row r="41" spans="2:12" x14ac:dyDescent="0.2">
      <c r="B41" s="163" t="s">
        <v>289</v>
      </c>
      <c r="C41" s="77"/>
      <c r="D41" s="77"/>
      <c r="E41" s="77"/>
      <c r="F41" s="60"/>
      <c r="G41" s="60"/>
      <c r="H41" s="60"/>
      <c r="I41" s="60"/>
      <c r="J41" s="60"/>
      <c r="K41" s="60"/>
      <c r="L41" s="60"/>
    </row>
    <row r="42" spans="2:12" x14ac:dyDescent="0.2">
      <c r="B42" s="161" t="s">
        <v>40</v>
      </c>
      <c r="C42" s="82">
        <v>0</v>
      </c>
      <c r="D42" s="58">
        <v>0</v>
      </c>
      <c r="E42" s="58">
        <v>0</v>
      </c>
      <c r="F42" s="58">
        <v>0</v>
      </c>
      <c r="G42" s="58">
        <v>0</v>
      </c>
      <c r="H42" s="58">
        <v>0</v>
      </c>
      <c r="I42" s="58">
        <v>0</v>
      </c>
      <c r="J42" s="58">
        <v>0</v>
      </c>
      <c r="K42" s="58">
        <v>0</v>
      </c>
      <c r="L42" s="58">
        <v>0</v>
      </c>
    </row>
    <row r="43" spans="2:12" x14ac:dyDescent="0.2">
      <c r="B43" s="489" t="s">
        <v>262</v>
      </c>
      <c r="C43" s="61">
        <f t="shared" ref="C43:L43" si="10">SUM(C42:C42)*(1+$C$3)</f>
        <v>0</v>
      </c>
      <c r="D43" s="61">
        <f t="shared" si="10"/>
        <v>0</v>
      </c>
      <c r="E43" s="61">
        <f t="shared" si="10"/>
        <v>0</v>
      </c>
      <c r="F43" s="61">
        <f t="shared" si="10"/>
        <v>0</v>
      </c>
      <c r="G43" s="61">
        <f t="shared" si="10"/>
        <v>0</v>
      </c>
      <c r="H43" s="61">
        <f t="shared" si="10"/>
        <v>0</v>
      </c>
      <c r="I43" s="61">
        <f t="shared" si="10"/>
        <v>0</v>
      </c>
      <c r="J43" s="61">
        <f t="shared" si="10"/>
        <v>0</v>
      </c>
      <c r="K43" s="61">
        <f t="shared" si="10"/>
        <v>0</v>
      </c>
      <c r="L43" s="61">
        <f t="shared" si="10"/>
        <v>0</v>
      </c>
    </row>
    <row r="44" spans="2:12" x14ac:dyDescent="0.2">
      <c r="B44" s="163" t="s">
        <v>291</v>
      </c>
      <c r="C44" s="78"/>
      <c r="D44" s="78"/>
      <c r="E44" s="78"/>
      <c r="F44" s="78"/>
      <c r="G44" s="78"/>
      <c r="H44" s="78"/>
      <c r="I44" s="78"/>
      <c r="J44" s="78"/>
      <c r="K44" s="78"/>
      <c r="L44" s="78"/>
    </row>
    <row r="45" spans="2:12" x14ac:dyDescent="0.2">
      <c r="B45" s="253" t="s">
        <v>162</v>
      </c>
      <c r="C45" s="82">
        <v>0</v>
      </c>
      <c r="D45" s="82">
        <v>0</v>
      </c>
      <c r="E45" s="82">
        <v>0</v>
      </c>
      <c r="F45" s="82">
        <v>0</v>
      </c>
      <c r="G45" s="82">
        <v>0</v>
      </c>
      <c r="H45" s="82">
        <v>0</v>
      </c>
      <c r="I45" s="82">
        <v>0</v>
      </c>
      <c r="J45" s="82">
        <v>0</v>
      </c>
      <c r="K45" s="82">
        <v>0</v>
      </c>
      <c r="L45" s="82">
        <v>0</v>
      </c>
    </row>
    <row r="46" spans="2:12" x14ac:dyDescent="0.2">
      <c r="B46" s="325" t="s">
        <v>180</v>
      </c>
      <c r="C46" s="330">
        <f>IF(Wartungsplan!$B$53&lt;&gt;"",IFERROR(Wartungsplan!$B$53/C15,0),)</f>
        <v>0</v>
      </c>
      <c r="D46" s="330">
        <f>IF(Wartungsplan!$B$53&lt;&gt;"",IFERROR(Wartungsplan!$B$53/D15,0),)</f>
        <v>0</v>
      </c>
      <c r="E46" s="330">
        <f>IF(Wartungsplan!$B$53&lt;&gt;"",IFERROR(Wartungsplan!$B$53/E15,0),)</f>
        <v>0</v>
      </c>
      <c r="F46" s="330">
        <f>IF(Wartungsplan!$B$53&lt;&gt;"",IFERROR(Wartungsplan!$B$53/F15,0),)</f>
        <v>0</v>
      </c>
      <c r="G46" s="330">
        <f>IF(Wartungsplan!$B$53&lt;&gt;"",IFERROR(Wartungsplan!$B$53/G15,0),)</f>
        <v>0</v>
      </c>
      <c r="H46" s="330">
        <f>IF(Wartungsplan!$B$53&lt;&gt;"",IFERROR(Wartungsplan!$B$53/H15,0),)</f>
        <v>0</v>
      </c>
      <c r="I46" s="330">
        <f>IF(Wartungsplan!$B$53&lt;&gt;"",IFERROR(Wartungsplan!$B$53/I15,0),)</f>
        <v>0</v>
      </c>
      <c r="J46" s="330">
        <f>IF(Wartungsplan!$B$53&lt;&gt;"",IFERROR(Wartungsplan!$B$53/J15,0),)</f>
        <v>0</v>
      </c>
      <c r="K46" s="330">
        <f>IF(Wartungsplan!$B$53&lt;&gt;"",IFERROR(Wartungsplan!$B$53/K15,0),)</f>
        <v>0</v>
      </c>
      <c r="L46" s="330">
        <f>IF(Wartungsplan!$B$53&lt;&gt;"",IFERROR(Wartungsplan!$B$53/L15,0),)</f>
        <v>0</v>
      </c>
    </row>
    <row r="47" spans="2:12" x14ac:dyDescent="0.2">
      <c r="B47" s="161" t="s">
        <v>40</v>
      </c>
      <c r="C47" s="82"/>
      <c r="D47" s="82">
        <v>0</v>
      </c>
      <c r="E47" s="82">
        <v>0</v>
      </c>
      <c r="F47" s="82">
        <v>0</v>
      </c>
      <c r="G47" s="82">
        <v>0</v>
      </c>
      <c r="H47" s="82">
        <v>0</v>
      </c>
      <c r="I47" s="82">
        <v>0</v>
      </c>
      <c r="J47" s="82">
        <v>0</v>
      </c>
      <c r="K47" s="82">
        <v>0</v>
      </c>
      <c r="L47" s="82">
        <v>0</v>
      </c>
    </row>
    <row r="48" spans="2:12" x14ac:dyDescent="0.2">
      <c r="B48" s="489" t="s">
        <v>263</v>
      </c>
      <c r="C48" s="59">
        <f>IF(C45&lt;&gt;0,SUM(C45+C47),IF(C46&lt;&gt;0,SUM(C46+C47),C47))</f>
        <v>0</v>
      </c>
      <c r="D48" s="59">
        <f t="shared" ref="D48:L48" si="11">IF(D45&lt;&gt;0,SUM(D45+D47),IF(D46&lt;&gt;0,SUM(D46+D47),D47))</f>
        <v>0</v>
      </c>
      <c r="E48" s="59">
        <f t="shared" si="11"/>
        <v>0</v>
      </c>
      <c r="F48" s="59">
        <f t="shared" si="11"/>
        <v>0</v>
      </c>
      <c r="G48" s="59">
        <f t="shared" si="11"/>
        <v>0</v>
      </c>
      <c r="H48" s="59">
        <f t="shared" si="11"/>
        <v>0</v>
      </c>
      <c r="I48" s="59">
        <f t="shared" si="11"/>
        <v>0</v>
      </c>
      <c r="J48" s="59">
        <f t="shared" si="11"/>
        <v>0</v>
      </c>
      <c r="K48" s="59">
        <f t="shared" si="11"/>
        <v>0</v>
      </c>
      <c r="L48" s="59">
        <f t="shared" si="11"/>
        <v>0</v>
      </c>
    </row>
    <row r="49" spans="2:12" x14ac:dyDescent="0.2">
      <c r="B49" s="163" t="s">
        <v>290</v>
      </c>
      <c r="C49" s="78"/>
      <c r="D49" s="78"/>
      <c r="E49" s="78"/>
      <c r="F49" s="78"/>
      <c r="G49" s="78"/>
      <c r="H49" s="78"/>
      <c r="I49" s="78"/>
      <c r="J49" s="78"/>
      <c r="K49" s="78"/>
      <c r="L49" s="78"/>
    </row>
    <row r="50" spans="2:12" x14ac:dyDescent="0.2">
      <c r="B50" s="160" t="s">
        <v>172</v>
      </c>
      <c r="C50" s="318">
        <v>1000</v>
      </c>
      <c r="D50" s="318">
        <v>1000</v>
      </c>
      <c r="E50" s="318">
        <v>1000</v>
      </c>
      <c r="F50" s="318">
        <v>1000</v>
      </c>
      <c r="G50" s="318">
        <v>1000</v>
      </c>
      <c r="H50" s="318">
        <v>1000</v>
      </c>
      <c r="I50" s="318">
        <v>1000</v>
      </c>
      <c r="J50" s="318">
        <v>1000</v>
      </c>
      <c r="K50" s="318">
        <v>1000</v>
      </c>
      <c r="L50" s="318">
        <v>1000</v>
      </c>
    </row>
    <row r="51" spans="2:12" x14ac:dyDescent="0.2">
      <c r="B51" s="160" t="s">
        <v>43</v>
      </c>
      <c r="C51" s="318">
        <v>0</v>
      </c>
      <c r="D51" s="55">
        <f>$C$51</f>
        <v>0</v>
      </c>
      <c r="E51" s="55">
        <f t="shared" ref="E51:L51" si="12">$C$51</f>
        <v>0</v>
      </c>
      <c r="F51" s="55">
        <f t="shared" si="12"/>
        <v>0</v>
      </c>
      <c r="G51" s="55">
        <f t="shared" si="12"/>
        <v>0</v>
      </c>
      <c r="H51" s="55">
        <f t="shared" si="12"/>
        <v>0</v>
      </c>
      <c r="I51" s="55">
        <f t="shared" si="12"/>
        <v>0</v>
      </c>
      <c r="J51" s="55">
        <f t="shared" si="12"/>
        <v>0</v>
      </c>
      <c r="K51" s="55">
        <f t="shared" si="12"/>
        <v>0</v>
      </c>
      <c r="L51" s="55">
        <f t="shared" si="12"/>
        <v>0</v>
      </c>
    </row>
    <row r="52" spans="2:12" x14ac:dyDescent="0.2">
      <c r="B52" s="160" t="s">
        <v>174</v>
      </c>
      <c r="C52" s="318">
        <v>630</v>
      </c>
      <c r="D52" s="318">
        <v>630</v>
      </c>
      <c r="E52" s="318">
        <v>630</v>
      </c>
      <c r="F52" s="318">
        <v>630</v>
      </c>
      <c r="G52" s="318">
        <v>630</v>
      </c>
      <c r="H52" s="318">
        <v>630</v>
      </c>
      <c r="I52" s="318">
        <v>630</v>
      </c>
      <c r="J52" s="318">
        <v>630</v>
      </c>
      <c r="K52" s="318">
        <v>630</v>
      </c>
      <c r="L52" s="318">
        <v>630</v>
      </c>
    </row>
    <row r="53" spans="2:12" x14ac:dyDescent="0.2">
      <c r="B53" s="161" t="s">
        <v>148</v>
      </c>
      <c r="C53" s="82">
        <v>0</v>
      </c>
      <c r="D53" s="82">
        <v>0</v>
      </c>
      <c r="E53" s="82">
        <v>0</v>
      </c>
      <c r="F53" s="82">
        <v>0</v>
      </c>
      <c r="G53" s="82">
        <v>0</v>
      </c>
      <c r="H53" s="82">
        <v>0</v>
      </c>
      <c r="I53" s="82">
        <v>0</v>
      </c>
      <c r="J53" s="82">
        <v>0</v>
      </c>
      <c r="K53" s="82">
        <v>0</v>
      </c>
      <c r="L53" s="82">
        <v>0</v>
      </c>
    </row>
    <row r="54" spans="2:12" ht="13.5" thickBot="1" x14ac:dyDescent="0.25">
      <c r="B54" s="490" t="s">
        <v>261</v>
      </c>
      <c r="C54" s="322">
        <f t="shared" ref="C54:L54" si="13">SUM(C50:C53)*(1+$C$3)</f>
        <v>1939.6999999999998</v>
      </c>
      <c r="D54" s="322">
        <f t="shared" si="13"/>
        <v>1939.6999999999998</v>
      </c>
      <c r="E54" s="322">
        <f t="shared" si="13"/>
        <v>1939.6999999999998</v>
      </c>
      <c r="F54" s="322">
        <f t="shared" si="13"/>
        <v>1939.6999999999998</v>
      </c>
      <c r="G54" s="322">
        <f t="shared" si="13"/>
        <v>1939.6999999999998</v>
      </c>
      <c r="H54" s="322">
        <f t="shared" si="13"/>
        <v>1939.6999999999998</v>
      </c>
      <c r="I54" s="322">
        <f t="shared" si="13"/>
        <v>1939.6999999999998</v>
      </c>
      <c r="J54" s="322">
        <f t="shared" si="13"/>
        <v>1939.6999999999998</v>
      </c>
      <c r="K54" s="322">
        <f t="shared" si="13"/>
        <v>1939.6999999999998</v>
      </c>
      <c r="L54" s="322">
        <f t="shared" si="13"/>
        <v>1939.6999999999998</v>
      </c>
    </row>
    <row r="55" spans="2:12" ht="13.15" customHeight="1" thickTop="1" x14ac:dyDescent="0.2">
      <c r="B55" s="298" t="s">
        <v>179</v>
      </c>
      <c r="C55" s="62"/>
      <c r="D55" s="62"/>
      <c r="E55" s="62"/>
      <c r="F55" s="62"/>
      <c r="G55" s="62"/>
      <c r="H55" s="62"/>
      <c r="I55" s="62"/>
      <c r="J55" s="62"/>
      <c r="K55" s="62"/>
      <c r="L55" s="62"/>
    </row>
    <row r="56" spans="2:12" ht="13.15" customHeight="1" x14ac:dyDescent="0.2">
      <c r="B56" s="323" t="s">
        <v>105</v>
      </c>
      <c r="C56" s="58">
        <v>0</v>
      </c>
      <c r="D56" s="58">
        <v>0</v>
      </c>
      <c r="E56" s="58">
        <v>0</v>
      </c>
      <c r="F56" s="58">
        <v>0</v>
      </c>
      <c r="G56" s="58">
        <v>0</v>
      </c>
      <c r="H56" s="58">
        <v>0</v>
      </c>
      <c r="I56" s="58">
        <v>0</v>
      </c>
      <c r="J56" s="58">
        <v>0</v>
      </c>
      <c r="K56" s="58">
        <v>0</v>
      </c>
      <c r="L56" s="58">
        <v>0</v>
      </c>
    </row>
    <row r="57" spans="2:12" ht="13.15" customHeight="1" x14ac:dyDescent="0.2">
      <c r="B57" s="157" t="s">
        <v>264</v>
      </c>
      <c r="C57" s="55">
        <f t="shared" ref="C57:L57" si="14">SUM(C56*(1+$C$3))</f>
        <v>0</v>
      </c>
      <c r="D57" s="55">
        <f t="shared" si="14"/>
        <v>0</v>
      </c>
      <c r="E57" s="55">
        <f t="shared" si="14"/>
        <v>0</v>
      </c>
      <c r="F57" s="55">
        <f t="shared" si="14"/>
        <v>0</v>
      </c>
      <c r="G57" s="55">
        <f t="shared" si="14"/>
        <v>0</v>
      </c>
      <c r="H57" s="55">
        <f t="shared" si="14"/>
        <v>0</v>
      </c>
      <c r="I57" s="55">
        <f t="shared" si="14"/>
        <v>0</v>
      </c>
      <c r="J57" s="55">
        <f t="shared" si="14"/>
        <v>0</v>
      </c>
      <c r="K57" s="55">
        <f t="shared" si="14"/>
        <v>0</v>
      </c>
      <c r="L57" s="55">
        <f t="shared" si="14"/>
        <v>0</v>
      </c>
    </row>
    <row r="58" spans="2:12" ht="13.15" customHeight="1" x14ac:dyDescent="0.2">
      <c r="B58" s="156" t="s">
        <v>288</v>
      </c>
      <c r="C58" s="156"/>
      <c r="D58" s="156"/>
      <c r="E58" s="156"/>
      <c r="F58" s="156"/>
      <c r="G58" s="156"/>
      <c r="H58" s="156"/>
      <c r="I58" s="156"/>
      <c r="J58" s="156"/>
      <c r="K58" s="156"/>
      <c r="L58" s="156"/>
    </row>
    <row r="59" spans="2:12" ht="13.15" customHeight="1" x14ac:dyDescent="0.2">
      <c r="B59" s="162" t="s">
        <v>35</v>
      </c>
      <c r="C59" s="81">
        <v>0</v>
      </c>
      <c r="D59" s="81">
        <v>0</v>
      </c>
      <c r="E59" s="81">
        <v>0</v>
      </c>
      <c r="F59" s="81">
        <v>0</v>
      </c>
      <c r="G59" s="81">
        <v>0</v>
      </c>
      <c r="H59" s="81">
        <v>0</v>
      </c>
      <c r="I59" s="81">
        <v>0</v>
      </c>
      <c r="J59" s="81">
        <v>0</v>
      </c>
      <c r="K59" s="81">
        <v>0</v>
      </c>
      <c r="L59" s="81">
        <v>0</v>
      </c>
    </row>
    <row r="60" spans="2:12" ht="13.15" customHeight="1" x14ac:dyDescent="0.2">
      <c r="B60" s="160" t="s">
        <v>36</v>
      </c>
      <c r="C60" s="58">
        <v>0</v>
      </c>
      <c r="D60" s="58">
        <v>0</v>
      </c>
      <c r="E60" s="58">
        <v>0</v>
      </c>
      <c r="F60" s="58">
        <v>0</v>
      </c>
      <c r="G60" s="58">
        <v>0</v>
      </c>
      <c r="H60" s="58">
        <v>0</v>
      </c>
      <c r="I60" s="58">
        <v>0</v>
      </c>
      <c r="J60" s="58">
        <v>0</v>
      </c>
      <c r="K60" s="58">
        <v>0</v>
      </c>
      <c r="L60" s="58">
        <v>0</v>
      </c>
    </row>
    <row r="61" spans="2:12" ht="13.15" customHeight="1" x14ac:dyDescent="0.2">
      <c r="B61" s="160" t="s">
        <v>270</v>
      </c>
      <c r="C61" s="58">
        <v>0</v>
      </c>
      <c r="D61" s="58">
        <v>0</v>
      </c>
      <c r="E61" s="58">
        <v>0</v>
      </c>
      <c r="F61" s="58">
        <v>0</v>
      </c>
      <c r="G61" s="58">
        <v>0</v>
      </c>
      <c r="H61" s="58">
        <v>0</v>
      </c>
      <c r="I61" s="58">
        <v>0</v>
      </c>
      <c r="J61" s="58">
        <v>0</v>
      </c>
      <c r="K61" s="58">
        <v>0</v>
      </c>
      <c r="L61" s="58">
        <v>0</v>
      </c>
    </row>
    <row r="62" spans="2:12" ht="13.15" customHeight="1" x14ac:dyDescent="0.2">
      <c r="B62" s="160" t="s">
        <v>37</v>
      </c>
      <c r="C62" s="58">
        <v>0</v>
      </c>
      <c r="D62" s="58">
        <v>0</v>
      </c>
      <c r="E62" s="58">
        <v>0</v>
      </c>
      <c r="F62" s="58">
        <v>0</v>
      </c>
      <c r="G62" s="58">
        <v>0</v>
      </c>
      <c r="H62" s="58">
        <v>0</v>
      </c>
      <c r="I62" s="58">
        <v>0</v>
      </c>
      <c r="J62" s="58">
        <v>0</v>
      </c>
      <c r="K62" s="58">
        <v>0</v>
      </c>
      <c r="L62" s="58">
        <v>0</v>
      </c>
    </row>
    <row r="63" spans="2:12" ht="13.15" customHeight="1" x14ac:dyDescent="0.2">
      <c r="B63" s="160" t="s">
        <v>38</v>
      </c>
      <c r="C63" s="318">
        <v>6</v>
      </c>
      <c r="D63" s="55">
        <f>$C$63</f>
        <v>6</v>
      </c>
      <c r="E63" s="55">
        <f t="shared" ref="E63:L63" si="15">$C$63</f>
        <v>6</v>
      </c>
      <c r="F63" s="55">
        <f t="shared" si="15"/>
        <v>6</v>
      </c>
      <c r="G63" s="55">
        <f t="shared" si="15"/>
        <v>6</v>
      </c>
      <c r="H63" s="55">
        <f t="shared" si="15"/>
        <v>6</v>
      </c>
      <c r="I63" s="55">
        <f t="shared" si="15"/>
        <v>6</v>
      </c>
      <c r="J63" s="55">
        <f t="shared" si="15"/>
        <v>6</v>
      </c>
      <c r="K63" s="55">
        <f t="shared" si="15"/>
        <v>6</v>
      </c>
      <c r="L63" s="55">
        <f t="shared" si="15"/>
        <v>6</v>
      </c>
    </row>
    <row r="64" spans="2:12" ht="13.15" customHeight="1" x14ac:dyDescent="0.2">
      <c r="B64" s="160" t="s">
        <v>39</v>
      </c>
      <c r="C64" s="318">
        <v>100</v>
      </c>
      <c r="D64" s="318">
        <v>100</v>
      </c>
      <c r="E64" s="318">
        <v>100</v>
      </c>
      <c r="F64" s="318">
        <v>100</v>
      </c>
      <c r="G64" s="318">
        <v>100</v>
      </c>
      <c r="H64" s="318">
        <v>100</v>
      </c>
      <c r="I64" s="318">
        <v>100</v>
      </c>
      <c r="J64" s="318">
        <v>100</v>
      </c>
      <c r="K64" s="318">
        <v>100</v>
      </c>
      <c r="L64" s="318">
        <v>100</v>
      </c>
    </row>
    <row r="65" spans="2:12" ht="13.15" customHeight="1" x14ac:dyDescent="0.2">
      <c r="B65" s="161" t="s">
        <v>40</v>
      </c>
      <c r="C65" s="82"/>
      <c r="D65" s="82"/>
      <c r="E65" s="82"/>
      <c r="F65" s="82"/>
      <c r="G65" s="82"/>
      <c r="H65" s="82"/>
      <c r="I65" s="82"/>
      <c r="J65" s="82"/>
      <c r="K65" s="82"/>
      <c r="L65" s="82"/>
    </row>
    <row r="66" spans="2:12" ht="13.15" customHeight="1" x14ac:dyDescent="0.2">
      <c r="B66" s="489" t="s">
        <v>261</v>
      </c>
      <c r="C66" s="61">
        <f t="shared" ref="C66:L66" si="16">SUM(C59:C65)*(1+$C$3)</f>
        <v>126.14</v>
      </c>
      <c r="D66" s="61">
        <f t="shared" si="16"/>
        <v>126.14</v>
      </c>
      <c r="E66" s="61">
        <f t="shared" si="16"/>
        <v>126.14</v>
      </c>
      <c r="F66" s="61">
        <f t="shared" si="16"/>
        <v>126.14</v>
      </c>
      <c r="G66" s="61">
        <f t="shared" si="16"/>
        <v>126.14</v>
      </c>
      <c r="H66" s="61">
        <f t="shared" si="16"/>
        <v>126.14</v>
      </c>
      <c r="I66" s="61">
        <f t="shared" si="16"/>
        <v>126.14</v>
      </c>
      <c r="J66" s="61">
        <f t="shared" si="16"/>
        <v>126.14</v>
      </c>
      <c r="K66" s="61">
        <f t="shared" si="16"/>
        <v>126.14</v>
      </c>
      <c r="L66" s="61">
        <f t="shared" si="16"/>
        <v>126.14</v>
      </c>
    </row>
    <row r="67" spans="2:12" ht="13.15" customHeight="1" x14ac:dyDescent="0.2">
      <c r="B67" s="163" t="s">
        <v>289</v>
      </c>
      <c r="C67" s="77"/>
      <c r="D67" s="77"/>
      <c r="E67" s="77"/>
      <c r="F67" s="77"/>
      <c r="G67" s="77"/>
      <c r="H67" s="77"/>
      <c r="I67" s="77"/>
      <c r="J67" s="77"/>
      <c r="K67" s="77"/>
      <c r="L67" s="77"/>
    </row>
    <row r="68" spans="2:12" ht="13.15" customHeight="1" x14ac:dyDescent="0.2">
      <c r="B68" s="161" t="s">
        <v>40</v>
      </c>
      <c r="C68" s="82"/>
      <c r="D68" s="82"/>
      <c r="E68" s="82"/>
      <c r="F68" s="82"/>
      <c r="G68" s="82"/>
      <c r="H68" s="82"/>
      <c r="I68" s="82"/>
      <c r="J68" s="82"/>
      <c r="K68" s="82"/>
      <c r="L68" s="82"/>
    </row>
    <row r="69" spans="2:12" ht="13.15" customHeight="1" x14ac:dyDescent="0.2">
      <c r="B69" s="489" t="s">
        <v>262</v>
      </c>
      <c r="C69" s="61">
        <f t="shared" ref="C69:L69" si="17">SUM(C68:C68)*(1+$C$3)</f>
        <v>0</v>
      </c>
      <c r="D69" s="61">
        <f t="shared" si="17"/>
        <v>0</v>
      </c>
      <c r="E69" s="61">
        <f t="shared" si="17"/>
        <v>0</v>
      </c>
      <c r="F69" s="61">
        <f t="shared" si="17"/>
        <v>0</v>
      </c>
      <c r="G69" s="61">
        <f t="shared" si="17"/>
        <v>0</v>
      </c>
      <c r="H69" s="61">
        <f t="shared" si="17"/>
        <v>0</v>
      </c>
      <c r="I69" s="61">
        <f t="shared" si="17"/>
        <v>0</v>
      </c>
      <c r="J69" s="61">
        <f t="shared" si="17"/>
        <v>0</v>
      </c>
      <c r="K69" s="61">
        <f t="shared" si="17"/>
        <v>0</v>
      </c>
      <c r="L69" s="61">
        <f t="shared" si="17"/>
        <v>0</v>
      </c>
    </row>
    <row r="70" spans="2:12" x14ac:dyDescent="0.2">
      <c r="B70" s="163" t="s">
        <v>291</v>
      </c>
      <c r="C70" s="78"/>
      <c r="D70" s="78"/>
      <c r="E70" s="78"/>
      <c r="F70" s="78"/>
      <c r="G70" s="78"/>
      <c r="H70" s="78"/>
      <c r="I70" s="78"/>
      <c r="J70" s="78"/>
      <c r="K70" s="78"/>
      <c r="L70" s="78"/>
    </row>
    <row r="71" spans="2:12" x14ac:dyDescent="0.2">
      <c r="B71" s="253" t="s">
        <v>273</v>
      </c>
      <c r="C71" s="82"/>
      <c r="D71" s="82"/>
      <c r="E71" s="82"/>
      <c r="F71" s="82"/>
      <c r="G71" s="82"/>
      <c r="H71" s="82"/>
      <c r="I71" s="82"/>
      <c r="J71" s="82"/>
      <c r="K71" s="82"/>
      <c r="L71" s="82"/>
    </row>
    <row r="72" spans="2:12" x14ac:dyDescent="0.2">
      <c r="B72" s="325" t="s">
        <v>180</v>
      </c>
      <c r="C72" s="82"/>
      <c r="D72" s="82"/>
      <c r="E72" s="82"/>
      <c r="F72" s="82"/>
      <c r="G72" s="82"/>
      <c r="H72" s="82"/>
      <c r="I72" s="82"/>
      <c r="J72" s="82"/>
      <c r="K72" s="82"/>
      <c r="L72" s="82"/>
    </row>
    <row r="73" spans="2:12" x14ac:dyDescent="0.2">
      <c r="B73" s="161" t="s">
        <v>271</v>
      </c>
      <c r="C73" s="82"/>
      <c r="D73" s="82"/>
      <c r="E73" s="82"/>
      <c r="F73" s="82"/>
      <c r="G73" s="82"/>
      <c r="H73" s="82"/>
      <c r="I73" s="82"/>
      <c r="J73" s="82"/>
      <c r="K73" s="82"/>
      <c r="L73" s="82"/>
    </row>
    <row r="74" spans="2:12" x14ac:dyDescent="0.2">
      <c r="B74" s="489" t="s">
        <v>263</v>
      </c>
      <c r="C74" s="59">
        <f>IF(C71&lt;&gt;0,SUM(C71+C73),IF(C72&lt;&gt;0,SUM(C72+C73),C73))</f>
        <v>0</v>
      </c>
      <c r="D74" s="59">
        <f t="shared" ref="D74:L74" si="18">IF(D71&lt;&gt;0,SUM(D71+D73),IF(D72&lt;&gt;0,SUM(D72+D73),D73))</f>
        <v>0</v>
      </c>
      <c r="E74" s="59">
        <f t="shared" si="18"/>
        <v>0</v>
      </c>
      <c r="F74" s="59">
        <f t="shared" si="18"/>
        <v>0</v>
      </c>
      <c r="G74" s="59">
        <f t="shared" si="18"/>
        <v>0</v>
      </c>
      <c r="H74" s="59">
        <f t="shared" si="18"/>
        <v>0</v>
      </c>
      <c r="I74" s="59">
        <f t="shared" si="18"/>
        <v>0</v>
      </c>
      <c r="J74" s="59">
        <f t="shared" si="18"/>
        <v>0</v>
      </c>
      <c r="K74" s="59">
        <f t="shared" si="18"/>
        <v>0</v>
      </c>
      <c r="L74" s="59">
        <f t="shared" si="18"/>
        <v>0</v>
      </c>
    </row>
    <row r="75" spans="2:12" x14ac:dyDescent="0.2">
      <c r="B75" s="163" t="s">
        <v>290</v>
      </c>
      <c r="C75" s="78"/>
      <c r="D75" s="78"/>
      <c r="E75" s="78"/>
      <c r="F75" s="78"/>
      <c r="G75" s="78"/>
      <c r="H75" s="78"/>
      <c r="I75" s="78"/>
      <c r="J75" s="78"/>
      <c r="K75" s="78"/>
      <c r="L75" s="78"/>
    </row>
    <row r="76" spans="2:12" x14ac:dyDescent="0.2">
      <c r="B76" s="162" t="s">
        <v>171</v>
      </c>
      <c r="C76" s="319">
        <v>0</v>
      </c>
      <c r="D76" s="319">
        <v>0</v>
      </c>
      <c r="E76" s="319">
        <v>0</v>
      </c>
      <c r="F76" s="319">
        <v>0</v>
      </c>
      <c r="G76" s="319">
        <v>0</v>
      </c>
      <c r="H76" s="319">
        <v>0</v>
      </c>
      <c r="I76" s="319">
        <v>0</v>
      </c>
      <c r="J76" s="319">
        <v>0</v>
      </c>
      <c r="K76" s="319">
        <v>0</v>
      </c>
      <c r="L76" s="319">
        <v>0</v>
      </c>
    </row>
    <row r="77" spans="2:12" x14ac:dyDescent="0.2">
      <c r="B77" s="162" t="s">
        <v>41</v>
      </c>
      <c r="C77" s="81">
        <v>0</v>
      </c>
      <c r="D77" s="81">
        <v>0</v>
      </c>
      <c r="E77" s="81">
        <v>0</v>
      </c>
      <c r="F77" s="81">
        <v>0</v>
      </c>
      <c r="G77" s="81">
        <v>0</v>
      </c>
      <c r="H77" s="81">
        <v>0</v>
      </c>
      <c r="I77" s="81">
        <v>0</v>
      </c>
      <c r="J77" s="81">
        <v>0</v>
      </c>
      <c r="K77" s="81">
        <v>0</v>
      </c>
      <c r="L77" s="81">
        <v>0</v>
      </c>
    </row>
    <row r="78" spans="2:12" x14ac:dyDescent="0.2">
      <c r="B78" s="160" t="s">
        <v>42</v>
      </c>
      <c r="C78" s="58">
        <v>0</v>
      </c>
      <c r="D78" s="58">
        <v>0</v>
      </c>
      <c r="E78" s="58">
        <v>0</v>
      </c>
      <c r="F78" s="58">
        <v>0</v>
      </c>
      <c r="G78" s="58">
        <v>0</v>
      </c>
      <c r="H78" s="58">
        <v>0</v>
      </c>
      <c r="I78" s="58">
        <v>0</v>
      </c>
      <c r="J78" s="58">
        <v>0</v>
      </c>
      <c r="K78" s="58">
        <v>0</v>
      </c>
      <c r="L78" s="58">
        <v>0</v>
      </c>
    </row>
    <row r="79" spans="2:12" x14ac:dyDescent="0.2">
      <c r="B79" s="160" t="s">
        <v>43</v>
      </c>
      <c r="C79" s="318">
        <v>0</v>
      </c>
      <c r="D79" s="55">
        <f>$C$79</f>
        <v>0</v>
      </c>
      <c r="E79" s="55">
        <f t="shared" ref="E79:L79" si="19">$C$79</f>
        <v>0</v>
      </c>
      <c r="F79" s="55">
        <f t="shared" si="19"/>
        <v>0</v>
      </c>
      <c r="G79" s="55">
        <f t="shared" si="19"/>
        <v>0</v>
      </c>
      <c r="H79" s="55">
        <f t="shared" si="19"/>
        <v>0</v>
      </c>
      <c r="I79" s="55">
        <f t="shared" si="19"/>
        <v>0</v>
      </c>
      <c r="J79" s="55">
        <f t="shared" si="19"/>
        <v>0</v>
      </c>
      <c r="K79" s="55">
        <f t="shared" si="19"/>
        <v>0</v>
      </c>
      <c r="L79" s="55">
        <f t="shared" si="19"/>
        <v>0</v>
      </c>
    </row>
    <row r="80" spans="2:12" x14ac:dyDescent="0.2">
      <c r="B80" s="161" t="s">
        <v>148</v>
      </c>
      <c r="C80" s="82">
        <v>0</v>
      </c>
      <c r="D80" s="82">
        <v>0</v>
      </c>
      <c r="E80" s="82">
        <v>0</v>
      </c>
      <c r="F80" s="82">
        <v>0</v>
      </c>
      <c r="G80" s="82">
        <v>0</v>
      </c>
      <c r="H80" s="82">
        <v>0</v>
      </c>
      <c r="I80" s="82">
        <v>0</v>
      </c>
      <c r="J80" s="82">
        <v>0</v>
      </c>
      <c r="K80" s="82">
        <v>0</v>
      </c>
      <c r="L80" s="82">
        <v>0</v>
      </c>
    </row>
    <row r="81" spans="2:12" ht="13.5" thickBot="1" x14ac:dyDescent="0.25">
      <c r="B81" s="490" t="s">
        <v>261</v>
      </c>
      <c r="C81" s="322">
        <f t="shared" ref="C81:L81" si="20">SUM(C76:C80)*(1+$C$3)</f>
        <v>0</v>
      </c>
      <c r="D81" s="322">
        <f t="shared" si="20"/>
        <v>0</v>
      </c>
      <c r="E81" s="322">
        <f t="shared" si="20"/>
        <v>0</v>
      </c>
      <c r="F81" s="322">
        <f t="shared" si="20"/>
        <v>0</v>
      </c>
      <c r="G81" s="322">
        <f t="shared" si="20"/>
        <v>0</v>
      </c>
      <c r="H81" s="322">
        <f t="shared" si="20"/>
        <v>0</v>
      </c>
      <c r="I81" s="322">
        <f t="shared" si="20"/>
        <v>0</v>
      </c>
      <c r="J81" s="322">
        <f t="shared" si="20"/>
        <v>0</v>
      </c>
      <c r="K81" s="322">
        <f t="shared" si="20"/>
        <v>0</v>
      </c>
      <c r="L81" s="322">
        <f t="shared" si="20"/>
        <v>0</v>
      </c>
    </row>
    <row r="82" spans="2:12" s="345" customFormat="1" ht="13.15" customHeight="1" thickTop="1" x14ac:dyDescent="0.25">
      <c r="B82" s="156" t="s">
        <v>285</v>
      </c>
      <c r="C82" s="343"/>
      <c r="D82" s="343"/>
      <c r="E82" s="343"/>
      <c r="F82" s="344"/>
      <c r="G82" s="344"/>
      <c r="H82" s="344"/>
      <c r="I82" s="344"/>
      <c r="J82" s="344"/>
      <c r="K82" s="344"/>
      <c r="L82" s="344"/>
    </row>
    <row r="83" spans="2:12" ht="13.15" customHeight="1" x14ac:dyDescent="0.2">
      <c r="B83" s="159" t="s">
        <v>44</v>
      </c>
      <c r="C83" s="62">
        <f t="shared" ref="C83:L83" si="21">PV($C$6/12,C15,C57,,0)</f>
        <v>0</v>
      </c>
      <c r="D83" s="62">
        <f t="shared" si="21"/>
        <v>0</v>
      </c>
      <c r="E83" s="62">
        <f t="shared" si="21"/>
        <v>0</v>
      </c>
      <c r="F83" s="62">
        <f t="shared" si="21"/>
        <v>0</v>
      </c>
      <c r="G83" s="62">
        <f t="shared" si="21"/>
        <v>0</v>
      </c>
      <c r="H83" s="62">
        <f t="shared" si="21"/>
        <v>0</v>
      </c>
      <c r="I83" s="62">
        <f t="shared" si="21"/>
        <v>0</v>
      </c>
      <c r="J83" s="62">
        <f t="shared" si="21"/>
        <v>0</v>
      </c>
      <c r="K83" s="62">
        <f t="shared" si="21"/>
        <v>0</v>
      </c>
      <c r="L83" s="62">
        <f t="shared" si="21"/>
        <v>0</v>
      </c>
    </row>
    <row r="84" spans="2:12" s="6" customFormat="1" ht="13.15" customHeight="1" x14ac:dyDescent="0.2">
      <c r="B84" s="157" t="s">
        <v>45</v>
      </c>
      <c r="C84" s="55">
        <f t="shared" ref="C84:L84" si="22">C66*-1</f>
        <v>-126.14</v>
      </c>
      <c r="D84" s="55">
        <f t="shared" si="22"/>
        <v>-126.14</v>
      </c>
      <c r="E84" s="55">
        <f t="shared" si="22"/>
        <v>-126.14</v>
      </c>
      <c r="F84" s="55">
        <f t="shared" si="22"/>
        <v>-126.14</v>
      </c>
      <c r="G84" s="55">
        <f t="shared" si="22"/>
        <v>-126.14</v>
      </c>
      <c r="H84" s="55">
        <f t="shared" si="22"/>
        <v>-126.14</v>
      </c>
      <c r="I84" s="55">
        <f t="shared" si="22"/>
        <v>-126.14</v>
      </c>
      <c r="J84" s="55">
        <f t="shared" si="22"/>
        <v>-126.14</v>
      </c>
      <c r="K84" s="55">
        <f t="shared" si="22"/>
        <v>-126.14</v>
      </c>
      <c r="L84" s="55">
        <f t="shared" si="22"/>
        <v>-126.14</v>
      </c>
    </row>
    <row r="85" spans="2:12" s="6" customFormat="1" ht="13.15" customHeight="1" x14ac:dyDescent="0.2">
      <c r="B85" s="157" t="s">
        <v>46</v>
      </c>
      <c r="C85" s="55">
        <f t="shared" ref="C85:L85" si="23">PV($C$6,C15/12,C69,,0)</f>
        <v>0</v>
      </c>
      <c r="D85" s="55">
        <f t="shared" si="23"/>
        <v>0</v>
      </c>
      <c r="E85" s="55">
        <f t="shared" si="23"/>
        <v>0</v>
      </c>
      <c r="F85" s="55">
        <f t="shared" si="23"/>
        <v>0</v>
      </c>
      <c r="G85" s="55">
        <f t="shared" si="23"/>
        <v>0</v>
      </c>
      <c r="H85" s="55">
        <f t="shared" si="23"/>
        <v>0</v>
      </c>
      <c r="I85" s="55">
        <f t="shared" si="23"/>
        <v>0</v>
      </c>
      <c r="J85" s="55">
        <f t="shared" si="23"/>
        <v>0</v>
      </c>
      <c r="K85" s="55">
        <f t="shared" si="23"/>
        <v>0</v>
      </c>
      <c r="L85" s="55">
        <f t="shared" si="23"/>
        <v>0</v>
      </c>
    </row>
    <row r="86" spans="2:12" s="6" customFormat="1" ht="13.15" customHeight="1" x14ac:dyDescent="0.2">
      <c r="B86" s="157" t="s">
        <v>47</v>
      </c>
      <c r="C86" s="55">
        <f t="shared" ref="C86:L86" si="24">PV($C$6/12,C15,C74,,0)</f>
        <v>0</v>
      </c>
      <c r="D86" s="55">
        <f t="shared" si="24"/>
        <v>0</v>
      </c>
      <c r="E86" s="55">
        <f t="shared" si="24"/>
        <v>0</v>
      </c>
      <c r="F86" s="55">
        <f t="shared" si="24"/>
        <v>0</v>
      </c>
      <c r="G86" s="55">
        <f t="shared" si="24"/>
        <v>0</v>
      </c>
      <c r="H86" s="55">
        <f t="shared" si="24"/>
        <v>0</v>
      </c>
      <c r="I86" s="55">
        <f t="shared" si="24"/>
        <v>0</v>
      </c>
      <c r="J86" s="55">
        <f t="shared" si="24"/>
        <v>0</v>
      </c>
      <c r="K86" s="55">
        <f t="shared" si="24"/>
        <v>0</v>
      </c>
      <c r="L86" s="55">
        <f t="shared" si="24"/>
        <v>0</v>
      </c>
    </row>
    <row r="87" spans="2:12" s="6" customFormat="1" ht="13.15" customHeight="1" x14ac:dyDescent="0.2">
      <c r="B87" s="157" t="s">
        <v>48</v>
      </c>
      <c r="C87" s="63">
        <f t="shared" ref="C87:L87" si="25">((1+$C$6/12)^-C15)*-C81</f>
        <v>0</v>
      </c>
      <c r="D87" s="63">
        <f t="shared" si="25"/>
        <v>0</v>
      </c>
      <c r="E87" s="63">
        <f t="shared" si="25"/>
        <v>0</v>
      </c>
      <c r="F87" s="63">
        <f t="shared" si="25"/>
        <v>0</v>
      </c>
      <c r="G87" s="63">
        <f t="shared" si="25"/>
        <v>0</v>
      </c>
      <c r="H87" s="63">
        <f t="shared" si="25"/>
        <v>0</v>
      </c>
      <c r="I87" s="63">
        <f t="shared" si="25"/>
        <v>0</v>
      </c>
      <c r="J87" s="63">
        <f t="shared" si="25"/>
        <v>0</v>
      </c>
      <c r="K87" s="63">
        <f t="shared" si="25"/>
        <v>0</v>
      </c>
      <c r="L87" s="63">
        <f t="shared" si="25"/>
        <v>0</v>
      </c>
    </row>
    <row r="88" spans="2:12" s="6" customFormat="1" ht="13.15" customHeight="1" x14ac:dyDescent="0.2">
      <c r="B88" s="164" t="s">
        <v>49</v>
      </c>
      <c r="C88" s="64">
        <f>SUM(C83:C87)</f>
        <v>-126.14</v>
      </c>
      <c r="D88" s="64">
        <f t="shared" ref="D88:L88" si="26">SUM(D83:D87)</f>
        <v>-126.14</v>
      </c>
      <c r="E88" s="64">
        <f t="shared" si="26"/>
        <v>-126.14</v>
      </c>
      <c r="F88" s="64">
        <f t="shared" si="26"/>
        <v>-126.14</v>
      </c>
      <c r="G88" s="64">
        <f t="shared" si="26"/>
        <v>-126.14</v>
      </c>
      <c r="H88" s="64">
        <f t="shared" si="26"/>
        <v>-126.14</v>
      </c>
      <c r="I88" s="64">
        <f t="shared" si="26"/>
        <v>-126.14</v>
      </c>
      <c r="J88" s="64">
        <f t="shared" si="26"/>
        <v>-126.14</v>
      </c>
      <c r="K88" s="64">
        <f t="shared" si="26"/>
        <v>-126.14</v>
      </c>
      <c r="L88" s="64">
        <f t="shared" si="26"/>
        <v>-126.14</v>
      </c>
    </row>
    <row r="89" spans="2:12" s="6" customFormat="1" ht="13.15" customHeight="1" x14ac:dyDescent="0.2">
      <c r="B89" s="76" t="s">
        <v>286</v>
      </c>
      <c r="C89" s="60"/>
      <c r="D89" s="60"/>
      <c r="E89" s="60"/>
      <c r="F89" s="60"/>
      <c r="G89" s="60"/>
      <c r="H89" s="60"/>
      <c r="I89" s="60"/>
      <c r="J89" s="60"/>
      <c r="K89" s="60"/>
      <c r="L89" s="60"/>
    </row>
    <row r="90" spans="2:12" s="6" customFormat="1" ht="13.15" customHeight="1" x14ac:dyDescent="0.2">
      <c r="B90" s="159" t="s">
        <v>50</v>
      </c>
      <c r="C90" s="62">
        <f t="shared" ref="C90:L90" si="27">C28*-1</f>
        <v>0</v>
      </c>
      <c r="D90" s="62">
        <f t="shared" si="27"/>
        <v>0</v>
      </c>
      <c r="E90" s="62">
        <f t="shared" si="27"/>
        <v>0</v>
      </c>
      <c r="F90" s="62">
        <f t="shared" si="27"/>
        <v>0</v>
      </c>
      <c r="G90" s="62">
        <f t="shared" si="27"/>
        <v>0</v>
      </c>
      <c r="H90" s="62">
        <f t="shared" si="27"/>
        <v>0</v>
      </c>
      <c r="I90" s="62">
        <f t="shared" si="27"/>
        <v>0</v>
      </c>
      <c r="J90" s="62">
        <f t="shared" si="27"/>
        <v>0</v>
      </c>
      <c r="K90" s="62">
        <f t="shared" si="27"/>
        <v>0</v>
      </c>
      <c r="L90" s="62">
        <f t="shared" si="27"/>
        <v>0</v>
      </c>
    </row>
    <row r="91" spans="2:12" s="6" customFormat="1" ht="13.15" customHeight="1" x14ac:dyDescent="0.2">
      <c r="B91" s="157" t="s">
        <v>45</v>
      </c>
      <c r="C91" s="55">
        <f t="shared" ref="C91:L91" si="28">C40*-1</f>
        <v>-126.14</v>
      </c>
      <c r="D91" s="55">
        <f t="shared" si="28"/>
        <v>-126.14</v>
      </c>
      <c r="E91" s="55">
        <f t="shared" si="28"/>
        <v>-126.14</v>
      </c>
      <c r="F91" s="55">
        <f t="shared" si="28"/>
        <v>-126.14</v>
      </c>
      <c r="G91" s="55">
        <f t="shared" si="28"/>
        <v>-126.14</v>
      </c>
      <c r="H91" s="55">
        <f t="shared" si="28"/>
        <v>-126.14</v>
      </c>
      <c r="I91" s="55">
        <f t="shared" si="28"/>
        <v>-126.14</v>
      </c>
      <c r="J91" s="55">
        <f t="shared" si="28"/>
        <v>-126.14</v>
      </c>
      <c r="K91" s="55">
        <f t="shared" si="28"/>
        <v>-126.14</v>
      </c>
      <c r="L91" s="55">
        <f t="shared" si="28"/>
        <v>-126.14</v>
      </c>
    </row>
    <row r="92" spans="2:12" s="6" customFormat="1" ht="13.15" customHeight="1" x14ac:dyDescent="0.2">
      <c r="B92" s="157" t="s">
        <v>46</v>
      </c>
      <c r="C92" s="55">
        <f>C43*-1</f>
        <v>0</v>
      </c>
      <c r="D92" s="55">
        <f t="shared" ref="D92:L92" si="29">D43*-1</f>
        <v>0</v>
      </c>
      <c r="E92" s="55">
        <f t="shared" si="29"/>
        <v>0</v>
      </c>
      <c r="F92" s="55">
        <f t="shared" si="29"/>
        <v>0</v>
      </c>
      <c r="G92" s="55">
        <f t="shared" si="29"/>
        <v>0</v>
      </c>
      <c r="H92" s="55">
        <f t="shared" si="29"/>
        <v>0</v>
      </c>
      <c r="I92" s="55">
        <f t="shared" si="29"/>
        <v>0</v>
      </c>
      <c r="J92" s="55">
        <f t="shared" si="29"/>
        <v>0</v>
      </c>
      <c r="K92" s="55">
        <f t="shared" si="29"/>
        <v>0</v>
      </c>
      <c r="L92" s="55">
        <f t="shared" si="29"/>
        <v>0</v>
      </c>
    </row>
    <row r="93" spans="2:12" s="6" customFormat="1" ht="13.15" customHeight="1" x14ac:dyDescent="0.2">
      <c r="B93" s="157" t="s">
        <v>47</v>
      </c>
      <c r="C93" s="55">
        <f>C48*-1</f>
        <v>0</v>
      </c>
      <c r="D93" s="55">
        <f>D48*-1</f>
        <v>0</v>
      </c>
      <c r="E93" s="55">
        <f t="shared" ref="E93:L93" si="30">E48*-1</f>
        <v>0</v>
      </c>
      <c r="F93" s="55">
        <f t="shared" si="30"/>
        <v>0</v>
      </c>
      <c r="G93" s="55">
        <f t="shared" si="30"/>
        <v>0</v>
      </c>
      <c r="H93" s="55">
        <f t="shared" si="30"/>
        <v>0</v>
      </c>
      <c r="I93" s="55">
        <f t="shared" si="30"/>
        <v>0</v>
      </c>
      <c r="J93" s="55">
        <f t="shared" si="30"/>
        <v>0</v>
      </c>
      <c r="K93" s="55">
        <f t="shared" si="30"/>
        <v>0</v>
      </c>
      <c r="L93" s="55">
        <f t="shared" si="30"/>
        <v>0</v>
      </c>
    </row>
    <row r="94" spans="2:12" s="6" customFormat="1" ht="13.15" customHeight="1" x14ac:dyDescent="0.2">
      <c r="B94" s="157" t="s">
        <v>48</v>
      </c>
      <c r="C94" s="55">
        <f t="shared" ref="C94:L94" si="31">((1+$C$6/12)^-C15)*C54*-1</f>
        <v>-1939.6999999999998</v>
      </c>
      <c r="D94" s="55">
        <f t="shared" si="31"/>
        <v>-1939.6999999999998</v>
      </c>
      <c r="E94" s="55">
        <f t="shared" si="31"/>
        <v>-1939.6999999999998</v>
      </c>
      <c r="F94" s="55">
        <f t="shared" si="31"/>
        <v>-1939.6999999999998</v>
      </c>
      <c r="G94" s="55">
        <f t="shared" si="31"/>
        <v>-1939.6999999999998</v>
      </c>
      <c r="H94" s="55">
        <f t="shared" si="31"/>
        <v>-1939.6999999999998</v>
      </c>
      <c r="I94" s="55">
        <f t="shared" si="31"/>
        <v>-1939.6999999999998</v>
      </c>
      <c r="J94" s="55">
        <f t="shared" si="31"/>
        <v>-1939.6999999999998</v>
      </c>
      <c r="K94" s="55">
        <f t="shared" si="31"/>
        <v>-1939.6999999999998</v>
      </c>
      <c r="L94" s="55">
        <f t="shared" si="31"/>
        <v>-1939.6999999999998</v>
      </c>
    </row>
    <row r="95" spans="2:12" s="6" customFormat="1" ht="13.15" customHeight="1" x14ac:dyDescent="0.2">
      <c r="B95" s="157" t="s">
        <v>51</v>
      </c>
      <c r="C95" s="55">
        <f t="shared" ref="C95:L95" si="32">((1+$C$6/12)^-C15)*C31</f>
        <v>0</v>
      </c>
      <c r="D95" s="55">
        <f t="shared" si="32"/>
        <v>0</v>
      </c>
      <c r="E95" s="55">
        <f t="shared" si="32"/>
        <v>0</v>
      </c>
      <c r="F95" s="55">
        <f t="shared" si="32"/>
        <v>0</v>
      </c>
      <c r="G95" s="55">
        <f t="shared" si="32"/>
        <v>0</v>
      </c>
      <c r="H95" s="55">
        <f t="shared" si="32"/>
        <v>0</v>
      </c>
      <c r="I95" s="55">
        <f t="shared" si="32"/>
        <v>0</v>
      </c>
      <c r="J95" s="55">
        <f t="shared" si="32"/>
        <v>0</v>
      </c>
      <c r="K95" s="55">
        <f t="shared" si="32"/>
        <v>0</v>
      </c>
      <c r="L95" s="55">
        <f t="shared" si="32"/>
        <v>0</v>
      </c>
    </row>
    <row r="96" spans="2:12" s="6" customFormat="1" ht="13.15" customHeight="1" x14ac:dyDescent="0.2">
      <c r="B96" s="165" t="s">
        <v>52</v>
      </c>
      <c r="C96" s="55">
        <f t="shared" ref="C96:L96" si="33">SUM(C90:C95)</f>
        <v>-2065.8399999999997</v>
      </c>
      <c r="D96" s="55">
        <f t="shared" si="33"/>
        <v>-2065.8399999999997</v>
      </c>
      <c r="E96" s="55">
        <f t="shared" si="33"/>
        <v>-2065.8399999999997</v>
      </c>
      <c r="F96" s="55">
        <f t="shared" si="33"/>
        <v>-2065.8399999999997</v>
      </c>
      <c r="G96" s="55">
        <f t="shared" si="33"/>
        <v>-2065.8399999999997</v>
      </c>
      <c r="H96" s="55">
        <f t="shared" si="33"/>
        <v>-2065.8399999999997</v>
      </c>
      <c r="I96" s="55">
        <f t="shared" si="33"/>
        <v>-2065.8399999999997</v>
      </c>
      <c r="J96" s="55">
        <f t="shared" si="33"/>
        <v>-2065.8399999999997</v>
      </c>
      <c r="K96" s="55">
        <f t="shared" si="33"/>
        <v>-2065.8399999999997</v>
      </c>
      <c r="L96" s="55">
        <f t="shared" si="33"/>
        <v>-2065.8399999999997</v>
      </c>
    </row>
    <row r="97" spans="2:12" s="27" customFormat="1" ht="13.15" customHeight="1" x14ac:dyDescent="0.2">
      <c r="B97" s="166" t="s">
        <v>53</v>
      </c>
      <c r="C97" s="65" t="str">
        <f t="shared" ref="C97:L97" si="34">IF(C15=0,"Anzahl Monate eintragen",IF(C56=0,"kein Leasing angeboten",RANK(C101,$C$101:$L$102,1)))</f>
        <v>Anzahl Monate eintragen</v>
      </c>
      <c r="D97" s="65" t="str">
        <f t="shared" si="34"/>
        <v>Anzahl Monate eintragen</v>
      </c>
      <c r="E97" s="65" t="str">
        <f t="shared" si="34"/>
        <v>Anzahl Monate eintragen</v>
      </c>
      <c r="F97" s="65" t="str">
        <f t="shared" si="34"/>
        <v>Anzahl Monate eintragen</v>
      </c>
      <c r="G97" s="65" t="str">
        <f t="shared" si="34"/>
        <v>Anzahl Monate eintragen</v>
      </c>
      <c r="H97" s="65" t="str">
        <f t="shared" si="34"/>
        <v>Anzahl Monate eintragen</v>
      </c>
      <c r="I97" s="65" t="str">
        <f t="shared" si="34"/>
        <v>Anzahl Monate eintragen</v>
      </c>
      <c r="J97" s="65" t="str">
        <f t="shared" si="34"/>
        <v>Anzahl Monate eintragen</v>
      </c>
      <c r="K97" s="65" t="str">
        <f t="shared" si="34"/>
        <v>Anzahl Monate eintragen</v>
      </c>
      <c r="L97" s="65" t="str">
        <f t="shared" si="34"/>
        <v>Anzahl Monate eintragen</v>
      </c>
    </row>
    <row r="98" spans="2:12" s="27" customFormat="1" ht="13.15" customHeight="1" x14ac:dyDescent="0.2">
      <c r="B98" s="166"/>
      <c r="C98" s="66" t="str">
        <f t="shared" ref="C98:L98" si="35">IF(C15=0,"Anzahl Monate eintragen",IF(C27=0,"kein Kauf angeboten",RANK(C102,$C$101:$L$102,1)))</f>
        <v>Anzahl Monate eintragen</v>
      </c>
      <c r="D98" s="66" t="str">
        <f t="shared" si="35"/>
        <v>Anzahl Monate eintragen</v>
      </c>
      <c r="E98" s="66" t="str">
        <f t="shared" si="35"/>
        <v>Anzahl Monate eintragen</v>
      </c>
      <c r="F98" s="66" t="str">
        <f t="shared" si="35"/>
        <v>Anzahl Monate eintragen</v>
      </c>
      <c r="G98" s="66" t="str">
        <f t="shared" si="35"/>
        <v>Anzahl Monate eintragen</v>
      </c>
      <c r="H98" s="66" t="str">
        <f t="shared" si="35"/>
        <v>Anzahl Monate eintragen</v>
      </c>
      <c r="I98" s="66" t="str">
        <f t="shared" si="35"/>
        <v>Anzahl Monate eintragen</v>
      </c>
      <c r="J98" s="66" t="str">
        <f t="shared" si="35"/>
        <v>Anzahl Monate eintragen</v>
      </c>
      <c r="K98" s="66" t="str">
        <f t="shared" si="35"/>
        <v>Anzahl Monate eintragen</v>
      </c>
      <c r="L98" s="66" t="str">
        <f t="shared" si="35"/>
        <v>Anzahl Monate eintragen</v>
      </c>
    </row>
    <row r="99" spans="2:12" s="6" customFormat="1" ht="13.15" customHeight="1" x14ac:dyDescent="0.2">
      <c r="B99" s="76" t="s">
        <v>54</v>
      </c>
      <c r="C99" s="67"/>
      <c r="D99" s="67"/>
      <c r="E99" s="67"/>
      <c r="F99" s="67"/>
      <c r="G99" s="67"/>
      <c r="H99" s="67"/>
      <c r="I99" s="67"/>
      <c r="J99" s="67"/>
      <c r="K99" s="67"/>
      <c r="L99" s="67"/>
    </row>
    <row r="100" spans="2:12" s="6" customFormat="1" x14ac:dyDescent="0.2">
      <c r="B100" s="652" t="s">
        <v>55</v>
      </c>
      <c r="C100" s="68" t="str">
        <f t="shared" ref="C100:J100" si="36">IF(C15=0,"Anzahl Monate eintragen",IF(C97&lt;&gt;"kein Leasing angeboten",RANK(C97,$C$97:$J$98,1),"kein Angebot"))</f>
        <v>Anzahl Monate eintragen</v>
      </c>
      <c r="D100" s="68" t="str">
        <f t="shared" si="36"/>
        <v>Anzahl Monate eintragen</v>
      </c>
      <c r="E100" s="68" t="str">
        <f t="shared" si="36"/>
        <v>Anzahl Monate eintragen</v>
      </c>
      <c r="F100" s="68" t="str">
        <f t="shared" si="36"/>
        <v>Anzahl Monate eintragen</v>
      </c>
      <c r="G100" s="68" t="str">
        <f t="shared" si="36"/>
        <v>Anzahl Monate eintragen</v>
      </c>
      <c r="H100" s="68" t="str">
        <f t="shared" si="36"/>
        <v>Anzahl Monate eintragen</v>
      </c>
      <c r="I100" s="68" t="str">
        <f t="shared" si="36"/>
        <v>Anzahl Monate eintragen</v>
      </c>
      <c r="J100" s="68" t="str">
        <f t="shared" si="36"/>
        <v>Anzahl Monate eintragen</v>
      </c>
      <c r="K100" s="68" t="str">
        <f>IF(K15=0,"Anzahl Monate eintragen",IF(K97&lt;&gt;"kein Leasing angeboten",RANK(K97,$C$97:$K$98,1),"kein Angebot"))</f>
        <v>Anzahl Monate eintragen</v>
      </c>
      <c r="L100" s="68" t="str">
        <f>IF(L15=0,"Anzahl Monate eintragen",IF(L97&lt;&gt;"kein Leasing angeboten",RANK(L97,$C$97:$K$98,1),"kein Angebot"))</f>
        <v>Anzahl Monate eintragen</v>
      </c>
    </row>
    <row r="101" spans="2:12" s="6" customFormat="1" ht="12" x14ac:dyDescent="0.2">
      <c r="B101" s="653"/>
      <c r="C101" s="153" t="str">
        <f t="shared" ref="C101:L101" si="37">IF(C56=0,"0",(C88*-1)/C18+C25)</f>
        <v>0</v>
      </c>
      <c r="D101" s="153" t="str">
        <f t="shared" si="37"/>
        <v>0</v>
      </c>
      <c r="E101" s="153" t="str">
        <f t="shared" si="37"/>
        <v>0</v>
      </c>
      <c r="F101" s="153" t="str">
        <f t="shared" si="37"/>
        <v>0</v>
      </c>
      <c r="G101" s="153" t="str">
        <f t="shared" si="37"/>
        <v>0</v>
      </c>
      <c r="H101" s="153" t="str">
        <f t="shared" si="37"/>
        <v>0</v>
      </c>
      <c r="I101" s="153" t="str">
        <f t="shared" si="37"/>
        <v>0</v>
      </c>
      <c r="J101" s="153" t="str">
        <f t="shared" si="37"/>
        <v>0</v>
      </c>
      <c r="K101" s="153" t="str">
        <f t="shared" si="37"/>
        <v>0</v>
      </c>
      <c r="L101" s="153" t="str">
        <f t="shared" si="37"/>
        <v>0</v>
      </c>
    </row>
    <row r="102" spans="2:12" s="6" customFormat="1" ht="12" x14ac:dyDescent="0.2">
      <c r="B102" s="654" t="s">
        <v>56</v>
      </c>
      <c r="C102" s="70" t="str">
        <f t="shared" ref="C102:L102" si="38">IF(ISBLANK(C27),"0",(C96*-1)/C18+C25)</f>
        <v>0</v>
      </c>
      <c r="D102" s="70" t="str">
        <f>IF(ISBLANK(D27),"0",(D96*-1)/D18+D25)</f>
        <v>0</v>
      </c>
      <c r="E102" s="70" t="str">
        <f t="shared" si="38"/>
        <v>0</v>
      </c>
      <c r="F102" s="70" t="str">
        <f t="shared" si="38"/>
        <v>0</v>
      </c>
      <c r="G102" s="70" t="str">
        <f t="shared" si="38"/>
        <v>0</v>
      </c>
      <c r="H102" s="70" t="str">
        <f t="shared" si="38"/>
        <v>0</v>
      </c>
      <c r="I102" s="70" t="str">
        <f t="shared" si="38"/>
        <v>0</v>
      </c>
      <c r="J102" s="70" t="str">
        <f t="shared" si="38"/>
        <v>0</v>
      </c>
      <c r="K102" s="70" t="str">
        <f t="shared" si="38"/>
        <v>0</v>
      </c>
      <c r="L102" s="70" t="str">
        <f t="shared" si="38"/>
        <v>0</v>
      </c>
    </row>
    <row r="103" spans="2:12" s="6" customFormat="1" ht="13.5" thickBot="1" x14ac:dyDescent="0.25">
      <c r="B103" s="655"/>
      <c r="C103" s="71" t="str">
        <f t="shared" ref="C103:L103" si="39">IF(C15=0,"Anzahl Monate eintragen",IF(C98&lt;&gt;"kein Kauf angeboten",RANK(C98,$C$97:$L$98,1),"kein Angebot"))</f>
        <v>Anzahl Monate eintragen</v>
      </c>
      <c r="D103" s="71" t="str">
        <f t="shared" si="39"/>
        <v>Anzahl Monate eintragen</v>
      </c>
      <c r="E103" s="71" t="str">
        <f t="shared" si="39"/>
        <v>Anzahl Monate eintragen</v>
      </c>
      <c r="F103" s="71" t="str">
        <f t="shared" si="39"/>
        <v>Anzahl Monate eintragen</v>
      </c>
      <c r="G103" s="71" t="str">
        <f t="shared" si="39"/>
        <v>Anzahl Monate eintragen</v>
      </c>
      <c r="H103" s="71" t="str">
        <f t="shared" si="39"/>
        <v>Anzahl Monate eintragen</v>
      </c>
      <c r="I103" s="71" t="str">
        <f t="shared" si="39"/>
        <v>Anzahl Monate eintragen</v>
      </c>
      <c r="J103" s="71" t="str">
        <f t="shared" si="39"/>
        <v>Anzahl Monate eintragen</v>
      </c>
      <c r="K103" s="71" t="str">
        <f t="shared" si="39"/>
        <v>Anzahl Monate eintragen</v>
      </c>
      <c r="L103" s="71" t="str">
        <f t="shared" si="39"/>
        <v>Anzahl Monate eintragen</v>
      </c>
    </row>
    <row r="104" spans="2:12" s="342" customFormat="1" ht="15.75" customHeight="1" thickBot="1" x14ac:dyDescent="0.3">
      <c r="B104" s="341" t="s">
        <v>287</v>
      </c>
      <c r="C104" s="70">
        <f>IF(Umweltauswirkungen!J11=" "," ",Umweltauswirkungen!J11*(1+$C$3))</f>
        <v>0</v>
      </c>
      <c r="D104" s="70">
        <f>IF(Umweltauswirkungen!J17=" "," ",Umweltauswirkungen!J17*(1+$C$3))</f>
        <v>0</v>
      </c>
      <c r="E104" s="70">
        <f>IF(Umweltauswirkungen!J23=" "," ",Umweltauswirkungen!J23*(1+$C$3))</f>
        <v>0</v>
      </c>
      <c r="F104" s="70">
        <f>IF(Umweltauswirkungen!J29=" "," ",Umweltauswirkungen!J29*(1+$C$3))</f>
        <v>0</v>
      </c>
      <c r="G104" s="70">
        <f>IF(Umweltauswirkungen!J35=" "," ",Umweltauswirkungen!J35*(1+$C$3))</f>
        <v>0</v>
      </c>
      <c r="H104" s="70">
        <f>IF(Umweltauswirkungen!J41=" "," ",Umweltauswirkungen!J41*(1+$C$3))</f>
        <v>0</v>
      </c>
      <c r="I104" s="70">
        <f>IF(Umweltauswirkungen!J47=" "," ",Umweltauswirkungen!J47*(1+$C$3))</f>
        <v>0</v>
      </c>
      <c r="J104" s="70">
        <f>IF(Umweltauswirkungen!J53=" "," ",Umweltauswirkungen!J53*(1+$C$3))</f>
        <v>0</v>
      </c>
      <c r="K104" s="70">
        <f>IF(Umweltauswirkungen!J59=" "," ",Umweltauswirkungen!J59*(1+$C$3))</f>
        <v>0</v>
      </c>
      <c r="L104" s="70">
        <f>IF(Umweltauswirkungen!J65=" "," ",Umweltauswirkungen!J65*(1+$C$3))</f>
        <v>0</v>
      </c>
    </row>
    <row r="105" spans="2:12" s="27" customFormat="1" ht="15.75" hidden="1" customHeight="1" x14ac:dyDescent="0.2">
      <c r="B105" s="79" t="s">
        <v>53</v>
      </c>
      <c r="C105" s="72" t="str">
        <f t="shared" ref="C105:L105" si="40">IF(C15=0,"Anzahl Monate eintragen",IF(C56=0,"kein Leasing angeboten",RANK(C109,$C$109:$L$110,1)))</f>
        <v>Anzahl Monate eintragen</v>
      </c>
      <c r="D105" s="72" t="str">
        <f t="shared" si="40"/>
        <v>Anzahl Monate eintragen</v>
      </c>
      <c r="E105" s="72" t="str">
        <f t="shared" si="40"/>
        <v>Anzahl Monate eintragen</v>
      </c>
      <c r="F105" s="72" t="str">
        <f t="shared" si="40"/>
        <v>Anzahl Monate eintragen</v>
      </c>
      <c r="G105" s="72" t="str">
        <f t="shared" si="40"/>
        <v>Anzahl Monate eintragen</v>
      </c>
      <c r="H105" s="72" t="str">
        <f t="shared" si="40"/>
        <v>Anzahl Monate eintragen</v>
      </c>
      <c r="I105" s="72" t="str">
        <f t="shared" si="40"/>
        <v>Anzahl Monate eintragen</v>
      </c>
      <c r="J105" s="72" t="str">
        <f t="shared" si="40"/>
        <v>Anzahl Monate eintragen</v>
      </c>
      <c r="K105" s="72" t="str">
        <f t="shared" si="40"/>
        <v>Anzahl Monate eintragen</v>
      </c>
      <c r="L105" s="72" t="str">
        <f t="shared" si="40"/>
        <v>Anzahl Monate eintragen</v>
      </c>
    </row>
    <row r="106" spans="2:12" s="27" customFormat="1" ht="15.75" hidden="1" customHeight="1" thickBot="1" x14ac:dyDescent="0.25">
      <c r="B106" s="51"/>
      <c r="C106" s="73" t="str">
        <f t="shared" ref="C106:L106" si="41">IF(C15=0,"Anzahl Monate eintragen",IF(C27=0,"kein Kauf angeboten",RANK(C110,$C$109:$L$110,1)))</f>
        <v>Anzahl Monate eintragen</v>
      </c>
      <c r="D106" s="73" t="str">
        <f t="shared" si="41"/>
        <v>Anzahl Monate eintragen</v>
      </c>
      <c r="E106" s="73" t="str">
        <f t="shared" si="41"/>
        <v>Anzahl Monate eintragen</v>
      </c>
      <c r="F106" s="73" t="str">
        <f t="shared" si="41"/>
        <v>Anzahl Monate eintragen</v>
      </c>
      <c r="G106" s="73" t="str">
        <f t="shared" si="41"/>
        <v>Anzahl Monate eintragen</v>
      </c>
      <c r="H106" s="73" t="str">
        <f t="shared" si="41"/>
        <v>Anzahl Monate eintragen</v>
      </c>
      <c r="I106" s="73" t="str">
        <f t="shared" si="41"/>
        <v>Anzahl Monate eintragen</v>
      </c>
      <c r="J106" s="73" t="str">
        <f t="shared" si="41"/>
        <v>Anzahl Monate eintragen</v>
      </c>
      <c r="K106" s="73" t="str">
        <f t="shared" si="41"/>
        <v>Anzahl Monate eintragen</v>
      </c>
      <c r="L106" s="73" t="str">
        <f t="shared" si="41"/>
        <v>Anzahl Monate eintragen</v>
      </c>
    </row>
    <row r="107" spans="2:12" s="6" customFormat="1" ht="15.75" customHeight="1" x14ac:dyDescent="0.2">
      <c r="B107" s="324" t="s">
        <v>100</v>
      </c>
      <c r="C107" s="74"/>
      <c r="D107" s="28"/>
      <c r="E107" s="74"/>
      <c r="F107" s="74"/>
      <c r="G107" s="74"/>
      <c r="H107" s="29"/>
      <c r="I107" s="29"/>
      <c r="J107" s="74"/>
      <c r="K107" s="74"/>
      <c r="L107" s="74"/>
    </row>
    <row r="108" spans="2:12" s="6" customFormat="1" x14ac:dyDescent="0.2">
      <c r="B108" s="656" t="s">
        <v>55</v>
      </c>
      <c r="C108" s="68" t="str">
        <f t="shared" ref="C108:L108" si="42">IF(C15=0,"Anzahl Monate eintragen",IF(C105&lt;&gt;"kein Leasing angeboten",RANK(C105,$C$105:$L$106,1),"kein Angebot"))</f>
        <v>Anzahl Monate eintragen</v>
      </c>
      <c r="D108" s="68" t="str">
        <f t="shared" si="42"/>
        <v>Anzahl Monate eintragen</v>
      </c>
      <c r="E108" s="68" t="str">
        <f t="shared" si="42"/>
        <v>Anzahl Monate eintragen</v>
      </c>
      <c r="F108" s="68" t="str">
        <f t="shared" si="42"/>
        <v>Anzahl Monate eintragen</v>
      </c>
      <c r="G108" s="68" t="str">
        <f t="shared" si="42"/>
        <v>Anzahl Monate eintragen</v>
      </c>
      <c r="H108" s="68" t="str">
        <f t="shared" si="42"/>
        <v>Anzahl Monate eintragen</v>
      </c>
      <c r="I108" s="68" t="str">
        <f t="shared" si="42"/>
        <v>Anzahl Monate eintragen</v>
      </c>
      <c r="J108" s="68" t="str">
        <f t="shared" si="42"/>
        <v>Anzahl Monate eintragen</v>
      </c>
      <c r="K108" s="68" t="str">
        <f t="shared" si="42"/>
        <v>Anzahl Monate eintragen</v>
      </c>
      <c r="L108" s="68" t="str">
        <f t="shared" si="42"/>
        <v>Anzahl Monate eintragen</v>
      </c>
    </row>
    <row r="109" spans="2:12" s="6" customFormat="1" thickBot="1" x14ac:dyDescent="0.25">
      <c r="B109" s="657"/>
      <c r="C109" s="300" t="str">
        <f t="shared" ref="C109:L109" si="43">IF(C56=0,"-",C101+C104)</f>
        <v>-</v>
      </c>
      <c r="D109" s="300" t="str">
        <f t="shared" si="43"/>
        <v>-</v>
      </c>
      <c r="E109" s="300" t="str">
        <f t="shared" si="43"/>
        <v>-</v>
      </c>
      <c r="F109" s="300" t="str">
        <f t="shared" si="43"/>
        <v>-</v>
      </c>
      <c r="G109" s="300" t="str">
        <f t="shared" si="43"/>
        <v>-</v>
      </c>
      <c r="H109" s="300" t="str">
        <f t="shared" si="43"/>
        <v>-</v>
      </c>
      <c r="I109" s="300" t="str">
        <f t="shared" si="43"/>
        <v>-</v>
      </c>
      <c r="J109" s="300" t="str">
        <f t="shared" si="43"/>
        <v>-</v>
      </c>
      <c r="K109" s="300" t="str">
        <f t="shared" si="43"/>
        <v>-</v>
      </c>
      <c r="L109" s="300" t="str">
        <f t="shared" si="43"/>
        <v>-</v>
      </c>
    </row>
    <row r="110" spans="2:12" s="6" customFormat="1" ht="12" x14ac:dyDescent="0.2">
      <c r="B110" s="658" t="s">
        <v>56</v>
      </c>
      <c r="C110" s="69" t="str">
        <f t="shared" ref="C110:L110" si="44">IF(C28=0,"-",C102+C104)</f>
        <v>-</v>
      </c>
      <c r="D110" s="69" t="str">
        <f t="shared" si="44"/>
        <v>-</v>
      </c>
      <c r="E110" s="69" t="str">
        <f t="shared" si="44"/>
        <v>-</v>
      </c>
      <c r="F110" s="69" t="str">
        <f t="shared" si="44"/>
        <v>-</v>
      </c>
      <c r="G110" s="69" t="str">
        <f t="shared" si="44"/>
        <v>-</v>
      </c>
      <c r="H110" s="69" t="str">
        <f t="shared" si="44"/>
        <v>-</v>
      </c>
      <c r="I110" s="69" t="str">
        <f t="shared" si="44"/>
        <v>-</v>
      </c>
      <c r="J110" s="69" t="str">
        <f t="shared" si="44"/>
        <v>-</v>
      </c>
      <c r="K110" s="69" t="str">
        <f t="shared" si="44"/>
        <v>-</v>
      </c>
      <c r="L110" s="69" t="str">
        <f t="shared" si="44"/>
        <v>-</v>
      </c>
    </row>
    <row r="111" spans="2:12" s="6" customFormat="1" ht="13.5" thickBot="1" x14ac:dyDescent="0.25">
      <c r="B111" s="659"/>
      <c r="C111" s="71" t="str">
        <f t="shared" ref="C111:L111" si="45">IF(C15=0,"Anzahl Monate eintragen",IF(C106&lt;&gt;"kein Kauf angeboten",RANK(C106,$C$105:$L$106,1),"kein Angebot"))</f>
        <v>Anzahl Monate eintragen</v>
      </c>
      <c r="D111" s="71" t="str">
        <f t="shared" si="45"/>
        <v>Anzahl Monate eintragen</v>
      </c>
      <c r="E111" s="71" t="str">
        <f t="shared" si="45"/>
        <v>Anzahl Monate eintragen</v>
      </c>
      <c r="F111" s="71" t="str">
        <f t="shared" si="45"/>
        <v>Anzahl Monate eintragen</v>
      </c>
      <c r="G111" s="71" t="str">
        <f t="shared" si="45"/>
        <v>Anzahl Monate eintragen</v>
      </c>
      <c r="H111" s="71" t="str">
        <f t="shared" si="45"/>
        <v>Anzahl Monate eintragen</v>
      </c>
      <c r="I111" s="71" t="str">
        <f t="shared" si="45"/>
        <v>Anzahl Monate eintragen</v>
      </c>
      <c r="J111" s="71" t="str">
        <f t="shared" si="45"/>
        <v>Anzahl Monate eintragen</v>
      </c>
      <c r="K111" s="71" t="str">
        <f t="shared" si="45"/>
        <v>Anzahl Monate eintragen</v>
      </c>
      <c r="L111" s="71" t="str">
        <f t="shared" si="45"/>
        <v>Anzahl Monate eintragen</v>
      </c>
    </row>
    <row r="112" spans="2:12" s="6" customFormat="1" ht="23.25" thickBot="1" x14ac:dyDescent="0.25">
      <c r="B112" s="11" t="s">
        <v>226</v>
      </c>
      <c r="C112" s="5"/>
      <c r="D112" s="7"/>
      <c r="E112" s="7"/>
      <c r="F112" s="7"/>
      <c r="G112" s="7"/>
      <c r="H112" s="7"/>
      <c r="I112" s="7"/>
      <c r="J112" s="7"/>
    </row>
    <row r="113" spans="2:10" s="6" customFormat="1" ht="13.5" thickBot="1" x14ac:dyDescent="0.25">
      <c r="B113" s="11" t="s">
        <v>163</v>
      </c>
      <c r="C113" s="5"/>
      <c r="D113" s="340">
        <f>+C90+C91+C93+C94</f>
        <v>-2065.8399999999997</v>
      </c>
    </row>
    <row r="114" spans="2:10" s="6" customFormat="1" ht="23.25" thickBot="1" x14ac:dyDescent="0.25">
      <c r="B114" s="12" t="s">
        <v>72</v>
      </c>
      <c r="C114" s="7"/>
      <c r="D114" s="20" t="s">
        <v>101</v>
      </c>
    </row>
    <row r="115" spans="2:10" s="6" customFormat="1" ht="11.25" x14ac:dyDescent="0.2"/>
    <row r="116" spans="2:10" s="6" customFormat="1" ht="11.25" x14ac:dyDescent="0.2">
      <c r="B116" s="8"/>
    </row>
    <row r="117" spans="2:10" s="6" customFormat="1" ht="11.25" x14ac:dyDescent="0.2">
      <c r="B117" s="8"/>
      <c r="C117" s="9"/>
      <c r="D117" s="9"/>
      <c r="E117" s="9"/>
      <c r="F117" s="9"/>
      <c r="G117" s="9"/>
      <c r="H117" s="9"/>
      <c r="I117" s="9"/>
      <c r="J117" s="9"/>
    </row>
    <row r="118" spans="2:10" s="6" customFormat="1" ht="11.25" x14ac:dyDescent="0.2">
      <c r="B118" s="8"/>
      <c r="C118" s="9"/>
      <c r="D118" s="9"/>
      <c r="E118" s="9"/>
      <c r="F118" s="9"/>
      <c r="G118" s="9"/>
      <c r="H118" s="9"/>
      <c r="I118" s="9"/>
      <c r="J118" s="9"/>
    </row>
    <row r="119" spans="2:10" s="6" customFormat="1" ht="11.25" x14ac:dyDescent="0.2">
      <c r="B119" s="8"/>
      <c r="C119" s="9"/>
      <c r="D119" s="9"/>
      <c r="E119" s="9"/>
      <c r="F119" s="9"/>
      <c r="G119" s="9"/>
      <c r="H119" s="9"/>
      <c r="I119" s="9"/>
      <c r="J119" s="9"/>
    </row>
  </sheetData>
  <sheetProtection algorithmName="SHA-512" hashValue="qOPW+G9csFEKpBK0hxdpLFf3atMH4RLJrj32Tqg4z5kLpfWvjTQdudCyCzBcakVCQrrQ7DmctV3fyGMN3B1J/A==" saltValue="rXuuUsnIRtcD1sArq/P/mw==" spinCount="100000" sheet="1" objects="1" scenarios="1"/>
  <mergeCells count="4">
    <mergeCell ref="B100:B101"/>
    <mergeCell ref="B102:B103"/>
    <mergeCell ref="B108:B109"/>
    <mergeCell ref="B110:B111"/>
  </mergeCells>
  <hyperlinks>
    <hyperlink ref="B71" r:id="rId1" display="- Betriebskosten (ADAC-Autokosten)**" xr:uid="{00000000-0004-0000-0700-000000000000}"/>
    <hyperlink ref="B45" r:id="rId2" xr:uid="{00000000-0004-0000-0700-000001000000}"/>
  </hyperlinks>
  <pageMargins left="0.70866141732283472" right="0.70866141732283472" top="0.78740157480314965" bottom="0.78740157480314965" header="0.31496062992125984" footer="0.31496062992125984"/>
  <pageSetup paperSize="8" scale="55" orientation="landscape" r:id="rId3"/>
  <headerFooter>
    <oddHeader>&amp;C&amp;F&amp;R&amp;D</oddHeader>
    <oddFooter>&amp;C&amp;A&amp;RSeite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Basisinformationen!$E$30:$E$33</xm:f>
          </x14:formula1>
          <xm:sqref>C19 D19:L20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pageSetUpPr fitToPage="1"/>
  </sheetPr>
  <dimension ref="A1:L27"/>
  <sheetViews>
    <sheetView showGridLines="0" zoomScale="80" zoomScaleNormal="80" workbookViewId="0">
      <selection activeCell="C16" sqref="C16"/>
    </sheetView>
  </sheetViews>
  <sheetFormatPr baseColWidth="10" defaultColWidth="11.42578125" defaultRowHeight="15" x14ac:dyDescent="0.25"/>
  <cols>
    <col min="1" max="1" width="52.28515625" style="198" customWidth="1"/>
    <col min="2" max="2" width="27.85546875" style="198" customWidth="1"/>
    <col min="3" max="11" width="17.140625" style="198" customWidth="1"/>
    <col min="12" max="12" width="17.28515625" style="198" customWidth="1"/>
    <col min="13" max="16384" width="11.42578125" style="198"/>
  </cols>
  <sheetData>
    <row r="1" spans="1:12" x14ac:dyDescent="0.25">
      <c r="A1" s="197"/>
      <c r="B1" s="197"/>
      <c r="C1" s="197"/>
      <c r="D1" s="197"/>
      <c r="E1" s="197"/>
      <c r="F1" s="197"/>
      <c r="G1" s="197"/>
      <c r="H1" s="197"/>
    </row>
    <row r="2" spans="1:12" ht="18" x14ac:dyDescent="0.25">
      <c r="A2" s="199" t="s">
        <v>17</v>
      </c>
      <c r="B2" s="197"/>
      <c r="C2" s="197"/>
      <c r="D2" s="197"/>
      <c r="E2" s="197"/>
      <c r="F2" s="197"/>
      <c r="G2" s="197"/>
      <c r="H2" s="197"/>
    </row>
    <row r="3" spans="1:12" ht="14.25" customHeight="1" x14ac:dyDescent="0.25">
      <c r="A3" s="199"/>
      <c r="B3" s="197"/>
      <c r="C3" s="197"/>
      <c r="D3" s="197"/>
      <c r="E3" s="197"/>
      <c r="F3" s="197"/>
      <c r="G3" s="197"/>
      <c r="H3" s="197"/>
    </row>
    <row r="4" spans="1:12" ht="41.25" customHeight="1" thickBot="1" x14ac:dyDescent="0.3">
      <c r="A4" s="660" t="s">
        <v>25</v>
      </c>
      <c r="B4" s="661"/>
      <c r="C4" s="661"/>
      <c r="D4" s="197"/>
      <c r="E4" s="197"/>
      <c r="F4" s="197"/>
      <c r="G4" s="197"/>
      <c r="H4" s="197"/>
    </row>
    <row r="5" spans="1:12" x14ac:dyDescent="0.25">
      <c r="A5" s="197"/>
      <c r="B5" s="197"/>
      <c r="C5" s="197"/>
      <c r="D5" s="200" t="s">
        <v>0</v>
      </c>
      <c r="E5" s="201" t="s">
        <v>1</v>
      </c>
      <c r="F5" s="197"/>
      <c r="G5" s="197"/>
      <c r="H5" s="197"/>
    </row>
    <row r="6" spans="1:12" ht="15.75" thickBot="1" x14ac:dyDescent="0.3">
      <c r="A6" s="197"/>
      <c r="B6" s="197"/>
      <c r="C6" s="197"/>
      <c r="D6" s="202"/>
      <c r="E6" s="203" t="s">
        <v>2</v>
      </c>
      <c r="F6" s="197"/>
      <c r="G6" s="197"/>
      <c r="H6" s="197"/>
    </row>
    <row r="7" spans="1:12" s="207" customFormat="1" ht="39" customHeight="1" thickBot="1" x14ac:dyDescent="0.3">
      <c r="A7" s="204" t="s">
        <v>3</v>
      </c>
      <c r="B7" s="121" t="s">
        <v>4</v>
      </c>
      <c r="C7" s="205"/>
      <c r="D7" s="206"/>
      <c r="E7" s="206"/>
      <c r="F7" s="206"/>
      <c r="G7" s="206"/>
      <c r="H7" s="206"/>
    </row>
    <row r="8" spans="1:12" s="207" customFormat="1" ht="15.75" thickBot="1" x14ac:dyDescent="0.3">
      <c r="A8" s="208"/>
      <c r="B8" s="208"/>
      <c r="C8" s="208"/>
      <c r="D8" s="208"/>
      <c r="E8" s="206"/>
      <c r="F8" s="206"/>
      <c r="G8" s="206"/>
      <c r="H8" s="206"/>
    </row>
    <row r="9" spans="1:12" s="207" customFormat="1" ht="27.75" customHeight="1" thickBot="1" x14ac:dyDescent="0.3">
      <c r="A9" s="209" t="s">
        <v>5</v>
      </c>
      <c r="B9" s="122">
        <v>15</v>
      </c>
      <c r="C9" s="206"/>
      <c r="D9" s="206"/>
      <c r="E9" s="206"/>
      <c r="F9" s="206"/>
      <c r="G9" s="206"/>
      <c r="H9" s="206"/>
    </row>
    <row r="10" spans="1:12" s="207" customFormat="1" ht="30" customHeight="1" thickBot="1" x14ac:dyDescent="0.3">
      <c r="A10" s="209" t="s">
        <v>6</v>
      </c>
      <c r="B10" s="123" t="s">
        <v>7</v>
      </c>
      <c r="C10" s="206"/>
      <c r="D10" s="206"/>
      <c r="E10" s="206"/>
      <c r="F10" s="206"/>
      <c r="G10" s="206"/>
      <c r="H10" s="206"/>
    </row>
    <row r="11" spans="1:12" s="207" customFormat="1" ht="15.75" thickBot="1" x14ac:dyDescent="0.3">
      <c r="A11" s="206"/>
      <c r="B11" s="206"/>
      <c r="C11" s="206"/>
      <c r="D11" s="206"/>
      <c r="E11" s="206"/>
      <c r="F11" s="206"/>
      <c r="G11" s="206"/>
      <c r="H11" s="206"/>
    </row>
    <row r="12" spans="1:12" s="207" customFormat="1" ht="27.75" customHeight="1" thickBot="1" x14ac:dyDescent="0.3">
      <c r="A12" s="210" t="s">
        <v>8</v>
      </c>
      <c r="B12" s="211">
        <f>LARGE($C$19:$K$19,1)</f>
        <v>0</v>
      </c>
      <c r="C12" s="212" t="s">
        <v>9</v>
      </c>
      <c r="D12" s="213">
        <f>B12-(B12*B9/100)</f>
        <v>0</v>
      </c>
      <c r="E12" s="206"/>
      <c r="F12" s="206"/>
      <c r="G12" s="206"/>
      <c r="H12" s="206"/>
    </row>
    <row r="13" spans="1:12" s="207" customFormat="1" ht="15.75" customHeight="1" thickBot="1" x14ac:dyDescent="0.3">
      <c r="A13" s="214"/>
      <c r="B13" s="215"/>
      <c r="C13" s="216"/>
      <c r="D13" s="217"/>
      <c r="E13" s="218"/>
      <c r="F13" s="218"/>
      <c r="G13" s="218"/>
      <c r="H13" s="218"/>
      <c r="I13" s="219"/>
      <c r="J13" s="218"/>
      <c r="K13" s="218"/>
      <c r="L13" s="218"/>
    </row>
    <row r="14" spans="1:12" s="207" customFormat="1" ht="15.75" thickBot="1" x14ac:dyDescent="0.3">
      <c r="A14" s="206"/>
      <c r="B14" s="220" t="s">
        <v>149</v>
      </c>
      <c r="C14" s="221">
        <v>1</v>
      </c>
      <c r="D14" s="221">
        <v>2</v>
      </c>
      <c r="E14" s="221">
        <v>3</v>
      </c>
      <c r="F14" s="221">
        <v>4</v>
      </c>
      <c r="G14" s="221">
        <v>5</v>
      </c>
      <c r="H14" s="221">
        <v>6</v>
      </c>
      <c r="I14" s="221">
        <v>7</v>
      </c>
      <c r="J14" s="221">
        <v>8</v>
      </c>
      <c r="K14" s="221">
        <v>9</v>
      </c>
      <c r="L14" s="222">
        <v>10</v>
      </c>
    </row>
    <row r="15" spans="1:12" s="207" customFormat="1" ht="67.5" customHeight="1" x14ac:dyDescent="0.25">
      <c r="A15" s="223" t="s">
        <v>150</v>
      </c>
      <c r="B15" s="311"/>
      <c r="C15" s="310">
        <f>Bieter!$D2</f>
        <v>0</v>
      </c>
      <c r="D15" s="310">
        <f>Bieter!$D4</f>
        <v>0</v>
      </c>
      <c r="E15" s="310">
        <f>Bieter!$D6</f>
        <v>0</v>
      </c>
      <c r="F15" s="310">
        <f>Bieter!$D8</f>
        <v>0</v>
      </c>
      <c r="G15" s="310">
        <f>Bieter!$D10</f>
        <v>0</v>
      </c>
      <c r="H15" s="310">
        <f>Bieter!$D12</f>
        <v>0</v>
      </c>
      <c r="I15" s="310">
        <f>Bieter!$D14</f>
        <v>0</v>
      </c>
      <c r="J15" s="310">
        <f>Bieter!$D16</f>
        <v>0</v>
      </c>
      <c r="K15" s="310">
        <f>Bieter!$D18</f>
        <v>0</v>
      </c>
      <c r="L15" s="315">
        <f>Bieter!$D20</f>
        <v>0</v>
      </c>
    </row>
    <row r="16" spans="1:12" s="207" customFormat="1" ht="18.75" customHeight="1" x14ac:dyDescent="0.25">
      <c r="A16" s="224" t="s">
        <v>10</v>
      </c>
      <c r="B16" s="225"/>
      <c r="C16" s="226">
        <f>Bewertungskriterien!K62</f>
        <v>0</v>
      </c>
      <c r="D16" s="226">
        <f>Bewertungskriterien!N62</f>
        <v>0</v>
      </c>
      <c r="E16" s="226">
        <f>Bewertungskriterien!Q62</f>
        <v>0</v>
      </c>
      <c r="F16" s="226">
        <f>Bewertungskriterien!T62</f>
        <v>0</v>
      </c>
      <c r="G16" s="226">
        <f>Bewertungskriterien!W62</f>
        <v>0</v>
      </c>
      <c r="H16" s="226">
        <f>Bewertungskriterien!Z62</f>
        <v>0</v>
      </c>
      <c r="I16" s="226">
        <f>Bewertungskriterien!AC62</f>
        <v>0</v>
      </c>
      <c r="J16" s="226">
        <f>Bewertungskriterien!AF62</f>
        <v>0</v>
      </c>
      <c r="K16" s="226">
        <f>Bewertungskriterien!AI62</f>
        <v>0</v>
      </c>
      <c r="L16" s="226">
        <f>Bewertungskriterien!AL62</f>
        <v>0</v>
      </c>
    </row>
    <row r="17" spans="1:12" s="207" customFormat="1" ht="18.75" customHeight="1" x14ac:dyDescent="0.25">
      <c r="A17" s="224" t="s">
        <v>67</v>
      </c>
      <c r="B17" s="227"/>
      <c r="C17" s="316" t="s">
        <v>64</v>
      </c>
      <c r="D17" s="316" t="s">
        <v>64</v>
      </c>
      <c r="E17" s="316" t="s">
        <v>64</v>
      </c>
      <c r="F17" s="316" t="s">
        <v>64</v>
      </c>
      <c r="G17" s="316" t="s">
        <v>64</v>
      </c>
      <c r="H17" s="316" t="s">
        <v>64</v>
      </c>
      <c r="I17" s="316" t="s">
        <v>64</v>
      </c>
      <c r="J17" s="316" t="s">
        <v>64</v>
      </c>
      <c r="K17" s="316" t="s">
        <v>64</v>
      </c>
      <c r="L17" s="317" t="s">
        <v>64</v>
      </c>
    </row>
    <row r="18" spans="1:12" s="207" customFormat="1" ht="18.75" customHeight="1" x14ac:dyDescent="0.25">
      <c r="A18" s="80" t="s">
        <v>11</v>
      </c>
      <c r="B18" s="227"/>
      <c r="C18" s="117" t="str">
        <f>IF(C17="-","0,00",C16/C17)</f>
        <v>0,00</v>
      </c>
      <c r="D18" s="117" t="str">
        <f t="shared" ref="D18:L18" si="0">IF(D17="-","0,00",D16/D17)</f>
        <v>0,00</v>
      </c>
      <c r="E18" s="117" t="str">
        <f t="shared" si="0"/>
        <v>0,00</v>
      </c>
      <c r="F18" s="117" t="str">
        <f t="shared" si="0"/>
        <v>0,00</v>
      </c>
      <c r="G18" s="117" t="str">
        <f t="shared" si="0"/>
        <v>0,00</v>
      </c>
      <c r="H18" s="117" t="str">
        <f t="shared" si="0"/>
        <v>0,00</v>
      </c>
      <c r="I18" s="117" t="str">
        <f t="shared" si="0"/>
        <v>0,00</v>
      </c>
      <c r="J18" s="117" t="str">
        <f t="shared" si="0"/>
        <v>0,00</v>
      </c>
      <c r="K18" s="117" t="str">
        <f t="shared" si="0"/>
        <v>0,00</v>
      </c>
      <c r="L18" s="312" t="str">
        <f t="shared" si="0"/>
        <v>0,00</v>
      </c>
    </row>
    <row r="19" spans="1:12" s="207" customFormat="1" ht="38.25" customHeight="1" thickBot="1" x14ac:dyDescent="0.3">
      <c r="A19" s="228" t="s">
        <v>12</v>
      </c>
      <c r="B19" s="229">
        <v>10</v>
      </c>
      <c r="C19" s="230">
        <f t="shared" ref="C19:E19" si="1">C18*$B$19</f>
        <v>0</v>
      </c>
      <c r="D19" s="230">
        <f t="shared" si="1"/>
        <v>0</v>
      </c>
      <c r="E19" s="230">
        <f t="shared" si="1"/>
        <v>0</v>
      </c>
      <c r="F19" s="230">
        <f t="shared" ref="F19:I19" si="2">F18*$B$19</f>
        <v>0</v>
      </c>
      <c r="G19" s="230">
        <f t="shared" si="2"/>
        <v>0</v>
      </c>
      <c r="H19" s="230">
        <f>H18*$B$19</f>
        <v>0</v>
      </c>
      <c r="I19" s="230">
        <f t="shared" si="2"/>
        <v>0</v>
      </c>
      <c r="J19" s="230">
        <f>J18*$B$19</f>
        <v>0</v>
      </c>
      <c r="K19" s="231">
        <f>K18*$B$19</f>
        <v>0</v>
      </c>
      <c r="L19" s="232">
        <f>L18*$B$19</f>
        <v>0</v>
      </c>
    </row>
    <row r="20" spans="1:12" s="207" customFormat="1" ht="15.75" thickBot="1" x14ac:dyDescent="0.3">
      <c r="A20" s="233"/>
      <c r="B20" s="206"/>
      <c r="C20" s="206"/>
      <c r="D20" s="206"/>
      <c r="E20" s="206"/>
      <c r="F20" s="206"/>
      <c r="G20" s="206"/>
      <c r="H20" s="206"/>
      <c r="I20" s="206"/>
      <c r="J20" s="206"/>
      <c r="K20" s="206"/>
      <c r="L20" s="206"/>
    </row>
    <row r="21" spans="1:12" s="238" customFormat="1" ht="30.75" customHeight="1" x14ac:dyDescent="0.25">
      <c r="A21" s="234" t="s">
        <v>69</v>
      </c>
      <c r="B21" s="235"/>
      <c r="C21" s="236" t="str">
        <f t="shared" ref="C21:H21" si="3">IF(C15=0,"---",(IF(C19&lt;$D$12,"Angebot außerhalb SB","Angebot innerhalb SB")))</f>
        <v>---</v>
      </c>
      <c r="D21" s="236" t="str">
        <f t="shared" si="3"/>
        <v>---</v>
      </c>
      <c r="E21" s="236" t="str">
        <f t="shared" si="3"/>
        <v>---</v>
      </c>
      <c r="F21" s="236" t="str">
        <f t="shared" si="3"/>
        <v>---</v>
      </c>
      <c r="G21" s="236" t="str">
        <f t="shared" si="3"/>
        <v>---</v>
      </c>
      <c r="H21" s="236" t="str">
        <f t="shared" si="3"/>
        <v>---</v>
      </c>
      <c r="I21" s="236" t="str">
        <f t="shared" ref="I21:J21" si="4">IF(I15=0,"---",(IF(I19&lt;$D$12,"Angebot außerhalb SB","Angebot innerhalb SB")))</f>
        <v>---</v>
      </c>
      <c r="J21" s="236" t="str">
        <f t="shared" si="4"/>
        <v>---</v>
      </c>
      <c r="K21" s="236" t="str">
        <f>IF(K15=0,"---",(IF(K19&lt;$D$12,"Angebot außerhalb SB","Angebot innerhalb SB")))</f>
        <v>---</v>
      </c>
      <c r="L21" s="237" t="str">
        <f>IF(L15=0,"---",(IF(L19&lt;$D$12,"Angebot außerhalb SB","Angebot innerhalb SB")))</f>
        <v>---</v>
      </c>
    </row>
    <row r="22" spans="1:12" s="238" customFormat="1" ht="18.95" customHeight="1" x14ac:dyDescent="0.25">
      <c r="A22" s="239" t="s">
        <v>13</v>
      </c>
      <c r="B22" s="227"/>
      <c r="C22" s="240" t="str">
        <f t="shared" ref="C22:E22" si="5">IF(C21="Angebot innerhalb SB",C16,"---")</f>
        <v>---</v>
      </c>
      <c r="D22" s="241" t="str">
        <f t="shared" si="5"/>
        <v>---</v>
      </c>
      <c r="E22" s="240" t="str">
        <f t="shared" si="5"/>
        <v>---</v>
      </c>
      <c r="F22" s="240" t="str">
        <f t="shared" ref="F22:J22" si="6">IF(F21="Angebot innerhalb SB",F16,"---")</f>
        <v>---</v>
      </c>
      <c r="G22" s="241" t="str">
        <f t="shared" si="6"/>
        <v>---</v>
      </c>
      <c r="H22" s="240" t="str">
        <f t="shared" si="6"/>
        <v>---</v>
      </c>
      <c r="I22" s="240" t="str">
        <f t="shared" si="6"/>
        <v>---</v>
      </c>
      <c r="J22" s="241" t="str">
        <f t="shared" si="6"/>
        <v>---</v>
      </c>
      <c r="K22" s="240" t="str">
        <f>IF(K21="Angebot innerhalb SB",K16,"---")</f>
        <v>---</v>
      </c>
      <c r="L22" s="242" t="str">
        <f>IF(L21="Angebot innerhalb SB",L16,"---")</f>
        <v>---</v>
      </c>
    </row>
    <row r="23" spans="1:12" ht="18.95" customHeight="1" thickBot="1" x14ac:dyDescent="0.3">
      <c r="A23" s="243" t="s">
        <v>14</v>
      </c>
      <c r="B23" s="244"/>
      <c r="C23" s="245" t="str">
        <f t="shared" ref="C23:E23" si="7">IF(C21="Angebot innerhalb SB",C17,"---")</f>
        <v>---</v>
      </c>
      <c r="D23" s="246" t="str">
        <f t="shared" si="7"/>
        <v>---</v>
      </c>
      <c r="E23" s="245" t="str">
        <f t="shared" si="7"/>
        <v>---</v>
      </c>
      <c r="F23" s="245" t="str">
        <f t="shared" ref="F23:J23" si="8">IF(F21="Angebot innerhalb SB",F17,"---")</f>
        <v>---</v>
      </c>
      <c r="G23" s="246" t="str">
        <f t="shared" si="8"/>
        <v>---</v>
      </c>
      <c r="H23" s="245" t="str">
        <f t="shared" si="8"/>
        <v>---</v>
      </c>
      <c r="I23" s="245" t="str">
        <f t="shared" si="8"/>
        <v>---</v>
      </c>
      <c r="J23" s="246" t="str">
        <f t="shared" si="8"/>
        <v>---</v>
      </c>
      <c r="K23" s="245" t="str">
        <f>IF(K21="Angebot innerhalb SB",K17,"---")</f>
        <v>---</v>
      </c>
      <c r="L23" s="247" t="str">
        <f>IF(L21="Angebot innerhalb SB",L17,"---")</f>
        <v>---</v>
      </c>
    </row>
    <row r="24" spans="1:12" ht="15.75" thickBot="1" x14ac:dyDescent="0.3">
      <c r="A24" s="197"/>
      <c r="B24" s="197"/>
      <c r="C24" s="197"/>
      <c r="D24" s="197"/>
      <c r="E24" s="248"/>
      <c r="F24" s="248"/>
      <c r="G24" s="248"/>
      <c r="H24" s="248"/>
      <c r="I24" s="197"/>
      <c r="J24" s="197"/>
      <c r="K24" s="197"/>
      <c r="L24" s="197"/>
    </row>
    <row r="25" spans="1:12" s="252" customFormat="1" ht="41.25" customHeight="1" thickBot="1" x14ac:dyDescent="0.3">
      <c r="A25" s="210" t="s">
        <v>57</v>
      </c>
      <c r="B25" s="249"/>
      <c r="C25" s="250" t="str">
        <f>IF($B$12=0,"auf Vollständigkeit prüfen",IF(C19&lt;$D$12,"---",IF($B$10="Preis",RANK(C23,$C$23:$L$23,1),RANK(C22,$C$22:$L$22,0))))</f>
        <v>auf Vollständigkeit prüfen</v>
      </c>
      <c r="D25" s="250" t="str">
        <f t="shared" ref="D25:L25" si="9">IF($B$12=0,"auf Vollständigkeit prüfen",IF(D19&lt;$D$12,"---",IF($B$10="Preis",RANK(D23,$C$23:$L$23,1),RANK(D22,$C$22:$L$22,0))))</f>
        <v>auf Vollständigkeit prüfen</v>
      </c>
      <c r="E25" s="250" t="str">
        <f t="shared" si="9"/>
        <v>auf Vollständigkeit prüfen</v>
      </c>
      <c r="F25" s="250" t="str">
        <f t="shared" si="9"/>
        <v>auf Vollständigkeit prüfen</v>
      </c>
      <c r="G25" s="250" t="str">
        <f t="shared" si="9"/>
        <v>auf Vollständigkeit prüfen</v>
      </c>
      <c r="H25" s="250" t="str">
        <f t="shared" si="9"/>
        <v>auf Vollständigkeit prüfen</v>
      </c>
      <c r="I25" s="250" t="str">
        <f t="shared" si="9"/>
        <v>auf Vollständigkeit prüfen</v>
      </c>
      <c r="J25" s="250" t="str">
        <f t="shared" si="9"/>
        <v>auf Vollständigkeit prüfen</v>
      </c>
      <c r="K25" s="250" t="str">
        <f t="shared" si="9"/>
        <v>auf Vollständigkeit prüfen</v>
      </c>
      <c r="L25" s="251" t="str">
        <f t="shared" si="9"/>
        <v>auf Vollständigkeit prüfen</v>
      </c>
    </row>
    <row r="26" spans="1:12" x14ac:dyDescent="0.25">
      <c r="A26" s="197"/>
      <c r="B26" s="197"/>
      <c r="C26" s="197"/>
      <c r="D26" s="197"/>
      <c r="E26" s="197"/>
      <c r="F26" s="197"/>
      <c r="G26" s="197"/>
      <c r="H26" s="197"/>
    </row>
    <row r="27" spans="1:12" ht="75.75" customHeight="1" x14ac:dyDescent="0.25">
      <c r="A27" s="662" t="s">
        <v>68</v>
      </c>
      <c r="B27" s="663"/>
      <c r="C27" s="663"/>
      <c r="D27" s="197"/>
      <c r="E27" s="197"/>
      <c r="F27" s="197"/>
      <c r="G27" s="197"/>
      <c r="H27" s="197"/>
    </row>
  </sheetData>
  <sheetProtection algorithmName="SHA-512" hashValue="GHrig9qX7iRt3Tzz5LjlE0C+VZiPRDODLxILQ2+cqRxHfP7jirHOYf3p9H20/5OwjXmBpD5GEg34ZfnPsrsKXA==" saltValue="XTVOUp/iRNLMv1XrSEJbHw==" spinCount="100000" sheet="1" objects="1" scenarios="1"/>
  <protectedRanges>
    <protectedRange sqref="B7" name="Verfahrensart"/>
    <protectedRange sqref="B9:B10" name="Kritierien"/>
    <protectedRange sqref="B19" name="Skalierung"/>
    <protectedRange sqref="F26:IS65536 F1:IS13 M21:IS23 M25:IS25 I20:IS20 I24:IS24 M14:IS19" name="freier Bereich"/>
  </protectedRanges>
  <mergeCells count="2">
    <mergeCell ref="A4:C4"/>
    <mergeCell ref="A27:C27"/>
  </mergeCells>
  <phoneticPr fontId="0" type="noConversion"/>
  <conditionalFormatting sqref="C22:J23">
    <cfRule type="cellIs" dxfId="9" priority="11" stopIfTrue="1" operator="equal">
      <formula>"Angebot innerhalb SB"</formula>
    </cfRule>
    <cfRule type="cellIs" dxfId="8" priority="12" stopIfTrue="1" operator="equal">
      <formula>"Angebot außerhalb SB"</formula>
    </cfRule>
  </conditionalFormatting>
  <conditionalFormatting sqref="C21:K21 L21:L23">
    <cfRule type="cellIs" dxfId="7" priority="1" stopIfTrue="1" operator="equal">
      <formula>"Angebot innerhalb SB"</formula>
    </cfRule>
    <cfRule type="cellIs" dxfId="6" priority="2" stopIfTrue="1" operator="equal">
      <formula>"Angebot außerhalb SB"</formula>
    </cfRule>
    <cfRule type="cellIs" dxfId="5" priority="3" stopIfTrue="1" operator="equal">
      <formula>"Angebot innerhalb SB"</formula>
    </cfRule>
    <cfRule type="cellIs" dxfId="4" priority="4" stopIfTrue="1" operator="equal">
      <formula>"Angebot außerhalb SB"</formula>
    </cfRule>
  </conditionalFormatting>
  <conditionalFormatting sqref="F22:K23">
    <cfRule type="cellIs" dxfId="3" priority="7" stopIfTrue="1" operator="equal">
      <formula>"Angebot innerhalb SB"</formula>
    </cfRule>
    <cfRule type="cellIs" dxfId="2" priority="8" stopIfTrue="1" operator="equal">
      <formula>"Angebot außerhalb SB"</formula>
    </cfRule>
  </conditionalFormatting>
  <conditionalFormatting sqref="K22:K23">
    <cfRule type="cellIs" dxfId="1" priority="5" stopIfTrue="1" operator="equal">
      <formula>"Angebot innerhalb SB"</formula>
    </cfRule>
    <cfRule type="cellIs" dxfId="0" priority="6" stopIfTrue="1" operator="equal">
      <formula>"Angebot außerhalb SB"</formula>
    </cfRule>
  </conditionalFormatting>
  <dataValidations count="4">
    <dataValidation type="list" allowBlank="1" showInputMessage="1" showErrorMessage="1" sqref="B10" xr:uid="{00000000-0002-0000-0800-000000000000}">
      <formula1>Entscheidungskriterium</formula1>
    </dataValidation>
    <dataValidation type="list" allowBlank="1" showInputMessage="1" showErrorMessage="1" sqref="B19" xr:uid="{00000000-0002-0000-0800-000001000000}">
      <formula1>Skalierungsfaktor</formula1>
    </dataValidation>
    <dataValidation type="list" allowBlank="1" showInputMessage="1" showErrorMessage="1" sqref="B9" xr:uid="{00000000-0002-0000-0800-000002000000}">
      <formula1>Schwankungsbereich</formula1>
    </dataValidation>
    <dataValidation type="list" allowBlank="1" showInputMessage="1" showErrorMessage="1" sqref="B7" xr:uid="{00000000-0002-0000-0800-000003000000}">
      <formula1>Verfahrensarten</formula1>
    </dataValidation>
  </dataValidations>
  <pageMargins left="0.70866141732283472" right="0.70866141732283472" top="0.78740157480314965" bottom="0.78740157480314965" header="0.31496062992125984" footer="0.31496062992125984"/>
  <pageSetup paperSize="8" scale="76" orientation="landscape" r:id="rId1"/>
  <headerFooter>
    <oddHeader>&amp;C&amp;F&amp;R&amp;D</oddHeader>
    <oddFooter>&amp;C&amp;A&amp;RSeite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1AC8F9ECD2E04B45A8BCB6DFB1F8A9F1" ma:contentTypeVersion="10" ma:contentTypeDescription="Ein neues Dokument erstellen." ma:contentTypeScope="" ma:versionID="c6a8ad3254a9b8e4e40d883b170baecb">
  <xsd:schema xmlns:xsd="http://www.w3.org/2001/XMLSchema" xmlns:xs="http://www.w3.org/2001/XMLSchema" xmlns:p="http://schemas.microsoft.com/office/2006/metadata/properties" xmlns:ns1="1175b7f9-9e76-47b5-a62d-3beb59c613a0" xmlns:ns3="6d88fab2-eba9-4e0a-b37b-d5f137f3975e" xmlns:ns4="6053f0b6-9d80-4b0b-b3ce-fe635fdaa309" targetNamespace="http://schemas.microsoft.com/office/2006/metadata/properties" ma:root="true" ma:fieldsID="26b738f9e82f0b458ba126e2f27123dc" ns1:_="" ns3:_="" ns4:_="">
    <xsd:import namespace="1175b7f9-9e76-47b5-a62d-3beb59c613a0"/>
    <xsd:import namespace="6d88fab2-eba9-4e0a-b37b-d5f137f3975e"/>
    <xsd:import namespace="6053f0b6-9d80-4b0b-b3ce-fe635fdaa309"/>
    <xsd:element name="properties">
      <xsd:complexType>
        <xsd:sequence>
          <xsd:element name="documentManagement">
            <xsd:complexType>
              <xsd:all>
                <xsd:element ref="ns1:BuE" minOccurs="0"/>
                <xsd:element ref="ns1:Jahr" minOccurs="0"/>
                <xsd:element ref="ns1:Kategorie" minOccurs="0"/>
                <xsd:element ref="ns1:Klassifizierung" minOccurs="0"/>
                <xsd:element ref="ns1:Kommentar" minOccurs="0"/>
                <xsd:element ref="ns1:Los" minOccurs="0"/>
                <xsd:element ref="ns1:Produkt" minOccurs="0"/>
                <xsd:element ref="ns1:Zustand" minOccurs="0"/>
                <xsd:element ref="ns3:_dlc_DocId" minOccurs="0"/>
                <xsd:element ref="ns3:_dlc_DocIdUrl" minOccurs="0"/>
                <xsd:element ref="ns3:_dlc_DocIdPersistId"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75b7f9-9e76-47b5-a62d-3beb59c613a0" elementFormDefault="qualified">
    <xsd:import namespace="http://schemas.microsoft.com/office/2006/documentManagement/types"/>
    <xsd:import namespace="http://schemas.microsoft.com/office/infopath/2007/PartnerControls"/>
    <xsd:element name="BuE" ma:index="0" nillable="true" ma:displayName="BuE" ma:format="Dropdown" ma:internalName="BuE">
      <xsd:simpleType>
        <xsd:restriction base="dms:Choice">
          <xsd:enumeration value="PP KO"/>
          <xsd:enumeration value="PP MZ"/>
          <xsd:enumeration value="PP RP"/>
          <xsd:enumeration value="PP TR"/>
          <xsd:enumeration value="PP WP"/>
          <xsd:enumeration value="BePo"/>
          <xsd:enumeration value="HdP"/>
          <xsd:enumeration value="LKA"/>
          <xsd:enumeration value="WSP"/>
        </xsd:restriction>
      </xsd:simpleType>
    </xsd:element>
    <xsd:element name="Jahr" ma:index="1" nillable="true" ma:displayName="Jahr" ma:default="2023" ma:format="Dropdown" ma:internalName="Jahr">
      <xsd:simpleType>
        <xsd:restriction base="dms:Choice">
          <xsd:enumeration value="fortlaufend"/>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enumeration value="2031"/>
          <xsd:enumeration value="2032"/>
          <xsd:enumeration value="2033"/>
          <xsd:enumeration value="2034"/>
          <xsd:enumeration value="2035"/>
          <xsd:enumeration value="2036"/>
          <xsd:enumeration value="2037"/>
          <xsd:enumeration value="2038"/>
          <xsd:enumeration value="2039"/>
          <xsd:enumeration value="2040"/>
          <xsd:enumeration value="2041"/>
          <xsd:enumeration value="2042"/>
        </xsd:restriction>
      </xsd:simpleType>
    </xsd:element>
    <xsd:element name="Kategorie" ma:index="2" nillable="true" ma:displayName="Kategorie" ma:internalName="Kategorie">
      <xsd:simpleType>
        <xsd:restriction base="dms:Text">
          <xsd:maxLength value="255"/>
        </xsd:restriction>
      </xsd:simpleType>
    </xsd:element>
    <xsd:element name="Klassifizierung" ma:index="3" nillable="true" ma:displayName="Klassifizierung" ma:description="&#10;" ma:format="Dropdown" ma:internalName="Klassifizierung">
      <xsd:simpleType>
        <xsd:restriction base="dms:Choice">
          <xsd:enumeration value="Absage/Zuschlag"/>
          <xsd:enumeration value="Anforderung der Vergabeunterlagen"/>
          <xsd:enumeration value="Angebote"/>
          <xsd:enumeration value="Auswertung"/>
          <xsd:enumeration value="Arbeitsdokumente"/>
          <xsd:enumeration value="Aufforderung zur Angebotsabgabe"/>
          <xsd:enumeration value="Aufklärungsersuchen/Erklärung"/>
          <xsd:enumeration value="Ausschreibungsunterlagen"/>
          <xsd:enumeration value="Auswertung Teilnahmewettbewerb"/>
          <xsd:enumeration value="Bestellung"/>
          <xsd:enumeration value="Besprechung"/>
          <xsd:enumeration value="Bieteranfrage/Antwort"/>
          <xsd:enumeration value="Einspruch"/>
          <xsd:enumeration value="Eröffnung"/>
          <xsd:enumeration value="Finanzierungssicherung"/>
          <xsd:enumeration value="Markterkundung/ -übersicht"/>
          <xsd:enumeration value="Protokoll"/>
          <xsd:enumeration value="Schriftverkehr"/>
          <xsd:enumeration value="Steckbrief"/>
          <xsd:enumeration value="Test/Trageversuch"/>
          <xsd:enumeration value="Vergabevermerk"/>
          <xsd:enumeration value="Vertragsunterlagen"/>
          <xsd:enumeration value="Wirtschaftlichkeitsbetrachtung"/>
          <xsd:enumeration value="zur Information"/>
        </xsd:restriction>
      </xsd:simpleType>
    </xsd:element>
    <xsd:element name="Kommentar" ma:index="4" nillable="true" ma:displayName="Kommentar" ma:internalName="Kommentar">
      <xsd:simpleType>
        <xsd:restriction base="dms:Note">
          <xsd:maxLength value="255"/>
        </xsd:restriction>
      </xsd:simpleType>
    </xsd:element>
    <xsd:element name="Los" ma:index="5" nillable="true" ma:displayName="Los" ma:internalName="Los">
      <xsd:simpleType>
        <xsd:restriction base="dms:Text">
          <xsd:maxLength value="255"/>
        </xsd:restriction>
      </xsd:simpleType>
    </xsd:element>
    <xsd:element name="Produkt" ma:index="6" nillable="true" ma:displayName="Produkt" ma:internalName="Produkt">
      <xsd:simpleType>
        <xsd:restriction base="dms:Text">
          <xsd:maxLength value="255"/>
        </xsd:restriction>
      </xsd:simpleType>
    </xsd:element>
    <xsd:element name="Zustand" ma:index="9" nillable="true" ma:displayName="Zustand" ma:format="Dropdown" ma:internalName="Zustand">
      <xsd:simpleType>
        <xsd:restriction base="dms:Choice">
          <xsd:enumeration value="in Bearbeitung"/>
          <xsd:enumeration value="in Review"/>
          <xsd:enumeration value="in Freigabe"/>
          <xsd:enumeration value="Freigegeben"/>
          <xsd:enumeration value="keine Freigabe erf. (Mail, u.ä.)"/>
          <xsd:enumeration value="zurückgezogen"/>
        </xsd:restriction>
      </xsd:simpleType>
    </xsd:element>
  </xsd:schema>
  <xsd:schema xmlns:xsd="http://www.w3.org/2001/XMLSchema" xmlns:xs="http://www.w3.org/2001/XMLSchema" xmlns:dms="http://schemas.microsoft.com/office/2006/documentManagement/types" xmlns:pc="http://schemas.microsoft.com/office/infopath/2007/PartnerControls" targetNamespace="6d88fab2-eba9-4e0a-b37b-d5f137f3975e" elementFormDefault="qualified">
    <xsd:import namespace="http://schemas.microsoft.com/office/2006/documentManagement/types"/>
    <xsd:import namespace="http://schemas.microsoft.com/office/infopath/2007/PartnerControls"/>
    <xsd:element name="_dlc_DocId" ma:index="12" nillable="true" ma:displayName="Wert der Dokument-ID" ma:description="Der Wert der diesem Element zugewiesenen Dokument-ID." ma:internalName="_dlc_DocId" ma:readOnly="true">
      <xsd:simpleType>
        <xsd:restriction base="dms:Text"/>
      </xsd:simpleType>
    </xsd:element>
    <xsd:element name="_dlc_DocIdUrl" ma:index="13"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Beständige ID" ma:description="ID beim Hinzufügen beibehalt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053f0b6-9d80-4b0b-b3ce-fe635fdaa309" elementFormDefault="qualified">
    <xsd:import namespace="http://schemas.microsoft.com/office/2006/documentManagement/types"/>
    <xsd:import namespace="http://schemas.microsoft.com/office/infopath/2007/PartnerControls"/>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altstyp"/>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_dlc_DocIdPersistId xmlns="6d88fab2-eba9-4e0a-b37b-d5f137f3975e" xsi:nil="true"/>
    <_dlc_DocId xmlns="6d88fab2-eba9-4e0a-b37b-d5f137f3975e">MDWM4CXUZNAV-2084854840-125</_dlc_DocId>
    <_dlc_DocIdUrl xmlns="6d88fab2-eba9-4e0a-b37b-d5f137f3975e">
      <Url>https://sp.polizei.rlp.de/bereich/3121/_layouts/15/DocIdRedir.aspx?ID=MDWM4CXUZNAV-2084854840-125</Url>
      <Description>MDWM4CXUZNAV-2084854840-125</Description>
    </_dlc_DocIdUrl>
    <Klassifizierung xmlns="1175b7f9-9e76-47b5-a62d-3beb59c613a0">Auswertung</Klassifizierung>
    <Kommentar xmlns="1175b7f9-9e76-47b5-a62d-3beb59c613a0" xsi:nil="true"/>
    <BuE xmlns="1175b7f9-9e76-47b5-a62d-3beb59c613a0" xsi:nil="true"/>
    <Jahr xmlns="1175b7f9-9e76-47b5-a62d-3beb59c613a0">2025</Jahr>
    <Los xmlns="1175b7f9-9e76-47b5-a62d-3beb59c613a0" xsi:nil="true"/>
    <Zustand xmlns="1175b7f9-9e76-47b5-a62d-3beb59c613a0">Freigegeben</Zustand>
    <Kategorie xmlns="1175b7f9-9e76-47b5-a62d-3beb59c613a0" xsi:nil="true"/>
    <Produkt xmlns="1175b7f9-9e76-47b5-a62d-3beb59c613a0">FUSTW BAB</Produkt>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521F3F5-09C7-497E-BD82-2C027AADF31A}">
  <ds:schemaRefs>
    <ds:schemaRef ds:uri="http://schemas.microsoft.com/sharepoint/v3/contenttype/forms"/>
  </ds:schemaRefs>
</ds:datastoreItem>
</file>

<file path=customXml/itemProps2.xml><?xml version="1.0" encoding="utf-8"?>
<ds:datastoreItem xmlns:ds="http://schemas.openxmlformats.org/officeDocument/2006/customXml" ds:itemID="{6375BC6E-35CE-41A1-ABD0-0537C14A41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75b7f9-9e76-47b5-a62d-3beb59c613a0"/>
    <ds:schemaRef ds:uri="6d88fab2-eba9-4e0a-b37b-d5f137f3975e"/>
    <ds:schemaRef ds:uri="6053f0b6-9d80-4b0b-b3ce-fe635fdaa3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EA7BD5-14E4-46B6-AF41-E908D87017E6}">
  <ds:schemaRefs>
    <ds:schemaRef ds:uri="http://www.w3.org/XML/1998/namespace"/>
    <ds:schemaRef ds:uri="http://purl.org/dc/elements/1.1/"/>
    <ds:schemaRef ds:uri="6d88fab2-eba9-4e0a-b37b-d5f137f3975e"/>
    <ds:schemaRef ds:uri="6053f0b6-9d80-4b0b-b3ce-fe635fdaa309"/>
    <ds:schemaRef ds:uri="http://schemas.microsoft.com/office/2006/documentManagement/types"/>
    <ds:schemaRef ds:uri="1175b7f9-9e76-47b5-a62d-3beb59c613a0"/>
    <ds:schemaRef ds:uri="http://purl.org/dc/terms/"/>
    <ds:schemaRef ds:uri="http://schemas.openxmlformats.org/package/2006/metadata/core-properties"/>
    <ds:schemaRef ds:uri="http://schemas.microsoft.com/office/infopath/2007/PartnerControls"/>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F567360A-020F-4DFB-92D4-BBB7B3518064}">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6</vt:i4>
      </vt:variant>
    </vt:vector>
  </HeadingPairs>
  <TitlesOfParts>
    <vt:vector size="16" baseType="lpstr">
      <vt:lpstr>Basisinformationen</vt:lpstr>
      <vt:lpstr>Bieter</vt:lpstr>
      <vt:lpstr>Ermittlung GP</vt:lpstr>
      <vt:lpstr>Bewertungskriterien</vt:lpstr>
      <vt:lpstr>stufenlose Ermittlung der BP</vt:lpstr>
      <vt:lpstr>Umweltauswirkungen</vt:lpstr>
      <vt:lpstr>Wartungsplan</vt:lpstr>
      <vt:lpstr>Preis pro km</vt:lpstr>
      <vt:lpstr>Erweiterte Richtwertmethode</vt:lpstr>
      <vt:lpstr>Textquellen</vt:lpstr>
      <vt:lpstr>Wartungsplan!Druckbereich</vt:lpstr>
      <vt:lpstr>Entscheidungskriterium</vt:lpstr>
      <vt:lpstr>Gewichtung_Preis</vt:lpstr>
      <vt:lpstr>Schwankungsbereich</vt:lpstr>
      <vt:lpstr>Skalierungsfaktor</vt:lpstr>
      <vt:lpstr>Verfahrensarten</vt:lpstr>
    </vt:vector>
  </TitlesOfParts>
  <Company>INFORA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Markus.Mueller6@polizei.rlp.de</dc:creator>
  <cp:lastModifiedBy>Eistetter, Felix</cp:lastModifiedBy>
  <cp:lastPrinted>2019-06-13T04:52:04Z</cp:lastPrinted>
  <dcterms:created xsi:type="dcterms:W3CDTF">2010-04-09T11:47:56Z</dcterms:created>
  <dcterms:modified xsi:type="dcterms:W3CDTF">2025-12-18T12:28:43Z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0x0101001AC8F9ECD2E04B45A8BCB6DFB1F8A9F1</vt:lpwstr>
  </property>
  <property fmtid="{D5CDD505-2E9C-101B-9397-08002B2CF9AE}" pid="3" name="Order">
    <vt:r8>181200</vt:r8>
  </property>
  <property fmtid="{D5CDD505-2E9C-101B-9397-08002B2CF9AE}" pid="4" name="Paul0">
    <vt:lpwstr/>
  </property>
  <property fmtid="{D5CDD505-2E9C-101B-9397-08002B2CF9AE}" pid="5" name="Produkt">
    <vt:lpwstr>FuStw rA</vt:lpwstr>
  </property>
  <property fmtid="{D5CDD505-2E9C-101B-9397-08002B2CF9AE}" pid="6" name="xd_Signature">
    <vt:bool>false</vt:bool>
  </property>
  <property fmtid="{D5CDD505-2E9C-101B-9397-08002B2CF9AE}" pid="7" name="Klassifizierung AV">
    <vt:lpwstr/>
  </property>
  <property fmtid="{D5CDD505-2E9C-101B-9397-08002B2CF9AE}" pid="8" name="Los">
    <vt:lpwstr/>
  </property>
  <property fmtid="{D5CDD505-2E9C-101B-9397-08002B2CF9AE}" pid="9" name="xd_ProgID">
    <vt:lpwstr/>
  </property>
  <property fmtid="{D5CDD505-2E9C-101B-9397-08002B2CF9AE}" pid="10" name="TemplateUrl">
    <vt:lpwstr/>
  </property>
  <property fmtid="{D5CDD505-2E9C-101B-9397-08002B2CF9AE}" pid="11" name="Klassifizierung">
    <vt:lpwstr>Auswertung</vt:lpwstr>
  </property>
  <property fmtid="{D5CDD505-2E9C-101B-9397-08002B2CF9AE}" pid="12" name="Zustand">
    <vt:lpwstr>in Bearbeitung</vt:lpwstr>
  </property>
  <property fmtid="{D5CDD505-2E9C-101B-9397-08002B2CF9AE}" pid="13" name="Produkt0">
    <vt:lpwstr>FuStw Standard</vt:lpwstr>
  </property>
  <property fmtid="{D5CDD505-2E9C-101B-9397-08002B2CF9AE}" pid="14" name="hde2ed5435d24bdaaa14a99a27b67552">
    <vt:lpwstr>rA|0b4e7635-a9d7-4671-9d19-0e6d041e0b06</vt:lpwstr>
  </property>
  <property fmtid="{D5CDD505-2E9C-101B-9397-08002B2CF9AE}" pid="15" name="BuE">
    <vt:lpwstr/>
  </property>
  <property fmtid="{D5CDD505-2E9C-101B-9397-08002B2CF9AE}" pid="16" name="Jahr">
    <vt:lpwstr>2018</vt:lpwstr>
  </property>
  <property fmtid="{D5CDD505-2E9C-101B-9397-08002B2CF9AE}" pid="17" name="_dlc_DocIdItemGuid">
    <vt:lpwstr>188c092f-6da9-4f8b-8864-164b99af1c49</vt:lpwstr>
  </property>
  <property fmtid="{D5CDD505-2E9C-101B-9397-08002B2CF9AE}" pid="18" name="Kommentar">
    <vt:lpwstr/>
  </property>
</Properties>
</file>