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W:\43\Nutzer\Hank\Vergabe im Kommunalwald\Rücken\2026 Vergabe Rücken\"/>
    </mc:Choice>
  </mc:AlternateContent>
  <xr:revisionPtr revIDLastSave="0" documentId="13_ncr:1_{88B5ADC7-4C4F-4126-BCBA-27C8E86212AC}" xr6:coauthVersionLast="47" xr6:coauthVersionMax="47" xr10:uidLastSave="{00000000-0000-0000-0000-000000000000}"/>
  <bookViews>
    <workbookView xWindow="30612" yWindow="-108" windowWidth="30936" windowHeight="16776" tabRatio="749" xr2:uid="{00000000-000D-0000-FFFF-FFFF00000000}"/>
  </bookViews>
  <sheets>
    <sheet name="Preisberechnung einfach" sheetId="9" r:id="rId1"/>
    <sheet name="Abrechnung" sheetId="1" r:id="rId2"/>
    <sheet name="Beizug" sheetId="2" r:id="rId3"/>
    <sheet name="Kostensätze und MwSt" sheetId="3" r:id="rId4"/>
    <sheet name="Zeitlohn" sheetId="7" r:id="rId5"/>
  </sheets>
  <definedNames>
    <definedName name="_xlnm.Print_Area" localSheetId="1">Abrechnung!$A$1:$P$79</definedName>
    <definedName name="_xlnm.Print_Area" localSheetId="0">'Preisberechnung einfach'!$A$1:$P$21</definedName>
    <definedName name="Maschinenart_bzw._Tätigkeit" localSheetId="0">'Preisberechnung einfach'!$G$56:$G$66</definedName>
    <definedName name="Maschinenart_bzw._Tätigkeit">Abrechnung!$G$115:$G$125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1" i="1" l="1"/>
  <c r="G5" i="3" a="1"/>
  <c r="A82" i="9"/>
  <c r="A81" i="9"/>
  <c r="A80" i="9"/>
  <c r="A79" i="9"/>
  <c r="A78" i="9"/>
  <c r="A77" i="9"/>
  <c r="A76" i="9"/>
  <c r="A75" i="9"/>
  <c r="A74" i="9"/>
  <c r="A73" i="9"/>
  <c r="A72" i="9"/>
  <c r="A71" i="9"/>
  <c r="A70" i="9"/>
  <c r="A69" i="9"/>
  <c r="A68" i="9"/>
  <c r="A67" i="9"/>
  <c r="A66" i="9"/>
  <c r="A65" i="9"/>
  <c r="A64" i="9"/>
  <c r="A63" i="9"/>
  <c r="A62" i="9"/>
  <c r="A61" i="9"/>
  <c r="A60" i="9"/>
  <c r="A59" i="9"/>
  <c r="A58" i="9"/>
  <c r="A57" i="9"/>
  <c r="A56" i="9"/>
  <c r="I68" i="1"/>
  <c r="I69" i="1"/>
  <c r="L58" i="1"/>
  <c r="C2" i="7" l="1"/>
  <c r="L55" i="1"/>
  <c r="F5" i="1"/>
  <c r="C4" i="7" l="1"/>
  <c r="C14" i="7"/>
  <c r="I64" i="1" s="1"/>
  <c r="C13" i="7"/>
  <c r="C12" i="7"/>
  <c r="C11" i="7"/>
  <c r="C10" i="7"/>
  <c r="C9" i="7"/>
  <c r="C8" i="7"/>
  <c r="C7" i="7"/>
  <c r="C6" i="7"/>
  <c r="C5" i="7"/>
  <c r="G8" i="1"/>
  <c r="L8" i="1"/>
  <c r="L66" i="1"/>
  <c r="C9" i="1"/>
  <c r="J8" i="1"/>
  <c r="M16" i="1"/>
  <c r="O16" i="1" s="1"/>
  <c r="A72" i="1"/>
  <c r="H70" i="1"/>
  <c r="O23" i="1"/>
  <c r="O35" i="1"/>
  <c r="G35" i="1"/>
  <c r="O28" i="1"/>
  <c r="O20" i="1"/>
  <c r="L63" i="1"/>
  <c r="L67" i="1"/>
  <c r="L68" i="1"/>
  <c r="L69" i="1"/>
  <c r="L64" i="1"/>
  <c r="L65" i="1"/>
  <c r="J72" i="1"/>
  <c r="C53" i="1"/>
  <c r="C17" i="3"/>
  <c r="C18" i="3"/>
  <c r="C5" i="3"/>
  <c r="C6" i="3"/>
  <c r="C7" i="3"/>
  <c r="C8" i="3"/>
  <c r="C9" i="3"/>
  <c r="C10" i="3"/>
  <c r="C11" i="3"/>
  <c r="C13" i="3"/>
  <c r="C14" i="3"/>
  <c r="C15" i="3"/>
  <c r="C16" i="3"/>
  <c r="C4" i="3"/>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B53" i="1"/>
  <c r="C5" i="1"/>
  <c r="D3" i="3"/>
  <c r="D4" i="3"/>
  <c r="D5" i="3"/>
  <c r="D6" i="3"/>
  <c r="D7" i="3"/>
  <c r="D8" i="3"/>
  <c r="D9" i="3"/>
  <c r="D10" i="3"/>
  <c r="D11" i="3"/>
  <c r="D12" i="3"/>
  <c r="D13" i="3"/>
  <c r="D14" i="3"/>
  <c r="D15" i="3"/>
  <c r="D16" i="3"/>
  <c r="D17" i="3"/>
  <c r="D18" i="3"/>
  <c r="D19" i="3"/>
  <c r="I67" i="1" l="1"/>
  <c r="I65" i="1"/>
  <c r="I66" i="1"/>
  <c r="D53" i="1"/>
  <c r="F20" i="3" s="1"/>
  <c r="G20" i="3" s="1"/>
  <c r="O41" i="1"/>
  <c r="H53" i="1" s="1"/>
  <c r="L70" i="1"/>
  <c r="F53" i="1" l="1"/>
  <c r="I53" i="1" s="1"/>
  <c r="L53" i="1" s="1"/>
  <c r="L71" i="1" s="1"/>
  <c r="G8" i="9" s="1"/>
  <c r="H48" i="1"/>
  <c r="L72" i="1" l="1"/>
  <c r="L73" i="1" s="1"/>
  <c r="G11" i="9"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<sst xmlns="http://schemas.openxmlformats.org/spreadsheetml/2006/main" count="208" uniqueCount="121">
  <si>
    <t>Forstamt</t>
  </si>
  <si>
    <t>Revier</t>
  </si>
  <si>
    <t>Waldbesitzer</t>
  </si>
  <si>
    <t>Waldort</t>
  </si>
  <si>
    <t>FWJ</t>
  </si>
  <si>
    <t>Unternehmer</t>
  </si>
  <si>
    <t xml:space="preserve">Beizugsentfernung  </t>
  </si>
  <si>
    <t>m</t>
  </si>
  <si>
    <t>(Hälfte der Strecke Rückegasse-Abrückscheide x 1,4)</t>
  </si>
  <si>
    <t>Fm</t>
  </si>
  <si>
    <t>X</t>
  </si>
  <si>
    <t>Zuschlag</t>
  </si>
  <si>
    <t>%</t>
  </si>
  <si>
    <t>mittlere einfache Fahrentfernung</t>
  </si>
  <si>
    <t>Sortenvielfalt</t>
  </si>
  <si>
    <t>Sortimente</t>
  </si>
  <si>
    <t xml:space="preserve">% </t>
  </si>
  <si>
    <t>gerückte</t>
  </si>
  <si>
    <t>Grundbetrag</t>
  </si>
  <si>
    <t>Entgelt je Fm</t>
  </si>
  <si>
    <t>Gesamtentgelt</t>
  </si>
  <si>
    <t>Masse</t>
  </si>
  <si>
    <t>in %</t>
  </si>
  <si>
    <t>(Fm o.R.)</t>
  </si>
  <si>
    <t>(Fm/Stück)</t>
  </si>
  <si>
    <t>Summe</t>
  </si>
  <si>
    <t>Rechnungsbetrag</t>
  </si>
  <si>
    <t>Sachlich richtig und anerkannt:</t>
  </si>
  <si>
    <t>Revierleiter</t>
  </si>
  <si>
    <t>Beizugsentfernung in m</t>
  </si>
  <si>
    <t>eben/bergauf</t>
  </si>
  <si>
    <t>bergab</t>
  </si>
  <si>
    <t xml:space="preserve">Stückmassebezogene Kostensätze je Fm </t>
  </si>
  <si>
    <t>Stand:</t>
  </si>
  <si>
    <t>Mehrwertsteuer in %:</t>
  </si>
  <si>
    <t>Böblingen</t>
  </si>
  <si>
    <t>(EUR/Fm)</t>
  </si>
  <si>
    <t>(EUR)</t>
  </si>
  <si>
    <t>Zuschläge</t>
  </si>
  <si>
    <t xml:space="preserve"> beigezogene Masse</t>
  </si>
  <si>
    <t>Rückeunternehmer</t>
  </si>
  <si>
    <t>Rücker</t>
  </si>
  <si>
    <t>Grundvergütung</t>
  </si>
  <si>
    <t>Stückzahl</t>
  </si>
  <si>
    <t>Stückmasse</t>
  </si>
  <si>
    <t>x</t>
  </si>
  <si>
    <t xml:space="preserve"> Gesamtmasse</t>
  </si>
  <si>
    <t>Holzliste</t>
  </si>
  <si>
    <t>Maßnahmen / Projekt</t>
  </si>
  <si>
    <t>Ort, Datum:</t>
  </si>
  <si>
    <t xml:space="preserve">  eben/bergauf </t>
  </si>
  <si>
    <t xml:space="preserve">bergab </t>
  </si>
  <si>
    <t xml:space="preserve">besondere Erschwernisse (max. 10 %) </t>
  </si>
  <si>
    <t>Anhebung der</t>
  </si>
  <si>
    <t>Grundvergütung auf %:</t>
  </si>
  <si>
    <t>mittlere</t>
  </si>
  <si>
    <t>von</t>
  </si>
  <si>
    <t>bis</t>
  </si>
  <si>
    <t>Satz</t>
  </si>
  <si>
    <t>Stckm.</t>
  </si>
  <si>
    <t>Grundbetr.</t>
  </si>
  <si>
    <t>Maschinenart bzw. Tätigkeit</t>
  </si>
  <si>
    <t>Abrechnung im Stücklohn</t>
  </si>
  <si>
    <t>Abrechnung im Zeitlohn</t>
  </si>
  <si>
    <r>
      <t>Stundensatz</t>
    </r>
    <r>
      <rPr>
        <sz val="8"/>
        <rFont val="Calibri"/>
        <family val="2"/>
        <scheme val="minor"/>
      </rPr>
      <t xml:space="preserve">
</t>
    </r>
    <r>
      <rPr>
        <sz val="10"/>
        <rFont val="Calibri"/>
        <family val="2"/>
        <scheme val="minor"/>
      </rPr>
      <t xml:space="preserve">
(EUR/MAS)</t>
    </r>
  </si>
  <si>
    <t>Anzahl 
(MAS)</t>
  </si>
  <si>
    <r>
      <rPr>
        <b/>
        <sz val="10"/>
        <rFont val="Calibri"/>
        <family val="2"/>
        <scheme val="minor"/>
      </rPr>
      <t>Gesamtentgelt</t>
    </r>
    <r>
      <rPr>
        <sz val="10"/>
        <rFont val="Calibri"/>
        <family val="2"/>
        <scheme val="minor"/>
      </rPr>
      <t xml:space="preserve">
(EUR)</t>
    </r>
  </si>
  <si>
    <t xml:space="preserve"> zuzüglich MwSt.</t>
  </si>
  <si>
    <t>Rechnungsbetrag (netto)</t>
  </si>
  <si>
    <t>Bemerkungen</t>
  </si>
  <si>
    <t>Rücken von Langholz und Abschnitten</t>
  </si>
  <si>
    <t>Bankverbindung</t>
  </si>
  <si>
    <t>verstreuter Hiebsanfall</t>
  </si>
  <si>
    <t xml:space="preserve"> % der Gesamtmasse</t>
  </si>
  <si>
    <r>
      <t>Schwachholz</t>
    </r>
    <r>
      <rPr>
        <sz val="6"/>
        <rFont val="Calibri"/>
        <family val="2"/>
        <scheme val="minor"/>
      </rPr>
      <t xml:space="preserve"> bis 35 cm BHD</t>
    </r>
  </si>
  <si>
    <t xml:space="preserve">weniger als  </t>
  </si>
  <si>
    <t xml:space="preserve">  Bäume pro ha Hiebsfläche</t>
  </si>
  <si>
    <t>Starkholz</t>
  </si>
  <si>
    <t>weniger als</t>
  </si>
  <si>
    <t>Bäume/ha</t>
  </si>
  <si>
    <t xml:space="preserve"> % der Grundvergütung</t>
  </si>
  <si>
    <t>Einsatz einer 6- oder 8-Radmaschine</t>
  </si>
  <si>
    <t>ja</t>
  </si>
  <si>
    <t>nein</t>
  </si>
  <si>
    <t>Gesamtmasse</t>
  </si>
  <si>
    <t>betreffende Masse</t>
  </si>
  <si>
    <t>unter Bereithaltung Moor- od. Kombibänder</t>
  </si>
  <si>
    <t>Summe der Zuschläge in Prozent</t>
  </si>
  <si>
    <t>Einsatz von Moor- od. Kombibändern</t>
  </si>
  <si>
    <t>Anzahl der Bänderpaare</t>
  </si>
  <si>
    <t>Bänderzuschlag</t>
  </si>
  <si>
    <t>Mit Bändern gerückte Masse</t>
  </si>
  <si>
    <t>Schlepper ohne Forstausrüstung</t>
  </si>
  <si>
    <t xml:space="preserve">leichte Transportarbeiten </t>
  </si>
  <si>
    <t>Schlepper mit Forstausrüstung ohne Zange</t>
  </si>
  <si>
    <t>Schlepper mit Forstausrüstung mit Zange</t>
  </si>
  <si>
    <t>Forstspezialschlepper bis 70 kw ohne Zange</t>
  </si>
  <si>
    <t>Forstspezialschlepper bis 70 kw  mit   Zange</t>
  </si>
  <si>
    <t>Forstspezialschlepper über 70 kw ohne Zange</t>
  </si>
  <si>
    <t>Forstspezialschlepper über 70 kw   mit  Zange</t>
  </si>
  <si>
    <t>Tragschlepper (Forwarder/Klemmbank)</t>
  </si>
  <si>
    <t>Vollernter (Harvester)</t>
  </si>
  <si>
    <t>Zuschlag:</t>
  </si>
  <si>
    <t>€/Std. incl. Fahrer und Unternehmerzuschlag</t>
  </si>
  <si>
    <t>Sätze 
- 
erhöht um Zuschlag</t>
  </si>
  <si>
    <t>Zuschlag Traktionshilfswinde</t>
  </si>
  <si>
    <t>Mit THW gerückte Masse</t>
  </si>
  <si>
    <t>Einsatz THW</t>
  </si>
  <si>
    <r>
      <rPr>
        <b/>
        <u/>
        <sz val="18"/>
        <rFont val="Calibri"/>
        <family val="2"/>
        <scheme val="minor"/>
      </rPr>
      <t>Hiebsweise Abrechnung</t>
    </r>
    <r>
      <rPr>
        <sz val="12"/>
        <rFont val="Calibri"/>
        <family val="2"/>
        <scheme val="minor"/>
      </rPr>
      <t xml:space="preserve"> nach Stücklohnrücketarif (SRT); Stand 05/2018, gültig für Kommunalwald</t>
    </r>
  </si>
  <si>
    <t>Wege</t>
  </si>
  <si>
    <t>Kleinmengen</t>
  </si>
  <si>
    <t>Hackerholz</t>
  </si>
  <si>
    <t>Preiskalkulation</t>
  </si>
  <si>
    <r>
      <rPr>
        <b/>
        <u/>
        <sz val="18"/>
        <rFont val="Calibri"/>
        <family val="2"/>
        <scheme val="minor"/>
      </rPr>
      <t xml:space="preserve">Preisberechnung für die Ausschreibung 2026 </t>
    </r>
    <r>
      <rPr>
        <sz val="12"/>
        <rFont val="Calibri"/>
        <family val="2"/>
        <scheme val="minor"/>
      </rPr>
      <t>(Rückeleistungen Kreis Böblingen)</t>
    </r>
  </si>
  <si>
    <r>
      <t xml:space="preserve">In diesem Blatt können Sie Ihren angebotenen Prozentsatz auf den SRT eingeben. Daraus wird automatisch der theoretische Angebotspreis für die komplette Rückemenge berechnet.
</t>
    </r>
    <r>
      <rPr>
        <sz val="12"/>
        <rFont val="Calibri"/>
        <family val="2"/>
        <scheme val="minor"/>
      </rPr>
      <t>Dieser Preis wird zum Vergleich der verschiedenen Angebote benötigt und ist auf das Angebotsblatt zu übertragen.
Tatsächlich zu erbringen ist höchstens die im Leistungsverzeichnis angebotene Arbeitskapazität; die Gesamtmenge der Ausschreibung wird auf die Unternehmen im Auftragnehmerpool verteilt.
In den restlichen Registerblättern dieses Dokuments ist ersichtlich und nachvollziehbar, welche Faktoren für die Berechnung des theoretischen Angebotspreises unterstellt werden.</t>
    </r>
  </si>
  <si>
    <t>Bitte geben Sie in dieses Feld Ihren Prozentsatz auf die Kostensätze des aktuellen Stücklohnrücketarifs des Landkreises Böblingen ein.</t>
  </si>
  <si>
    <t>Errechneter Angebotspreis (netto):</t>
  </si>
  <si>
    <t>Errechneter Angebotspreis (brutto):</t>
  </si>
  <si>
    <t>Zu Ihrer Information</t>
  </si>
  <si>
    <t>Der Bruttopreis ist auf das Angebotsblatt zu übertragen.</t>
  </si>
  <si>
    <t>Prozentwert auf den SRT: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</si>
</sst>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quot;DM&quot;_-;\-* #,##0.00\ &quot;DM&quot;_-;_-* &quot;-&quot;??\ &quot;DM&quot;_-;_-@_-"/>
    <numFmt numFmtId="165" formatCode="0.0"/>
    <numFmt numFmtId="166" formatCode="0.000"/>
    <numFmt numFmtId="167" formatCode="##&quot;m&quot;"/>
    <numFmt numFmtId="168" formatCode="#,##0.00\ &quot;EUR&quot;"/>
    <numFmt numFmtId="169" formatCode="0.0\ &quot;%&quot;"/>
    <numFmt numFmtId="170" formatCode="000"/>
    <numFmt numFmtId="171" formatCode="0\ &quot;%&quot;"/>
    <numFmt numFmtId="172" formatCode="#,##0.00\ &quot;€&quot;"/>
  </numFmts>
  <fonts count="40" x14ac:knownFonts="1">
    <font>
      <sz val="10"/>
      <name val="Arial"/>
    </font>
    <font>
      <sz val="10"/>
      <name val="Arial"/>
      <family val="2"/>
    </font>
    <font>
      <sz val="10"/>
      <name val="Arial"/>
      <family val="2"/>
    </font>
    <font>
      <b/>
      <sz val="12"/>
      <name val="Calibri"/>
      <family val="2"/>
      <scheme val="minor"/>
    </font>
    <font>
      <b/>
      <sz val="10"/>
      <name val="Calibri"/>
      <family val="2"/>
      <scheme val="minor"/>
    </font>
    <font>
      <sz val="10"/>
      <name val="Calibri"/>
      <family val="2"/>
      <scheme val="minor"/>
    </font>
    <font>
      <sz val="9"/>
      <name val="Calibri"/>
      <family val="2"/>
      <scheme val="minor"/>
    </font>
    <font>
      <b/>
      <sz val="9"/>
      <name val="Calibri"/>
      <family val="2"/>
      <scheme val="minor"/>
    </font>
    <font>
      <sz val="8"/>
      <name val="Calibri"/>
      <family val="2"/>
      <scheme val="minor"/>
    </font>
    <font>
      <sz val="7"/>
      <name val="Calibri"/>
      <family val="2"/>
      <scheme val="minor"/>
    </font>
    <font>
      <sz val="11"/>
      <name val="Calibri"/>
      <family val="2"/>
      <scheme val="minor"/>
    </font>
    <font>
      <b/>
      <sz val="11"/>
      <color indexed="10"/>
      <name val="Calibri"/>
      <family val="2"/>
      <scheme val="minor"/>
    </font>
    <font>
      <b/>
      <i/>
      <sz val="11"/>
      <name val="Calibri"/>
      <family val="2"/>
      <scheme val="minor"/>
    </font>
    <font>
      <b/>
      <sz val="14"/>
      <name val="Calibri"/>
      <family val="2"/>
      <scheme val="minor"/>
    </font>
    <font>
      <b/>
      <i/>
      <sz val="12"/>
      <name val="Calibri"/>
      <family val="2"/>
      <scheme val="minor"/>
    </font>
    <font>
      <b/>
      <sz val="11"/>
      <name val="Calibri"/>
      <family val="2"/>
      <scheme val="minor"/>
    </font>
    <font>
      <b/>
      <sz val="16"/>
      <name val="Calibri"/>
      <family val="2"/>
      <scheme val="minor"/>
    </font>
    <font>
      <i/>
      <sz val="10"/>
      <name val="Calibri"/>
      <family val="2"/>
      <scheme val="minor"/>
    </font>
    <font>
      <sz val="11"/>
      <color rgb="FFFF0000"/>
      <name val="Calibri"/>
      <family val="2"/>
      <scheme val="minor"/>
    </font>
    <font>
      <b/>
      <sz val="14"/>
      <color rgb="FFFF0000"/>
      <name val="Calibri"/>
      <family val="2"/>
      <scheme val="minor"/>
    </font>
    <font>
      <b/>
      <sz val="10"/>
      <color rgb="FFFF0000"/>
      <name val="Calibri"/>
      <family val="2"/>
      <scheme val="minor"/>
    </font>
    <font>
      <b/>
      <u/>
      <sz val="16"/>
      <name val="Calibri"/>
      <family val="2"/>
      <scheme val="minor"/>
    </font>
    <font>
      <sz val="12"/>
      <name val="Calibri"/>
      <family val="2"/>
      <scheme val="minor"/>
    </font>
    <font>
      <b/>
      <u/>
      <sz val="18"/>
      <name val="Calibri"/>
      <family val="2"/>
      <scheme val="minor"/>
    </font>
    <font>
      <b/>
      <i/>
      <sz val="14"/>
      <name val="Calibri"/>
      <family val="2"/>
      <scheme val="minor"/>
    </font>
    <font>
      <sz val="14"/>
      <name val="Calibri"/>
      <family val="2"/>
      <scheme val="minor"/>
    </font>
    <font>
      <sz val="14"/>
      <name val="Arial"/>
      <family val="2"/>
    </font>
    <font>
      <sz val="11"/>
      <color rgb="FFFFFF99"/>
      <name val="Calibri"/>
      <family val="2"/>
      <scheme val="minor"/>
    </font>
    <font>
      <sz val="10"/>
      <color rgb="FFFFFF99"/>
      <name val="Calibri"/>
      <family val="2"/>
      <scheme val="minor"/>
    </font>
    <font>
      <b/>
      <sz val="12"/>
      <color rgb="FFFF0000"/>
      <name val="Calibri"/>
      <family val="2"/>
      <scheme val="minor"/>
    </font>
    <font>
      <b/>
      <sz val="10"/>
      <name val="Arial"/>
      <family val="2"/>
    </font>
    <font>
      <sz val="10"/>
      <color theme="1"/>
      <name val="Calibri"/>
      <family val="2"/>
      <scheme val="minor"/>
    </font>
    <font>
      <b/>
      <i/>
      <sz val="10"/>
      <name val="Calibri"/>
      <family val="2"/>
      <scheme val="minor"/>
    </font>
    <font>
      <sz val="9"/>
      <name val="Arial"/>
      <family val="2"/>
    </font>
    <font>
      <sz val="6"/>
      <name val="Calibri"/>
      <family val="2"/>
      <scheme val="minor"/>
    </font>
    <font>
      <sz val="10"/>
      <color rgb="FFFF0000"/>
      <name val="Calibri"/>
      <family val="2"/>
      <scheme val="minor"/>
    </font>
    <font>
      <b/>
      <sz val="8"/>
      <color rgb="FFFF0000"/>
      <name val="Calibri"/>
      <family val="2"/>
      <scheme val="minor"/>
    </font>
    <font>
      <sz val="16"/>
      <name val="Calibri"/>
      <family val="2"/>
      <scheme val="minor"/>
    </font>
    <font>
      <sz val="16"/>
      <name val="Arial"/>
      <family val="2"/>
    </font>
    <font>
      <b/>
      <sz val="16"/>
      <name val="Arial"/>
      <family val="2"/>
    </font>
  </fonts>
  <fills count="9">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rgb="FF92D050"/>
        <bgColor indexed="64"/>
      </patternFill>
    </fill>
    <fill>
      <patternFill patternType="solid">
        <fgColor rgb="FFFFC000"/>
        <bgColor indexed="64"/>
      </patternFill>
    </fill>
    <fill>
      <patternFill patternType="solid">
        <fgColor theme="6" tint="0.39997558519241921"/>
        <bgColor indexed="64"/>
      </patternFill>
    </fill>
  </fills>
  <borders count="59">
    <border>
      <left/>
      <right/>
      <top/>
      <bottom/>
      <diagonal/>
    </border>
    <border>
      <left/>
      <right/>
      <top/>
      <bottom style="thin">
        <color indexed="64"/>
      </bottom>
      <diagonal/>
    </border>
    <border>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top/>
      <bottom style="dotted">
        <color auto="1"/>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18" fontId="2" fillId="0" borderId="0"/>
  </cellStyleXfs>
  <cellXfs count="309">
    <xf numFmtId="0" fontId="0" fillId="0" borderId="0" xfId="0"/>
    <xf numFmtId="0" fontId="10" fillId="0" borderId="0" xfId="0" applyFont="1"/>
    <xf numFmtId="167" fontId="10" fillId="0" borderId="0" xfId="0" applyNumberFormat="1" applyFont="1"/>
    <xf numFmtId="164" fontId="10" fillId="0" borderId="0" xfId="2" applyFont="1"/>
    <xf numFmtId="0" fontId="4" fillId="5" borderId="9" xfId="0" applyFont="1" applyFill="1" applyBorder="1" applyAlignment="1" applyProtection="1">
      <alignment horizontal="center" vertical="center"/>
      <protection locked="0"/>
    </xf>
    <xf numFmtId="0" fontId="5" fillId="5" borderId="9" xfId="0" applyFont="1" applyFill="1" applyBorder="1" applyAlignment="1" applyProtection="1">
      <alignment horizontal="center" vertical="center"/>
      <protection locked="0"/>
    </xf>
    <xf numFmtId="0" fontId="5" fillId="0" borderId="0" xfId="0" applyFont="1" applyAlignment="1">
      <alignment vertical="center"/>
    </xf>
    <xf numFmtId="0" fontId="14" fillId="0" borderId="0" xfId="0" applyFont="1" applyAlignment="1">
      <alignment vertical="center"/>
    </xf>
    <xf numFmtId="0" fontId="6" fillId="0" borderId="0" xfId="0" applyFont="1" applyAlignment="1">
      <alignment vertical="center"/>
    </xf>
    <xf numFmtId="0" fontId="10" fillId="0" borderId="0" xfId="0" applyFont="1" applyAlignment="1">
      <alignment vertical="center"/>
    </xf>
    <xf numFmtId="0" fontId="6" fillId="0" borderId="1" xfId="0" applyFont="1" applyBorder="1" applyAlignment="1">
      <alignment vertical="center"/>
    </xf>
    <xf numFmtId="0" fontId="5" fillId="0" borderId="1" xfId="0" applyFont="1" applyBorder="1" applyAlignment="1">
      <alignment vertical="center"/>
    </xf>
    <xf numFmtId="0" fontId="4" fillId="0" borderId="1" xfId="0" applyFont="1" applyBorder="1" applyAlignment="1">
      <alignment vertical="center"/>
    </xf>
    <xf numFmtId="0" fontId="8" fillId="0" borderId="0" xfId="0" applyFont="1" applyAlignment="1">
      <alignment vertical="center"/>
    </xf>
    <xf numFmtId="0" fontId="8" fillId="0" borderId="1" xfId="0" applyFont="1" applyBorder="1" applyAlignment="1">
      <alignment vertical="center"/>
    </xf>
    <xf numFmtId="0" fontId="5" fillId="2" borderId="14"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22" xfId="0" applyFont="1" applyFill="1" applyBorder="1" applyAlignment="1">
      <alignment horizontal="center" vertical="center"/>
    </xf>
    <xf numFmtId="165" fontId="4" fillId="2" borderId="22" xfId="0" applyNumberFormat="1" applyFont="1" applyFill="1" applyBorder="1" applyAlignment="1">
      <alignment horizontal="center" vertical="center"/>
    </xf>
    <xf numFmtId="0" fontId="5" fillId="3" borderId="0" xfId="0" applyFont="1" applyFill="1" applyAlignment="1">
      <alignment vertical="center"/>
    </xf>
    <xf numFmtId="9" fontId="5" fillId="0" borderId="27" xfId="1" applyFont="1" applyBorder="1" applyAlignment="1" applyProtection="1">
      <alignment horizontal="centerContinuous" vertical="center"/>
    </xf>
    <xf numFmtId="0" fontId="3" fillId="0" borderId="0" xfId="0" applyFont="1" applyAlignment="1">
      <alignment vertical="center"/>
    </xf>
    <xf numFmtId="14" fontId="10" fillId="0" borderId="0" xfId="0" applyNumberFormat="1" applyFont="1" applyAlignment="1">
      <alignment horizontal="left" vertical="center"/>
    </xf>
    <xf numFmtId="164" fontId="10" fillId="0" borderId="0" xfId="2" applyFont="1" applyAlignment="1" applyProtection="1">
      <alignment vertical="center"/>
    </xf>
    <xf numFmtId="0" fontId="10" fillId="4" borderId="0" xfId="0" applyFont="1" applyFill="1"/>
    <xf numFmtId="0" fontId="18" fillId="6" borderId="0" xfId="0" applyFont="1" applyFill="1"/>
    <xf numFmtId="0" fontId="10" fillId="0" borderId="26" xfId="0" applyFont="1" applyBorder="1"/>
    <xf numFmtId="0" fontId="10" fillId="0" borderId="17" xfId="0" applyFont="1" applyBorder="1"/>
    <xf numFmtId="0" fontId="10" fillId="0" borderId="24" xfId="0" applyFont="1" applyBorder="1"/>
    <xf numFmtId="0" fontId="10" fillId="0" borderId="2" xfId="0" applyFont="1" applyBorder="1"/>
    <xf numFmtId="0" fontId="10" fillId="0" borderId="27" xfId="0" applyFont="1" applyBorder="1"/>
    <xf numFmtId="0" fontId="10" fillId="0" borderId="33" xfId="0" applyFont="1" applyBorder="1"/>
    <xf numFmtId="2" fontId="10" fillId="3" borderId="0" xfId="0" applyNumberFormat="1" applyFont="1" applyFill="1" applyAlignment="1">
      <alignment horizontal="center"/>
    </xf>
    <xf numFmtId="2" fontId="10" fillId="3" borderId="0" xfId="0" applyNumberFormat="1" applyFont="1" applyFill="1" applyAlignment="1">
      <alignment horizontal="center" vertical="center"/>
    </xf>
    <xf numFmtId="0" fontId="18" fillId="0" borderId="0" xfId="0" applyFont="1"/>
    <xf numFmtId="0" fontId="18" fillId="8" borderId="0" xfId="0" applyFont="1" applyFill="1"/>
    <xf numFmtId="167" fontId="10" fillId="4" borderId="0" xfId="0" applyNumberFormat="1" applyFont="1" applyFill="1"/>
    <xf numFmtId="0" fontId="5" fillId="0" borderId="32" xfId="0" applyFont="1" applyBorder="1" applyAlignment="1">
      <alignment vertical="center"/>
    </xf>
    <xf numFmtId="0" fontId="5" fillId="0" borderId="27" xfId="0" applyFont="1" applyBorder="1" applyAlignment="1">
      <alignment vertical="center"/>
    </xf>
    <xf numFmtId="0" fontId="19" fillId="6" borderId="0" xfId="0" applyFont="1" applyFill="1" applyAlignment="1">
      <alignment vertical="center"/>
    </xf>
    <xf numFmtId="0" fontId="6" fillId="0" borderId="0" xfId="0" applyFont="1" applyAlignment="1">
      <alignment horizontal="center" vertical="center"/>
    </xf>
    <xf numFmtId="0" fontId="5" fillId="0" borderId="0" xfId="0" applyFont="1" applyAlignment="1">
      <alignment horizontal="right" vertical="center"/>
    </xf>
    <xf numFmtId="0" fontId="4" fillId="0" borderId="34" xfId="0" applyFont="1" applyBorder="1" applyAlignment="1">
      <alignment horizontal="center" vertical="center"/>
    </xf>
    <xf numFmtId="0" fontId="4" fillId="0" borderId="12" xfId="0" applyFont="1" applyBorder="1" applyAlignment="1">
      <alignment horizontal="center" vertical="center"/>
    </xf>
    <xf numFmtId="169" fontId="8" fillId="2" borderId="9" xfId="0" applyNumberFormat="1" applyFont="1" applyFill="1" applyBorder="1" applyAlignment="1">
      <alignment horizontal="center" vertical="center"/>
    </xf>
    <xf numFmtId="0" fontId="6" fillId="0" borderId="17" xfId="0" applyFont="1" applyBorder="1" applyAlignment="1">
      <alignment vertical="center"/>
    </xf>
    <xf numFmtId="0" fontId="5" fillId="0" borderId="17" xfId="0" applyFont="1" applyBorder="1" applyAlignment="1">
      <alignment vertical="center"/>
    </xf>
    <xf numFmtId="0" fontId="5" fillId="0" borderId="24" xfId="0" applyFont="1" applyBorder="1" applyAlignment="1">
      <alignment vertical="center"/>
    </xf>
    <xf numFmtId="0" fontId="10" fillId="0" borderId="30" xfId="0" applyFont="1" applyBorder="1" applyAlignment="1">
      <alignment vertical="center"/>
    </xf>
    <xf numFmtId="0" fontId="5" fillId="0" borderId="2" xfId="0" applyFont="1" applyBorder="1" applyAlignment="1">
      <alignment vertical="center"/>
    </xf>
    <xf numFmtId="0" fontId="6" fillId="0" borderId="30" xfId="0" applyFont="1" applyBorder="1" applyAlignment="1">
      <alignment vertical="center"/>
    </xf>
    <xf numFmtId="165" fontId="4" fillId="0" borderId="0" xfId="0" applyNumberFormat="1" applyFont="1" applyAlignment="1">
      <alignment vertical="center"/>
    </xf>
    <xf numFmtId="0" fontId="4" fillId="0" borderId="2" xfId="0" applyFont="1" applyBorder="1" applyAlignment="1">
      <alignment vertical="center"/>
    </xf>
    <xf numFmtId="0" fontId="9" fillId="0" borderId="30" xfId="0" applyFont="1" applyBorder="1" applyAlignment="1">
      <alignment vertical="center"/>
    </xf>
    <xf numFmtId="0" fontId="4" fillId="0" borderId="25" xfId="0" applyFont="1" applyBorder="1" applyAlignment="1">
      <alignment vertical="center"/>
    </xf>
    <xf numFmtId="0" fontId="5" fillId="0" borderId="30" xfId="0" applyFont="1" applyBorder="1" applyAlignment="1">
      <alignment vertical="center"/>
    </xf>
    <xf numFmtId="0" fontId="6" fillId="0" borderId="29" xfId="0" applyFont="1" applyBorder="1" applyAlignment="1">
      <alignment vertical="center"/>
    </xf>
    <xf numFmtId="0" fontId="12" fillId="0" borderId="0" xfId="0" applyFont="1" applyAlignment="1">
      <alignment vertical="center"/>
    </xf>
    <xf numFmtId="0" fontId="5" fillId="0" borderId="0" xfId="0" applyFont="1" applyAlignment="1">
      <alignment horizontal="centerContinuous" vertical="center"/>
    </xf>
    <xf numFmtId="165" fontId="15" fillId="0" borderId="0" xfId="0" applyNumberFormat="1" applyFont="1" applyAlignment="1">
      <alignment vertical="center"/>
    </xf>
    <xf numFmtId="0" fontId="5" fillId="0" borderId="33" xfId="0" applyFont="1" applyBorder="1" applyAlignment="1">
      <alignment vertical="center"/>
    </xf>
    <xf numFmtId="0" fontId="9" fillId="0" borderId="35" xfId="0" applyFont="1" applyBorder="1" applyAlignment="1">
      <alignment vertical="center"/>
    </xf>
    <xf numFmtId="165" fontId="4" fillId="0" borderId="1" xfId="0" applyNumberFormat="1" applyFont="1" applyBorder="1" applyAlignment="1">
      <alignment vertical="center"/>
    </xf>
    <xf numFmtId="0" fontId="6" fillId="0" borderId="35" xfId="0" applyFont="1" applyBorder="1" applyAlignment="1">
      <alignment vertical="center"/>
    </xf>
    <xf numFmtId="0" fontId="5" fillId="0" borderId="29" xfId="0" applyFont="1" applyBorder="1" applyAlignment="1">
      <alignment vertical="center"/>
    </xf>
    <xf numFmtId="165" fontId="7" fillId="0" borderId="17" xfId="0" applyNumberFormat="1" applyFont="1" applyBorder="1" applyAlignment="1">
      <alignment vertical="center"/>
    </xf>
    <xf numFmtId="0" fontId="4" fillId="0" borderId="24" xfId="0" applyFont="1" applyBorder="1" applyAlignment="1">
      <alignment vertical="center"/>
    </xf>
    <xf numFmtId="0" fontId="20" fillId="0" borderId="0" xfId="0" applyFont="1" applyAlignment="1">
      <alignment horizontal="center" vertical="center"/>
    </xf>
    <xf numFmtId="0" fontId="10" fillId="0" borderId="36" xfId="0" applyFont="1" applyBorder="1" applyAlignment="1">
      <alignment vertical="center"/>
    </xf>
    <xf numFmtId="0" fontId="24" fillId="0" borderId="26" xfId="0" applyFont="1" applyBorder="1" applyAlignment="1">
      <alignment vertical="center"/>
    </xf>
    <xf numFmtId="0" fontId="25" fillId="0" borderId="4" xfId="0" applyFont="1" applyBorder="1" applyAlignment="1">
      <alignment vertical="center"/>
    </xf>
    <xf numFmtId="0" fontId="5" fillId="6" borderId="0" xfId="0" applyFont="1" applyFill="1" applyAlignment="1">
      <alignment vertical="center"/>
    </xf>
    <xf numFmtId="0" fontId="28" fillId="5" borderId="0" xfId="0" applyFont="1" applyFill="1" applyAlignment="1">
      <alignment vertical="center"/>
    </xf>
    <xf numFmtId="0" fontId="5" fillId="5" borderId="0" xfId="3" applyNumberFormat="1" applyFont="1" applyFill="1" applyAlignment="1">
      <alignment horizontal="left" vertical="center"/>
    </xf>
    <xf numFmtId="0" fontId="5" fillId="5" borderId="16" xfId="0" applyFont="1" applyFill="1" applyBorder="1" applyAlignment="1" applyProtection="1">
      <alignment horizontal="center" vertical="center"/>
      <protection locked="0"/>
    </xf>
    <xf numFmtId="0" fontId="27" fillId="5" borderId="0" xfId="0" applyFont="1" applyFill="1"/>
    <xf numFmtId="0" fontId="18" fillId="7" borderId="0" xfId="0" applyFont="1" applyFill="1"/>
    <xf numFmtId="14" fontId="11" fillId="5" borderId="5" xfId="0" applyNumberFormat="1" applyFont="1" applyFill="1" applyBorder="1" applyProtection="1">
      <protection locked="0"/>
    </xf>
    <xf numFmtId="0" fontId="11" fillId="5" borderId="31" xfId="0" applyFont="1" applyFill="1" applyBorder="1" applyAlignment="1" applyProtection="1">
      <alignment horizontal="center"/>
      <protection locked="0"/>
    </xf>
    <xf numFmtId="0" fontId="5" fillId="5" borderId="9" xfId="0" applyFont="1" applyFill="1" applyBorder="1" applyAlignment="1" applyProtection="1">
      <alignment vertical="center"/>
      <protection locked="0"/>
    </xf>
    <xf numFmtId="0" fontId="10" fillId="0" borderId="36" xfId="0" applyFont="1" applyBorder="1" applyAlignment="1" applyProtection="1">
      <alignment vertical="center"/>
      <protection locked="0"/>
    </xf>
    <xf numFmtId="0" fontId="12" fillId="0" borderId="17" xfId="0" applyFont="1" applyBorder="1"/>
    <xf numFmtId="0" fontId="12" fillId="0" borderId="0" xfId="0" applyFont="1"/>
    <xf numFmtId="2" fontId="10" fillId="3" borderId="19" xfId="0" applyNumberFormat="1" applyFont="1" applyFill="1" applyBorder="1" applyAlignment="1">
      <alignment horizontal="center" vertical="center"/>
    </xf>
    <xf numFmtId="2" fontId="10" fillId="3" borderId="20" xfId="0" applyNumberFormat="1" applyFont="1" applyFill="1" applyBorder="1" applyAlignment="1">
      <alignment horizontal="center" vertical="center"/>
    </xf>
    <xf numFmtId="2" fontId="10" fillId="3" borderId="23" xfId="0" applyNumberFormat="1" applyFont="1" applyFill="1" applyBorder="1" applyAlignment="1">
      <alignment horizontal="center" vertical="center"/>
    </xf>
    <xf numFmtId="2" fontId="10" fillId="3" borderId="8" xfId="0" applyNumberFormat="1" applyFont="1" applyFill="1" applyBorder="1" applyAlignment="1">
      <alignment horizontal="center" vertical="center"/>
    </xf>
    <xf numFmtId="0" fontId="10" fillId="0" borderId="39" xfId="0" applyFont="1" applyBorder="1" applyAlignment="1">
      <alignment horizontal="center"/>
    </xf>
    <xf numFmtId="0" fontId="10" fillId="0" borderId="40" xfId="0" applyFont="1" applyBorder="1" applyAlignment="1">
      <alignment horizontal="center"/>
    </xf>
    <xf numFmtId="0" fontId="10" fillId="0" borderId="9" xfId="0" applyFont="1" applyBorder="1"/>
    <xf numFmtId="2" fontId="10" fillId="0" borderId="9" xfId="0" applyNumberFormat="1" applyFont="1" applyBorder="1"/>
    <xf numFmtId="0" fontId="5" fillId="0" borderId="0" xfId="0" applyFont="1" applyAlignment="1">
      <alignment horizontal="center" vertical="center"/>
    </xf>
    <xf numFmtId="0" fontId="5" fillId="0" borderId="0" xfId="0" applyFont="1"/>
    <xf numFmtId="0" fontId="29" fillId="6" borderId="0" xfId="0" applyFont="1" applyFill="1" applyAlignment="1">
      <alignment vertical="top" wrapText="1"/>
    </xf>
    <xf numFmtId="0" fontId="24" fillId="0" borderId="0" xfId="0" applyFont="1" applyAlignment="1">
      <alignment vertical="center"/>
    </xf>
    <xf numFmtId="0" fontId="25" fillId="0" borderId="0" xfId="0" applyFont="1" applyAlignment="1">
      <alignment vertical="center"/>
    </xf>
    <xf numFmtId="168" fontId="13" fillId="0" borderId="0" xfId="2" applyNumberFormat="1" applyFont="1" applyBorder="1" applyAlignment="1" applyProtection="1">
      <alignment horizontal="right" vertical="center"/>
    </xf>
    <xf numFmtId="0" fontId="26" fillId="0" borderId="0" xfId="0" applyFont="1" applyAlignment="1">
      <alignment vertical="center"/>
    </xf>
    <xf numFmtId="0" fontId="5" fillId="0" borderId="0" xfId="0" applyFont="1" applyAlignment="1">
      <alignment horizontal="center" vertical="center" wrapText="1"/>
    </xf>
    <xf numFmtId="165" fontId="5" fillId="0" borderId="0" xfId="0" applyNumberFormat="1" applyFont="1" applyAlignment="1">
      <alignment horizontal="center" vertical="center"/>
    </xf>
    <xf numFmtId="0" fontId="5" fillId="5" borderId="42" xfId="0" applyFont="1" applyFill="1" applyBorder="1" applyAlignment="1" applyProtection="1">
      <alignment horizontal="center" vertical="center"/>
      <protection locked="0"/>
    </xf>
    <xf numFmtId="0" fontId="10" fillId="0" borderId="43" xfId="0" applyFont="1" applyBorder="1" applyAlignment="1">
      <alignment vertical="center"/>
    </xf>
    <xf numFmtId="0" fontId="5" fillId="0" borderId="44" xfId="0" applyFont="1" applyBorder="1" applyAlignment="1">
      <alignment horizontal="center" vertical="center"/>
    </xf>
    <xf numFmtId="2" fontId="5" fillId="0" borderId="45" xfId="0" applyNumberFormat="1" applyFont="1" applyBorder="1" applyAlignment="1">
      <alignment horizontal="centerContinuous" vertical="center"/>
    </xf>
    <xf numFmtId="0" fontId="5" fillId="0" borderId="46" xfId="0" applyFont="1" applyBorder="1" applyAlignment="1">
      <alignment horizontal="centerContinuous" vertical="center"/>
    </xf>
    <xf numFmtId="166" fontId="5" fillId="0" borderId="44" xfId="0" applyNumberFormat="1" applyFont="1" applyBorder="1" applyAlignment="1">
      <alignment vertical="center"/>
    </xf>
    <xf numFmtId="0" fontId="5" fillId="4" borderId="47" xfId="0" applyFont="1" applyFill="1" applyBorder="1" applyAlignment="1">
      <alignment horizontal="center" vertical="center" wrapText="1"/>
    </xf>
    <xf numFmtId="0" fontId="5" fillId="0" borderId="33" xfId="0" applyFont="1" applyBorder="1" applyAlignment="1">
      <alignment horizontal="centerContinuous" vertical="center"/>
    </xf>
    <xf numFmtId="165" fontId="5" fillId="0" borderId="0" xfId="0" applyNumberFormat="1" applyFont="1" applyAlignment="1">
      <alignment horizontal="right" vertical="center" indent="2"/>
    </xf>
    <xf numFmtId="0" fontId="5" fillId="3" borderId="0" xfId="3" applyNumberFormat="1" applyFont="1" applyFill="1" applyAlignment="1">
      <alignment horizontal="left" vertical="center"/>
    </xf>
    <xf numFmtId="0" fontId="5" fillId="3" borderId="0" xfId="0" applyFont="1" applyFill="1" applyAlignment="1">
      <alignment horizontal="center" vertical="center"/>
    </xf>
    <xf numFmtId="0" fontId="31" fillId="3" borderId="0" xfId="0" applyFont="1" applyFill="1" applyAlignment="1">
      <alignment vertical="top"/>
    </xf>
    <xf numFmtId="0" fontId="17" fillId="5" borderId="9" xfId="0" applyFont="1" applyFill="1" applyBorder="1" applyAlignment="1" applyProtection="1">
      <alignment vertical="center"/>
      <protection locked="0"/>
    </xf>
    <xf numFmtId="170" fontId="5" fillId="5" borderId="28" xfId="0" applyNumberFormat="1" applyFont="1" applyFill="1" applyBorder="1" applyAlignment="1" applyProtection="1">
      <alignment horizontal="center" vertical="center"/>
      <protection locked="0"/>
    </xf>
    <xf numFmtId="170" fontId="5" fillId="5" borderId="41" xfId="0" applyNumberFormat="1" applyFont="1" applyFill="1" applyBorder="1" applyAlignment="1" applyProtection="1">
      <alignment horizontal="center" vertical="center"/>
      <protection locked="0"/>
    </xf>
    <xf numFmtId="2" fontId="5" fillId="5" borderId="9" xfId="0" applyNumberFormat="1" applyFont="1" applyFill="1" applyBorder="1" applyAlignment="1" applyProtection="1">
      <alignment horizontal="right" vertical="center" indent="1"/>
      <protection locked="0"/>
    </xf>
    <xf numFmtId="2" fontId="5" fillId="0" borderId="44" xfId="0" applyNumberFormat="1" applyFont="1" applyBorder="1" applyAlignment="1">
      <alignment horizontal="right" vertical="center" indent="1"/>
    </xf>
    <xf numFmtId="0" fontId="5" fillId="0" borderId="1" xfId="0" applyFont="1" applyBorder="1" applyAlignment="1">
      <alignment horizontal="center" vertical="center"/>
    </xf>
    <xf numFmtId="0" fontId="6" fillId="0" borderId="37" xfId="0" applyFont="1" applyBorder="1" applyAlignment="1">
      <alignment vertical="center"/>
    </xf>
    <xf numFmtId="0" fontId="6" fillId="0" borderId="12" xfId="0" applyFont="1" applyBorder="1" applyAlignment="1">
      <alignment vertical="center"/>
    </xf>
    <xf numFmtId="0" fontId="5" fillId="0" borderId="12" xfId="0" applyFont="1" applyBorder="1" applyAlignment="1">
      <alignment vertical="center"/>
    </xf>
    <xf numFmtId="165" fontId="4" fillId="0" borderId="12" xfId="0" applyNumberFormat="1" applyFont="1" applyBorder="1" applyAlignment="1">
      <alignment vertical="center"/>
    </xf>
    <xf numFmtId="0" fontId="4" fillId="0" borderId="38" xfId="0" applyFont="1" applyBorder="1" applyAlignment="1">
      <alignment vertical="center"/>
    </xf>
    <xf numFmtId="9" fontId="5" fillId="0" borderId="0" xfId="1" applyFont="1" applyAlignment="1" applyProtection="1">
      <alignment vertical="center"/>
    </xf>
    <xf numFmtId="0" fontId="31" fillId="3" borderId="0" xfId="0" applyFont="1" applyFill="1" applyAlignment="1">
      <alignment horizontal="center" vertical="top"/>
    </xf>
    <xf numFmtId="1" fontId="31" fillId="3" borderId="0" xfId="0" applyNumberFormat="1" applyFont="1" applyFill="1" applyAlignment="1">
      <alignment horizontal="center" vertical="top"/>
    </xf>
    <xf numFmtId="0" fontId="5" fillId="0" borderId="4"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26" xfId="0" applyFont="1" applyBorder="1" applyAlignment="1">
      <alignment horizontal="right" vertical="center"/>
    </xf>
    <xf numFmtId="2" fontId="5" fillId="0" borderId="0" xfId="0" applyNumberFormat="1" applyFont="1"/>
    <xf numFmtId="2" fontId="5" fillId="0" borderId="0" xfId="0" applyNumberFormat="1" applyFont="1" applyAlignment="1">
      <alignment horizontal="right" indent="2"/>
    </xf>
    <xf numFmtId="39" fontId="5" fillId="0" borderId="45" xfId="2" applyNumberFormat="1" applyFont="1" applyBorder="1" applyAlignment="1" applyProtection="1">
      <alignment horizontal="center" vertical="center"/>
    </xf>
    <xf numFmtId="0" fontId="5" fillId="0" borderId="0" xfId="0" applyFont="1" applyAlignment="1" applyProtection="1">
      <alignment horizontal="center" vertical="center"/>
      <protection locked="0"/>
    </xf>
    <xf numFmtId="0" fontId="5" fillId="5" borderId="22" xfId="0" applyFont="1" applyFill="1" applyBorder="1" applyAlignment="1" applyProtection="1">
      <alignment vertical="center"/>
      <protection locked="0"/>
    </xf>
    <xf numFmtId="0" fontId="10" fillId="0" borderId="19" xfId="0" applyFont="1" applyBorder="1" applyAlignment="1">
      <alignment vertical="center"/>
    </xf>
    <xf numFmtId="0" fontId="4" fillId="0" borderId="0" xfId="0" applyFont="1" applyAlignment="1">
      <alignment vertical="center"/>
    </xf>
    <xf numFmtId="0" fontId="5" fillId="0" borderId="12" xfId="0" applyFont="1" applyBorder="1" applyAlignment="1" applyProtection="1">
      <alignment horizontal="center" vertical="center"/>
      <protection locked="0"/>
    </xf>
    <xf numFmtId="0" fontId="5" fillId="0" borderId="38" xfId="0" applyFont="1" applyBorder="1" applyAlignment="1">
      <alignment vertical="center"/>
    </xf>
    <xf numFmtId="0" fontId="5" fillId="0" borderId="25" xfId="0" applyFont="1" applyBorder="1" applyAlignment="1">
      <alignment vertical="center"/>
    </xf>
    <xf numFmtId="164" fontId="5" fillId="0" borderId="46" xfId="2" applyFont="1" applyBorder="1" applyAlignment="1" applyProtection="1">
      <alignment horizontal="center" vertical="center"/>
    </xf>
    <xf numFmtId="0" fontId="10" fillId="0" borderId="29" xfId="0" applyFont="1" applyBorder="1" applyAlignment="1">
      <alignment vertical="center"/>
    </xf>
    <xf numFmtId="0" fontId="5" fillId="0" borderId="17" xfId="0" applyFont="1" applyBorder="1" applyAlignment="1">
      <alignment horizontal="center" vertical="center"/>
    </xf>
    <xf numFmtId="2" fontId="5" fillId="0" borderId="17" xfId="0" applyNumberFormat="1" applyFont="1" applyBorder="1" applyAlignment="1">
      <alignment horizontal="centerContinuous" vertical="center"/>
    </xf>
    <xf numFmtId="0" fontId="5" fillId="0" borderId="17" xfId="0" applyFont="1" applyBorder="1" applyAlignment="1">
      <alignment horizontal="centerContinuous" vertical="center"/>
    </xf>
    <xf numFmtId="39" fontId="5" fillId="0" borderId="17" xfId="2" applyNumberFormat="1" applyFont="1" applyBorder="1" applyAlignment="1" applyProtection="1">
      <alignment horizontal="center" vertical="center"/>
    </xf>
    <xf numFmtId="164" fontId="5" fillId="0" borderId="17" xfId="2" applyFont="1" applyBorder="1" applyAlignment="1" applyProtection="1">
      <alignment horizontal="center" vertical="center"/>
    </xf>
    <xf numFmtId="166" fontId="5" fillId="0" borderId="17" xfId="0" applyNumberFormat="1" applyFont="1" applyBorder="1" applyAlignment="1">
      <alignment vertical="center"/>
    </xf>
    <xf numFmtId="168" fontId="4" fillId="0" borderId="17" xfId="2" applyNumberFormat="1" applyFont="1" applyBorder="1" applyAlignment="1" applyProtection="1">
      <alignment horizontal="right" vertical="center" indent="1"/>
    </xf>
    <xf numFmtId="0" fontId="30" fillId="0" borderId="17" xfId="0" applyFont="1" applyBorder="1" applyAlignment="1">
      <alignment horizontal="right" vertical="center" indent="1"/>
    </xf>
    <xf numFmtId="0" fontId="30" fillId="0" borderId="24" xfId="0" applyFont="1" applyBorder="1" applyAlignment="1">
      <alignment horizontal="right" vertical="center" indent="1"/>
    </xf>
    <xf numFmtId="0" fontId="10" fillId="0" borderId="32" xfId="0" applyFont="1" applyBorder="1" applyAlignment="1">
      <alignment vertical="center"/>
    </xf>
    <xf numFmtId="0" fontId="24" fillId="0" borderId="27" xfId="0" applyFont="1" applyBorder="1" applyAlignment="1">
      <alignment vertical="center"/>
    </xf>
    <xf numFmtId="0" fontId="25" fillId="0" borderId="27" xfId="0" applyFont="1" applyBorder="1" applyAlignment="1">
      <alignment vertical="center"/>
    </xf>
    <xf numFmtId="168" fontId="13" fillId="0" borderId="27" xfId="2" applyNumberFormat="1" applyFont="1" applyBorder="1" applyAlignment="1" applyProtection="1">
      <alignment horizontal="right" vertical="center"/>
    </xf>
    <xf numFmtId="0" fontId="26" fillId="0" borderId="27" xfId="0" applyFont="1" applyBorder="1" applyAlignment="1">
      <alignment vertical="center"/>
    </xf>
    <xf numFmtId="0" fontId="26" fillId="0" borderId="33" xfId="0" applyFont="1" applyBorder="1" applyAlignment="1">
      <alignment vertical="center"/>
    </xf>
    <xf numFmtId="168" fontId="4" fillId="0" borderId="15" xfId="2" applyNumberFormat="1" applyFont="1" applyBorder="1" applyAlignment="1" applyProtection="1">
      <alignment horizontal="right" vertical="center" indent="1"/>
    </xf>
    <xf numFmtId="168" fontId="13" fillId="0" borderId="58" xfId="2" applyNumberFormat="1" applyFont="1" applyBorder="1" applyAlignment="1" applyProtection="1">
      <alignment horizontal="right" vertical="center"/>
    </xf>
    <xf numFmtId="3" fontId="5" fillId="5" borderId="9" xfId="0" applyNumberFormat="1" applyFont="1" applyFill="1" applyBorder="1" applyAlignment="1" applyProtection="1">
      <alignment vertical="center"/>
      <protection locked="0"/>
    </xf>
    <xf numFmtId="0" fontId="5" fillId="0" borderId="37" xfId="0" applyFont="1" applyBorder="1" applyAlignment="1">
      <alignment vertical="center"/>
    </xf>
    <xf numFmtId="0" fontId="10" fillId="0" borderId="35" xfId="0" applyFont="1" applyBorder="1" applyAlignment="1">
      <alignment vertical="center"/>
    </xf>
    <xf numFmtId="0" fontId="35" fillId="6" borderId="39" xfId="0" applyFont="1" applyFill="1" applyBorder="1" applyAlignment="1">
      <alignment horizontal="right"/>
    </xf>
    <xf numFmtId="171" fontId="35" fillId="6" borderId="40" xfId="0" applyNumberFormat="1" applyFont="1" applyFill="1" applyBorder="1" applyAlignment="1">
      <alignment horizontal="center"/>
    </xf>
    <xf numFmtId="0" fontId="36" fillId="6" borderId="0" xfId="0" applyFont="1" applyFill="1" applyAlignment="1">
      <alignment horizontal="center" vertical="top" wrapText="1"/>
    </xf>
    <xf numFmtId="2" fontId="5" fillId="3" borderId="0" xfId="0" applyNumberFormat="1" applyFont="1" applyFill="1" applyAlignment="1">
      <alignment horizontal="right" indent="2"/>
    </xf>
    <xf numFmtId="0" fontId="25" fillId="0" borderId="16" xfId="0" applyFont="1" applyBorder="1" applyAlignment="1">
      <alignment vertical="center"/>
    </xf>
    <xf numFmtId="0" fontId="5" fillId="0" borderId="0" xfId="0" applyFont="1" applyAlignment="1">
      <alignment horizontal="left" vertical="center" wrapText="1"/>
    </xf>
    <xf numFmtId="0" fontId="5" fillId="0" borderId="1" xfId="0" applyFont="1" applyBorder="1" applyAlignment="1">
      <alignment horizontal="left" vertical="center" wrapText="1"/>
    </xf>
    <xf numFmtId="168" fontId="5" fillId="0" borderId="9" xfId="2" applyNumberFormat="1" applyFont="1" applyBorder="1" applyAlignment="1" applyProtection="1">
      <alignment horizontal="right" vertical="center" indent="1"/>
    </xf>
    <xf numFmtId="0" fontId="1" fillId="0" borderId="9" xfId="0" applyFont="1" applyBorder="1" applyAlignment="1">
      <alignment horizontal="right" vertical="center" indent="1"/>
    </xf>
    <xf numFmtId="0" fontId="1" fillId="0" borderId="31" xfId="0" applyFont="1" applyBorder="1" applyAlignment="1">
      <alignment horizontal="right" vertical="center" indent="1"/>
    </xf>
    <xf numFmtId="0" fontId="5" fillId="4" borderId="47" xfId="0" applyFont="1" applyFill="1" applyBorder="1" applyAlignment="1">
      <alignment horizontal="center" vertical="center" wrapText="1"/>
    </xf>
    <xf numFmtId="0" fontId="5" fillId="4" borderId="48" xfId="0" applyFont="1" applyFill="1" applyBorder="1" applyAlignment="1">
      <alignment horizontal="center" vertical="center" wrapText="1"/>
    </xf>
    <xf numFmtId="0" fontId="5" fillId="4" borderId="52" xfId="0" applyFont="1" applyFill="1" applyBorder="1" applyAlignment="1">
      <alignment horizontal="center" vertical="center" wrapText="1"/>
    </xf>
    <xf numFmtId="0" fontId="5" fillId="3" borderId="0" xfId="0" applyFont="1" applyFill="1" applyAlignment="1">
      <alignment vertical="center"/>
    </xf>
    <xf numFmtId="0" fontId="0" fillId="0" borderId="0" xfId="0" applyAlignment="1">
      <alignment vertical="center"/>
    </xf>
    <xf numFmtId="0" fontId="0" fillId="0" borderId="2" xfId="0" applyBorder="1" applyAlignment="1">
      <alignment vertical="center"/>
    </xf>
    <xf numFmtId="168" fontId="4" fillId="0" borderId="19" xfId="2" applyNumberFormat="1" applyFont="1" applyBorder="1" applyAlignment="1" applyProtection="1">
      <alignment horizontal="right" vertical="center" indent="1"/>
    </xf>
    <xf numFmtId="168" fontId="4" fillId="0" borderId="0" xfId="2" applyNumberFormat="1" applyFont="1" applyBorder="1" applyAlignment="1" applyProtection="1">
      <alignment horizontal="right" vertical="center" indent="1"/>
    </xf>
    <xf numFmtId="0" fontId="30" fillId="0" borderId="0" xfId="0" applyFont="1" applyAlignment="1">
      <alignment horizontal="right" vertical="center" indent="1"/>
    </xf>
    <xf numFmtId="0" fontId="30" fillId="0" borderId="2" xfId="0" applyFont="1" applyBorder="1" applyAlignment="1">
      <alignment horizontal="right" vertical="center" indent="1"/>
    </xf>
    <xf numFmtId="168" fontId="13" fillId="0" borderId="4" xfId="2" applyNumberFormat="1" applyFont="1" applyBorder="1" applyAlignment="1" applyProtection="1">
      <alignment horizontal="right" vertical="center" indent="1"/>
    </xf>
    <xf numFmtId="0" fontId="26" fillId="0" borderId="4" xfId="0" applyFont="1" applyBorder="1" applyAlignment="1">
      <alignment horizontal="right" vertical="center" indent="1"/>
    </xf>
    <xf numFmtId="0" fontId="26" fillId="0" borderId="5" xfId="0" applyFont="1" applyBorder="1" applyAlignment="1">
      <alignment horizontal="right" vertical="center" indent="1"/>
    </xf>
    <xf numFmtId="4" fontId="5" fillId="4" borderId="44" xfId="0" applyNumberFormat="1" applyFont="1" applyFill="1" applyBorder="1" applyAlignment="1">
      <alignment horizontal="center" vertical="center"/>
    </xf>
    <xf numFmtId="4" fontId="5" fillId="4" borderId="45" xfId="0" applyNumberFormat="1" applyFont="1" applyFill="1" applyBorder="1" applyAlignment="1">
      <alignment horizontal="center" vertical="center"/>
    </xf>
    <xf numFmtId="165" fontId="4" fillId="0" borderId="26" xfId="0" applyNumberFormat="1" applyFont="1" applyBorder="1" applyAlignment="1">
      <alignment horizontal="left" vertical="center"/>
    </xf>
    <xf numFmtId="165" fontId="4" fillId="0" borderId="4" xfId="0" applyNumberFormat="1" applyFont="1" applyBorder="1" applyAlignment="1">
      <alignment horizontal="left" vertical="center"/>
    </xf>
    <xf numFmtId="165" fontId="4" fillId="0" borderId="5" xfId="0" applyNumberFormat="1" applyFont="1" applyBorder="1" applyAlignment="1">
      <alignment horizontal="left" vertical="center"/>
    </xf>
    <xf numFmtId="168" fontId="32" fillId="0" borderId="32" xfId="2" applyNumberFormat="1" applyFont="1" applyBorder="1" applyAlignment="1" applyProtection="1">
      <alignment horizontal="right" vertical="center" indent="1"/>
    </xf>
    <xf numFmtId="168" fontId="32" fillId="0" borderId="27" xfId="2" applyNumberFormat="1" applyFont="1" applyBorder="1" applyAlignment="1" applyProtection="1">
      <alignment horizontal="right" vertical="center" indent="1"/>
    </xf>
    <xf numFmtId="0" fontId="30" fillId="0" borderId="27" xfId="0" applyFont="1" applyBorder="1" applyAlignment="1">
      <alignment horizontal="right" vertical="center" indent="1"/>
    </xf>
    <xf numFmtId="0" fontId="30" fillId="0" borderId="33" xfId="0" applyFont="1" applyBorder="1" applyAlignment="1">
      <alignment horizontal="right" vertical="center" indent="1"/>
    </xf>
    <xf numFmtId="4" fontId="6" fillId="0" borderId="9" xfId="0" applyNumberFormat="1" applyFont="1" applyBorder="1" applyAlignment="1">
      <alignment horizontal="right" vertical="center" indent="1"/>
    </xf>
    <xf numFmtId="4" fontId="6" fillId="0" borderId="39" xfId="0" applyNumberFormat="1" applyFont="1" applyBorder="1" applyAlignment="1">
      <alignment horizontal="right" vertical="center" indent="1"/>
    </xf>
    <xf numFmtId="0" fontId="5" fillId="4" borderId="4" xfId="0" applyFont="1" applyFill="1" applyBorder="1" applyAlignment="1">
      <alignment horizontal="center" vertical="center"/>
    </xf>
    <xf numFmtId="0" fontId="0" fillId="0" borderId="4" xfId="0" applyBorder="1" applyAlignment="1">
      <alignment vertical="center"/>
    </xf>
    <xf numFmtId="0" fontId="0" fillId="0" borderId="46" xfId="0" applyBorder="1" applyAlignment="1">
      <alignment vertical="center"/>
    </xf>
    <xf numFmtId="168" fontId="17" fillId="0" borderId="32" xfId="2" applyNumberFormat="1" applyFont="1" applyBorder="1" applyAlignment="1" applyProtection="1">
      <alignment horizontal="right" vertical="center" indent="1"/>
    </xf>
    <xf numFmtId="168" fontId="17" fillId="0" borderId="27" xfId="2" applyNumberFormat="1" applyFont="1" applyBorder="1" applyAlignment="1" applyProtection="1">
      <alignment horizontal="right" vertical="center" indent="1"/>
    </xf>
    <xf numFmtId="0" fontId="0" fillId="0" borderId="27" xfId="0" applyBorder="1" applyAlignment="1">
      <alignment horizontal="right" vertical="center" indent="1"/>
    </xf>
    <xf numFmtId="0" fontId="0" fillId="0" borderId="33" xfId="0" applyBorder="1" applyAlignment="1">
      <alignment horizontal="right" vertical="center" indent="1"/>
    </xf>
    <xf numFmtId="0" fontId="6" fillId="5" borderId="54" xfId="0" applyFont="1" applyFill="1" applyBorder="1" applyAlignment="1" applyProtection="1">
      <alignment horizontal="left" vertical="center"/>
      <protection locked="0"/>
    </xf>
    <xf numFmtId="0" fontId="33" fillId="0" borderId="40" xfId="0" applyFont="1" applyBorder="1" applyAlignment="1" applyProtection="1">
      <alignment horizontal="left" vertical="center"/>
      <protection locked="0"/>
    </xf>
    <xf numFmtId="0" fontId="6" fillId="5" borderId="39" xfId="0" applyFont="1" applyFill="1" applyBorder="1" applyAlignment="1" applyProtection="1">
      <alignment horizontal="left" vertical="center"/>
      <protection locked="0"/>
    </xf>
    <xf numFmtId="0" fontId="33" fillId="0" borderId="34" xfId="0" applyFont="1" applyBorder="1" applyAlignment="1" applyProtection="1">
      <alignment vertical="center"/>
      <protection locked="0"/>
    </xf>
    <xf numFmtId="0" fontId="33" fillId="0" borderId="40" xfId="0" applyFont="1" applyBorder="1" applyAlignment="1" applyProtection="1">
      <alignment vertical="center"/>
      <protection locked="0"/>
    </xf>
    <xf numFmtId="0" fontId="10" fillId="0" borderId="26" xfId="0" applyFont="1" applyBorder="1" applyAlignment="1">
      <alignment horizontal="center" vertical="center"/>
    </xf>
    <xf numFmtId="0" fontId="10" fillId="0" borderId="46" xfId="0" applyFont="1" applyBorder="1" applyAlignment="1">
      <alignment horizontal="center" vertical="center"/>
    </xf>
    <xf numFmtId="168" fontId="4" fillId="0" borderId="44" xfId="2" applyNumberFormat="1" applyFont="1" applyBorder="1" applyAlignment="1" applyProtection="1">
      <alignment horizontal="right" vertical="center" indent="1"/>
    </xf>
    <xf numFmtId="0" fontId="30" fillId="0" borderId="44" xfId="0" applyFont="1" applyBorder="1" applyAlignment="1">
      <alignment horizontal="right" vertical="center" indent="1"/>
    </xf>
    <xf numFmtId="0" fontId="30" fillId="0" borderId="51" xfId="0" applyFont="1" applyBorder="1" applyAlignment="1">
      <alignment horizontal="right" vertical="center" indent="1"/>
    </xf>
    <xf numFmtId="0" fontId="21" fillId="0" borderId="0" xfId="0" applyFont="1" applyAlignment="1">
      <alignment horizontal="left" vertical="center"/>
    </xf>
    <xf numFmtId="39" fontId="5" fillId="0" borderId="45" xfId="2" applyNumberFormat="1" applyFont="1" applyBorder="1" applyAlignment="1" applyProtection="1">
      <alignment horizontal="center" vertical="center"/>
    </xf>
    <xf numFmtId="39" fontId="5" fillId="0" borderId="4" xfId="2" applyNumberFormat="1" applyFont="1" applyBorder="1" applyAlignment="1" applyProtection="1">
      <alignment horizontal="center" vertical="center"/>
    </xf>
    <xf numFmtId="39" fontId="5" fillId="0" borderId="46" xfId="2" applyNumberFormat="1" applyFont="1" applyBorder="1" applyAlignment="1" applyProtection="1">
      <alignment horizontal="center" vertical="center"/>
    </xf>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0" xfId="0" applyFont="1" applyFill="1" applyAlignment="1">
      <alignment horizontal="center" vertical="center"/>
    </xf>
    <xf numFmtId="0" fontId="4" fillId="2" borderId="2" xfId="0" applyFont="1" applyFill="1" applyBorder="1" applyAlignment="1">
      <alignment horizontal="center" vertical="center"/>
    </xf>
    <xf numFmtId="0" fontId="5" fillId="2" borderId="23"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5" xfId="0" applyFont="1" applyFill="1" applyBorder="1" applyAlignment="1">
      <alignment horizontal="center" vertical="center"/>
    </xf>
    <xf numFmtId="168" fontId="4" fillId="0" borderId="45" xfId="2" applyNumberFormat="1" applyFont="1" applyBorder="1" applyAlignment="1" applyProtection="1">
      <alignment horizontal="right" vertical="center" indent="1"/>
    </xf>
    <xf numFmtId="168" fontId="4" fillId="0" borderId="4" xfId="2" applyNumberFormat="1" applyFont="1" applyBorder="1" applyAlignment="1" applyProtection="1">
      <alignment horizontal="right" vertical="center" indent="1"/>
    </xf>
    <xf numFmtId="0" fontId="30" fillId="0" borderId="4" xfId="0" applyFont="1" applyBorder="1" applyAlignment="1">
      <alignment horizontal="right" vertical="center" indent="1"/>
    </xf>
    <xf numFmtId="0" fontId="30" fillId="0" borderId="5" xfId="0" applyFont="1" applyBorder="1" applyAlignment="1">
      <alignment horizontal="right" vertical="center" indent="1"/>
    </xf>
    <xf numFmtId="0" fontId="5" fillId="0" borderId="35" xfId="0" applyFont="1" applyBorder="1" applyAlignment="1">
      <alignment horizontal="center" vertical="center"/>
    </xf>
    <xf numFmtId="0" fontId="5" fillId="0" borderId="8" xfId="0" applyFont="1" applyBorder="1" applyAlignment="1">
      <alignment horizontal="center" vertical="center"/>
    </xf>
    <xf numFmtId="0" fontId="5" fillId="0" borderId="23" xfId="0" applyFont="1" applyBorder="1" applyAlignment="1">
      <alignment horizontal="center"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5" borderId="19" xfId="0" applyFont="1" applyFill="1" applyBorder="1" applyAlignment="1" applyProtection="1">
      <alignment vertical="center"/>
      <protection locked="0"/>
    </xf>
    <xf numFmtId="0" fontId="0" fillId="0" borderId="0" xfId="0" applyAlignment="1" applyProtection="1">
      <alignment vertical="center"/>
      <protection locked="0"/>
    </xf>
    <xf numFmtId="0" fontId="0" fillId="0" borderId="2" xfId="0" applyBorder="1" applyAlignment="1" applyProtection="1">
      <alignment vertical="center"/>
      <protection locked="0"/>
    </xf>
    <xf numFmtId="0" fontId="5" fillId="0" borderId="19"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16" fillId="0" borderId="0" xfId="0" applyFont="1" applyAlignment="1">
      <alignment horizontal="left" vertical="center"/>
    </xf>
    <xf numFmtId="0" fontId="5" fillId="5" borderId="30" xfId="0" applyFont="1" applyFill="1" applyBorder="1" applyAlignment="1" applyProtection="1">
      <alignment horizontal="left" vertical="center" indent="1"/>
      <protection locked="0"/>
    </xf>
    <xf numFmtId="0" fontId="5" fillId="5" borderId="0" xfId="0" applyFont="1" applyFill="1" applyAlignment="1" applyProtection="1">
      <alignment horizontal="left" vertical="center" indent="1"/>
      <protection locked="0"/>
    </xf>
    <xf numFmtId="0" fontId="5" fillId="5" borderId="20" xfId="0" applyFont="1" applyFill="1" applyBorder="1" applyAlignment="1" applyProtection="1">
      <alignment horizontal="left" vertical="center" indent="1"/>
      <protection locked="0"/>
    </xf>
    <xf numFmtId="0" fontId="5" fillId="5" borderId="19" xfId="0" applyFont="1" applyFill="1" applyBorder="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5" fillId="5" borderId="20" xfId="0" applyFont="1" applyFill="1" applyBorder="1" applyAlignment="1" applyProtection="1">
      <alignment horizontal="center" vertical="center"/>
      <protection locked="0"/>
    </xf>
    <xf numFmtId="0" fontId="10" fillId="2" borderId="29"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10" fillId="2" borderId="10" xfId="0" applyFont="1" applyFill="1" applyBorder="1" applyAlignment="1">
      <alignment horizontal="left" vertical="center" indent="1"/>
    </xf>
    <xf numFmtId="0" fontId="10" fillId="2" borderId="12" xfId="0" applyFont="1" applyFill="1" applyBorder="1" applyAlignment="1">
      <alignment horizontal="left" vertical="center" indent="1"/>
    </xf>
    <xf numFmtId="0" fontId="10" fillId="2" borderId="38" xfId="0" applyFont="1" applyFill="1" applyBorder="1" applyAlignment="1">
      <alignment horizontal="left" vertical="center" indent="1"/>
    </xf>
    <xf numFmtId="0" fontId="10" fillId="2" borderId="37"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1"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1" xfId="0" applyFont="1" applyFill="1" applyBorder="1" applyAlignment="1">
      <alignment horizontal="center" vertical="center"/>
    </xf>
    <xf numFmtId="49" fontId="5" fillId="5" borderId="19" xfId="0" applyNumberFormat="1" applyFont="1" applyFill="1" applyBorder="1" applyAlignment="1" applyProtection="1">
      <alignment horizontal="left" vertical="center"/>
      <protection locked="0"/>
    </xf>
    <xf numFmtId="49" fontId="5" fillId="5" borderId="0" xfId="0" applyNumberFormat="1" applyFont="1" applyFill="1" applyAlignment="1" applyProtection="1">
      <alignment horizontal="left" vertical="center"/>
      <protection locked="0"/>
    </xf>
    <xf numFmtId="49" fontId="5" fillId="5" borderId="2" xfId="0" applyNumberFormat="1" applyFont="1" applyFill="1" applyBorder="1" applyAlignment="1" applyProtection="1">
      <alignment horizontal="left" vertical="center"/>
      <protection locked="0"/>
    </xf>
    <xf numFmtId="0" fontId="10" fillId="2" borderId="15" xfId="0" applyFont="1" applyFill="1" applyBorder="1" applyAlignment="1">
      <alignment horizontal="left" vertical="center" indent="1"/>
    </xf>
    <xf numFmtId="0" fontId="10" fillId="2" borderId="17" xfId="0" applyFont="1" applyFill="1" applyBorder="1" applyAlignment="1">
      <alignment horizontal="left" vertical="center" indent="1"/>
    </xf>
    <xf numFmtId="0" fontId="10" fillId="2" borderId="24" xfId="0" applyFont="1" applyFill="1" applyBorder="1" applyAlignment="1">
      <alignment horizontal="left" vertical="center" indent="1"/>
    </xf>
    <xf numFmtId="0" fontId="5" fillId="0" borderId="1" xfId="0" applyFont="1" applyBorder="1" applyAlignment="1">
      <alignment horizontal="center" vertical="center"/>
    </xf>
    <xf numFmtId="0" fontId="5" fillId="2" borderId="13"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4"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0" fillId="0" borderId="8" xfId="0" applyBorder="1"/>
    <xf numFmtId="0" fontId="0" fillId="0" borderId="16" xfId="0" applyBorder="1"/>
    <xf numFmtId="0" fontId="0" fillId="0" borderId="19" xfId="0" applyBorder="1"/>
    <xf numFmtId="0" fontId="0" fillId="0" borderId="20" xfId="0" applyBorder="1"/>
    <xf numFmtId="0" fontId="5" fillId="2" borderId="8" xfId="0" applyFont="1" applyFill="1" applyBorder="1" applyAlignment="1">
      <alignment horizontal="center" vertical="center"/>
    </xf>
    <xf numFmtId="0" fontId="5" fillId="4" borderId="53" xfId="0" applyFont="1" applyFill="1" applyBorder="1" applyAlignment="1">
      <alignment horizontal="center" vertical="center" wrapText="1"/>
    </xf>
    <xf numFmtId="0" fontId="0" fillId="0" borderId="49" xfId="0" applyBorder="1" applyAlignment="1">
      <alignment vertical="center"/>
    </xf>
    <xf numFmtId="0" fontId="0" fillId="0" borderId="48" xfId="0" applyBorder="1" applyAlignment="1">
      <alignment vertical="center"/>
    </xf>
    <xf numFmtId="0" fontId="5" fillId="4" borderId="50" xfId="0" applyFont="1" applyFill="1" applyBorder="1" applyAlignment="1">
      <alignment horizontal="center" vertical="center" wrapText="1"/>
    </xf>
    <xf numFmtId="0" fontId="5" fillId="2" borderId="17" xfId="0" applyFont="1" applyFill="1" applyBorder="1" applyAlignment="1">
      <alignment horizontal="center" vertical="center"/>
    </xf>
    <xf numFmtId="0" fontId="5" fillId="2" borderId="0" xfId="0" applyFont="1" applyFill="1" applyAlignment="1">
      <alignment horizontal="center" vertical="center"/>
    </xf>
    <xf numFmtId="0" fontId="10" fillId="4" borderId="55" xfId="0" applyFont="1" applyFill="1" applyBorder="1" applyAlignment="1">
      <alignment horizontal="center" vertical="center"/>
    </xf>
    <xf numFmtId="0" fontId="10" fillId="4" borderId="56" xfId="0" applyFont="1" applyFill="1" applyBorder="1" applyAlignment="1">
      <alignment horizontal="center"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57" xfId="0" applyFont="1" applyBorder="1" applyAlignment="1">
      <alignment horizontal="left" vertical="center"/>
    </xf>
    <xf numFmtId="0" fontId="18" fillId="6" borderId="0" xfId="0" applyFont="1" applyFill="1" applyAlignment="1">
      <alignment horizontal="center"/>
    </xf>
    <xf numFmtId="0" fontId="3" fillId="0" borderId="0" xfId="0" applyFont="1" applyAlignment="1">
      <alignment horizontal="left" vertical="center" wrapText="1"/>
    </xf>
    <xf numFmtId="0" fontId="16" fillId="0" borderId="0" xfId="0" applyFont="1" applyAlignment="1">
      <alignment horizontal="left" vertical="center" wrapText="1"/>
    </xf>
    <xf numFmtId="0" fontId="37" fillId="0" borderId="29" xfId="0" applyFont="1" applyBorder="1" applyAlignment="1">
      <alignment vertical="center"/>
    </xf>
    <xf numFmtId="0" fontId="37" fillId="0" borderId="17" xfId="0" applyFont="1" applyBorder="1" applyAlignment="1">
      <alignment vertical="center"/>
    </xf>
    <xf numFmtId="0" fontId="16" fillId="0" borderId="29" xfId="0" applyFont="1" applyBorder="1" applyAlignment="1">
      <alignment vertical="center"/>
    </xf>
    <xf numFmtId="0" fontId="16" fillId="0" borderId="17" xfId="0" applyFont="1" applyBorder="1" applyAlignment="1">
      <alignment vertical="center"/>
    </xf>
    <xf numFmtId="172" fontId="37" fillId="5" borderId="17" xfId="0" applyNumberFormat="1" applyFont="1" applyFill="1" applyBorder="1" applyAlignment="1">
      <alignment vertical="center"/>
    </xf>
    <xf numFmtId="172" fontId="38" fillId="0" borderId="17" xfId="0" applyNumberFormat="1" applyFont="1" applyBorder="1" applyAlignment="1">
      <alignment vertical="center"/>
    </xf>
    <xf numFmtId="172" fontId="16" fillId="5" borderId="17" xfId="0" applyNumberFormat="1" applyFont="1" applyFill="1" applyBorder="1" applyAlignment="1">
      <alignment vertical="center"/>
    </xf>
    <xf numFmtId="172" fontId="39" fillId="0" borderId="17" xfId="0" applyNumberFormat="1" applyFont="1" applyBorder="1" applyAlignment="1">
      <alignment vertical="center"/>
    </xf>
    <xf numFmtId="0" fontId="16" fillId="5" borderId="17" xfId="0" applyFont="1" applyFill="1" applyBorder="1" applyAlignment="1" applyProtection="1">
      <alignment horizontal="center" vertical="center"/>
      <protection locked="0"/>
    </xf>
    <xf numFmtId="0" fontId="39" fillId="0" borderId="17" xfId="0" applyFont="1" applyBorder="1" applyAlignment="1" applyProtection="1">
      <alignment horizontal="center" vertical="center"/>
      <protection locked="0"/>
    </xf>
    <xf numFmtId="0" fontId="16" fillId="0" borderId="29" xfId="0" applyFont="1" applyFill="1" applyBorder="1" applyAlignment="1">
      <alignment vertical="center"/>
    </xf>
    <xf numFmtId="0" fontId="0" fillId="0" borderId="17" xfId="0" applyFill="1" applyBorder="1" applyAlignment="1">
      <alignment vertical="center"/>
    </xf>
  </cellXfs>
  <cellStyles count="4">
    <cellStyle name="Prozent" xfId="1" builtinId="5"/>
    <cellStyle name="Standard" xfId="0" builtinId="0"/>
    <cellStyle name="Standard_Tabelle1" xfId="3" xr:uid="{00000000-0005-0000-0000-000002000000}"/>
    <cellStyle name="Währung" xfId="2"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02E3F-DD16-4B7B-996C-9F738F26FDA5}">
  <sheetPr>
    <pageSetUpPr fitToPage="1"/>
  </sheetPr>
  <dimension ref="A1:S82"/>
  <sheetViews>
    <sheetView showGridLines="0" tabSelected="1" zoomScaleNormal="100" zoomScaleSheetLayoutView="100" workbookViewId="0">
      <selection activeCell="G5" sqref="G5:H5"/>
    </sheetView>
  </sheetViews>
  <sheetFormatPr baseColWidth="10" defaultColWidth="11.44140625" defaultRowHeight="13.8" x14ac:dyDescent="0.25"/>
  <cols>
    <col min="1" max="1" width="12" style="6" customWidth="1"/>
    <col min="2" max="2" width="8.33203125" style="6" customWidth="1"/>
    <col min="3" max="3" width="9.109375" style="6" customWidth="1"/>
    <col min="4" max="4" width="4.6640625" style="6" customWidth="1"/>
    <col min="5" max="5" width="6.6640625" style="6" customWidth="1"/>
    <col min="6" max="6" width="7.5546875" style="6" customWidth="1"/>
    <col min="7" max="7" width="8.6640625" style="6" customWidth="1"/>
    <col min="8" max="8" width="8.88671875" style="6" customWidth="1"/>
    <col min="9" max="9" width="8.33203125" style="6" customWidth="1"/>
    <col min="10" max="10" width="4" style="6" customWidth="1"/>
    <col min="11" max="11" width="2.109375" style="6" customWidth="1"/>
    <col min="12" max="12" width="11.109375" style="6" customWidth="1"/>
    <col min="13" max="13" width="5.109375" style="6" bestFit="1" customWidth="1"/>
    <col min="14" max="14" width="2" style="6" customWidth="1"/>
    <col min="15" max="15" width="6.44140625" style="6" customWidth="1"/>
    <col min="16" max="16" width="2.33203125" style="6" customWidth="1"/>
    <col min="17" max="16384" width="11.44140625" style="6"/>
  </cols>
  <sheetData>
    <row r="1" spans="1:16" ht="30.75" customHeight="1" x14ac:dyDescent="0.25">
      <c r="A1" s="213" t="s">
        <v>113</v>
      </c>
      <c r="B1" s="213"/>
      <c r="C1" s="213"/>
      <c r="D1" s="213"/>
      <c r="E1" s="213"/>
      <c r="F1" s="213"/>
      <c r="G1" s="213"/>
      <c r="H1" s="213"/>
      <c r="I1" s="213"/>
      <c r="J1" s="213"/>
      <c r="K1" s="213"/>
      <c r="L1" s="213"/>
      <c r="M1" s="213"/>
      <c r="N1" s="213"/>
      <c r="O1" s="213"/>
      <c r="P1" s="213"/>
    </row>
    <row r="2" spans="1:16" ht="126.6" customHeight="1" x14ac:dyDescent="0.25">
      <c r="A2" s="295" t="s">
        <v>114</v>
      </c>
      <c r="B2" s="296"/>
      <c r="C2" s="296"/>
      <c r="D2" s="296"/>
      <c r="E2" s="296"/>
      <c r="F2" s="296"/>
      <c r="G2" s="296"/>
      <c r="H2" s="296"/>
      <c r="I2" s="296"/>
      <c r="J2" s="296"/>
      <c r="K2" s="296"/>
      <c r="L2" s="296"/>
      <c r="M2" s="296"/>
      <c r="N2" s="296"/>
      <c r="O2" s="296"/>
      <c r="P2" s="296"/>
    </row>
    <row r="4" spans="1:16" ht="19.5" customHeight="1" thickBot="1" x14ac:dyDescent="0.3"/>
    <row r="5" spans="1:16" ht="19.5" customHeight="1" x14ac:dyDescent="0.25">
      <c r="A5" s="307" t="s">
        <v>120</v>
      </c>
      <c r="B5" s="308"/>
      <c r="C5" s="308"/>
      <c r="D5" s="308"/>
      <c r="E5" s="46"/>
      <c r="F5" s="46"/>
      <c r="G5" s="305"/>
      <c r="H5" s="306"/>
      <c r="I5" s="300" t="s">
        <v>12</v>
      </c>
      <c r="J5" s="46"/>
      <c r="K5" s="46"/>
      <c r="L5" s="46"/>
      <c r="M5" s="46"/>
      <c r="N5" s="46"/>
      <c r="O5" s="47"/>
    </row>
    <row r="6" spans="1:16" ht="19.5" customHeight="1" thickBot="1" x14ac:dyDescent="0.3">
      <c r="A6" s="37" t="s">
        <v>115</v>
      </c>
      <c r="B6" s="38"/>
      <c r="C6" s="38"/>
      <c r="D6" s="38"/>
      <c r="E6" s="38"/>
      <c r="F6" s="38"/>
      <c r="G6" s="38"/>
      <c r="H6" s="38"/>
      <c r="I6" s="38"/>
      <c r="J6" s="38"/>
      <c r="K6" s="38"/>
      <c r="L6" s="38"/>
      <c r="M6" s="38"/>
      <c r="N6" s="38"/>
      <c r="O6" s="60"/>
    </row>
    <row r="7" spans="1:16" ht="19.5" customHeight="1" thickBot="1" x14ac:dyDescent="0.3"/>
    <row r="8" spans="1:16" ht="19.5" customHeight="1" x14ac:dyDescent="0.25">
      <c r="A8" s="297" t="s">
        <v>116</v>
      </c>
      <c r="B8" s="298"/>
      <c r="C8" s="298"/>
      <c r="D8" s="46"/>
      <c r="E8" s="46"/>
      <c r="F8" s="46"/>
      <c r="G8" s="301">
        <f>Abrechnung!L71</f>
        <v>0</v>
      </c>
      <c r="H8" s="302"/>
      <c r="I8" s="46"/>
      <c r="J8" s="46"/>
      <c r="K8" s="46"/>
      <c r="L8" s="46"/>
      <c r="M8" s="46"/>
      <c r="N8" s="46"/>
      <c r="O8" s="47"/>
    </row>
    <row r="9" spans="1:16" ht="19.5" customHeight="1" thickBot="1" x14ac:dyDescent="0.3">
      <c r="A9" s="37" t="s">
        <v>118</v>
      </c>
      <c r="B9" s="38"/>
      <c r="C9" s="38"/>
      <c r="D9" s="38"/>
      <c r="E9" s="38"/>
      <c r="F9" s="38"/>
      <c r="G9" s="38"/>
      <c r="H9" s="38"/>
      <c r="I9" s="38"/>
      <c r="J9" s="38"/>
      <c r="K9" s="38"/>
      <c r="L9" s="38"/>
      <c r="M9" s="38"/>
      <c r="N9" s="38"/>
      <c r="O9" s="60"/>
    </row>
    <row r="10" spans="1:16" ht="19.5" customHeight="1" thickBot="1" x14ac:dyDescent="0.3"/>
    <row r="11" spans="1:16" ht="19.5" customHeight="1" x14ac:dyDescent="0.25">
      <c r="A11" s="299" t="s">
        <v>117</v>
      </c>
      <c r="B11" s="300"/>
      <c r="C11" s="300"/>
      <c r="D11" s="46"/>
      <c r="E11" s="46"/>
      <c r="F11" s="46"/>
      <c r="G11" s="303">
        <f>Abrechnung!L73</f>
        <v>0</v>
      </c>
      <c r="H11" s="304"/>
      <c r="I11" s="46"/>
      <c r="J11" s="46"/>
      <c r="K11" s="46"/>
      <c r="L11" s="46"/>
      <c r="M11" s="46"/>
      <c r="N11" s="46"/>
      <c r="O11" s="47"/>
    </row>
    <row r="12" spans="1:16" ht="19.5" customHeight="1" thickBot="1" x14ac:dyDescent="0.3">
      <c r="A12" s="37" t="s">
        <v>119</v>
      </c>
      <c r="B12" s="38"/>
      <c r="C12" s="38"/>
      <c r="D12" s="38"/>
      <c r="E12" s="38"/>
      <c r="F12" s="38"/>
      <c r="G12" s="38"/>
      <c r="H12" s="38"/>
      <c r="I12" s="38"/>
      <c r="J12" s="38"/>
      <c r="K12" s="38"/>
      <c r="L12" s="38"/>
      <c r="M12" s="38"/>
      <c r="N12" s="38"/>
      <c r="O12" s="60"/>
    </row>
    <row r="13" spans="1:16" ht="19.5" customHeight="1" x14ac:dyDescent="0.25"/>
    <row r="14" spans="1:16" ht="19.5" customHeight="1" x14ac:dyDescent="0.25"/>
    <row r="15" spans="1:16" ht="19.5" customHeight="1" x14ac:dyDescent="0.25"/>
    <row r="16" spans="1:16" ht="19.5" customHeight="1" x14ac:dyDescent="0.25"/>
    <row r="17" ht="19.5" customHeight="1" x14ac:dyDescent="0.25"/>
    <row r="18" ht="19.5" customHeight="1" x14ac:dyDescent="0.25"/>
    <row r="19" ht="19.5" customHeight="1" x14ac:dyDescent="0.25"/>
    <row r="20" ht="19.5" customHeight="1" x14ac:dyDescent="0.25"/>
    <row r="21" ht="19.5" customHeight="1" x14ac:dyDescent="0.25"/>
    <row r="55" spans="1:19" ht="18" x14ac:dyDescent="0.25">
      <c r="A55" s="39" t="s">
        <v>41</v>
      </c>
      <c r="B55" s="71"/>
      <c r="G55" s="39" t="s">
        <v>61</v>
      </c>
      <c r="H55" s="71"/>
      <c r="I55" s="71"/>
      <c r="J55" s="71"/>
      <c r="K55" s="71"/>
      <c r="L55" s="71"/>
      <c r="O55" s="39" t="s">
        <v>72</v>
      </c>
      <c r="P55" s="39"/>
      <c r="Q55" s="39"/>
      <c r="R55" s="39"/>
      <c r="S55" s="39"/>
    </row>
    <row r="56" spans="1:19" x14ac:dyDescent="0.25">
      <c r="A56" s="109" t="e">
        <f>IF(#REF!="","",#REF!)</f>
        <v>#REF!</v>
      </c>
      <c r="B56" s="19"/>
      <c r="D56" s="110" t="s">
        <v>45</v>
      </c>
      <c r="E56" s="110" t="s">
        <v>45</v>
      </c>
      <c r="G56" s="111" t="s">
        <v>92</v>
      </c>
      <c r="H56" s="19"/>
      <c r="I56" s="19"/>
      <c r="J56" s="19"/>
      <c r="K56" s="19"/>
      <c r="L56" s="19"/>
      <c r="O56" s="111" t="s">
        <v>78</v>
      </c>
      <c r="P56" s="111"/>
      <c r="Q56" s="124">
        <v>30</v>
      </c>
      <c r="R56" s="111" t="s">
        <v>79</v>
      </c>
      <c r="S56" s="125">
        <v>0</v>
      </c>
    </row>
    <row r="57" spans="1:19" x14ac:dyDescent="0.25">
      <c r="A57" s="109" t="e">
        <f>IF(#REF!="","",#REF!)</f>
        <v>#REF!</v>
      </c>
      <c r="B57" s="19"/>
      <c r="D57" s="19"/>
      <c r="E57" s="19"/>
      <c r="G57" s="111" t="s">
        <v>93</v>
      </c>
      <c r="H57" s="19"/>
      <c r="I57" s="19"/>
      <c r="J57" s="19"/>
      <c r="K57" s="19"/>
      <c r="L57" s="19"/>
      <c r="O57" s="111" t="s">
        <v>78</v>
      </c>
      <c r="P57" s="111"/>
      <c r="Q57" s="124">
        <v>20</v>
      </c>
      <c r="R57" s="111" t="s">
        <v>79</v>
      </c>
      <c r="S57" s="125">
        <v>3</v>
      </c>
    </row>
    <row r="58" spans="1:19" x14ac:dyDescent="0.25">
      <c r="A58" s="109" t="e">
        <f>IF(#REF!="","",#REF!)</f>
        <v>#REF!</v>
      </c>
      <c r="B58" s="19"/>
      <c r="G58" s="111" t="s">
        <v>94</v>
      </c>
      <c r="H58" s="19"/>
      <c r="I58" s="19"/>
      <c r="J58" s="19"/>
      <c r="K58" s="19"/>
      <c r="L58" s="19"/>
      <c r="O58" s="111" t="s">
        <v>78</v>
      </c>
      <c r="P58" s="111"/>
      <c r="Q58" s="124">
        <v>10</v>
      </c>
      <c r="R58" s="111" t="s">
        <v>79</v>
      </c>
      <c r="S58" s="125">
        <v>10</v>
      </c>
    </row>
    <row r="59" spans="1:19" x14ac:dyDescent="0.25">
      <c r="A59" s="109" t="e">
        <f>IF(#REF!="","",#REF!)</f>
        <v>#REF!</v>
      </c>
      <c r="B59" s="19"/>
      <c r="D59" s="19" t="s">
        <v>82</v>
      </c>
      <c r="E59" s="19" t="s">
        <v>83</v>
      </c>
      <c r="G59" s="111" t="s">
        <v>95</v>
      </c>
      <c r="H59" s="19"/>
      <c r="I59" s="19"/>
      <c r="J59" s="19"/>
      <c r="K59" s="19"/>
      <c r="L59" s="19"/>
      <c r="O59" s="111" t="s">
        <v>78</v>
      </c>
      <c r="P59" s="111"/>
      <c r="Q59" s="124">
        <v>5</v>
      </c>
      <c r="R59" s="111" t="s">
        <v>79</v>
      </c>
      <c r="S59" s="125">
        <v>15</v>
      </c>
    </row>
    <row r="60" spans="1:19" x14ac:dyDescent="0.25">
      <c r="A60" s="109" t="e">
        <f>IF(#REF!="","",#REF!)</f>
        <v>#REF!</v>
      </c>
      <c r="B60" s="19"/>
      <c r="G60" s="111" t="s">
        <v>96</v>
      </c>
      <c r="H60" s="19"/>
      <c r="I60" s="19"/>
      <c r="J60" s="19"/>
      <c r="K60" s="19"/>
      <c r="L60" s="19"/>
      <c r="O60" s="111"/>
      <c r="P60" s="111"/>
      <c r="Q60" s="124"/>
      <c r="R60" s="111"/>
      <c r="S60" s="125"/>
    </row>
    <row r="61" spans="1:19" x14ac:dyDescent="0.25">
      <c r="A61" s="109" t="e">
        <f>IF(#REF!="","",#REF!)</f>
        <v>#REF!</v>
      </c>
      <c r="B61" s="19"/>
      <c r="G61" s="111" t="s">
        <v>97</v>
      </c>
      <c r="H61" s="19"/>
      <c r="I61" s="19"/>
      <c r="J61" s="19"/>
      <c r="K61" s="19"/>
      <c r="L61" s="19"/>
      <c r="O61" s="111" t="s">
        <v>78</v>
      </c>
      <c r="P61" s="111"/>
      <c r="Q61" s="124">
        <v>30</v>
      </c>
      <c r="R61" s="111" t="s">
        <v>79</v>
      </c>
      <c r="S61" s="125">
        <v>5</v>
      </c>
    </row>
    <row r="62" spans="1:19" x14ac:dyDescent="0.25">
      <c r="A62" s="109" t="e">
        <f>IF(#REF!="","",#REF!)</f>
        <v>#REF!</v>
      </c>
      <c r="B62" s="19"/>
      <c r="D62" s="19"/>
      <c r="G62" s="111" t="s">
        <v>98</v>
      </c>
      <c r="H62" s="19"/>
      <c r="I62" s="19"/>
      <c r="J62" s="19"/>
      <c r="K62" s="19"/>
      <c r="L62" s="19"/>
      <c r="O62" s="111" t="s">
        <v>78</v>
      </c>
      <c r="P62" s="111"/>
      <c r="Q62" s="124">
        <v>20</v>
      </c>
      <c r="R62" s="111" t="s">
        <v>79</v>
      </c>
      <c r="S62" s="125">
        <v>10</v>
      </c>
    </row>
    <row r="63" spans="1:19" x14ac:dyDescent="0.25">
      <c r="A63" s="109" t="e">
        <f>IF(#REF!="","",#REF!)</f>
        <v>#REF!</v>
      </c>
      <c r="B63" s="19"/>
      <c r="D63" s="19">
        <v>1</v>
      </c>
      <c r="G63" s="111" t="s">
        <v>99</v>
      </c>
      <c r="H63" s="19"/>
      <c r="I63" s="19"/>
      <c r="J63" s="19"/>
      <c r="K63" s="19"/>
      <c r="L63" s="19"/>
      <c r="O63" s="111" t="s">
        <v>78</v>
      </c>
      <c r="P63" s="111"/>
      <c r="Q63" s="124">
        <v>10</v>
      </c>
      <c r="R63" s="111" t="s">
        <v>79</v>
      </c>
      <c r="S63" s="125">
        <v>20</v>
      </c>
    </row>
    <row r="64" spans="1:19" x14ac:dyDescent="0.25">
      <c r="A64" s="109" t="e">
        <f>IF(#REF!="","",#REF!)</f>
        <v>#REF!</v>
      </c>
      <c r="B64" s="19"/>
      <c r="D64" s="19">
        <v>2</v>
      </c>
      <c r="G64" s="111" t="s">
        <v>100</v>
      </c>
      <c r="H64" s="19"/>
      <c r="I64" s="19"/>
      <c r="J64" s="19"/>
      <c r="K64" s="19"/>
      <c r="L64" s="19"/>
      <c r="O64" s="111" t="s">
        <v>78</v>
      </c>
      <c r="P64" s="111"/>
      <c r="Q64" s="124">
        <v>5</v>
      </c>
      <c r="R64" s="111" t="s">
        <v>79</v>
      </c>
      <c r="S64" s="125">
        <v>30</v>
      </c>
    </row>
    <row r="65" spans="1:12" x14ac:dyDescent="0.25">
      <c r="A65" s="109" t="e">
        <f>IF(#REF!="","",#REF!)</f>
        <v>#REF!</v>
      </c>
      <c r="B65" s="19"/>
      <c r="G65" s="111" t="s">
        <v>101</v>
      </c>
      <c r="H65" s="19"/>
      <c r="I65" s="19"/>
      <c r="J65" s="19"/>
      <c r="K65" s="19"/>
      <c r="L65" s="19"/>
    </row>
    <row r="66" spans="1:12" x14ac:dyDescent="0.25">
      <c r="A66" s="109" t="e">
        <f>IF(#REF!="","",#REF!)</f>
        <v>#REF!</v>
      </c>
      <c r="B66" s="19"/>
      <c r="G66" s="111" t="s">
        <v>107</v>
      </c>
      <c r="H66" s="19"/>
      <c r="I66" s="19"/>
      <c r="J66" s="19"/>
      <c r="K66" s="19"/>
      <c r="L66" s="19"/>
    </row>
    <row r="67" spans="1:12" x14ac:dyDescent="0.25">
      <c r="A67" s="109" t="e">
        <f>IF(#REF!="","",#REF!)</f>
        <v>#REF!</v>
      </c>
      <c r="B67" s="19"/>
    </row>
    <row r="68" spans="1:12" x14ac:dyDescent="0.25">
      <c r="A68" s="109" t="e">
        <f>IF(#REF!="","",#REF!)</f>
        <v>#REF!</v>
      </c>
      <c r="B68" s="19"/>
    </row>
    <row r="69" spans="1:12" x14ac:dyDescent="0.25">
      <c r="A69" s="109" t="e">
        <f>IF(#REF!="","",#REF!)</f>
        <v>#REF!</v>
      </c>
      <c r="B69" s="19"/>
    </row>
    <row r="70" spans="1:12" x14ac:dyDescent="0.25">
      <c r="A70" s="109" t="e">
        <f>IF(#REF!="","",#REF!)</f>
        <v>#REF!</v>
      </c>
      <c r="B70" s="19"/>
    </row>
    <row r="71" spans="1:12" x14ac:dyDescent="0.25">
      <c r="A71" s="109" t="e">
        <f>IF(#REF!="","",#REF!)</f>
        <v>#REF!</v>
      </c>
      <c r="B71" s="19"/>
    </row>
    <row r="72" spans="1:12" x14ac:dyDescent="0.25">
      <c r="A72" s="109" t="e">
        <f>IF(#REF!="","",#REF!)</f>
        <v>#REF!</v>
      </c>
      <c r="B72" s="19"/>
    </row>
    <row r="73" spans="1:12" ht="14.4" x14ac:dyDescent="0.3">
      <c r="A73" s="73" t="e">
        <f>IF(#REF!="","",#REF!)</f>
        <v>#REF!</v>
      </c>
      <c r="B73" s="75"/>
    </row>
    <row r="74" spans="1:12" x14ac:dyDescent="0.25">
      <c r="A74" s="73" t="e">
        <f>IF(#REF!="","",#REF!)</f>
        <v>#REF!</v>
      </c>
      <c r="B74" s="72"/>
    </row>
    <row r="75" spans="1:12" x14ac:dyDescent="0.25">
      <c r="A75" s="73" t="e">
        <f>IF(#REF!="","",#REF!)</f>
        <v>#REF!</v>
      </c>
      <c r="B75" s="72"/>
    </row>
    <row r="76" spans="1:12" x14ac:dyDescent="0.25">
      <c r="A76" s="73" t="e">
        <f>IF(#REF!="","",#REF!)</f>
        <v>#REF!</v>
      </c>
      <c r="B76" s="72"/>
    </row>
    <row r="77" spans="1:12" x14ac:dyDescent="0.25">
      <c r="A77" s="73" t="e">
        <f>IF(#REF!="","",#REF!)</f>
        <v>#REF!</v>
      </c>
      <c r="B77" s="72"/>
    </row>
    <row r="78" spans="1:12" x14ac:dyDescent="0.25">
      <c r="A78" s="73" t="e">
        <f>IF(#REF!="","",#REF!)</f>
        <v>#REF!</v>
      </c>
      <c r="B78" s="72"/>
    </row>
    <row r="79" spans="1:12" x14ac:dyDescent="0.25">
      <c r="A79" s="73" t="e">
        <f>IF(#REF!="","",#REF!)</f>
        <v>#REF!</v>
      </c>
      <c r="B79" s="72"/>
    </row>
    <row r="80" spans="1:12" x14ac:dyDescent="0.25">
      <c r="A80" s="73" t="e">
        <f>IF(#REF!="","",#REF!)</f>
        <v>#REF!</v>
      </c>
      <c r="B80" s="72"/>
    </row>
    <row r="81" spans="1:2" x14ac:dyDescent="0.25">
      <c r="A81" s="73" t="e">
        <f>IF(#REF!="","",#REF!)</f>
        <v>#REF!</v>
      </c>
      <c r="B81" s="72"/>
    </row>
    <row r="82" spans="1:2" x14ac:dyDescent="0.25">
      <c r="A82" s="73" t="e">
        <f>IF(#REF!="","",#REF!)</f>
        <v>#REF!</v>
      </c>
      <c r="B82" s="72"/>
    </row>
  </sheetData>
  <sheetProtection algorithmName="SHA-512" hashValue="1iz3uvWfXrw443bO7Frx7m8s7Zt6xpIWOggH2uy7jiZOoKucw6bRaUh86zQm0G3nLnlS33MyLPXK41SmwXvLrA==" saltValue="N99jp6P8V8ZXvkS7NRuzWg==" spinCount="100000" sheet="1" selectLockedCells="1"/>
  <dataConsolidate/>
  <mergeCells count="6">
    <mergeCell ref="A5:D5"/>
    <mergeCell ref="G8:H8"/>
    <mergeCell ref="G11:H11"/>
    <mergeCell ref="G5:H5"/>
    <mergeCell ref="A1:P1"/>
    <mergeCell ref="A2:P2"/>
  </mergeCells>
  <printOptions horizontalCentered="1"/>
  <pageMargins left="0.78740157480314965" right="0.59055118110236227" top="0.59055118110236227" bottom="0.51181102362204722" header="0.31496062992125984" footer="0.27559055118110237"/>
  <pageSetup paperSize="9" scale="83" orientation="portrait" horizontalDpi="300" verticalDpi="300" r:id="rId1"/>
  <headerFooter alignWithMargins="0">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S141"/>
  <sheetViews>
    <sheetView showGridLines="0" zoomScaleNormal="100" zoomScaleSheetLayoutView="100" workbookViewId="0">
      <selection activeCell="M31" sqref="M31"/>
    </sheetView>
  </sheetViews>
  <sheetFormatPr baseColWidth="10" defaultColWidth="11.44140625" defaultRowHeight="13.8" x14ac:dyDescent="0.25"/>
  <cols>
    <col min="1" max="1" width="12" style="6" customWidth="1"/>
    <col min="2" max="2" width="8.33203125" style="6" customWidth="1"/>
    <col min="3" max="3" width="9.109375" style="6" customWidth="1"/>
    <col min="4" max="4" width="4.6640625" style="6" customWidth="1"/>
    <col min="5" max="5" width="6.6640625" style="6" customWidth="1"/>
    <col min="6" max="6" width="7.5546875" style="6" customWidth="1"/>
    <col min="7" max="7" width="8.6640625" style="6" customWidth="1"/>
    <col min="8" max="8" width="8.88671875" style="6" customWidth="1"/>
    <col min="9" max="9" width="8.33203125" style="6" customWidth="1"/>
    <col min="10" max="10" width="4" style="6" customWidth="1"/>
    <col min="11" max="11" width="2.109375" style="6" customWidth="1"/>
    <col min="12" max="12" width="11.109375" style="6" customWidth="1"/>
    <col min="13" max="13" width="5.109375" style="6" bestFit="1" customWidth="1"/>
    <col min="14" max="14" width="2" style="6" customWidth="1"/>
    <col min="15" max="15" width="6.44140625" style="6" customWidth="1"/>
    <col min="16" max="16" width="2.33203125" style="6" customWidth="1"/>
    <col min="17" max="16384" width="11.44140625" style="6"/>
  </cols>
  <sheetData>
    <row r="1" spans="1:16" ht="30.75" customHeight="1" x14ac:dyDescent="0.25">
      <c r="A1" s="213" t="s">
        <v>108</v>
      </c>
      <c r="B1" s="213"/>
      <c r="C1" s="213"/>
      <c r="D1" s="213"/>
      <c r="E1" s="213"/>
      <c r="F1" s="213"/>
      <c r="G1" s="213"/>
      <c r="H1" s="213"/>
      <c r="I1" s="213"/>
      <c r="J1" s="213"/>
      <c r="K1" s="213"/>
      <c r="L1" s="213"/>
      <c r="M1" s="213"/>
      <c r="N1" s="213"/>
      <c r="O1" s="213"/>
      <c r="P1" s="213"/>
    </row>
    <row r="2" spans="1:16" ht="21" x14ac:dyDescent="0.25">
      <c r="A2" s="241" t="s">
        <v>70</v>
      </c>
      <c r="B2" s="241"/>
      <c r="C2" s="241"/>
      <c r="D2" s="241"/>
      <c r="E2" s="241"/>
      <c r="F2" s="241"/>
      <c r="G2" s="241"/>
      <c r="H2" s="241"/>
      <c r="I2" s="241"/>
      <c r="J2" s="241"/>
      <c r="K2" s="241"/>
      <c r="L2" s="241"/>
      <c r="M2" s="241"/>
      <c r="N2" s="241"/>
      <c r="O2" s="241"/>
      <c r="P2" s="241"/>
    </row>
    <row r="3" spans="1:16" ht="14.4" thickBot="1" x14ac:dyDescent="0.3"/>
    <row r="4" spans="1:16" ht="18" customHeight="1" x14ac:dyDescent="0.25">
      <c r="A4" s="248" t="s">
        <v>0</v>
      </c>
      <c r="B4" s="249"/>
      <c r="C4" s="250" t="s">
        <v>1</v>
      </c>
      <c r="D4" s="251"/>
      <c r="E4" s="74"/>
      <c r="F4" s="250" t="s">
        <v>2</v>
      </c>
      <c r="G4" s="251"/>
      <c r="H4" s="74"/>
      <c r="I4" s="264" t="s">
        <v>3</v>
      </c>
      <c r="J4" s="265"/>
      <c r="K4" s="265"/>
      <c r="L4" s="265"/>
      <c r="M4" s="265"/>
      <c r="N4" s="265"/>
      <c r="O4" s="265"/>
      <c r="P4" s="266"/>
    </row>
    <row r="5" spans="1:16" ht="18" customHeight="1" x14ac:dyDescent="0.25">
      <c r="A5" s="230" t="s">
        <v>35</v>
      </c>
      <c r="B5" s="231"/>
      <c r="C5" s="232" t="str">
        <f>IF(E4="","",VLOOKUP(E4,#REF!,2))</f>
        <v/>
      </c>
      <c r="D5" s="267"/>
      <c r="E5" s="231"/>
      <c r="F5" s="232" t="str">
        <f>IF(H4="","",VLOOKUP(H4,#REF!,2))</f>
        <v/>
      </c>
      <c r="G5" s="233"/>
      <c r="H5" s="234"/>
      <c r="I5" s="261"/>
      <c r="J5" s="262"/>
      <c r="K5" s="262"/>
      <c r="L5" s="262"/>
      <c r="M5" s="262"/>
      <c r="N5" s="262"/>
      <c r="O5" s="262"/>
      <c r="P5" s="263"/>
    </row>
    <row r="6" spans="1:16" ht="18" customHeight="1" x14ac:dyDescent="0.25">
      <c r="A6" s="255" t="s">
        <v>48</v>
      </c>
      <c r="B6" s="256"/>
      <c r="C6" s="257"/>
      <c r="D6" s="258" t="s">
        <v>4</v>
      </c>
      <c r="E6" s="259"/>
      <c r="F6" s="260"/>
      <c r="G6" s="252" t="s">
        <v>40</v>
      </c>
      <c r="H6" s="253"/>
      <c r="I6" s="253"/>
      <c r="J6" s="253"/>
      <c r="K6" s="253"/>
      <c r="L6" s="253"/>
      <c r="M6" s="253"/>
      <c r="N6" s="253"/>
      <c r="O6" s="253"/>
      <c r="P6" s="254"/>
    </row>
    <row r="7" spans="1:16" ht="15" customHeight="1" x14ac:dyDescent="0.25">
      <c r="A7" s="242" t="s">
        <v>112</v>
      </c>
      <c r="B7" s="243"/>
      <c r="C7" s="244"/>
      <c r="D7" s="245">
        <v>2026</v>
      </c>
      <c r="E7" s="246"/>
      <c r="F7" s="247"/>
      <c r="G7" s="235"/>
      <c r="H7" s="236"/>
      <c r="I7" s="236"/>
      <c r="J7" s="236"/>
      <c r="K7" s="236"/>
      <c r="L7" s="236"/>
      <c r="M7" s="236"/>
      <c r="N7" s="236"/>
      <c r="O7" s="236"/>
      <c r="P7" s="237"/>
    </row>
    <row r="8" spans="1:16" ht="15" customHeight="1" x14ac:dyDescent="0.25">
      <c r="A8" s="242"/>
      <c r="B8" s="243"/>
      <c r="C8" s="244"/>
      <c r="D8" s="245"/>
      <c r="E8" s="246"/>
      <c r="F8" s="247"/>
      <c r="G8" s="238" t="str">
        <f>IF(G7="","",VLOOKUP(G7,#REF!,2,FALSE))</f>
        <v/>
      </c>
      <c r="H8" s="239"/>
      <c r="I8" s="239"/>
      <c r="J8" s="233" t="str">
        <f>IF(G7="","",VLOOKUP(G7,#REF!,3,FALSE))</f>
        <v/>
      </c>
      <c r="K8" s="233"/>
      <c r="L8" s="239" t="str">
        <f>IF(G7="","",VLOOKUP(G7,#REF!,4,FALSE))</f>
        <v/>
      </c>
      <c r="M8" s="239"/>
      <c r="N8" s="239"/>
      <c r="O8" s="239"/>
      <c r="P8" s="240"/>
    </row>
    <row r="9" spans="1:16" ht="18" customHeight="1" thickBot="1" x14ac:dyDescent="0.3">
      <c r="A9" s="289" t="s">
        <v>71</v>
      </c>
      <c r="B9" s="290"/>
      <c r="C9" s="291" t="str">
        <f>IF(G7="","",VLOOKUP(G7,#REF!,5,FALSE))</f>
        <v/>
      </c>
      <c r="D9" s="292"/>
      <c r="E9" s="292"/>
      <c r="F9" s="292"/>
      <c r="G9" s="292"/>
      <c r="H9" s="292"/>
      <c r="I9" s="292"/>
      <c r="J9" s="292"/>
      <c r="K9" s="292"/>
      <c r="L9" s="292"/>
      <c r="M9" s="292"/>
      <c r="N9" s="292"/>
      <c r="O9" s="292"/>
      <c r="P9" s="293"/>
    </row>
    <row r="10" spans="1:16" ht="19.5" customHeight="1" x14ac:dyDescent="0.25"/>
    <row r="11" spans="1:16" ht="15.6" x14ac:dyDescent="0.25">
      <c r="A11" s="7" t="s">
        <v>38</v>
      </c>
      <c r="B11" s="8"/>
      <c r="C11" s="8"/>
      <c r="D11" s="8"/>
      <c r="E11" s="8"/>
    </row>
    <row r="12" spans="1:16" ht="6" customHeight="1" thickBot="1" x14ac:dyDescent="0.3">
      <c r="A12" s="7"/>
      <c r="B12" s="8"/>
      <c r="C12" s="8"/>
      <c r="D12" s="8"/>
      <c r="E12" s="8"/>
    </row>
    <row r="13" spans="1:16" ht="6" customHeight="1" x14ac:dyDescent="0.25">
      <c r="A13" s="56"/>
      <c r="B13" s="45"/>
      <c r="C13" s="45"/>
      <c r="D13" s="45"/>
      <c r="E13" s="45"/>
      <c r="F13" s="46"/>
      <c r="G13" s="46"/>
      <c r="H13" s="46"/>
      <c r="I13" s="46"/>
      <c r="J13" s="46"/>
      <c r="K13" s="46"/>
      <c r="L13" s="46"/>
      <c r="M13" s="46"/>
      <c r="N13" s="46"/>
      <c r="O13" s="46"/>
      <c r="P13" s="47"/>
    </row>
    <row r="14" spans="1:16" ht="15" customHeight="1" x14ac:dyDescent="0.25">
      <c r="A14" s="48" t="s">
        <v>6</v>
      </c>
      <c r="B14" s="8"/>
      <c r="C14" s="8"/>
      <c r="E14" s="5">
        <v>15</v>
      </c>
      <c r="F14" s="9" t="s">
        <v>7</v>
      </c>
      <c r="I14" s="41" t="s">
        <v>50</v>
      </c>
      <c r="J14" s="4" t="s">
        <v>45</v>
      </c>
      <c r="L14" s="41" t="s">
        <v>51</v>
      </c>
      <c r="M14" s="4"/>
      <c r="P14" s="49"/>
    </row>
    <row r="15" spans="1:16" ht="3" customHeight="1" x14ac:dyDescent="0.25">
      <c r="A15" s="48"/>
      <c r="B15" s="8"/>
      <c r="C15" s="8"/>
      <c r="E15" s="40"/>
      <c r="F15" s="9"/>
      <c r="I15" s="41"/>
      <c r="J15" s="43"/>
      <c r="L15" s="41"/>
      <c r="M15" s="42"/>
      <c r="P15" s="49"/>
    </row>
    <row r="16" spans="1:16" ht="15" customHeight="1" x14ac:dyDescent="0.25">
      <c r="A16" s="50" t="s">
        <v>8</v>
      </c>
      <c r="B16" s="8"/>
      <c r="C16" s="8"/>
      <c r="D16" s="8"/>
      <c r="E16" s="8"/>
      <c r="G16" s="10" t="s">
        <v>39</v>
      </c>
      <c r="H16" s="11"/>
      <c r="I16" s="79"/>
      <c r="J16" s="11" t="s">
        <v>9</v>
      </c>
      <c r="K16" s="12" t="s">
        <v>10</v>
      </c>
      <c r="L16" s="117" t="s">
        <v>11</v>
      </c>
      <c r="M16" s="44" t="str">
        <f>IF(I16="","",IF(J14="x",VLOOKUP(E14,Beizug!A4:B9,2),IF(M14="X",VLOOKUP(E14,Beizug!A13:B18,2),"")))</f>
        <v/>
      </c>
      <c r="O16" s="51">
        <f>IF(E14="",0,IF(I16&gt;0,I16/I17*M16,IF(J14="X",VLOOKUP(E14,Beizug!A4:B9,2),IF(M14="X",VLOOKUP(E14,Beizug!A13:B18,2)))))</f>
        <v>0</v>
      </c>
      <c r="P16" s="52" t="s">
        <v>12</v>
      </c>
    </row>
    <row r="17" spans="1:19" ht="14.4" x14ac:dyDescent="0.25">
      <c r="A17" s="53"/>
      <c r="B17" s="8"/>
      <c r="C17" s="8"/>
      <c r="D17" s="8"/>
      <c r="E17" s="8"/>
      <c r="G17" s="9" t="s">
        <v>46</v>
      </c>
      <c r="I17" s="112"/>
      <c r="J17" s="9" t="s">
        <v>9</v>
      </c>
      <c r="O17" s="51"/>
      <c r="P17" s="52"/>
    </row>
    <row r="18" spans="1:19" ht="6.75" customHeight="1" x14ac:dyDescent="0.25">
      <c r="A18" s="61"/>
      <c r="B18" s="10"/>
      <c r="C18" s="10"/>
      <c r="D18" s="10"/>
      <c r="E18" s="10"/>
      <c r="F18" s="11"/>
      <c r="G18" s="14"/>
      <c r="H18" s="11"/>
      <c r="I18" s="11"/>
      <c r="J18" s="14"/>
      <c r="K18" s="11"/>
      <c r="L18" s="11"/>
      <c r="M18" s="11"/>
      <c r="N18" s="11"/>
      <c r="O18" s="62"/>
      <c r="P18" s="54"/>
    </row>
    <row r="19" spans="1:19" ht="6.75" customHeight="1" x14ac:dyDescent="0.25">
      <c r="A19" s="53"/>
      <c r="B19" s="8"/>
      <c r="C19" s="8"/>
      <c r="D19" s="8"/>
      <c r="E19" s="8"/>
      <c r="G19" s="13"/>
      <c r="J19" s="13"/>
      <c r="O19" s="51"/>
      <c r="P19" s="52"/>
    </row>
    <row r="20" spans="1:19" ht="15" customHeight="1" x14ac:dyDescent="0.25">
      <c r="A20" s="48" t="s">
        <v>13</v>
      </c>
      <c r="B20" s="8"/>
      <c r="C20" s="8"/>
      <c r="E20" s="5">
        <v>120</v>
      </c>
      <c r="F20" s="9" t="s">
        <v>7</v>
      </c>
      <c r="O20" s="51">
        <f>IF(E20&lt;51,0,IF(E20&lt;151,5,IF(E20&lt;251,10,IF(E20&lt;351,15,IF(E20&lt;451,20,25)))))</f>
        <v>5</v>
      </c>
      <c r="P20" s="52" t="s">
        <v>12</v>
      </c>
    </row>
    <row r="21" spans="1:19" ht="6" customHeight="1" x14ac:dyDescent="0.25">
      <c r="A21" s="63"/>
      <c r="B21" s="10"/>
      <c r="C21" s="10"/>
      <c r="D21" s="10"/>
      <c r="E21" s="10"/>
      <c r="F21" s="11"/>
      <c r="G21" s="11"/>
      <c r="H21" s="11"/>
      <c r="I21" s="11"/>
      <c r="J21" s="11"/>
      <c r="K21" s="11"/>
      <c r="L21" s="11"/>
      <c r="M21" s="11"/>
      <c r="N21" s="11"/>
      <c r="O21" s="62"/>
      <c r="P21" s="54"/>
    </row>
    <row r="22" spans="1:19" ht="6" customHeight="1" x14ac:dyDescent="0.25">
      <c r="A22" s="118"/>
      <c r="B22" s="119"/>
      <c r="C22" s="119"/>
      <c r="D22" s="119"/>
      <c r="E22" s="119"/>
      <c r="F22" s="120"/>
      <c r="G22" s="120"/>
      <c r="H22" s="120"/>
      <c r="I22" s="120"/>
      <c r="J22" s="120"/>
      <c r="K22" s="120"/>
      <c r="L22" s="120"/>
      <c r="M22" s="120"/>
      <c r="N22" s="120"/>
      <c r="O22" s="121"/>
      <c r="P22" s="122"/>
    </row>
    <row r="23" spans="1:19" ht="15" customHeight="1" x14ac:dyDescent="0.25">
      <c r="A23" s="48" t="s">
        <v>72</v>
      </c>
      <c r="B23" s="8"/>
      <c r="C23" s="8"/>
      <c r="E23" s="5"/>
      <c r="F23" s="6" t="s">
        <v>73</v>
      </c>
      <c r="O23" s="51">
        <f>IF(E23="",0,IF(J25="x",VLOOKUP(E25,Q115:S118,3, FALSE)*(E23/100),IF(M25="x",VLOOKUP(E25,Q120:S123,3, FALSE)*(E23/100),0)))</f>
        <v>0</v>
      </c>
      <c r="P23" s="52" t="s">
        <v>12</v>
      </c>
      <c r="S23" s="123"/>
    </row>
    <row r="24" spans="1:19" ht="6" customHeight="1" x14ac:dyDescent="0.25">
      <c r="A24" s="50"/>
      <c r="B24" s="8"/>
      <c r="C24" s="8"/>
      <c r="D24" s="8"/>
      <c r="E24" s="8"/>
      <c r="L24" s="167" t="s">
        <v>74</v>
      </c>
      <c r="O24" s="51"/>
      <c r="P24" s="52"/>
    </row>
    <row r="25" spans="1:19" ht="15" customHeight="1" x14ac:dyDescent="0.25">
      <c r="A25" s="48"/>
      <c r="B25" s="8"/>
      <c r="C25" s="8"/>
      <c r="D25" s="41" t="s">
        <v>75</v>
      </c>
      <c r="E25" s="5"/>
      <c r="F25" s="6" t="s">
        <v>76</v>
      </c>
      <c r="I25" s="6" t="s">
        <v>77</v>
      </c>
      <c r="J25" s="4"/>
      <c r="L25" s="167"/>
      <c r="M25" s="4"/>
      <c r="O25" s="51"/>
      <c r="P25" s="52"/>
      <c r="S25" s="123"/>
    </row>
    <row r="26" spans="1:19" ht="6" customHeight="1" x14ac:dyDescent="0.25">
      <c r="A26" s="63"/>
      <c r="B26" s="10"/>
      <c r="C26" s="10"/>
      <c r="D26" s="10"/>
      <c r="E26" s="10"/>
      <c r="F26" s="11"/>
      <c r="G26" s="11"/>
      <c r="H26" s="11"/>
      <c r="I26" s="11"/>
      <c r="J26" s="11"/>
      <c r="K26" s="11"/>
      <c r="L26" s="168"/>
      <c r="M26" s="11"/>
      <c r="N26" s="11"/>
      <c r="O26" s="62"/>
      <c r="P26" s="54"/>
    </row>
    <row r="27" spans="1:19" ht="6" customHeight="1" x14ac:dyDescent="0.25">
      <c r="A27" s="50"/>
      <c r="B27" s="8"/>
      <c r="C27" s="8"/>
      <c r="D27" s="8"/>
      <c r="E27" s="8"/>
      <c r="O27" s="51"/>
      <c r="P27" s="52"/>
    </row>
    <row r="28" spans="1:19" ht="15" customHeight="1" x14ac:dyDescent="0.25">
      <c r="A28" s="48" t="s">
        <v>14</v>
      </c>
      <c r="B28" s="8"/>
      <c r="C28" s="8"/>
      <c r="E28" s="5">
        <v>7</v>
      </c>
      <c r="F28" s="9" t="s">
        <v>15</v>
      </c>
      <c r="O28" s="51">
        <f>IF(E28&lt;7,0,IF(E28&lt;11,5,10))</f>
        <v>5</v>
      </c>
      <c r="P28" s="52" t="s">
        <v>12</v>
      </c>
    </row>
    <row r="29" spans="1:19" ht="6" customHeight="1" x14ac:dyDescent="0.25">
      <c r="A29" s="63"/>
      <c r="B29" s="10"/>
      <c r="C29" s="10"/>
      <c r="D29" s="10"/>
      <c r="E29" s="10"/>
      <c r="F29" s="11"/>
      <c r="G29" s="11"/>
      <c r="H29" s="11"/>
      <c r="I29" s="11"/>
      <c r="J29" s="11"/>
      <c r="K29" s="11"/>
      <c r="L29" s="11"/>
      <c r="M29" s="11"/>
      <c r="N29" s="11"/>
      <c r="O29" s="62"/>
      <c r="P29" s="54"/>
    </row>
    <row r="30" spans="1:19" ht="6" customHeight="1" x14ac:dyDescent="0.25">
      <c r="A30" s="50"/>
      <c r="B30" s="8"/>
      <c r="C30" s="8"/>
      <c r="D30" s="8"/>
      <c r="E30" s="8"/>
      <c r="O30" s="51"/>
      <c r="P30" s="52"/>
    </row>
    <row r="31" spans="1:19" ht="15" customHeight="1" x14ac:dyDescent="0.25">
      <c r="A31" s="48" t="s">
        <v>81</v>
      </c>
      <c r="B31" s="8"/>
      <c r="C31" s="8"/>
      <c r="D31" s="8"/>
      <c r="E31" s="5" t="s">
        <v>82</v>
      </c>
      <c r="G31" s="11" t="s">
        <v>85</v>
      </c>
      <c r="H31" s="11"/>
      <c r="I31" s="79">
        <v>1</v>
      </c>
      <c r="J31" s="11" t="s">
        <v>9</v>
      </c>
      <c r="K31" s="136"/>
      <c r="O31" s="51">
        <f>IF(E31="nein",0,0)</f>
        <v>0</v>
      </c>
      <c r="P31" s="52" t="s">
        <v>12</v>
      </c>
    </row>
    <row r="32" spans="1:19" ht="15" customHeight="1" x14ac:dyDescent="0.25">
      <c r="A32" s="50" t="s">
        <v>86</v>
      </c>
      <c r="B32" s="8"/>
      <c r="C32" s="8"/>
      <c r="D32" s="8"/>
      <c r="E32" s="133"/>
      <c r="G32" s="9" t="s">
        <v>84</v>
      </c>
      <c r="I32" s="134">
        <v>1</v>
      </c>
      <c r="J32" s="135" t="s">
        <v>9</v>
      </c>
      <c r="O32" s="51"/>
      <c r="P32" s="52"/>
    </row>
    <row r="33" spans="1:16" ht="6" customHeight="1" x14ac:dyDescent="0.25">
      <c r="A33" s="63"/>
      <c r="B33" s="10"/>
      <c r="C33" s="10"/>
      <c r="D33" s="10"/>
      <c r="E33" s="10"/>
      <c r="F33" s="11"/>
      <c r="G33" s="11"/>
      <c r="H33" s="11"/>
      <c r="I33" s="11"/>
      <c r="J33" s="11"/>
      <c r="K33" s="11"/>
      <c r="L33" s="11"/>
      <c r="M33" s="11"/>
      <c r="N33" s="11"/>
      <c r="O33" s="62"/>
      <c r="P33" s="54"/>
    </row>
    <row r="34" spans="1:16" ht="6" customHeight="1" x14ac:dyDescent="0.25">
      <c r="A34" s="50"/>
      <c r="B34" s="8"/>
      <c r="C34" s="8"/>
      <c r="D34" s="8"/>
      <c r="E34" s="8"/>
      <c r="O34" s="51"/>
      <c r="P34" s="52"/>
    </row>
    <row r="35" spans="1:16" ht="15" customHeight="1" x14ac:dyDescent="0.25">
      <c r="A35" s="48" t="s">
        <v>52</v>
      </c>
      <c r="B35" s="8"/>
      <c r="C35" s="8"/>
      <c r="E35" s="5"/>
      <c r="F35" s="9" t="s">
        <v>16</v>
      </c>
      <c r="G35" s="67" t="str">
        <f>IF(E35&lt;11,"",IF(E35&gt;10,"ungültig!",""))</f>
        <v/>
      </c>
      <c r="H35" s="13"/>
      <c r="I35" s="13"/>
      <c r="J35" s="13"/>
      <c r="K35" s="13"/>
      <c r="L35" s="13"/>
      <c r="M35" s="13"/>
      <c r="O35" s="51">
        <f>E35*1</f>
        <v>0</v>
      </c>
      <c r="P35" s="52" t="s">
        <v>12</v>
      </c>
    </row>
    <row r="36" spans="1:16" ht="6" customHeight="1" x14ac:dyDescent="0.25">
      <c r="A36" s="161"/>
      <c r="B36" s="8"/>
      <c r="C36" s="8"/>
      <c r="E36" s="137"/>
      <c r="F36" s="9"/>
      <c r="G36" s="67"/>
      <c r="H36" s="13"/>
      <c r="I36" s="13"/>
      <c r="J36" s="13"/>
      <c r="K36" s="13"/>
      <c r="L36" s="13"/>
      <c r="M36" s="13"/>
      <c r="O36" s="51"/>
      <c r="P36" s="54"/>
    </row>
    <row r="37" spans="1:16" ht="6" customHeight="1" x14ac:dyDescent="0.25">
      <c r="A37" s="160"/>
      <c r="B37" s="120"/>
      <c r="C37" s="120"/>
      <c r="D37" s="120"/>
      <c r="E37" s="120"/>
      <c r="F37" s="120"/>
      <c r="G37" s="120"/>
      <c r="H37" s="120"/>
      <c r="I37" s="120"/>
      <c r="J37" s="120"/>
      <c r="K37" s="120"/>
      <c r="L37" s="120"/>
      <c r="M37" s="120"/>
      <c r="N37" s="120"/>
      <c r="O37" s="120"/>
      <c r="P37" s="138"/>
    </row>
    <row r="38" spans="1:16" ht="15" customHeight="1" x14ac:dyDescent="0.25">
      <c r="A38" s="55" t="s">
        <v>88</v>
      </c>
      <c r="E38" s="5" t="s">
        <v>83</v>
      </c>
      <c r="I38" s="41" t="s">
        <v>89</v>
      </c>
      <c r="J38" s="5"/>
      <c r="P38" s="52"/>
    </row>
    <row r="39" spans="1:16" ht="6" customHeight="1" thickBot="1" x14ac:dyDescent="0.3">
      <c r="A39" s="37"/>
      <c r="B39" s="11"/>
      <c r="C39" s="11"/>
      <c r="D39" s="11"/>
      <c r="E39" s="11"/>
      <c r="F39" s="11"/>
      <c r="G39" s="11"/>
      <c r="H39" s="11"/>
      <c r="I39" s="11"/>
      <c r="J39" s="11"/>
      <c r="K39" s="11"/>
      <c r="L39" s="11"/>
      <c r="M39" s="11"/>
      <c r="N39" s="11"/>
      <c r="O39" s="11"/>
      <c r="P39" s="139"/>
    </row>
    <row r="40" spans="1:16" ht="6" customHeight="1" x14ac:dyDescent="0.25">
      <c r="A40" s="64"/>
      <c r="B40" s="46"/>
      <c r="C40" s="46"/>
      <c r="D40" s="46"/>
      <c r="E40" s="46"/>
      <c r="F40" s="46"/>
      <c r="G40" s="46"/>
      <c r="H40" s="46"/>
      <c r="I40" s="46"/>
      <c r="J40" s="46"/>
      <c r="K40" s="46"/>
      <c r="L40" s="46"/>
      <c r="M40" s="46"/>
      <c r="N40" s="46"/>
      <c r="O40" s="65"/>
      <c r="P40" s="66"/>
    </row>
    <row r="41" spans="1:16" ht="14.4" x14ac:dyDescent="0.25">
      <c r="A41" s="55"/>
      <c r="I41" s="57" t="s">
        <v>87</v>
      </c>
      <c r="N41" s="58"/>
      <c r="O41" s="59">
        <f>SUM(O16:O39)</f>
        <v>10</v>
      </c>
      <c r="P41" s="52" t="s">
        <v>12</v>
      </c>
    </row>
    <row r="42" spans="1:16" ht="6" customHeight="1" thickBot="1" x14ac:dyDescent="0.3">
      <c r="A42" s="37"/>
      <c r="B42" s="38"/>
      <c r="C42" s="38"/>
      <c r="D42" s="38"/>
      <c r="E42" s="38"/>
      <c r="F42" s="38"/>
      <c r="G42" s="38"/>
      <c r="H42" s="38"/>
      <c r="I42" s="38"/>
      <c r="J42" s="38"/>
      <c r="K42" s="38"/>
      <c r="L42" s="38"/>
      <c r="M42" s="38"/>
      <c r="N42" s="38"/>
      <c r="O42" s="38"/>
      <c r="P42" s="60"/>
    </row>
    <row r="44" spans="1:16" ht="15.6" x14ac:dyDescent="0.25">
      <c r="A44" s="7" t="s">
        <v>62</v>
      </c>
    </row>
    <row r="45" spans="1:16" ht="6" customHeight="1" thickBot="1" x14ac:dyDescent="0.3"/>
    <row r="46" spans="1:16" x14ac:dyDescent="0.25">
      <c r="A46" s="268" t="s">
        <v>47</v>
      </c>
      <c r="B46" s="15" t="s">
        <v>17</v>
      </c>
      <c r="C46" s="271" t="s">
        <v>43</v>
      </c>
      <c r="D46" s="274" t="s">
        <v>44</v>
      </c>
      <c r="E46" s="275"/>
      <c r="F46" s="274" t="s">
        <v>18</v>
      </c>
      <c r="G46" s="279"/>
      <c r="H46" s="15" t="s">
        <v>11</v>
      </c>
      <c r="I46" s="274" t="s">
        <v>19</v>
      </c>
      <c r="J46" s="287"/>
      <c r="K46" s="275"/>
      <c r="L46" s="217" t="s">
        <v>20</v>
      </c>
      <c r="M46" s="218"/>
      <c r="N46" s="218"/>
      <c r="O46" s="218"/>
      <c r="P46" s="219"/>
    </row>
    <row r="47" spans="1:16" x14ac:dyDescent="0.25">
      <c r="A47" s="269"/>
      <c r="B47" s="16" t="s">
        <v>21</v>
      </c>
      <c r="C47" s="272"/>
      <c r="D47" s="276"/>
      <c r="E47" s="277"/>
      <c r="F47" s="280"/>
      <c r="G47" s="281"/>
      <c r="H47" s="16" t="s">
        <v>22</v>
      </c>
      <c r="I47" s="276"/>
      <c r="J47" s="288"/>
      <c r="K47" s="277"/>
      <c r="L47" s="220"/>
      <c r="M47" s="221"/>
      <c r="N47" s="221"/>
      <c r="O47" s="221"/>
      <c r="P47" s="222"/>
    </row>
    <row r="48" spans="1:16" x14ac:dyDescent="0.25">
      <c r="A48" s="270"/>
      <c r="B48" s="17" t="s">
        <v>23</v>
      </c>
      <c r="C48" s="273"/>
      <c r="D48" s="223" t="s">
        <v>24</v>
      </c>
      <c r="E48" s="282"/>
      <c r="F48" s="223" t="s">
        <v>36</v>
      </c>
      <c r="G48" s="278"/>
      <c r="H48" s="18">
        <f>$O$41*1</f>
        <v>10</v>
      </c>
      <c r="I48" s="223" t="s">
        <v>36</v>
      </c>
      <c r="J48" s="224"/>
      <c r="K48" s="282"/>
      <c r="L48" s="223" t="s">
        <v>37</v>
      </c>
      <c r="M48" s="224"/>
      <c r="N48" s="224"/>
      <c r="O48" s="224"/>
      <c r="P48" s="225"/>
    </row>
    <row r="49" spans="1:16" ht="18" customHeight="1" x14ac:dyDescent="0.25">
      <c r="A49" s="113"/>
      <c r="B49" s="5">
        <v>17100</v>
      </c>
      <c r="C49" s="5">
        <v>21000</v>
      </c>
      <c r="D49" s="19"/>
      <c r="E49" s="19"/>
      <c r="F49" s="19"/>
      <c r="G49" s="19"/>
      <c r="H49" s="19"/>
      <c r="I49" s="19"/>
      <c r="J49" s="19"/>
      <c r="K49" s="19"/>
      <c r="L49" s="175"/>
      <c r="M49" s="176"/>
      <c r="N49" s="176"/>
      <c r="O49" s="176"/>
      <c r="P49" s="177"/>
    </row>
    <row r="50" spans="1:16" ht="18" customHeight="1" x14ac:dyDescent="0.25">
      <c r="A50" s="113"/>
      <c r="B50" s="5"/>
      <c r="C50" s="5"/>
      <c r="D50" s="19"/>
      <c r="E50" s="19"/>
      <c r="F50" s="19"/>
      <c r="G50" s="19"/>
      <c r="H50" s="19"/>
      <c r="I50" s="19"/>
      <c r="J50" s="19"/>
      <c r="K50" s="19"/>
      <c r="L50" s="175"/>
      <c r="M50" s="176"/>
      <c r="N50" s="176"/>
      <c r="O50" s="176"/>
      <c r="P50" s="177"/>
    </row>
    <row r="51" spans="1:16" ht="18" customHeight="1" x14ac:dyDescent="0.25">
      <c r="A51" s="113"/>
      <c r="B51" s="5"/>
      <c r="C51" s="5"/>
      <c r="D51" s="19"/>
      <c r="E51" s="19"/>
      <c r="F51" s="19"/>
      <c r="G51" s="19"/>
      <c r="H51" s="19"/>
      <c r="I51" s="19"/>
      <c r="J51" s="19"/>
      <c r="K51" s="19"/>
      <c r="L51" s="175"/>
      <c r="M51" s="176"/>
      <c r="N51" s="176"/>
      <c r="O51" s="176"/>
      <c r="P51" s="177"/>
    </row>
    <row r="52" spans="1:16" ht="18" customHeight="1" thickBot="1" x14ac:dyDescent="0.3">
      <c r="A52" s="114"/>
      <c r="B52" s="100"/>
      <c r="C52" s="100"/>
      <c r="D52" s="19"/>
      <c r="E52" s="19"/>
      <c r="F52" s="19"/>
      <c r="G52" s="19"/>
      <c r="H52" s="19"/>
      <c r="I52" s="19"/>
      <c r="J52" s="19"/>
      <c r="K52" s="19"/>
      <c r="L52" s="175"/>
      <c r="M52" s="176"/>
      <c r="N52" s="176"/>
      <c r="O52" s="176"/>
      <c r="P52" s="177"/>
    </row>
    <row r="53" spans="1:16" ht="18" customHeight="1" thickBot="1" x14ac:dyDescent="0.3">
      <c r="A53" s="101" t="s">
        <v>25</v>
      </c>
      <c r="B53" s="102">
        <f>IF(B49="","",SUM(B49:B52))</f>
        <v>17100</v>
      </c>
      <c r="C53" s="102">
        <f>IF(C49="","",SUM(C49:C52))</f>
        <v>21000</v>
      </c>
      <c r="D53" s="103">
        <f>IF(B53="","",B53/C53)</f>
        <v>0.81</v>
      </c>
      <c r="E53" s="104"/>
      <c r="F53" s="132">
        <f>IF(D53="","",IF(D53&lt;='Kostensätze und MwSt'!C3,'Kostensätze und MwSt'!D3,IF(Abrechnung!D53&gt;='Kostensätze und MwSt'!B19,'Kostensätze und MwSt'!D19,'Kostensätze und MwSt'!G20)))</f>
        <v>0</v>
      </c>
      <c r="G53" s="140"/>
      <c r="H53" s="105">
        <f>($O$41/100)+1</f>
        <v>1.1000000000000001</v>
      </c>
      <c r="I53" s="214">
        <f>IF(B53="","",F53*H53)</f>
        <v>0</v>
      </c>
      <c r="J53" s="215"/>
      <c r="K53" s="216"/>
      <c r="L53" s="226">
        <f>IF(B53="",0,B53*I53)</f>
        <v>0</v>
      </c>
      <c r="M53" s="227"/>
      <c r="N53" s="227"/>
      <c r="O53" s="228"/>
      <c r="P53" s="229"/>
    </row>
    <row r="54" spans="1:16" ht="5.25" customHeight="1" x14ac:dyDescent="0.25">
      <c r="A54" s="141"/>
      <c r="B54" s="142"/>
      <c r="C54" s="142"/>
      <c r="D54" s="143"/>
      <c r="E54" s="144"/>
      <c r="F54" s="145"/>
      <c r="G54" s="146"/>
      <c r="H54" s="147"/>
      <c r="I54" s="145"/>
      <c r="J54" s="145"/>
      <c r="K54" s="145"/>
      <c r="L54" s="157"/>
      <c r="M54" s="148"/>
      <c r="N54" s="148"/>
      <c r="O54" s="149"/>
      <c r="P54" s="150"/>
    </row>
    <row r="55" spans="1:16" ht="13.5" customHeight="1" x14ac:dyDescent="0.25">
      <c r="A55" s="48" t="s">
        <v>90</v>
      </c>
      <c r="E55" s="6" t="s">
        <v>91</v>
      </c>
      <c r="H55" s="159"/>
      <c r="I55" s="6" t="s">
        <v>9</v>
      </c>
      <c r="J55" s="95"/>
      <c r="K55" s="95"/>
      <c r="L55" s="178">
        <f>IF(E38="nein",0,J38*H55*0.5)</f>
        <v>0</v>
      </c>
      <c r="M55" s="179"/>
      <c r="N55" s="179"/>
      <c r="O55" s="180"/>
      <c r="P55" s="181"/>
    </row>
    <row r="56" spans="1:16" ht="6" customHeight="1" thickBot="1" x14ac:dyDescent="0.3">
      <c r="A56" s="151"/>
      <c r="B56" s="38"/>
      <c r="C56" s="38"/>
      <c r="D56" s="38"/>
      <c r="E56" s="38"/>
      <c r="F56" s="38"/>
      <c r="G56" s="38"/>
      <c r="H56" s="152"/>
      <c r="I56" s="153"/>
      <c r="J56" s="153"/>
      <c r="K56" s="153"/>
      <c r="L56" s="158"/>
      <c r="M56" s="154"/>
      <c r="N56" s="154"/>
      <c r="O56" s="155"/>
      <c r="P56" s="156"/>
    </row>
    <row r="57" spans="1:16" ht="6" customHeight="1" x14ac:dyDescent="0.25">
      <c r="A57" s="141"/>
      <c r="H57" s="94"/>
      <c r="I57" s="95"/>
      <c r="J57" s="95"/>
      <c r="K57" s="166"/>
      <c r="L57" s="96"/>
      <c r="M57" s="96"/>
      <c r="N57" s="96"/>
      <c r="O57" s="97"/>
      <c r="P57" s="150"/>
    </row>
    <row r="58" spans="1:16" ht="13.5" customHeight="1" x14ac:dyDescent="0.25">
      <c r="A58" s="48" t="s">
        <v>105</v>
      </c>
      <c r="E58" s="6" t="s">
        <v>106</v>
      </c>
      <c r="H58" s="159"/>
      <c r="I58" s="6" t="s">
        <v>9</v>
      </c>
      <c r="J58" s="95"/>
      <c r="K58" s="95"/>
      <c r="L58" s="178">
        <f>(H58*2)</f>
        <v>0</v>
      </c>
      <c r="M58" s="179"/>
      <c r="N58" s="179"/>
      <c r="O58" s="180"/>
      <c r="P58" s="181"/>
    </row>
    <row r="59" spans="1:16" ht="6" customHeight="1" thickBot="1" x14ac:dyDescent="0.3">
      <c r="A59" s="151"/>
      <c r="B59" s="38"/>
      <c r="C59" s="38"/>
      <c r="D59" s="38"/>
      <c r="E59" s="38"/>
      <c r="F59" s="38"/>
      <c r="G59" s="38"/>
      <c r="H59" s="152"/>
      <c r="I59" s="153"/>
      <c r="J59" s="153"/>
      <c r="K59" s="153"/>
      <c r="L59" s="158"/>
      <c r="M59" s="154"/>
      <c r="N59" s="154"/>
      <c r="O59" s="155"/>
      <c r="P59" s="156"/>
    </row>
    <row r="60" spans="1:16" ht="18" customHeight="1" x14ac:dyDescent="0.25">
      <c r="A60" s="7" t="s">
        <v>63</v>
      </c>
      <c r="H60" s="94"/>
      <c r="I60" s="95"/>
      <c r="J60" s="95"/>
      <c r="K60" s="95"/>
      <c r="L60" s="96"/>
      <c r="M60" s="96"/>
      <c r="N60" s="96"/>
      <c r="O60" s="97"/>
      <c r="P60" s="97"/>
    </row>
    <row r="61" spans="1:16" ht="6" customHeight="1" thickBot="1" x14ac:dyDescent="0.3">
      <c r="H61" s="94"/>
      <c r="I61" s="95"/>
      <c r="J61" s="95"/>
      <c r="K61" s="95"/>
      <c r="L61" s="96"/>
      <c r="M61" s="96"/>
      <c r="N61" s="96"/>
      <c r="O61" s="97"/>
      <c r="P61" s="97"/>
    </row>
    <row r="62" spans="1:16" s="98" customFormat="1" ht="39.75" customHeight="1" x14ac:dyDescent="0.25">
      <c r="A62" s="283" t="s">
        <v>69</v>
      </c>
      <c r="B62" s="284"/>
      <c r="C62" s="172" t="s">
        <v>61</v>
      </c>
      <c r="D62" s="285"/>
      <c r="E62" s="285"/>
      <c r="F62" s="285"/>
      <c r="G62" s="284"/>
      <c r="H62" s="106" t="s">
        <v>65</v>
      </c>
      <c r="I62" s="286" t="s">
        <v>64</v>
      </c>
      <c r="J62" s="286"/>
      <c r="K62" s="286"/>
      <c r="L62" s="172" t="s">
        <v>66</v>
      </c>
      <c r="M62" s="173"/>
      <c r="N62" s="173"/>
      <c r="O62" s="173"/>
      <c r="P62" s="174"/>
    </row>
    <row r="63" spans="1:16" ht="18" customHeight="1" x14ac:dyDescent="0.25">
      <c r="A63" s="203"/>
      <c r="B63" s="204"/>
      <c r="C63" s="205" t="s">
        <v>100</v>
      </c>
      <c r="D63" s="206"/>
      <c r="E63" s="206"/>
      <c r="F63" s="206"/>
      <c r="G63" s="207"/>
      <c r="H63" s="115">
        <v>0</v>
      </c>
      <c r="I63" s="194"/>
      <c r="J63" s="194"/>
      <c r="K63" s="195"/>
      <c r="L63" s="169">
        <f>IF(H63="","",I63*H63)</f>
        <v>0</v>
      </c>
      <c r="M63" s="169"/>
      <c r="N63" s="169"/>
      <c r="O63" s="170"/>
      <c r="P63" s="171"/>
    </row>
    <row r="64" spans="1:16" ht="18" customHeight="1" x14ac:dyDescent="0.25">
      <c r="A64" s="203"/>
      <c r="B64" s="204"/>
      <c r="C64" s="205" t="s">
        <v>107</v>
      </c>
      <c r="D64" s="206"/>
      <c r="E64" s="206"/>
      <c r="F64" s="206"/>
      <c r="G64" s="207"/>
      <c r="H64" s="115"/>
      <c r="I64" s="194">
        <f>IF(C64="","",VLOOKUP(C64,Zeitlohn!$A$2:$C$14,3,0))</f>
        <v>0</v>
      </c>
      <c r="J64" s="194"/>
      <c r="K64" s="195"/>
      <c r="L64" s="169" t="str">
        <f t="shared" ref="L64:L69" si="0">IF(H64="","",I64*H64)</f>
        <v/>
      </c>
      <c r="M64" s="169"/>
      <c r="N64" s="169"/>
      <c r="O64" s="170"/>
      <c r="P64" s="171"/>
    </row>
    <row r="65" spans="1:16" ht="18" customHeight="1" x14ac:dyDescent="0.25">
      <c r="A65" s="203" t="s">
        <v>109</v>
      </c>
      <c r="B65" s="204"/>
      <c r="C65" s="205" t="s">
        <v>100</v>
      </c>
      <c r="D65" s="206"/>
      <c r="E65" s="206"/>
      <c r="F65" s="206"/>
      <c r="G65" s="207"/>
      <c r="H65" s="115"/>
      <c r="I65" s="194">
        <f>IF(C65="","",VLOOKUP(C65,Zeitlohn!$A$2:$C$14,3,0))</f>
        <v>0</v>
      </c>
      <c r="J65" s="194"/>
      <c r="K65" s="195"/>
      <c r="L65" s="169" t="str">
        <f t="shared" si="0"/>
        <v/>
      </c>
      <c r="M65" s="169"/>
      <c r="N65" s="169"/>
      <c r="O65" s="170"/>
      <c r="P65" s="171"/>
    </row>
    <row r="66" spans="1:16" ht="18" customHeight="1" x14ac:dyDescent="0.25">
      <c r="A66" s="203" t="s">
        <v>110</v>
      </c>
      <c r="B66" s="204"/>
      <c r="C66" s="205" t="s">
        <v>100</v>
      </c>
      <c r="D66" s="206"/>
      <c r="E66" s="206"/>
      <c r="F66" s="206"/>
      <c r="G66" s="207"/>
      <c r="H66" s="115"/>
      <c r="I66" s="194">
        <f>IF(C66="","",VLOOKUP(C66,Zeitlohn!$A$2:$C$14,3,0))</f>
        <v>0</v>
      </c>
      <c r="J66" s="194"/>
      <c r="K66" s="195"/>
      <c r="L66" s="169" t="str">
        <f>IF(H66="","",I66*H66)</f>
        <v/>
      </c>
      <c r="M66" s="169"/>
      <c r="N66" s="169"/>
      <c r="O66" s="170"/>
      <c r="P66" s="171"/>
    </row>
    <row r="67" spans="1:16" ht="18" customHeight="1" x14ac:dyDescent="0.25">
      <c r="A67" s="203" t="s">
        <v>111</v>
      </c>
      <c r="B67" s="204"/>
      <c r="C67" s="205" t="s">
        <v>100</v>
      </c>
      <c r="D67" s="206"/>
      <c r="E67" s="206"/>
      <c r="F67" s="206"/>
      <c r="G67" s="207"/>
      <c r="H67" s="115"/>
      <c r="I67" s="194">
        <f>IF(C67="","",VLOOKUP(C67,Zeitlohn!$A$2:$C$14,3,0))</f>
        <v>0</v>
      </c>
      <c r="J67" s="194"/>
      <c r="K67" s="195"/>
      <c r="L67" s="169" t="str">
        <f t="shared" si="0"/>
        <v/>
      </c>
      <c r="M67" s="169"/>
      <c r="N67" s="169"/>
      <c r="O67" s="170"/>
      <c r="P67" s="171"/>
    </row>
    <row r="68" spans="1:16" ht="18" customHeight="1" x14ac:dyDescent="0.25">
      <c r="A68" s="203"/>
      <c r="B68" s="204"/>
      <c r="C68" s="205"/>
      <c r="D68" s="206"/>
      <c r="E68" s="206"/>
      <c r="F68" s="206"/>
      <c r="G68" s="207"/>
      <c r="H68" s="115"/>
      <c r="I68" s="194" t="str">
        <f>IF(C68="","",VLOOKUP(C68,Zeitlohn!$A$2:$C$14,3,0))</f>
        <v/>
      </c>
      <c r="J68" s="194"/>
      <c r="K68" s="195"/>
      <c r="L68" s="169" t="str">
        <f t="shared" si="0"/>
        <v/>
      </c>
      <c r="M68" s="169"/>
      <c r="N68" s="169"/>
      <c r="O68" s="170"/>
      <c r="P68" s="171"/>
    </row>
    <row r="69" spans="1:16" ht="18" customHeight="1" thickBot="1" x14ac:dyDescent="0.3">
      <c r="A69" s="203"/>
      <c r="B69" s="204"/>
      <c r="C69" s="205"/>
      <c r="D69" s="206"/>
      <c r="E69" s="206"/>
      <c r="F69" s="206"/>
      <c r="G69" s="207"/>
      <c r="H69" s="115"/>
      <c r="I69" s="194" t="str">
        <f>IF(C69="","",VLOOKUP(C69,Zeitlohn!$A$2:$C$14,3,0))</f>
        <v/>
      </c>
      <c r="J69" s="194"/>
      <c r="K69" s="195"/>
      <c r="L69" s="169" t="str">
        <f t="shared" si="0"/>
        <v/>
      </c>
      <c r="M69" s="169"/>
      <c r="N69" s="169"/>
      <c r="O69" s="170"/>
      <c r="P69" s="171"/>
    </row>
    <row r="70" spans="1:16" ht="18" customHeight="1" thickBot="1" x14ac:dyDescent="0.3">
      <c r="A70" s="208" t="s">
        <v>25</v>
      </c>
      <c r="B70" s="209"/>
      <c r="C70" s="196"/>
      <c r="D70" s="197"/>
      <c r="E70" s="197"/>
      <c r="F70" s="197"/>
      <c r="G70" s="198"/>
      <c r="H70" s="116">
        <f>IF(H63="","",SUM(H63:H69))</f>
        <v>0</v>
      </c>
      <c r="I70" s="185"/>
      <c r="J70" s="185"/>
      <c r="K70" s="186"/>
      <c r="L70" s="210">
        <f>IF(L63="",0,SUM(L63:P69))</f>
        <v>0</v>
      </c>
      <c r="M70" s="210"/>
      <c r="N70" s="210"/>
      <c r="O70" s="211"/>
      <c r="P70" s="212"/>
    </row>
    <row r="71" spans="1:16" ht="18" customHeight="1" thickBot="1" x14ac:dyDescent="0.3">
      <c r="A71" s="9"/>
      <c r="B71" s="91"/>
      <c r="C71" s="91"/>
      <c r="D71" s="91"/>
      <c r="E71" s="91"/>
      <c r="F71" s="91"/>
      <c r="G71" s="108"/>
      <c r="H71" s="187" t="s">
        <v>68</v>
      </c>
      <c r="I71" s="188"/>
      <c r="J71" s="188"/>
      <c r="K71" s="189"/>
      <c r="L71" s="190">
        <f>L70+L53+L55+L58</f>
        <v>0</v>
      </c>
      <c r="M71" s="191"/>
      <c r="N71" s="191"/>
      <c r="O71" s="192"/>
      <c r="P71" s="193"/>
    </row>
    <row r="72" spans="1:16" ht="18" customHeight="1" thickBot="1" x14ac:dyDescent="0.3">
      <c r="A72" s="129">
        <f>'Kostensätze und MwSt'!G5</f>
        <v>0</v>
      </c>
      <c r="B72" s="126" t="s">
        <v>80</v>
      </c>
      <c r="C72" s="127"/>
      <c r="D72" s="128"/>
      <c r="E72" s="91"/>
      <c r="F72" s="91"/>
      <c r="G72" s="99"/>
      <c r="H72" s="37" t="s">
        <v>67</v>
      </c>
      <c r="I72" s="38"/>
      <c r="J72" s="20">
        <f>'Kostensätze und MwSt'!$G$8/100</f>
        <v>0.19</v>
      </c>
      <c r="K72" s="107"/>
      <c r="L72" s="199">
        <f>IF(L71="","",L71*J72)</f>
        <v>0</v>
      </c>
      <c r="M72" s="200"/>
      <c r="N72" s="200"/>
      <c r="O72" s="201"/>
      <c r="P72" s="202"/>
    </row>
    <row r="73" spans="1:16" ht="18" customHeight="1" thickBot="1" x14ac:dyDescent="0.3">
      <c r="H73" s="69" t="s">
        <v>26</v>
      </c>
      <c r="I73" s="70"/>
      <c r="J73" s="70"/>
      <c r="K73" s="70"/>
      <c r="L73" s="182">
        <f>SUM(L71:P72)</f>
        <v>0</v>
      </c>
      <c r="M73" s="182"/>
      <c r="N73" s="182"/>
      <c r="O73" s="183"/>
      <c r="P73" s="184"/>
    </row>
    <row r="74" spans="1:16" ht="16.5" customHeight="1" x14ac:dyDescent="0.25"/>
    <row r="75" spans="1:16" s="9" customFormat="1" ht="15.6" x14ac:dyDescent="0.25">
      <c r="A75" s="21" t="s">
        <v>27</v>
      </c>
    </row>
    <row r="76" spans="1:16" s="9" customFormat="1" ht="14.4" x14ac:dyDescent="0.25"/>
    <row r="77" spans="1:16" s="9" customFormat="1" ht="14.4" x14ac:dyDescent="0.25">
      <c r="A77" s="22" t="s">
        <v>49</v>
      </c>
      <c r="B77" s="80"/>
      <c r="C77" s="80"/>
      <c r="D77" s="80"/>
      <c r="E77" s="80"/>
      <c r="F77" s="80"/>
    </row>
    <row r="78" spans="1:16" s="9" customFormat="1" ht="60.75" customHeight="1" x14ac:dyDescent="0.25">
      <c r="A78" s="68"/>
      <c r="B78" s="68"/>
      <c r="C78" s="68"/>
      <c r="D78" s="68"/>
      <c r="E78" s="68"/>
      <c r="F78" s="68"/>
      <c r="H78" s="68"/>
      <c r="I78" s="68"/>
      <c r="J78" s="68"/>
      <c r="K78" s="68"/>
      <c r="L78" s="68"/>
      <c r="M78" s="68"/>
      <c r="N78" s="68"/>
      <c r="O78" s="68"/>
    </row>
    <row r="79" spans="1:16" s="9" customFormat="1" ht="14.4" x14ac:dyDescent="0.25">
      <c r="A79" s="9" t="s">
        <v>28</v>
      </c>
      <c r="H79" s="9" t="s">
        <v>5</v>
      </c>
      <c r="L79" s="23"/>
    </row>
    <row r="114" spans="1:19" ht="18" x14ac:dyDescent="0.25">
      <c r="A114" s="39" t="s">
        <v>41</v>
      </c>
      <c r="B114" s="71"/>
      <c r="G114" s="39" t="s">
        <v>61</v>
      </c>
      <c r="H114" s="71"/>
      <c r="I114" s="71"/>
      <c r="J114" s="71"/>
      <c r="K114" s="71"/>
      <c r="L114" s="71"/>
      <c r="O114" s="39" t="s">
        <v>72</v>
      </c>
      <c r="P114" s="39"/>
      <c r="Q114" s="39"/>
      <c r="R114" s="39"/>
      <c r="S114" s="39"/>
    </row>
    <row r="115" spans="1:19" x14ac:dyDescent="0.25">
      <c r="A115" s="109" t="e">
        <f>IF(#REF!="","",#REF!)</f>
        <v>#REF!</v>
      </c>
      <c r="B115" s="19"/>
      <c r="D115" s="110" t="s">
        <v>45</v>
      </c>
      <c r="E115" s="110" t="s">
        <v>45</v>
      </c>
      <c r="G115" s="111" t="s">
        <v>92</v>
      </c>
      <c r="H115" s="19"/>
      <c r="I115" s="19"/>
      <c r="J115" s="19"/>
      <c r="K115" s="19"/>
      <c r="L115" s="19"/>
      <c r="O115" s="111" t="s">
        <v>78</v>
      </c>
      <c r="P115" s="111"/>
      <c r="Q115" s="124">
        <v>30</v>
      </c>
      <c r="R115" s="111" t="s">
        <v>79</v>
      </c>
      <c r="S115" s="125">
        <v>0</v>
      </c>
    </row>
    <row r="116" spans="1:19" x14ac:dyDescent="0.25">
      <c r="A116" s="109" t="e">
        <f>IF(#REF!="","",#REF!)</f>
        <v>#REF!</v>
      </c>
      <c r="B116" s="19"/>
      <c r="D116" s="19"/>
      <c r="E116" s="19"/>
      <c r="G116" s="111" t="s">
        <v>93</v>
      </c>
      <c r="H116" s="19"/>
      <c r="I116" s="19"/>
      <c r="J116" s="19"/>
      <c r="K116" s="19"/>
      <c r="L116" s="19"/>
      <c r="O116" s="111" t="s">
        <v>78</v>
      </c>
      <c r="P116" s="111"/>
      <c r="Q116" s="124">
        <v>20</v>
      </c>
      <c r="R116" s="111" t="s">
        <v>79</v>
      </c>
      <c r="S116" s="125">
        <v>3</v>
      </c>
    </row>
    <row r="117" spans="1:19" x14ac:dyDescent="0.25">
      <c r="A117" s="109" t="e">
        <f>IF(#REF!="","",#REF!)</f>
        <v>#REF!</v>
      </c>
      <c r="B117" s="19"/>
      <c r="G117" s="111" t="s">
        <v>94</v>
      </c>
      <c r="H117" s="19"/>
      <c r="I117" s="19"/>
      <c r="J117" s="19"/>
      <c r="K117" s="19"/>
      <c r="L117" s="19"/>
      <c r="O117" s="111" t="s">
        <v>78</v>
      </c>
      <c r="P117" s="111"/>
      <c r="Q117" s="124">
        <v>10</v>
      </c>
      <c r="R117" s="111" t="s">
        <v>79</v>
      </c>
      <c r="S117" s="125">
        <v>10</v>
      </c>
    </row>
    <row r="118" spans="1:19" x14ac:dyDescent="0.25">
      <c r="A118" s="109" t="e">
        <f>IF(#REF!="","",#REF!)</f>
        <v>#REF!</v>
      </c>
      <c r="B118" s="19"/>
      <c r="D118" s="19" t="s">
        <v>82</v>
      </c>
      <c r="E118" s="19" t="s">
        <v>83</v>
      </c>
      <c r="G118" s="111" t="s">
        <v>95</v>
      </c>
      <c r="H118" s="19"/>
      <c r="I118" s="19"/>
      <c r="J118" s="19"/>
      <c r="K118" s="19"/>
      <c r="L118" s="19"/>
      <c r="O118" s="111" t="s">
        <v>78</v>
      </c>
      <c r="P118" s="111"/>
      <c r="Q118" s="124">
        <v>5</v>
      </c>
      <c r="R118" s="111" t="s">
        <v>79</v>
      </c>
      <c r="S118" s="125">
        <v>15</v>
      </c>
    </row>
    <row r="119" spans="1:19" x14ac:dyDescent="0.25">
      <c r="A119" s="109" t="e">
        <f>IF(#REF!="","",#REF!)</f>
        <v>#REF!</v>
      </c>
      <c r="B119" s="19"/>
      <c r="G119" s="111" t="s">
        <v>96</v>
      </c>
      <c r="H119" s="19"/>
      <c r="I119" s="19"/>
      <c r="J119" s="19"/>
      <c r="K119" s="19"/>
      <c r="L119" s="19"/>
      <c r="O119" s="111"/>
      <c r="P119" s="111"/>
      <c r="Q119" s="124"/>
      <c r="R119" s="111"/>
      <c r="S119" s="125"/>
    </row>
    <row r="120" spans="1:19" x14ac:dyDescent="0.25">
      <c r="A120" s="109" t="e">
        <f>IF(#REF!="","",#REF!)</f>
        <v>#REF!</v>
      </c>
      <c r="B120" s="19"/>
      <c r="G120" s="111" t="s">
        <v>97</v>
      </c>
      <c r="H120" s="19"/>
      <c r="I120" s="19"/>
      <c r="J120" s="19"/>
      <c r="K120" s="19"/>
      <c r="L120" s="19"/>
      <c r="O120" s="111" t="s">
        <v>78</v>
      </c>
      <c r="P120" s="111"/>
      <c r="Q120" s="124">
        <v>30</v>
      </c>
      <c r="R120" s="111" t="s">
        <v>79</v>
      </c>
      <c r="S120" s="125">
        <v>5</v>
      </c>
    </row>
    <row r="121" spans="1:19" x14ac:dyDescent="0.25">
      <c r="A121" s="109" t="e">
        <f>IF(#REF!="","",#REF!)</f>
        <v>#REF!</v>
      </c>
      <c r="B121" s="19"/>
      <c r="D121" s="19"/>
      <c r="G121" s="111" t="s">
        <v>98</v>
      </c>
      <c r="H121" s="19"/>
      <c r="I121" s="19"/>
      <c r="J121" s="19"/>
      <c r="K121" s="19"/>
      <c r="L121" s="19"/>
      <c r="O121" s="111" t="s">
        <v>78</v>
      </c>
      <c r="P121" s="111"/>
      <c r="Q121" s="124">
        <v>20</v>
      </c>
      <c r="R121" s="111" t="s">
        <v>79</v>
      </c>
      <c r="S121" s="125">
        <v>10</v>
      </c>
    </row>
    <row r="122" spans="1:19" x14ac:dyDescent="0.25">
      <c r="A122" s="109" t="e">
        <f>IF(#REF!="","",#REF!)</f>
        <v>#REF!</v>
      </c>
      <c r="B122" s="19"/>
      <c r="D122" s="19">
        <v>1</v>
      </c>
      <c r="G122" s="111" t="s">
        <v>99</v>
      </c>
      <c r="H122" s="19"/>
      <c r="I122" s="19"/>
      <c r="J122" s="19"/>
      <c r="K122" s="19"/>
      <c r="L122" s="19"/>
      <c r="O122" s="111" t="s">
        <v>78</v>
      </c>
      <c r="P122" s="111"/>
      <c r="Q122" s="124">
        <v>10</v>
      </c>
      <c r="R122" s="111" t="s">
        <v>79</v>
      </c>
      <c r="S122" s="125">
        <v>20</v>
      </c>
    </row>
    <row r="123" spans="1:19" x14ac:dyDescent="0.25">
      <c r="A123" s="109" t="e">
        <f>IF(#REF!="","",#REF!)</f>
        <v>#REF!</v>
      </c>
      <c r="B123" s="19"/>
      <c r="D123" s="19">
        <v>2</v>
      </c>
      <c r="G123" s="111" t="s">
        <v>100</v>
      </c>
      <c r="H123" s="19"/>
      <c r="I123" s="19"/>
      <c r="J123" s="19"/>
      <c r="K123" s="19"/>
      <c r="L123" s="19"/>
      <c r="O123" s="111" t="s">
        <v>78</v>
      </c>
      <c r="P123" s="111"/>
      <c r="Q123" s="124">
        <v>5</v>
      </c>
      <c r="R123" s="111" t="s">
        <v>79</v>
      </c>
      <c r="S123" s="125">
        <v>30</v>
      </c>
    </row>
    <row r="124" spans="1:19" x14ac:dyDescent="0.25">
      <c r="A124" s="109" t="e">
        <f>IF(#REF!="","",#REF!)</f>
        <v>#REF!</v>
      </c>
      <c r="B124" s="19"/>
      <c r="G124" s="111" t="s">
        <v>101</v>
      </c>
      <c r="H124" s="19"/>
      <c r="I124" s="19"/>
      <c r="J124" s="19"/>
      <c r="K124" s="19"/>
      <c r="L124" s="19"/>
    </row>
    <row r="125" spans="1:19" x14ac:dyDescent="0.25">
      <c r="A125" s="109" t="e">
        <f>IF(#REF!="","",#REF!)</f>
        <v>#REF!</v>
      </c>
      <c r="B125" s="19"/>
      <c r="G125" s="111" t="s">
        <v>107</v>
      </c>
      <c r="H125" s="19"/>
      <c r="I125" s="19"/>
      <c r="J125" s="19"/>
      <c r="K125" s="19"/>
      <c r="L125" s="19"/>
    </row>
    <row r="126" spans="1:19" x14ac:dyDescent="0.25">
      <c r="A126" s="109" t="e">
        <f>IF(#REF!="","",#REF!)</f>
        <v>#REF!</v>
      </c>
      <c r="B126" s="19"/>
    </row>
    <row r="127" spans="1:19" x14ac:dyDescent="0.25">
      <c r="A127" s="109" t="e">
        <f>IF(#REF!="","",#REF!)</f>
        <v>#REF!</v>
      </c>
      <c r="B127" s="19"/>
    </row>
    <row r="128" spans="1:19" x14ac:dyDescent="0.25">
      <c r="A128" s="109" t="e">
        <f>IF(#REF!="","",#REF!)</f>
        <v>#REF!</v>
      </c>
      <c r="B128" s="19"/>
    </row>
    <row r="129" spans="1:2" x14ac:dyDescent="0.25">
      <c r="A129" s="109" t="e">
        <f>IF(#REF!="","",#REF!)</f>
        <v>#REF!</v>
      </c>
      <c r="B129" s="19"/>
    </row>
    <row r="130" spans="1:2" x14ac:dyDescent="0.25">
      <c r="A130" s="109" t="e">
        <f>IF(#REF!="","",#REF!)</f>
        <v>#REF!</v>
      </c>
      <c r="B130" s="19"/>
    </row>
    <row r="131" spans="1:2" x14ac:dyDescent="0.25">
      <c r="A131" s="109" t="e">
        <f>IF(#REF!="","",#REF!)</f>
        <v>#REF!</v>
      </c>
      <c r="B131" s="19"/>
    </row>
    <row r="132" spans="1:2" ht="14.4" x14ac:dyDescent="0.3">
      <c r="A132" s="73" t="e">
        <f>IF(#REF!="","",#REF!)</f>
        <v>#REF!</v>
      </c>
      <c r="B132" s="75"/>
    </row>
    <row r="133" spans="1:2" x14ac:dyDescent="0.25">
      <c r="A133" s="73" t="e">
        <f>IF(#REF!="","",#REF!)</f>
        <v>#REF!</v>
      </c>
      <c r="B133" s="72"/>
    </row>
    <row r="134" spans="1:2" x14ac:dyDescent="0.25">
      <c r="A134" s="73" t="e">
        <f>IF(#REF!="","",#REF!)</f>
        <v>#REF!</v>
      </c>
      <c r="B134" s="72"/>
    </row>
    <row r="135" spans="1:2" x14ac:dyDescent="0.25">
      <c r="A135" s="73" t="e">
        <f>IF(#REF!="","",#REF!)</f>
        <v>#REF!</v>
      </c>
      <c r="B135" s="72"/>
    </row>
    <row r="136" spans="1:2" x14ac:dyDescent="0.25">
      <c r="A136" s="73" t="e">
        <f>IF(#REF!="","",#REF!)</f>
        <v>#REF!</v>
      </c>
      <c r="B136" s="72"/>
    </row>
    <row r="137" spans="1:2" x14ac:dyDescent="0.25">
      <c r="A137" s="73" t="e">
        <f>IF(#REF!="","",#REF!)</f>
        <v>#REF!</v>
      </c>
      <c r="B137" s="72"/>
    </row>
    <row r="138" spans="1:2" x14ac:dyDescent="0.25">
      <c r="A138" s="73" t="e">
        <f>IF(#REF!="","",#REF!)</f>
        <v>#REF!</v>
      </c>
      <c r="B138" s="72"/>
    </row>
    <row r="139" spans="1:2" x14ac:dyDescent="0.25">
      <c r="A139" s="73" t="e">
        <f>IF(#REF!="","",#REF!)</f>
        <v>#REF!</v>
      </c>
      <c r="B139" s="72"/>
    </row>
    <row r="140" spans="1:2" x14ac:dyDescent="0.25">
      <c r="A140" s="73" t="e">
        <f>IF(#REF!="","",#REF!)</f>
        <v>#REF!</v>
      </c>
      <c r="B140" s="72"/>
    </row>
    <row r="141" spans="1:2" x14ac:dyDescent="0.25">
      <c r="A141" s="73" t="e">
        <f>IF(#REF!="","",#REF!)</f>
        <v>#REF!</v>
      </c>
      <c r="B141" s="72"/>
    </row>
  </sheetData>
  <sheetProtection algorithmName="SHA-512" hashValue="PdPjZS1oK+484TyjuhknahJFM/7Je/G/ftZ6qWkY01BkzFd3m8ymYOiQfEK4WWiofSdqYAbr/mvsXXeRwKRxbg==" saltValue="YIVwjkkAQPUV9Tw6ycHGGA==" spinCount="100000" sheet="1" selectLockedCells="1" selectUnlockedCells="1"/>
  <dataConsolidate/>
  <mergeCells count="80">
    <mergeCell ref="I48:K48"/>
    <mergeCell ref="I46:K47"/>
    <mergeCell ref="C69:G69"/>
    <mergeCell ref="A9:B9"/>
    <mergeCell ref="C9:P9"/>
    <mergeCell ref="A68:B68"/>
    <mergeCell ref="C68:G68"/>
    <mergeCell ref="I68:K68"/>
    <mergeCell ref="L68:P68"/>
    <mergeCell ref="A66:B66"/>
    <mergeCell ref="C66:G66"/>
    <mergeCell ref="I66:K66"/>
    <mergeCell ref="L66:P66"/>
    <mergeCell ref="A67:B67"/>
    <mergeCell ref="C67:G67"/>
    <mergeCell ref="I63:K63"/>
    <mergeCell ref="A62:B62"/>
    <mergeCell ref="A63:B63"/>
    <mergeCell ref="C63:G63"/>
    <mergeCell ref="C62:G62"/>
    <mergeCell ref="I62:K62"/>
    <mergeCell ref="A46:A48"/>
    <mergeCell ref="C46:C48"/>
    <mergeCell ref="D46:E47"/>
    <mergeCell ref="F48:G48"/>
    <mergeCell ref="F46:G47"/>
    <mergeCell ref="D48:E48"/>
    <mergeCell ref="D7:F8"/>
    <mergeCell ref="A4:B4"/>
    <mergeCell ref="C4:D4"/>
    <mergeCell ref="F4:G4"/>
    <mergeCell ref="G6:P6"/>
    <mergeCell ref="A6:C6"/>
    <mergeCell ref="D6:F6"/>
    <mergeCell ref="I5:P5"/>
    <mergeCell ref="I4:P4"/>
    <mergeCell ref="C5:E5"/>
    <mergeCell ref="A1:P1"/>
    <mergeCell ref="I53:K53"/>
    <mergeCell ref="L46:P47"/>
    <mergeCell ref="L48:P48"/>
    <mergeCell ref="L52:P52"/>
    <mergeCell ref="L53:P53"/>
    <mergeCell ref="A5:B5"/>
    <mergeCell ref="F5:H5"/>
    <mergeCell ref="L49:P49"/>
    <mergeCell ref="L50:P50"/>
    <mergeCell ref="G7:P7"/>
    <mergeCell ref="G8:I8"/>
    <mergeCell ref="J8:K8"/>
    <mergeCell ref="L8:P8"/>
    <mergeCell ref="A2:P2"/>
    <mergeCell ref="A7:C8"/>
    <mergeCell ref="C70:G70"/>
    <mergeCell ref="L72:P72"/>
    <mergeCell ref="A64:B64"/>
    <mergeCell ref="C64:G64"/>
    <mergeCell ref="I64:K64"/>
    <mergeCell ref="A65:B65"/>
    <mergeCell ref="C65:G65"/>
    <mergeCell ref="I65:K65"/>
    <mergeCell ref="A70:B70"/>
    <mergeCell ref="I69:K69"/>
    <mergeCell ref="A69:B69"/>
    <mergeCell ref="L70:P70"/>
    <mergeCell ref="L64:P64"/>
    <mergeCell ref="L73:P73"/>
    <mergeCell ref="I70:K70"/>
    <mergeCell ref="H71:K71"/>
    <mergeCell ref="L71:P71"/>
    <mergeCell ref="I67:K67"/>
    <mergeCell ref="L67:P67"/>
    <mergeCell ref="L24:L26"/>
    <mergeCell ref="L63:P63"/>
    <mergeCell ref="L69:P69"/>
    <mergeCell ref="L62:P62"/>
    <mergeCell ref="L51:P51"/>
    <mergeCell ref="L55:P55"/>
    <mergeCell ref="L65:P65"/>
    <mergeCell ref="L58:P58"/>
  </mergeCells>
  <phoneticPr fontId="0" type="noConversion"/>
  <dataValidations count="8">
    <dataValidation allowBlank="1" showInputMessage="1" sqref="D71:F71 B71:B72 C70:C71" xr:uid="{00000000-0002-0000-0000-000000000000}"/>
    <dataValidation type="list" allowBlank="1" showInputMessage="1" showErrorMessage="1" sqref="E38 E31" xr:uid="{00000000-0002-0000-0000-000001000000}">
      <formula1>$D$118:$E$118</formula1>
    </dataValidation>
    <dataValidation type="list" allowBlank="1" showInputMessage="1" sqref="J38" xr:uid="{00000000-0002-0000-0000-000002000000}">
      <formula1>$D$122:$D$123</formula1>
    </dataValidation>
    <dataValidation type="list" allowBlank="1" showInputMessage="1" sqref="G7:P7" xr:uid="{00000000-0002-0000-0000-000003000000}">
      <formula1>$A$115:$A$141</formula1>
    </dataValidation>
    <dataValidation type="list" allowBlank="1" showInputMessage="1" sqref="M25 M14" xr:uid="{00000000-0002-0000-0000-000004000000}">
      <formula1>$E$115:$E$116</formula1>
    </dataValidation>
    <dataValidation type="list" allowBlank="1" showInputMessage="1" sqref="J25 J14" xr:uid="{00000000-0002-0000-0000-000005000000}">
      <formula1>$D$115:$D$116</formula1>
    </dataValidation>
    <dataValidation type="list" allowBlank="1" showInputMessage="1" sqref="E25" xr:uid="{00000000-0002-0000-0000-000006000000}">
      <formula1>$Q$115:$Q$118</formula1>
    </dataValidation>
    <dataValidation type="list" allowBlank="1" showInputMessage="1" sqref="C63:G69" xr:uid="{00000000-0002-0000-0000-000007000000}">
      <formula1>Maschinenart_bzw._Tätigkeit</formula1>
    </dataValidation>
  </dataValidations>
  <printOptions horizontalCentered="1"/>
  <pageMargins left="0.78740157480314965" right="0.59055118110236227" top="0.59055118110236227" bottom="0.51181102362204722" header="0.31496062992125984" footer="0.27559055118110237"/>
  <pageSetup paperSize="9" scale="71" orientation="portrait" horizontalDpi="300" verticalDpi="300" r:id="rId1"/>
  <headerFooter alignWithMargins="0">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A80" sqref="A80"/>
    </sheetView>
  </sheetViews>
  <sheetFormatPr baseColWidth="10" defaultColWidth="11.44140625" defaultRowHeight="14.4" x14ac:dyDescent="0.3"/>
  <cols>
    <col min="1" max="16384" width="11.44140625" style="1"/>
  </cols>
  <sheetData>
    <row r="1" spans="1:5" x14ac:dyDescent="0.3">
      <c r="A1" s="25" t="s">
        <v>29</v>
      </c>
      <c r="B1" s="25"/>
    </row>
    <row r="3" spans="1:5" x14ac:dyDescent="0.3">
      <c r="A3" s="35" t="s">
        <v>30</v>
      </c>
      <c r="B3" s="35"/>
    </row>
    <row r="4" spans="1:5" x14ac:dyDescent="0.3">
      <c r="A4" s="36">
        <v>1</v>
      </c>
      <c r="B4" s="24">
        <v>0</v>
      </c>
    </row>
    <row r="5" spans="1:5" x14ac:dyDescent="0.3">
      <c r="A5" s="36">
        <v>11</v>
      </c>
      <c r="B5" s="24">
        <v>0</v>
      </c>
    </row>
    <row r="6" spans="1:5" x14ac:dyDescent="0.3">
      <c r="A6" s="36">
        <v>21</v>
      </c>
      <c r="B6" s="24">
        <v>10</v>
      </c>
    </row>
    <row r="7" spans="1:5" x14ac:dyDescent="0.3">
      <c r="A7" s="36">
        <v>31</v>
      </c>
      <c r="B7" s="24">
        <v>10</v>
      </c>
      <c r="E7" s="2"/>
    </row>
    <row r="8" spans="1:5" x14ac:dyDescent="0.3">
      <c r="A8" s="36">
        <v>41</v>
      </c>
      <c r="B8" s="24">
        <v>15</v>
      </c>
    </row>
    <row r="9" spans="1:5" x14ac:dyDescent="0.3">
      <c r="A9" s="36">
        <v>51</v>
      </c>
      <c r="B9" s="24">
        <v>15</v>
      </c>
    </row>
    <row r="12" spans="1:5" x14ac:dyDescent="0.3">
      <c r="A12" s="35" t="s">
        <v>31</v>
      </c>
      <c r="B12" s="35"/>
    </row>
    <row r="13" spans="1:5" x14ac:dyDescent="0.3">
      <c r="A13" s="36">
        <v>1</v>
      </c>
      <c r="B13" s="24">
        <v>5</v>
      </c>
    </row>
    <row r="14" spans="1:5" x14ac:dyDescent="0.3">
      <c r="A14" s="36">
        <v>11</v>
      </c>
      <c r="B14" s="24">
        <v>5</v>
      </c>
    </row>
    <row r="15" spans="1:5" ht="12" customHeight="1" x14ac:dyDescent="0.3">
      <c r="A15" s="36">
        <v>21</v>
      </c>
      <c r="B15" s="24">
        <v>20</v>
      </c>
    </row>
    <row r="16" spans="1:5" x14ac:dyDescent="0.3">
      <c r="A16" s="36">
        <v>31</v>
      </c>
      <c r="B16" s="24">
        <v>20</v>
      </c>
    </row>
    <row r="17" spans="1:2" x14ac:dyDescent="0.3">
      <c r="A17" s="36">
        <v>41</v>
      </c>
      <c r="B17" s="24">
        <v>30</v>
      </c>
    </row>
    <row r="18" spans="1:2" x14ac:dyDescent="0.3">
      <c r="A18" s="36">
        <v>51</v>
      </c>
      <c r="B18" s="24">
        <v>30</v>
      </c>
    </row>
  </sheetData>
  <sheetProtection algorithmName="SHA-512" hashValue="4uj3Sv/Vdr1LOUIePME88+U1xXBBM5CY5FmPzvnDeTwu7CtrohmqFte0/zxWLPCz8Id2FesxhCn1KaNH/V9iDA==" saltValue="l2A57uV9kxnZAT0i52B0Cw==" spinCount="100000" sheet="1" objects="1" scenarios="1" selectLockedCells="1" selectUnlockedCells="1"/>
  <phoneticPr fontId="0" type="noConversion"/>
  <printOptions gridLines="1" gridLinesSet="0"/>
  <pageMargins left="0.78740157499999996" right="0.78740157499999996" top="0.984251969" bottom="0.984251969" header="0.51181102300000003" footer="0.51181102300000003"/>
  <pageSetup paperSize="9" orientation="portrait" horizontalDpi="300" verticalDpi="300" r:id="rId1"/>
  <headerFooter alignWithMargins="0">
    <oddHeader>&amp;A</oddHeader>
    <oddFooter>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0"/>
  <sheetViews>
    <sheetView workbookViewId="0">
      <selection activeCell="F1" sqref="F1"/>
    </sheetView>
  </sheetViews>
  <sheetFormatPr baseColWidth="10" defaultColWidth="11.44140625" defaultRowHeight="14.4" x14ac:dyDescent="0.3"/>
  <cols>
    <col min="1" max="1" width="11.44140625" style="1"/>
    <col min="2" max="2" width="15.44140625" style="1" bestFit="1" customWidth="1"/>
    <col min="3" max="4" width="11.44140625" style="1"/>
    <col min="5" max="5" width="11.44140625" style="1" customWidth="1"/>
    <col min="6" max="16384" width="11.44140625" style="1"/>
  </cols>
  <sheetData>
    <row r="1" spans="1:8" ht="15" thickBot="1" x14ac:dyDescent="0.35">
      <c r="A1" s="25" t="s">
        <v>32</v>
      </c>
      <c r="B1" s="25"/>
      <c r="C1" s="25"/>
      <c r="D1" s="25"/>
      <c r="E1" s="26" t="s">
        <v>33</v>
      </c>
      <c r="F1" s="77">
        <v>44105</v>
      </c>
    </row>
    <row r="2" spans="1:8" x14ac:dyDescent="0.3">
      <c r="A2" s="87" t="s">
        <v>55</v>
      </c>
      <c r="B2" s="87" t="s">
        <v>56</v>
      </c>
      <c r="C2" s="88" t="s">
        <v>57</v>
      </c>
      <c r="D2" s="88" t="s">
        <v>58</v>
      </c>
    </row>
    <row r="3" spans="1:8" ht="15" thickBot="1" x14ac:dyDescent="0.35">
      <c r="A3" s="83">
        <v>0.12</v>
      </c>
      <c r="B3" s="83"/>
      <c r="C3" s="84">
        <v>0.12</v>
      </c>
      <c r="D3" s="84">
        <f>B24*G5/100</f>
        <v>0</v>
      </c>
    </row>
    <row r="4" spans="1:8" x14ac:dyDescent="0.3">
      <c r="A4" s="83">
        <v>0.15</v>
      </c>
      <c r="B4" s="83">
        <v>0.13</v>
      </c>
      <c r="C4" s="84">
        <f>B5-0.01</f>
        <v>0.17</v>
      </c>
      <c r="D4" s="84">
        <f>B25*G5/100</f>
        <v>0</v>
      </c>
      <c r="E4" s="81" t="s">
        <v>53</v>
      </c>
      <c r="F4" s="27"/>
      <c r="G4" s="28"/>
    </row>
    <row r="5" spans="1:8" x14ac:dyDescent="0.3">
      <c r="A5" s="83">
        <v>0.2</v>
      </c>
      <c r="B5" s="83">
        <v>0.18</v>
      </c>
      <c r="C5" s="84">
        <f t="shared" ref="C5:C18" si="0">B6-0.01</f>
        <v>0.22</v>
      </c>
      <c r="D5" s="84">
        <f>B26*G5/100</f>
        <v>0</v>
      </c>
      <c r="E5" s="82" t="s">
        <v>54</v>
      </c>
      <c r="G5" s="78" cm="1">
        <f t="array" ref="G5:H5">'Preisberechnung einfach'!G5:H5</f>
        <v>0</v>
      </c>
      <c r="H5" s="1">
        <v>0</v>
      </c>
    </row>
    <row r="6" spans="1:8" x14ac:dyDescent="0.3">
      <c r="A6" s="83">
        <v>0.25</v>
      </c>
      <c r="B6" s="83">
        <v>0.23</v>
      </c>
      <c r="C6" s="84">
        <f t="shared" si="0"/>
        <v>0.27</v>
      </c>
      <c r="D6" s="84">
        <f>B27*G5/100</f>
        <v>0</v>
      </c>
      <c r="G6" s="29"/>
    </row>
    <row r="7" spans="1:8" x14ac:dyDescent="0.3">
      <c r="A7" s="83">
        <v>0.3</v>
      </c>
      <c r="B7" s="83">
        <v>0.28000000000000003</v>
      </c>
      <c r="C7" s="84">
        <f t="shared" si="0"/>
        <v>0.32</v>
      </c>
      <c r="D7" s="84">
        <f>B28*G5/100</f>
        <v>0</v>
      </c>
      <c r="G7" s="29"/>
    </row>
    <row r="8" spans="1:8" x14ac:dyDescent="0.3">
      <c r="A8" s="83">
        <v>0.35</v>
      </c>
      <c r="B8" s="83">
        <v>0.33</v>
      </c>
      <c r="C8" s="84">
        <f t="shared" si="0"/>
        <v>0.37</v>
      </c>
      <c r="D8" s="84">
        <f>B29*G5/100</f>
        <v>0</v>
      </c>
      <c r="E8" s="82" t="s">
        <v>34</v>
      </c>
      <c r="G8" s="78">
        <v>19</v>
      </c>
    </row>
    <row r="9" spans="1:8" ht="15" thickBot="1" x14ac:dyDescent="0.35">
      <c r="A9" s="83">
        <v>0.4</v>
      </c>
      <c r="B9" s="83">
        <v>0.38</v>
      </c>
      <c r="C9" s="84">
        <f t="shared" si="0"/>
        <v>0.42</v>
      </c>
      <c r="D9" s="84">
        <f>B30*G5/100</f>
        <v>0</v>
      </c>
      <c r="E9" s="30"/>
      <c r="F9" s="30"/>
      <c r="G9" s="31"/>
    </row>
    <row r="10" spans="1:8" x14ac:dyDescent="0.3">
      <c r="A10" s="83">
        <v>0.45</v>
      </c>
      <c r="B10" s="83">
        <v>0.43</v>
      </c>
      <c r="C10" s="84">
        <f t="shared" si="0"/>
        <v>0.47</v>
      </c>
      <c r="D10" s="84">
        <f>B31*G5/100</f>
        <v>0</v>
      </c>
    </row>
    <row r="11" spans="1:8" x14ac:dyDescent="0.3">
      <c r="A11" s="83">
        <v>0.5</v>
      </c>
      <c r="B11" s="83">
        <v>0.48</v>
      </c>
      <c r="C11" s="84">
        <f t="shared" si="0"/>
        <v>0.54</v>
      </c>
      <c r="D11" s="84">
        <f>B32*G5/100</f>
        <v>0</v>
      </c>
    </row>
    <row r="12" spans="1:8" x14ac:dyDescent="0.3">
      <c r="A12" s="83">
        <v>0.6</v>
      </c>
      <c r="B12" s="83">
        <v>0.55000000000000004</v>
      </c>
      <c r="C12" s="84">
        <v>0.64</v>
      </c>
      <c r="D12" s="84">
        <f>B33*G5/100</f>
        <v>0</v>
      </c>
    </row>
    <row r="13" spans="1:8" x14ac:dyDescent="0.3">
      <c r="A13" s="83">
        <v>0.7</v>
      </c>
      <c r="B13" s="83">
        <v>0.65</v>
      </c>
      <c r="C13" s="84">
        <f t="shared" si="0"/>
        <v>0.74</v>
      </c>
      <c r="D13" s="84">
        <f>B34*G5/100</f>
        <v>0</v>
      </c>
    </row>
    <row r="14" spans="1:8" x14ac:dyDescent="0.3">
      <c r="A14" s="83">
        <v>0.8</v>
      </c>
      <c r="B14" s="83">
        <v>0.75</v>
      </c>
      <c r="C14" s="84">
        <f t="shared" si="0"/>
        <v>0.84</v>
      </c>
      <c r="D14" s="84">
        <f>B35*G5/100</f>
        <v>0</v>
      </c>
      <c r="G14" s="3"/>
    </row>
    <row r="15" spans="1:8" x14ac:dyDescent="0.3">
      <c r="A15" s="83">
        <v>0.9</v>
      </c>
      <c r="B15" s="83">
        <v>0.85</v>
      </c>
      <c r="C15" s="84">
        <f t="shared" si="0"/>
        <v>0.94</v>
      </c>
      <c r="D15" s="84">
        <f>B36*G5/100</f>
        <v>0</v>
      </c>
    </row>
    <row r="16" spans="1:8" x14ac:dyDescent="0.3">
      <c r="A16" s="83">
        <v>1</v>
      </c>
      <c r="B16" s="83">
        <v>0.95</v>
      </c>
      <c r="C16" s="84">
        <f t="shared" si="0"/>
        <v>1.0900000000000001</v>
      </c>
      <c r="D16" s="84">
        <f>B37*G5/100</f>
        <v>0</v>
      </c>
    </row>
    <row r="17" spans="1:7" x14ac:dyDescent="0.3">
      <c r="A17" s="83">
        <v>1.2</v>
      </c>
      <c r="B17" s="83">
        <v>1.1000000000000001</v>
      </c>
      <c r="C17" s="84">
        <f t="shared" si="0"/>
        <v>1.29</v>
      </c>
      <c r="D17" s="84">
        <f>B38*G5/100</f>
        <v>0</v>
      </c>
    </row>
    <row r="18" spans="1:7" x14ac:dyDescent="0.3">
      <c r="A18" s="83">
        <v>1.4</v>
      </c>
      <c r="B18" s="83">
        <v>1.3</v>
      </c>
      <c r="C18" s="84">
        <f t="shared" si="0"/>
        <v>1.49</v>
      </c>
      <c r="D18" s="84">
        <f>B39*G5/100</f>
        <v>0</v>
      </c>
    </row>
    <row r="19" spans="1:7" x14ac:dyDescent="0.3">
      <c r="A19" s="85">
        <v>1.5</v>
      </c>
      <c r="B19" s="85">
        <v>1.5</v>
      </c>
      <c r="C19" s="86"/>
      <c r="D19" s="86">
        <f>B40*G5/100</f>
        <v>0</v>
      </c>
      <c r="F19" s="89" t="s">
        <v>59</v>
      </c>
      <c r="G19" s="89" t="s">
        <v>60</v>
      </c>
    </row>
    <row r="20" spans="1:7" x14ac:dyDescent="0.3">
      <c r="F20" s="90">
        <f>Abrechnung!D53</f>
        <v>0.81</v>
      </c>
      <c r="G20" s="89">
        <f>IF(F20="","",IF(AND(F20&gt;=B4,F20&lt;=C4),D4,IF(AND(F20&gt;=B5,F20&lt;=C5),D5,IF(AND(F20&gt;=B6,F20&lt;=C6),D6,IF(AND(F20&gt;=B7,F20&lt;=C7),D7,IF(AND(F20&gt;=B8,F20&lt;=C8),D8,IF(AND(F20&gt;=B9,F20&lt;=C9),D9,IF(AND(F20&gt;=B10,F20&lt;=C10),D10,IF(AND(F20&gt;=B11,F20&lt;=C11),D11,IF(AND(F20&gt;=B12,F20&lt;=C12),D12,IF(AND(F20&gt;=B13,F20&lt;=C13),D13,IF(AND(F20&gt;=B14,F20&lt;=C14),D14,IF(AND(F20&gt;=B15,F20&lt;=C15),D15,IF(AND(F20&gt;=B16,F20&lt;=C16),D16,IF(AND(F20&gt;=B17,F20&lt;=C17),D17,IF(AND(F20&gt;=B18,F20&lt;=C18),D18,""))))))))))))))))</f>
        <v>0</v>
      </c>
    </row>
    <row r="22" spans="1:7" x14ac:dyDescent="0.3">
      <c r="A22" s="294" t="s">
        <v>42</v>
      </c>
      <c r="B22" s="294"/>
      <c r="C22" s="34"/>
    </row>
    <row r="24" spans="1:7" x14ac:dyDescent="0.3">
      <c r="A24" s="33">
        <v>0.12</v>
      </c>
      <c r="B24" s="32">
        <v>14.66</v>
      </c>
    </row>
    <row r="25" spans="1:7" x14ac:dyDescent="0.3">
      <c r="A25" s="33">
        <v>0.15</v>
      </c>
      <c r="B25" s="32">
        <v>11.5</v>
      </c>
    </row>
    <row r="26" spans="1:7" x14ac:dyDescent="0.3">
      <c r="A26" s="33">
        <v>0.2</v>
      </c>
      <c r="B26" s="32">
        <v>9.9</v>
      </c>
    </row>
    <row r="27" spans="1:7" x14ac:dyDescent="0.3">
      <c r="A27" s="33">
        <v>0.25</v>
      </c>
      <c r="B27" s="32">
        <v>8.9</v>
      </c>
    </row>
    <row r="28" spans="1:7" x14ac:dyDescent="0.3">
      <c r="A28" s="33">
        <v>0.3</v>
      </c>
      <c r="B28" s="32">
        <v>8.01</v>
      </c>
    </row>
    <row r="29" spans="1:7" x14ac:dyDescent="0.3">
      <c r="A29" s="33">
        <v>0.35</v>
      </c>
      <c r="B29" s="32">
        <v>7.45</v>
      </c>
    </row>
    <row r="30" spans="1:7" x14ac:dyDescent="0.3">
      <c r="A30" s="33">
        <v>0.4</v>
      </c>
      <c r="B30" s="32">
        <v>6.99</v>
      </c>
    </row>
    <row r="31" spans="1:7" x14ac:dyDescent="0.3">
      <c r="A31" s="33">
        <v>0.45</v>
      </c>
      <c r="B31" s="32">
        <v>6.69</v>
      </c>
    </row>
    <row r="32" spans="1:7" x14ac:dyDescent="0.3">
      <c r="A32" s="33">
        <v>0.5</v>
      </c>
      <c r="B32" s="32">
        <v>6.4</v>
      </c>
    </row>
    <row r="33" spans="1:2" x14ac:dyDescent="0.3">
      <c r="A33" s="33">
        <v>0.6</v>
      </c>
      <c r="B33" s="32">
        <v>5.89</v>
      </c>
    </row>
    <row r="34" spans="1:2" x14ac:dyDescent="0.3">
      <c r="A34" s="33">
        <v>0.7</v>
      </c>
      <c r="B34" s="32">
        <v>5.54</v>
      </c>
    </row>
    <row r="35" spans="1:2" x14ac:dyDescent="0.3">
      <c r="A35" s="33">
        <v>0.8</v>
      </c>
      <c r="B35" s="32">
        <v>5.17</v>
      </c>
    </row>
    <row r="36" spans="1:2" x14ac:dyDescent="0.3">
      <c r="A36" s="33">
        <v>0.9</v>
      </c>
      <c r="B36" s="32">
        <v>4.87</v>
      </c>
    </row>
    <row r="37" spans="1:2" x14ac:dyDescent="0.3">
      <c r="A37" s="33">
        <v>1</v>
      </c>
      <c r="B37" s="32">
        <v>4.63</v>
      </c>
    </row>
    <row r="38" spans="1:2" x14ac:dyDescent="0.3">
      <c r="A38" s="33">
        <v>1.2</v>
      </c>
      <c r="B38" s="32">
        <v>4.17</v>
      </c>
    </row>
    <row r="39" spans="1:2" x14ac:dyDescent="0.3">
      <c r="A39" s="33">
        <v>1.4</v>
      </c>
      <c r="B39" s="32">
        <v>3.96</v>
      </c>
    </row>
    <row r="40" spans="1:2" x14ac:dyDescent="0.3">
      <c r="A40" s="33">
        <v>1.5</v>
      </c>
      <c r="B40" s="32">
        <v>3.84</v>
      </c>
    </row>
  </sheetData>
  <sheetProtection algorithmName="SHA-512" hashValue="mUi7hlkA0WeHcrdeuxCDBrGWwuOeKL8geNiz7lfE7M0gXMMWz63t0qwL5pQQMIFH97VzdIZ5dJqTaHrpO73LwQ==" saltValue="FzzgnFzDnkauZaHrodc5tA==" spinCount="100000" sheet="1" objects="1" scenarios="1" selectLockedCells="1" selectUnlockedCells="1"/>
  <mergeCells count="1">
    <mergeCell ref="A22:B22"/>
  </mergeCells>
  <phoneticPr fontId="0" type="noConversion"/>
  <printOptions gridLines="1" gridLinesSet="0"/>
  <pageMargins left="0.78740157499999996" right="0.78740157499999996" top="0.984251969" bottom="0.984251969" header="0.51181102300000003" footer="0.51181102300000003"/>
  <pageSetup paperSize="9" orientation="portrait" r:id="rId1"/>
  <headerFooter alignWithMargins="0">
    <oddHeader>&amp;A</oddHeader>
    <oddFooter>Seite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24"/>
  <sheetViews>
    <sheetView workbookViewId="0">
      <selection activeCell="C9" sqref="C9"/>
    </sheetView>
  </sheetViews>
  <sheetFormatPr baseColWidth="10" defaultColWidth="11.44140625" defaultRowHeight="13.8" x14ac:dyDescent="0.3"/>
  <cols>
    <col min="1" max="1" width="32.6640625" style="92" customWidth="1"/>
    <col min="2" max="2" width="11.6640625" style="130" customWidth="1"/>
    <col min="3" max="16384" width="11.44140625" style="92"/>
  </cols>
  <sheetData>
    <row r="2" spans="1:9" x14ac:dyDescent="0.3">
      <c r="B2" s="162" t="s">
        <v>102</v>
      </c>
      <c r="C2" s="163">
        <f>'Kostensätze und MwSt'!G5</f>
        <v>0</v>
      </c>
    </row>
    <row r="3" spans="1:9" ht="40.799999999999997" x14ac:dyDescent="0.3">
      <c r="A3" s="93" t="s">
        <v>61</v>
      </c>
      <c r="B3" s="164" t="s">
        <v>103</v>
      </c>
      <c r="C3" s="164" t="s">
        <v>104</v>
      </c>
    </row>
    <row r="4" spans="1:9" x14ac:dyDescent="0.3">
      <c r="A4" s="111" t="s">
        <v>92</v>
      </c>
      <c r="B4" s="165">
        <v>41</v>
      </c>
      <c r="C4" s="165">
        <f>B4*$C$2/100</f>
        <v>0</v>
      </c>
    </row>
    <row r="5" spans="1:9" x14ac:dyDescent="0.3">
      <c r="A5" s="111" t="s">
        <v>93</v>
      </c>
      <c r="B5" s="165">
        <v>41</v>
      </c>
      <c r="C5" s="165">
        <f t="shared" ref="C5:C14" si="0">B5*$C$2/100</f>
        <v>0</v>
      </c>
    </row>
    <row r="6" spans="1:9" x14ac:dyDescent="0.3">
      <c r="A6" s="111" t="s">
        <v>94</v>
      </c>
      <c r="B6" s="165">
        <v>54</v>
      </c>
      <c r="C6" s="165">
        <f t="shared" si="0"/>
        <v>0</v>
      </c>
    </row>
    <row r="7" spans="1:9" x14ac:dyDescent="0.3">
      <c r="A7" s="111" t="s">
        <v>95</v>
      </c>
      <c r="B7" s="165">
        <v>58</v>
      </c>
      <c r="C7" s="165">
        <f t="shared" si="0"/>
        <v>0</v>
      </c>
    </row>
    <row r="8" spans="1:9" x14ac:dyDescent="0.3">
      <c r="A8" s="111" t="s">
        <v>96</v>
      </c>
      <c r="B8" s="165">
        <v>56</v>
      </c>
      <c r="C8" s="165">
        <f t="shared" si="0"/>
        <v>0</v>
      </c>
    </row>
    <row r="9" spans="1:9" x14ac:dyDescent="0.3">
      <c r="A9" s="111" t="s">
        <v>97</v>
      </c>
      <c r="B9" s="165">
        <v>61</v>
      </c>
      <c r="C9" s="165">
        <f t="shared" si="0"/>
        <v>0</v>
      </c>
    </row>
    <row r="10" spans="1:9" x14ac:dyDescent="0.3">
      <c r="A10" s="111" t="s">
        <v>98</v>
      </c>
      <c r="B10" s="165">
        <v>58</v>
      </c>
      <c r="C10" s="165">
        <f t="shared" si="0"/>
        <v>0</v>
      </c>
    </row>
    <row r="11" spans="1:9" ht="14.4" x14ac:dyDescent="0.3">
      <c r="A11" s="111" t="s">
        <v>99</v>
      </c>
      <c r="B11" s="165">
        <v>63</v>
      </c>
      <c r="C11" s="165">
        <f t="shared" si="0"/>
        <v>0</v>
      </c>
      <c r="D11" s="76"/>
      <c r="E11" s="76"/>
      <c r="F11" s="76"/>
      <c r="G11" s="76"/>
      <c r="H11" s="76"/>
      <c r="I11" s="34"/>
    </row>
    <row r="12" spans="1:9" x14ac:dyDescent="0.3">
      <c r="A12" s="111" t="s">
        <v>100</v>
      </c>
      <c r="B12" s="165">
        <v>68</v>
      </c>
      <c r="C12" s="165">
        <f t="shared" si="0"/>
        <v>0</v>
      </c>
    </row>
    <row r="13" spans="1:9" x14ac:dyDescent="0.3">
      <c r="A13" s="111" t="s">
        <v>101</v>
      </c>
      <c r="B13" s="165">
        <v>109</v>
      </c>
      <c r="C13" s="165">
        <f t="shared" si="0"/>
        <v>0</v>
      </c>
    </row>
    <row r="14" spans="1:9" x14ac:dyDescent="0.3">
      <c r="A14" s="111" t="s">
        <v>107</v>
      </c>
      <c r="B14" s="165">
        <v>20</v>
      </c>
      <c r="C14" s="165">
        <f t="shared" si="0"/>
        <v>0</v>
      </c>
    </row>
    <row r="18" spans="3:3" x14ac:dyDescent="0.3">
      <c r="C18" s="131"/>
    </row>
    <row r="19" spans="3:3" x14ac:dyDescent="0.3">
      <c r="C19" s="131"/>
    </row>
    <row r="20" spans="3:3" x14ac:dyDescent="0.3">
      <c r="C20" s="131"/>
    </row>
    <row r="21" spans="3:3" x14ac:dyDescent="0.3">
      <c r="C21" s="131"/>
    </row>
    <row r="22" spans="3:3" x14ac:dyDescent="0.3">
      <c r="C22" s="131"/>
    </row>
    <row r="23" spans="3:3" x14ac:dyDescent="0.3">
      <c r="C23" s="131"/>
    </row>
    <row r="24" spans="3:3" x14ac:dyDescent="0.3">
      <c r="C24" s="131"/>
    </row>
  </sheetData>
  <sheetProtection algorithmName="SHA-512" hashValue="t/GWSIGIup1mhcZB7frqR+RW2zS/VbJ6yjQI6X6ak4jF1QOtMkL11sTOmeTcOM6qfBBD4WYv4LyoCferkpKCDw==" saltValue="VsztF/dcBsfoyBteq7i1YQ==" spinCount="100000" sheet="1" objects="1" scenarios="1" selectLockedCells="1" selectUnlockedCells="1"/>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Preisberechnung einfach</vt:lpstr>
      <vt:lpstr>Abrechnung</vt:lpstr>
      <vt:lpstr>Beizug</vt:lpstr>
      <vt:lpstr>Kostensätze und MwSt</vt:lpstr>
      <vt:lpstr>Zeitlohn</vt:lpstr>
      <vt:lpstr>Abrechnung!Druckbereich</vt:lpstr>
      <vt:lpstr>'Preisberechnung einfach'!Druckbereich</vt:lpstr>
      <vt:lpstr>'Preisberechnung einfach'!Maschinenart_bzw._Tätigkeit</vt:lpstr>
      <vt:lpstr>Maschinenart_bzw._Tätigkeit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FORSTAMT</dc:creator>
  <cp:lastModifiedBy>Hank, Andreas</cp:lastModifiedBy>
  <cp:lastPrinted>2026-07-02T05:40:52Z</cp:lastPrinted>
  <dcterms:created xsi:type="dcterms:W3CDTF">2005-10-12T07:12:29Z</dcterms:created>
  <dcterms:modified xsi:type="dcterms:W3CDTF">2026-07-02T06:18:25Z</dcterms:modified>
</cp:coreProperties>
</file>