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OJEKT\2025\P250495HB.3877.DD1\DOK\00 PM\50 NU\07 TGA (HKLS)\20.0 VU\20.3 HoAnB\"/>
    </mc:Choice>
  </mc:AlternateContent>
  <xr:revisionPtr revIDLastSave="0" documentId="13_ncr:1_{A069C8A5-5F7D-42C2-84ED-0CC9E7E62BC5}" xr6:coauthVersionLast="47" xr6:coauthVersionMax="47" xr10:uidLastSave="{00000000-0000-0000-0000-000000000000}"/>
  <bookViews>
    <workbookView xWindow="-120" yWindow="-120" windowWidth="29040" windowHeight="15720" tabRatio="704" xr2:uid="{B893334D-4A93-4C68-BA4B-EC18FB327EE0}"/>
  </bookViews>
  <sheets>
    <sheet name="Technische Ausrüstung (HKLS)" sheetId="4" r:id="rId1"/>
    <sheet name="HT_OP Tech. Ausrüstung (HKLS)" sheetId="5" state="hidden" r:id="rId2"/>
  </sheets>
  <definedNames>
    <definedName name="_xlnm.Print_Area" localSheetId="0">'Technische Ausrüstung (HKLS)'!$A$1:$H$71</definedName>
    <definedName name="_xlnm.Print_Titles" localSheetId="0">'Technische Ausrüstung (HKLS)'!$1:$2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4" l="1"/>
  <c r="K7" i="4" s="1"/>
  <c r="K10" i="4" s="1"/>
  <c r="K12" i="4" s="1"/>
  <c r="H51" i="4"/>
  <c r="H46" i="4"/>
  <c r="H52" i="4" l="1"/>
  <c r="K9" i="4"/>
  <c r="C35" i="4"/>
  <c r="D35" i="4"/>
  <c r="B35" i="4"/>
  <c r="K11" i="4" l="1"/>
  <c r="K8" i="4"/>
  <c r="N11" i="4" l="1"/>
  <c r="N20" i="4" s="1"/>
  <c r="N7" i="4"/>
  <c r="N16" i="4" s="1"/>
  <c r="N18" i="4" l="1"/>
  <c r="N19" i="4" s="1"/>
  <c r="N17" i="4" l="1"/>
  <c r="H11" i="4" s="1"/>
  <c r="H12" i="4" s="1"/>
  <c r="H13" i="4" l="1"/>
  <c r="E29" i="4" s="1"/>
  <c r="H29" i="4" s="1"/>
  <c r="H30" i="4" s="1"/>
  <c r="D65" i="4" s="1"/>
  <c r="D66" i="4" s="1"/>
  <c r="D68" i="4" s="1"/>
  <c r="D69" i="4" s="1"/>
  <c r="F12" i="4"/>
  <c r="D70" i="4" l="1"/>
  <c r="D71" i="4" s="1"/>
  <c r="E19" i="4"/>
  <c r="H19" i="4" s="1"/>
  <c r="E18" i="4"/>
  <c r="E20" i="4"/>
  <c r="H20" i="4" s="1"/>
  <c r="E21" i="4"/>
  <c r="H21" i="4" s="1"/>
  <c r="E32" i="4"/>
  <c r="H32" i="4" s="1"/>
  <c r="H33" i="4" s="1"/>
  <c r="E65" i="4" s="1"/>
  <c r="E24" i="4"/>
  <c r="H24" i="4" s="1"/>
  <c r="E26" i="4"/>
  <c r="H26" i="4" s="1"/>
  <c r="E25" i="4"/>
  <c r="H25" i="4" s="1"/>
  <c r="H18" i="4" l="1"/>
  <c r="H22" i="4" s="1"/>
  <c r="B65" i="4" s="1"/>
  <c r="B66" i="4" s="1"/>
  <c r="E35" i="4"/>
  <c r="E66" i="4"/>
  <c r="E68" i="4" s="1"/>
  <c r="E69" i="4" s="1"/>
  <c r="E70" i="4" s="1"/>
  <c r="E71" i="4" s="1"/>
  <c r="H27" i="4"/>
  <c r="B68" i="4" l="1"/>
  <c r="B69" i="4" s="1"/>
  <c r="B70" i="4" s="1"/>
  <c r="B71" i="4" s="1"/>
  <c r="C65" i="4"/>
  <c r="H35" i="4"/>
  <c r="H37" i="4" s="1"/>
  <c r="H62" i="4" s="1"/>
  <c r="C66" i="4" l="1"/>
  <c r="F65" i="4"/>
  <c r="F66" i="4" l="1"/>
  <c r="C68" i="4"/>
  <c r="F68" i="4" l="1"/>
  <c r="C69" i="4"/>
  <c r="F69" i="4" l="1"/>
  <c r="C70" i="4"/>
  <c r="F70" i="4" l="1"/>
  <c r="C71" i="4"/>
  <c r="F71" i="4" s="1"/>
</calcChain>
</file>

<file path=xl/sharedStrings.xml><?xml version="1.0" encoding="utf-8"?>
<sst xmlns="http://schemas.openxmlformats.org/spreadsheetml/2006/main" count="101" uniqueCount="85">
  <si>
    <t>HOAI (2021)</t>
  </si>
  <si>
    <t>[%]</t>
  </si>
  <si>
    <t>[€]</t>
  </si>
  <si>
    <t>Honorarsatz</t>
  </si>
  <si>
    <t>Besondere Leistungen</t>
  </si>
  <si>
    <t>Honorarermittlung</t>
  </si>
  <si>
    <t>angeboten</t>
  </si>
  <si>
    <t>Angebotshonorar</t>
  </si>
  <si>
    <t>Summe Grundleistungen</t>
  </si>
  <si>
    <t>Stundensätze auf Gegenseitigkeit</t>
  </si>
  <si>
    <t>Bieter:</t>
  </si>
  <si>
    <t>Teilleistung</t>
  </si>
  <si>
    <t>Honorarempfehlung</t>
  </si>
  <si>
    <t>von</t>
  </si>
  <si>
    <t>bis</t>
  </si>
  <si>
    <t>Honorarzone</t>
  </si>
  <si>
    <t>Baukosten gem. Kostenrahmen zum FöMi-Antrag, Stand 03/2026</t>
  </si>
  <si>
    <t>Interpolation - Mindestsatz</t>
  </si>
  <si>
    <t>nächstniedriger Tabellenwert:</t>
  </si>
  <si>
    <t>Mindestsatz</t>
  </si>
  <si>
    <t>Höchstsatz</t>
  </si>
  <si>
    <t>Interpolation - Höchstsatz</t>
  </si>
  <si>
    <t>nächsthöchster Tabellenwert</t>
  </si>
  <si>
    <t>Viertelsatz</t>
  </si>
  <si>
    <t>Mittelsatz</t>
  </si>
  <si>
    <t>Dreiviertelsatz</t>
  </si>
  <si>
    <t>Honorzone</t>
  </si>
  <si>
    <t>Technische(r) Mitarbeiter(in)</t>
  </si>
  <si>
    <t>Grundhonorar (netto)</t>
  </si>
  <si>
    <t xml:space="preserve">Honorar für die Berechnung des Gesamthonorars (netto) </t>
  </si>
  <si>
    <t>LP 1 - Grundlagenermittlung</t>
  </si>
  <si>
    <t>LP 2 - Vorplanung</t>
  </si>
  <si>
    <t>LP 3 - Entwurfsplanung</t>
  </si>
  <si>
    <t>LP 4 - Genehmigungsplanung</t>
  </si>
  <si>
    <t>LP 5 - Ausführungsplanung</t>
  </si>
  <si>
    <t>LP 6 - Vorbereitung der Vergabe</t>
  </si>
  <si>
    <t>LP 7 - Mitwirkung der Vergabe</t>
  </si>
  <si>
    <t>LP 8 - Objektüberwachung (Bauüberwachung u. Dokumentation)</t>
  </si>
  <si>
    <t>Ansatz AG</t>
  </si>
  <si>
    <t>Stufe 1 (LP 1-4)</t>
  </si>
  <si>
    <t>Leistungsstufe</t>
  </si>
  <si>
    <t>Leistungsstufe 1</t>
  </si>
  <si>
    <t>zzgl. MwSt.</t>
  </si>
  <si>
    <t>Leistungs-stufe 1</t>
  </si>
  <si>
    <t>Leistungs-stufe 2</t>
  </si>
  <si>
    <t>Leistungs-stufe 3</t>
  </si>
  <si>
    <t>Leistungs-stufe 4</t>
  </si>
  <si>
    <t>Gesamt</t>
  </si>
  <si>
    <t>Leistungsstufe 2 - optional</t>
  </si>
  <si>
    <t>LP 9 - Objektbetreuung</t>
  </si>
  <si>
    <t>Leistungsstufe 3 (LP 8) - optional</t>
  </si>
  <si>
    <t>Leistungsstufe 2 (LP 5-7) - optional</t>
  </si>
  <si>
    <t xml:space="preserve">KG 400 </t>
  </si>
  <si>
    <t>Zwischensumme Grundleistungen Tech. Ausrüstung (HKLS) für Leistungsstufe 1</t>
  </si>
  <si>
    <t>Zwischensumme Grundleistungen Tech. Ausrüstung (HKLS) für Leistungsstufe 2</t>
  </si>
  <si>
    <t>Zwischensumme Grundleistungen Tech. Ausrüstung (HKLS) für Leistungsstufe 3</t>
  </si>
  <si>
    <t>Zwischensumme Grundleistungen Tech. Ausrüstung (HKLS) für Leistungsstufe 4</t>
  </si>
  <si>
    <t>Zwischensumme Grundleistungen Leistungsbild Tech Ausrüstung (HKLS) für Leistungsstufen 1-4</t>
  </si>
  <si>
    <t>Zwischensumme Besondere Leistungen Leistungsbild Tech Ausrüstung (HKLS) für Stufe 1</t>
  </si>
  <si>
    <t>Zwischensumme Besondere Leistungen Leistungsbild Tech Ausrüstung (HKLS) für Stufe 2</t>
  </si>
  <si>
    <t>Leistungsstufe 4 (LP 9) - optional</t>
  </si>
  <si>
    <t>Zwischensumme Rechn. Honorar Leistungsbild Tech Ausrüstung (HKLS)</t>
  </si>
  <si>
    <t>Zwischensumme Tech Ausrüstung (HKLS) (netto) - Grundleistungen + Besondere Leistungen</t>
  </si>
  <si>
    <t>Angebotshonorar Tech Ausrüstung (HKLS) (netto) - Grundleistungen + Besondere Leistungen</t>
  </si>
  <si>
    <t>Angebotshonorar Leistungsbild Tech Ausrüstung (HKLS) (brutto)</t>
  </si>
  <si>
    <t>Gesamte Anrechenbare Kosten Leistungsbild Technische Ausrüstung (HKLS)
Anlagengruppe 1-3</t>
  </si>
  <si>
    <t xml:space="preserve">Zuschlag zum Grundhonorar gem. § 56 Abs. 5 HOAI (netto) </t>
  </si>
  <si>
    <t>Leistungsbild Technische Ausrüstung (HKLS), Anlage 15.1 HOAI</t>
  </si>
  <si>
    <t>L1.3 - Mitwirken bei einer Kostenberechnung (LP 2)</t>
  </si>
  <si>
    <t>L1.2 - Technischer Teil eines Raumbuches (LP 2-3)</t>
  </si>
  <si>
    <t>L1.1 - Mitwirken bei der Bedarfsplanung (LP1)</t>
  </si>
  <si>
    <t>L2.2 - Anwendung der BIM-Planungsmethodik (LP 5)</t>
  </si>
  <si>
    <t>L1.5 - Anwendung der BIM-Planungsmethodik (LP 1-4)</t>
  </si>
  <si>
    <t>L1.4 - Zuarbeit von Durchbrüchen im Bestand (LP3)</t>
  </si>
  <si>
    <t>L2.1 - Prüfen u. Anerkennen von Schalplänen (LP 5)</t>
  </si>
  <si>
    <t>Zwischensumme Besondere Leistungen Leistungsbild Tech Ausrüstung (HKLS) für Stufe 1-2</t>
  </si>
  <si>
    <t>Nebenkosten 5%</t>
  </si>
  <si>
    <t>Nachlass in % (Vorzeichen minus)</t>
  </si>
  <si>
    <t>Nachlass in €</t>
  </si>
  <si>
    <t>Anzahl informativ</t>
  </si>
  <si>
    <t>EP</t>
  </si>
  <si>
    <t>Projektleiter(in)</t>
  </si>
  <si>
    <t>Senior-Ingenieur(in)</t>
  </si>
  <si>
    <t>Ingenieur(in)</t>
  </si>
  <si>
    <t>Mehrfertigung 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</si>
</sst>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.00\ &quot;€&quot;"/>
    <numFmt numFmtId="165" formatCode="0.00\ &quot;€/h&quot;"/>
    <numFmt numFmtId="166" formatCode="#,##0.0\ &quot;€&quot;"/>
    <numFmt numFmtId="167" formatCode="0\ &quot;h&quot;"/>
    <numFmt numFmtId="168" formatCode="0\ &quot;St&quot;"/>
  </numFmts>
  <fonts count="18" x14ac:knownFonts="1">
    <font>
      <sz val="11"/>
      <color theme="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1"/>
      <color rgb="FFFF0000"/>
      <name val="Helvetica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6"/>
      <color theme="1"/>
      <name val="Arial"/>
      <family val="2"/>
    </font>
    <font>
      <sz val="6"/>
      <color theme="1"/>
      <name val="Aptos Narrow"/>
      <family val="2"/>
      <scheme val="minor"/>
    </font>
    <font>
      <sz val="8"/>
      <name val="Helvetica"/>
      <family val="2"/>
    </font>
    <font>
      <i/>
      <sz val="11"/>
      <color theme="1"/>
      <name val="Helvetica"/>
    </font>
    <font>
      <i/>
      <sz val="9"/>
      <color theme="1"/>
      <name val="Helvetica"/>
    </font>
    <font>
      <u/>
      <sz val="11"/>
      <color theme="1"/>
      <name val="Helvetica"/>
      <family val="2"/>
    </font>
    <font>
      <i/>
      <u/>
      <sz val="11"/>
      <color theme="1"/>
      <name val="Helvetica"/>
    </font>
    <font>
      <b/>
      <i/>
      <sz val="11"/>
      <color theme="1"/>
      <name val="Helvetica"/>
    </font>
    <font>
      <b/>
      <sz val="11"/>
      <color theme="1"/>
      <name val="Helvetica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0" borderId="0" xfId="0" applyProtection="1">
      <protection locked="0"/>
    </xf>
    <xf numFmtId="10" fontId="0" fillId="2" borderId="10" xfId="0" applyNumberFormat="1" applyFill="1" applyBorder="1" applyAlignment="1" applyProtection="1">
      <alignment horizontal="right"/>
      <protection locked="0"/>
    </xf>
    <xf numFmtId="10" fontId="0" fillId="2" borderId="18" xfId="2" applyNumberFormat="1" applyFont="1" applyFill="1" applyBorder="1" applyProtection="1">
      <protection locked="0"/>
    </xf>
    <xf numFmtId="10" fontId="0" fillId="0" borderId="0" xfId="2" applyNumberFormat="1" applyFont="1" applyProtection="1">
      <protection locked="0"/>
    </xf>
    <xf numFmtId="10" fontId="3" fillId="0" borderId="0" xfId="2" applyNumberFormat="1" applyFont="1" applyProtection="1">
      <protection locked="0"/>
    </xf>
    <xf numFmtId="44" fontId="0" fillId="2" borderId="19" xfId="1" applyFont="1" applyFill="1" applyBorder="1" applyAlignment="1" applyProtection="1">
      <alignment horizontal="right"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165" fontId="0" fillId="2" borderId="18" xfId="1" applyNumberFormat="1" applyFont="1" applyFill="1" applyBorder="1" applyAlignment="1" applyProtection="1">
      <alignment horizontal="right" wrapText="1" shrinkToFit="1"/>
      <protection locked="0"/>
    </xf>
    <xf numFmtId="0" fontId="2" fillId="0" borderId="2" xfId="0" applyFont="1" applyBorder="1"/>
    <xf numFmtId="0" fontId="0" fillId="0" borderId="3" xfId="0" applyBorder="1"/>
    <xf numFmtId="0" fontId="2" fillId="0" borderId="5" xfId="0" applyFont="1" applyBorder="1"/>
    <xf numFmtId="0" fontId="0" fillId="0" borderId="6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164" fontId="0" fillId="0" borderId="11" xfId="0" applyNumberFormat="1" applyBorder="1" applyAlignment="1">
      <alignment horizontal="right"/>
    </xf>
    <xf numFmtId="164" fontId="2" fillId="0" borderId="1" xfId="0" applyNumberFormat="1" applyFont="1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9" fontId="0" fillId="0" borderId="8" xfId="0" applyNumberFormat="1" applyBorder="1" applyAlignment="1">
      <alignment horizontal="right"/>
    </xf>
    <xf numFmtId="164" fontId="0" fillId="0" borderId="8" xfId="0" applyNumberFormat="1" applyBorder="1" applyAlignment="1">
      <alignment horizontal="left"/>
    </xf>
    <xf numFmtId="164" fontId="2" fillId="0" borderId="13" xfId="0" applyNumberFormat="1" applyFont="1" applyBorder="1"/>
    <xf numFmtId="164" fontId="2" fillId="0" borderId="6" xfId="0" applyNumberFormat="1" applyFont="1" applyBorder="1"/>
    <xf numFmtId="9" fontId="0" fillId="0" borderId="0" xfId="0" applyNumberFormat="1"/>
    <xf numFmtId="0" fontId="0" fillId="0" borderId="14" xfId="0" applyBorder="1"/>
    <xf numFmtId="0" fontId="0" fillId="0" borderId="15" xfId="0" applyBorder="1"/>
    <xf numFmtId="0" fontId="0" fillId="0" borderId="21" xfId="0" applyBorder="1"/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10" fontId="0" fillId="0" borderId="18" xfId="2" applyNumberFormat="1" applyFont="1" applyBorder="1" applyProtection="1"/>
    <xf numFmtId="0" fontId="0" fillId="0" borderId="23" xfId="0" applyBorder="1"/>
    <xf numFmtId="9" fontId="0" fillId="0" borderId="24" xfId="0" applyNumberFormat="1" applyBorder="1"/>
    <xf numFmtId="0" fontId="0" fillId="0" borderId="26" xfId="0" applyBorder="1"/>
    <xf numFmtId="10" fontId="0" fillId="0" borderId="20" xfId="0" applyNumberFormat="1" applyBorder="1"/>
    <xf numFmtId="164" fontId="0" fillId="0" borderId="18" xfId="0" applyNumberFormat="1" applyBorder="1"/>
    <xf numFmtId="0" fontId="0" fillId="0" borderId="22" xfId="0" applyBorder="1"/>
    <xf numFmtId="10" fontId="0" fillId="0" borderId="48" xfId="2" applyNumberFormat="1" applyFont="1" applyBorder="1" applyProtection="1"/>
    <xf numFmtId="164" fontId="0" fillId="0" borderId="28" xfId="0" applyNumberFormat="1" applyBorder="1"/>
    <xf numFmtId="44" fontId="0" fillId="0" borderId="24" xfId="1" applyFont="1" applyBorder="1" applyProtection="1"/>
    <xf numFmtId="0" fontId="0" fillId="0" borderId="24" xfId="0" applyBorder="1"/>
    <xf numFmtId="164" fontId="0" fillId="0" borderId="25" xfId="0" applyNumberFormat="1" applyBorder="1"/>
    <xf numFmtId="164" fontId="0" fillId="0" borderId="20" xfId="0" applyNumberFormat="1" applyBorder="1"/>
    <xf numFmtId="0" fontId="0" fillId="0" borderId="20" xfId="0" applyBorder="1"/>
    <xf numFmtId="164" fontId="0" fillId="0" borderId="27" xfId="0" applyNumberFormat="1" applyBorder="1"/>
    <xf numFmtId="0" fontId="2" fillId="0" borderId="9" xfId="0" applyFont="1" applyBorder="1"/>
    <xf numFmtId="0" fontId="2" fillId="0" borderId="10" xfId="0" applyFont="1" applyBorder="1"/>
    <xf numFmtId="164" fontId="0" fillId="0" borderId="11" xfId="0" applyNumberFormat="1" applyBorder="1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0" fillId="0" borderId="15" xfId="0" applyBorder="1" applyAlignment="1">
      <alignment horizontal="center" vertical="center" wrapText="1" shrinkToFit="1"/>
    </xf>
    <xf numFmtId="0" fontId="2" fillId="0" borderId="41" xfId="0" applyFont="1" applyBorder="1"/>
    <xf numFmtId="0" fontId="2" fillId="0" borderId="42" xfId="0" applyFont="1" applyBorder="1"/>
    <xf numFmtId="164" fontId="0" fillId="0" borderId="16" xfId="0" applyNumberFormat="1" applyBorder="1" applyAlignment="1">
      <alignment horizontal="center" vertical="center"/>
    </xf>
    <xf numFmtId="44" fontId="0" fillId="0" borderId="18" xfId="1" applyFont="1" applyBorder="1" applyAlignment="1" applyProtection="1">
      <alignment horizontal="right" wrapText="1" shrinkToFit="1"/>
    </xf>
    <xf numFmtId="0" fontId="0" fillId="0" borderId="43" xfId="0" applyBorder="1" applyAlignment="1">
      <alignment wrapText="1" shrinkToFit="1"/>
    </xf>
    <xf numFmtId="0" fontId="0" fillId="0" borderId="44" xfId="0" applyBorder="1" applyAlignment="1">
      <alignment wrapText="1" shrinkToFit="1"/>
    </xf>
    <xf numFmtId="44" fontId="0" fillId="3" borderId="50" xfId="1" applyFont="1" applyFill="1" applyBorder="1" applyAlignment="1" applyProtection="1">
      <alignment horizontal="right" wrapText="1" shrinkToFit="1"/>
    </xf>
    <xf numFmtId="164" fontId="0" fillId="0" borderId="0" xfId="0" applyNumberFormat="1" applyProtection="1">
      <protection locked="0"/>
    </xf>
    <xf numFmtId="0" fontId="9" fillId="0" borderId="17" xfId="0" applyFont="1" applyBorder="1"/>
    <xf numFmtId="10" fontId="9" fillId="0" borderId="18" xfId="2" applyNumberFormat="1" applyFont="1" applyBorder="1" applyProtection="1"/>
    <xf numFmtId="10" fontId="9" fillId="2" borderId="18" xfId="2" applyNumberFormat="1" applyFont="1" applyFill="1" applyBorder="1" applyProtection="1">
      <protection locked="0"/>
    </xf>
    <xf numFmtId="164" fontId="9" fillId="0" borderId="18" xfId="0" applyNumberFormat="1" applyFont="1" applyBorder="1"/>
    <xf numFmtId="0" fontId="9" fillId="0" borderId="22" xfId="0" applyFont="1" applyBorder="1"/>
    <xf numFmtId="10" fontId="9" fillId="0" borderId="48" xfId="2" applyNumberFormat="1" applyFont="1" applyBorder="1" applyProtection="1"/>
    <xf numFmtId="164" fontId="9" fillId="0" borderId="28" xfId="0" applyNumberFormat="1" applyFont="1" applyBorder="1"/>
    <xf numFmtId="0" fontId="9" fillId="0" borderId="17" xfId="0" applyFont="1" applyBorder="1" applyAlignment="1">
      <alignment wrapText="1"/>
    </xf>
    <xf numFmtId="164" fontId="2" fillId="0" borderId="12" xfId="0" applyNumberFormat="1" applyFont="1" applyBorder="1" applyProtection="1">
      <protection locked="0"/>
    </xf>
    <xf numFmtId="164" fontId="0" fillId="0" borderId="1" xfId="0" applyNumberFormat="1" applyBorder="1" applyAlignment="1">
      <alignment horizontal="right"/>
    </xf>
    <xf numFmtId="0" fontId="10" fillId="0" borderId="5" xfId="0" applyFont="1" applyBorder="1"/>
    <xf numFmtId="0" fontId="0" fillId="0" borderId="48" xfId="0" applyBorder="1" applyAlignment="1">
      <alignment horizontal="center"/>
    </xf>
    <xf numFmtId="0" fontId="0" fillId="0" borderId="28" xfId="0" applyBorder="1" applyAlignment="1">
      <alignment horizontal="center"/>
    </xf>
    <xf numFmtId="0" fontId="11" fillId="0" borderId="17" xfId="0" applyFont="1" applyBorder="1"/>
    <xf numFmtId="0" fontId="12" fillId="0" borderId="17" xfId="0" applyFont="1" applyBorder="1"/>
    <xf numFmtId="0" fontId="13" fillId="0" borderId="45" xfId="0" applyFont="1" applyBorder="1"/>
    <xf numFmtId="0" fontId="13" fillId="0" borderId="46" xfId="0" applyFont="1" applyBorder="1"/>
    <xf numFmtId="0" fontId="13" fillId="0" borderId="47" xfId="0" applyFont="1" applyBorder="1"/>
    <xf numFmtId="0" fontId="9" fillId="0" borderId="15" xfId="0" applyFont="1" applyBorder="1" applyAlignment="1">
      <alignment horizontal="center" vertical="center" wrapText="1" shrinkToFit="1"/>
    </xf>
    <xf numFmtId="0" fontId="13" fillId="0" borderId="41" xfId="0" applyFont="1" applyBorder="1"/>
    <xf numFmtId="0" fontId="13" fillId="0" borderId="42" xfId="0" applyFont="1" applyBorder="1"/>
    <xf numFmtId="164" fontId="9" fillId="0" borderId="16" xfId="0" applyNumberFormat="1" applyFont="1" applyBorder="1" applyAlignment="1">
      <alignment horizontal="center" vertical="center"/>
    </xf>
    <xf numFmtId="44" fontId="9" fillId="0" borderId="18" xfId="1" applyFont="1" applyBorder="1" applyAlignment="1" applyProtection="1">
      <alignment horizontal="right" wrapText="1" shrinkToFit="1"/>
    </xf>
    <xf numFmtId="0" fontId="9" fillId="0" borderId="43" xfId="0" applyFont="1" applyBorder="1" applyAlignment="1">
      <alignment wrapText="1" shrinkToFit="1"/>
    </xf>
    <xf numFmtId="0" fontId="9" fillId="0" borderId="44" xfId="0" applyFont="1" applyBorder="1" applyAlignment="1">
      <alignment wrapText="1" shrinkToFit="1"/>
    </xf>
    <xf numFmtId="44" fontId="9" fillId="2" borderId="19" xfId="1" applyFont="1" applyFill="1" applyBorder="1" applyAlignment="1" applyProtection="1">
      <alignment horizontal="right" wrapText="1" shrinkToFit="1"/>
      <protection locked="0"/>
    </xf>
    <xf numFmtId="164" fontId="13" fillId="0" borderId="1" xfId="0" applyNumberFormat="1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14" fillId="0" borderId="18" xfId="0" applyFont="1" applyBorder="1" applyAlignment="1">
      <alignment wrapText="1"/>
    </xf>
    <xf numFmtId="164" fontId="14" fillId="0" borderId="18" xfId="0" applyNumberFormat="1" applyFont="1" applyBorder="1"/>
    <xf numFmtId="164" fontId="2" fillId="0" borderId="11" xfId="0" applyNumberFormat="1" applyFont="1" applyBorder="1"/>
    <xf numFmtId="0" fontId="4" fillId="0" borderId="0" xfId="0" applyFont="1" applyAlignment="1">
      <alignment vertical="center"/>
    </xf>
    <xf numFmtId="0" fontId="5" fillId="0" borderId="0" xfId="0" applyFont="1"/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5" fillId="4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 applyAlignment="1" applyProtection="1">
      <alignment horizontal="center"/>
    </xf>
    <xf numFmtId="44" fontId="16" fillId="4" borderId="0" xfId="1" applyFont="1" applyFill="1" applyAlignment="1" applyProtection="1">
      <alignment vertical="center"/>
    </xf>
    <xf numFmtId="44" fontId="17" fillId="0" borderId="0" xfId="0" applyNumberFormat="1" applyFont="1" applyAlignment="1">
      <alignment horizontal="center" vertical="top" wrapText="1"/>
    </xf>
    <xf numFmtId="44" fontId="15" fillId="4" borderId="0" xfId="1" applyFont="1" applyFill="1" applyProtection="1"/>
    <xf numFmtId="0" fontId="0" fillId="0" borderId="7" xfId="0" applyBorder="1"/>
    <xf numFmtId="0" fontId="0" fillId="0" borderId="34" xfId="0" applyBorder="1"/>
    <xf numFmtId="0" fontId="0" fillId="0" borderId="6" xfId="0" applyBorder="1" applyProtection="1">
      <protection locked="0"/>
    </xf>
    <xf numFmtId="0" fontId="0" fillId="0" borderId="52" xfId="0" applyBorder="1" applyProtection="1">
      <protection locked="0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44" fontId="9" fillId="0" borderId="0" xfId="1" applyFont="1" applyBorder="1" applyAlignment="1" applyProtection="1">
      <alignment horizontal="right" wrapText="1" shrinkToFit="1"/>
    </xf>
    <xf numFmtId="0" fontId="9" fillId="0" borderId="0" xfId="0" applyFont="1" applyAlignment="1">
      <alignment wrapText="1" shrinkToFit="1"/>
    </xf>
    <xf numFmtId="44" fontId="9" fillId="0" borderId="6" xfId="1" applyFont="1" applyFill="1" applyBorder="1" applyAlignment="1" applyProtection="1">
      <alignment horizontal="right" wrapText="1" shrinkToFit="1"/>
      <protection locked="0"/>
    </xf>
    <xf numFmtId="164" fontId="0" fillId="0" borderId="18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9" fontId="0" fillId="2" borderId="18" xfId="2" applyFont="1" applyFill="1" applyBorder="1" applyAlignment="1" applyProtection="1">
      <alignment wrapText="1"/>
      <protection locked="0"/>
    </xf>
    <xf numFmtId="164" fontId="0" fillId="0" borderId="49" xfId="0" applyNumberFormat="1" applyBorder="1" applyAlignment="1">
      <alignment horizontal="center" vertical="center" wrapText="1"/>
    </xf>
    <xf numFmtId="44" fontId="9" fillId="3" borderId="50" xfId="1" applyFont="1" applyFill="1" applyBorder="1" applyAlignment="1" applyProtection="1">
      <alignment horizontal="center" wrapText="1" shrinkToFi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4" fontId="14" fillId="0" borderId="18" xfId="0" applyNumberFormat="1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2" fillId="0" borderId="54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167" fontId="0" fillId="0" borderId="18" xfId="0" applyNumberFormat="1" applyBorder="1" applyAlignment="1">
      <alignment horizontal="center" wrapText="1" shrinkToFit="1"/>
    </xf>
    <xf numFmtId="168" fontId="0" fillId="0" borderId="18" xfId="0" applyNumberFormat="1" applyBorder="1" applyAlignment="1">
      <alignment horizontal="center" wrapText="1" shrinkToFit="1"/>
    </xf>
    <xf numFmtId="0" fontId="0" fillId="0" borderId="17" xfId="0" applyBorder="1" applyAlignment="1">
      <alignment horizontal="left" wrapText="1" shrinkToFit="1"/>
    </xf>
    <xf numFmtId="0" fontId="0" fillId="0" borderId="18" xfId="0" applyBorder="1" applyAlignment="1">
      <alignment horizontal="left" wrapText="1" shrinkToFit="1"/>
    </xf>
    <xf numFmtId="164" fontId="0" fillId="0" borderId="30" xfId="0" applyNumberFormat="1" applyBorder="1" applyAlignment="1">
      <alignment horizontal="right"/>
    </xf>
    <xf numFmtId="164" fontId="0" fillId="0" borderId="31" xfId="0" applyNumberForma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0" fillId="0" borderId="39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51" xfId="0" applyBorder="1" applyAlignment="1">
      <alignment horizontal="left" wrapText="1" shrinkToFit="1"/>
    </xf>
    <xf numFmtId="0" fontId="0" fillId="0" borderId="52" xfId="0" applyBorder="1" applyAlignment="1">
      <alignment horizontal="left" wrapText="1" shrinkToFit="1"/>
    </xf>
    <xf numFmtId="0" fontId="0" fillId="0" borderId="53" xfId="0" applyBorder="1" applyAlignment="1">
      <alignment horizontal="left" wrapText="1" shrinkToFit="1"/>
    </xf>
    <xf numFmtId="0" fontId="2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166" fontId="0" fillId="0" borderId="10" xfId="0" applyNumberForma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164" fontId="0" fillId="0" borderId="33" xfId="0" applyNumberFormat="1" applyBorder="1" applyAlignment="1">
      <alignment horizontal="left"/>
    </xf>
    <xf numFmtId="164" fontId="0" fillId="0" borderId="34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164" fontId="14" fillId="0" borderId="18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0" fillId="8" borderId="18" xfId="0" applyFill="1" applyBorder="1" applyAlignment="1">
      <alignment horizont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BFB6-457E-426F-8248-CEEE3B0F958C}">
  <sheetPr>
    <tabColor rgb="FF00B050"/>
  </sheetPr>
  <dimension ref="A1:P71"/>
  <sheetViews>
    <sheetView tabSelected="1" view="pageBreakPreview" zoomScale="115" zoomScaleNormal="100" zoomScaleSheetLayoutView="115" workbookViewId="0">
      <selection activeCell="E12" sqref="E12"/>
    </sheetView>
  </sheetViews>
  <sheetFormatPr baseColWidth="10" defaultRowHeight="14.25" x14ac:dyDescent="0.2"/>
  <cols>
    <col min="1" max="1" width="25.625" style="1" customWidth="1"/>
    <col min="2" max="4" width="11.375" style="1" bestFit="1" customWidth="1"/>
    <col min="5" max="5" width="11.75" style="1" customWidth="1"/>
    <col min="6" max="6" width="5.125" style="1" customWidth="1"/>
    <col min="7" max="7" width="8.5" style="1" customWidth="1"/>
    <col min="8" max="8" width="14.375" style="1" customWidth="1"/>
    <col min="9" max="9" width="11" style="1"/>
    <col min="10" max="10" width="25" style="1" customWidth="1"/>
    <col min="11" max="11" width="12.875" style="1" bestFit="1" customWidth="1"/>
    <col min="12" max="12" width="11" style="1"/>
    <col min="13" max="13" width="12.875" style="1" customWidth="1"/>
    <col min="14" max="14" width="11.375" style="1" bestFit="1" customWidth="1"/>
    <col min="15" max="16384" width="11" style="1"/>
  </cols>
  <sheetData>
    <row r="1" spans="1:16" ht="15" x14ac:dyDescent="0.25">
      <c r="A1" s="9" t="s">
        <v>5</v>
      </c>
      <c r="B1" s="10"/>
      <c r="C1" s="10"/>
      <c r="D1" s="10" t="s">
        <v>10</v>
      </c>
      <c r="E1" s="154"/>
      <c r="F1" s="154"/>
      <c r="G1" s="154"/>
      <c r="H1" s="155"/>
    </row>
    <row r="2" spans="1:16" ht="15.75" thickBot="1" x14ac:dyDescent="0.3">
      <c r="A2" s="11" t="s">
        <v>67</v>
      </c>
      <c r="B2"/>
      <c r="C2"/>
      <c r="D2"/>
      <c r="E2"/>
      <c r="F2"/>
      <c r="G2"/>
      <c r="H2" s="12"/>
    </row>
    <row r="3" spans="1:16" x14ac:dyDescent="0.2">
      <c r="A3" s="13" t="s">
        <v>15</v>
      </c>
      <c r="B3" s="13">
        <v>2</v>
      </c>
      <c r="C3" s="13"/>
      <c r="D3" s="13"/>
      <c r="E3" s="13"/>
      <c r="F3" s="13"/>
      <c r="G3" s="13"/>
      <c r="H3" s="14"/>
    </row>
    <row r="4" spans="1:16" ht="15" thickBot="1" x14ac:dyDescent="0.25">
      <c r="A4" s="15" t="s">
        <v>3</v>
      </c>
      <c r="B4" s="15" t="s">
        <v>24</v>
      </c>
      <c r="C4" s="15"/>
      <c r="D4" s="15"/>
      <c r="E4" s="15"/>
      <c r="F4" s="15"/>
      <c r="G4" s="15"/>
      <c r="H4" s="16"/>
    </row>
    <row r="5" spans="1:16" x14ac:dyDescent="0.2">
      <c r="A5" s="169" t="s">
        <v>16</v>
      </c>
      <c r="B5" s="170"/>
      <c r="C5" s="170"/>
      <c r="D5" s="170"/>
      <c r="E5" s="170"/>
      <c r="F5" s="170"/>
      <c r="G5" s="170">
        <v>5</v>
      </c>
      <c r="H5" s="171"/>
      <c r="M5" s="1" t="s">
        <v>17</v>
      </c>
    </row>
    <row r="6" spans="1:16" x14ac:dyDescent="0.2">
      <c r="A6" s="19"/>
      <c r="B6" s="20"/>
      <c r="C6" s="20"/>
      <c r="D6" s="20"/>
      <c r="E6" s="20"/>
      <c r="F6" s="146"/>
      <c r="G6" s="146">
        <v>3</v>
      </c>
      <c r="H6" s="147"/>
    </row>
    <row r="7" spans="1:16" x14ac:dyDescent="0.2">
      <c r="A7" s="21" t="s">
        <v>52</v>
      </c>
      <c r="B7" s="22"/>
      <c r="C7" s="22"/>
      <c r="D7" s="122"/>
      <c r="E7" s="22"/>
      <c r="F7" s="167">
        <v>2415000</v>
      </c>
      <c r="G7" s="167"/>
      <c r="H7" s="168"/>
      <c r="J7" s="1" t="s">
        <v>18</v>
      </c>
      <c r="K7" s="71">
        <f>VLOOKUP(H$9,'HT_OP Tech. Ausrüstung (HKLS)'!$A$7:$A$26,1,1)</f>
        <v>1250000</v>
      </c>
      <c r="N7" s="71">
        <f>K8+((($H$9-$K$7)*(K11-K8))/($K$10-$K$7))</f>
        <v>222643.12</v>
      </c>
    </row>
    <row r="8" spans="1:16" ht="15" thickBot="1" x14ac:dyDescent="0.25">
      <c r="A8" s="121"/>
      <c r="B8"/>
      <c r="C8"/>
      <c r="D8"/>
      <c r="E8"/>
      <c r="F8" s="151"/>
      <c r="G8" s="151"/>
      <c r="H8" s="152"/>
      <c r="J8" s="1" t="s">
        <v>19</v>
      </c>
      <c r="K8" s="71">
        <f>VLOOKUP(K7,'HT_OP Tech. Ausrüstung (HKLS)'!A7:G26,('Technische Ausrüstung (HKLS)'!$B$3*2),0)</f>
        <v>198389</v>
      </c>
    </row>
    <row r="9" spans="1:16" ht="30" customHeight="1" thickBot="1" x14ac:dyDescent="0.25">
      <c r="A9" s="165" t="s">
        <v>65</v>
      </c>
      <c r="B9" s="166"/>
      <c r="C9" s="166"/>
      <c r="D9" s="166"/>
      <c r="E9" s="166"/>
      <c r="F9" s="166"/>
      <c r="G9" s="166"/>
      <c r="H9" s="81">
        <f>F7*0.6</f>
        <v>1449000</v>
      </c>
      <c r="J9" s="1" t="s">
        <v>20</v>
      </c>
      <c r="K9" s="71">
        <f>VLOOKUP(K7,'HT_OP Tech. Ausrüstung (HKLS)'!A7:G26,(('Technische Ausrüstung (HKLS)'!$B$3*2)+1),0)</f>
        <v>232891</v>
      </c>
      <c r="M9" s="1" t="s">
        <v>21</v>
      </c>
    </row>
    <row r="10" spans="1:16" ht="15" thickBot="1" x14ac:dyDescent="0.25">
      <c r="A10" s="23"/>
      <c r="B10" s="24"/>
      <c r="C10" s="24"/>
      <c r="D10" s="24"/>
      <c r="E10" s="24"/>
      <c r="F10" s="24"/>
      <c r="G10" s="24"/>
      <c r="H10" s="25"/>
      <c r="J10" s="1" t="s">
        <v>22</v>
      </c>
      <c r="K10" s="71">
        <f>VLOOKUP(K7,'HT_OP Tech. Ausrüstung (HKLS)'!A6:H26,8,0)</f>
        <v>1500000</v>
      </c>
    </row>
    <row r="11" spans="1:16" ht="15.75" thickBot="1" x14ac:dyDescent="0.3">
      <c r="A11" s="160" t="s">
        <v>28</v>
      </c>
      <c r="B11" s="161"/>
      <c r="C11" s="161"/>
      <c r="D11" s="161"/>
      <c r="E11" s="161"/>
      <c r="F11" s="10"/>
      <c r="G11" s="10"/>
      <c r="H11" s="80">
        <f>VLOOKUP(B4,M16:N20,2,0)</f>
        <v>242003.122</v>
      </c>
      <c r="J11" s="1" t="s">
        <v>19</v>
      </c>
      <c r="K11" s="71">
        <f>VLOOKUP(K10,'HT_OP Tech. Ausrüstung (HKLS)'!A7:G26,('Technische Ausrüstung (HKLS)'!$B$3*2),0)</f>
        <v>228859</v>
      </c>
      <c r="N11" s="71">
        <f>K9+((($H$9-$K$7)*(K12-K9))/($K$10-$K$7))</f>
        <v>261363.12400000001</v>
      </c>
    </row>
    <row r="12" spans="1:16" ht="15.75" thickBot="1" x14ac:dyDescent="0.3">
      <c r="A12" s="23" t="s">
        <v>66</v>
      </c>
      <c r="B12" s="24"/>
      <c r="C12" s="24"/>
      <c r="D12" s="24"/>
      <c r="E12" s="2">
        <v>0</v>
      </c>
      <c r="F12" s="162" t="str">
        <f>_xlfn.CONCAT("von ",(ROUND(H11,2)),"€")</f>
        <v>von 242003,12€</v>
      </c>
      <c r="G12" s="162"/>
      <c r="H12" s="26">
        <f>E12*H11</f>
        <v>0</v>
      </c>
      <c r="J12" s="1" t="s">
        <v>20</v>
      </c>
      <c r="K12" s="71">
        <f>VLOOKUP(K10,'HT_OP Tech. Ausrüstung (HKLS)'!A7:G26,(('Technische Ausrüstung (HKLS)'!$B$3*2)+1),0)</f>
        <v>268660</v>
      </c>
    </row>
    <row r="13" spans="1:16" ht="15.75" thickBot="1" x14ac:dyDescent="0.3">
      <c r="A13" s="27" t="s">
        <v>29</v>
      </c>
      <c r="B13" s="28"/>
      <c r="C13" s="28"/>
      <c r="D13" s="28"/>
      <c r="E13" s="29"/>
      <c r="F13" s="30"/>
      <c r="G13" s="30"/>
      <c r="H13" s="31">
        <f>SUM(H11:H12)</f>
        <v>242003.122</v>
      </c>
    </row>
    <row r="14" spans="1:16" ht="15.75" thickBot="1" x14ac:dyDescent="0.3">
      <c r="A14" s="17"/>
      <c r="B14" s="18"/>
      <c r="C14" s="18"/>
      <c r="D14" s="18"/>
      <c r="E14" s="18"/>
      <c r="F14"/>
      <c r="G14" s="33"/>
      <c r="H14" s="32"/>
    </row>
    <row r="15" spans="1:16" x14ac:dyDescent="0.2">
      <c r="A15" s="34" t="s">
        <v>11</v>
      </c>
      <c r="B15" s="35" t="s">
        <v>0</v>
      </c>
      <c r="C15" s="35" t="s">
        <v>38</v>
      </c>
      <c r="D15" s="163" t="s">
        <v>6</v>
      </c>
      <c r="E15" s="163"/>
      <c r="F15" s="36"/>
      <c r="G15" s="163" t="s">
        <v>7</v>
      </c>
      <c r="H15" s="164"/>
      <c r="P15" s="1" t="s">
        <v>26</v>
      </c>
    </row>
    <row r="16" spans="1:16" x14ac:dyDescent="0.2">
      <c r="A16" s="37"/>
      <c r="B16" s="38" t="s">
        <v>1</v>
      </c>
      <c r="C16" s="38" t="s">
        <v>1</v>
      </c>
      <c r="D16" s="39" t="s">
        <v>1</v>
      </c>
      <c r="E16" s="39" t="s">
        <v>2</v>
      </c>
      <c r="F16" s="40"/>
      <c r="G16" s="39"/>
      <c r="H16" s="41" t="s">
        <v>2</v>
      </c>
      <c r="L16" s="1">
        <v>1</v>
      </c>
      <c r="M16" s="1" t="s">
        <v>19</v>
      </c>
      <c r="N16" s="71">
        <f>N7</f>
        <v>222643.12</v>
      </c>
      <c r="P16" s="1">
        <v>1</v>
      </c>
    </row>
    <row r="17" spans="1:16" x14ac:dyDescent="0.2">
      <c r="A17" s="85" t="s">
        <v>39</v>
      </c>
      <c r="B17" s="38"/>
      <c r="C17" s="38"/>
      <c r="D17" s="39"/>
      <c r="E17" s="39"/>
      <c r="F17" s="40"/>
      <c r="G17" s="83"/>
      <c r="H17" s="84"/>
      <c r="L17" s="1">
        <v>2</v>
      </c>
      <c r="M17" s="1" t="s">
        <v>23</v>
      </c>
      <c r="N17" s="71">
        <f>(N16+N18)/2</f>
        <v>232323.12099999998</v>
      </c>
      <c r="P17" s="1">
        <v>2</v>
      </c>
    </row>
    <row r="18" spans="1:16" x14ac:dyDescent="0.2">
      <c r="A18" s="37" t="s">
        <v>30</v>
      </c>
      <c r="B18" s="42">
        <v>0.02</v>
      </c>
      <c r="C18" s="42">
        <v>0.02</v>
      </c>
      <c r="D18" s="3">
        <v>0</v>
      </c>
      <c r="E18" s="47">
        <f t="shared" ref="E18:E32" si="0">$H$13*$D18</f>
        <v>0</v>
      </c>
      <c r="F18" s="48"/>
      <c r="G18" s="49"/>
      <c r="H18" s="50">
        <f>E18</f>
        <v>0</v>
      </c>
      <c r="L18" s="1">
        <v>3</v>
      </c>
      <c r="M18" s="1" t="s">
        <v>24</v>
      </c>
      <c r="N18" s="71">
        <f>(N16+N20)/2</f>
        <v>242003.122</v>
      </c>
      <c r="P18" s="1">
        <v>3</v>
      </c>
    </row>
    <row r="19" spans="1:16" x14ac:dyDescent="0.2">
      <c r="A19" s="37" t="s">
        <v>31</v>
      </c>
      <c r="B19" s="42">
        <v>0.09</v>
      </c>
      <c r="C19" s="42">
        <v>0.09</v>
      </c>
      <c r="D19" s="3">
        <v>0</v>
      </c>
      <c r="E19" s="47">
        <f t="shared" si="0"/>
        <v>0</v>
      </c>
      <c r="F19" s="48"/>
      <c r="G19" s="49"/>
      <c r="H19" s="50">
        <f t="shared" ref="H19:H29" si="1">E19</f>
        <v>0</v>
      </c>
      <c r="L19" s="1">
        <v>4</v>
      </c>
      <c r="M19" s="1" t="s">
        <v>25</v>
      </c>
      <c r="N19" s="71">
        <f>(N18+N20)/2</f>
        <v>251683.12300000002</v>
      </c>
      <c r="P19" s="1">
        <v>4</v>
      </c>
    </row>
    <row r="20" spans="1:16" x14ac:dyDescent="0.2">
      <c r="A20" s="37" t="s">
        <v>32</v>
      </c>
      <c r="B20" s="42">
        <v>0.17</v>
      </c>
      <c r="C20" s="42">
        <v>0.17</v>
      </c>
      <c r="D20" s="3">
        <v>0</v>
      </c>
      <c r="E20" s="47">
        <f t="shared" si="0"/>
        <v>0</v>
      </c>
      <c r="F20" s="48"/>
      <c r="G20" s="49"/>
      <c r="H20" s="50">
        <f t="shared" si="1"/>
        <v>0</v>
      </c>
      <c r="L20" s="1">
        <v>5</v>
      </c>
      <c r="M20" s="1" t="s">
        <v>20</v>
      </c>
      <c r="N20" s="71">
        <f>N11</f>
        <v>261363.12400000001</v>
      </c>
      <c r="P20" s="1">
        <v>5</v>
      </c>
    </row>
    <row r="21" spans="1:16" ht="15" thickBot="1" x14ac:dyDescent="0.25">
      <c r="A21" s="37" t="s">
        <v>33</v>
      </c>
      <c r="B21" s="42">
        <v>0.02</v>
      </c>
      <c r="C21" s="42">
        <v>0.02</v>
      </c>
      <c r="D21" s="3">
        <v>0</v>
      </c>
      <c r="E21" s="47">
        <f t="shared" si="0"/>
        <v>0</v>
      </c>
      <c r="F21" s="48"/>
      <c r="G21" s="49"/>
      <c r="H21" s="50">
        <f t="shared" si="1"/>
        <v>0</v>
      </c>
    </row>
    <row r="22" spans="1:16" ht="15.75" thickBot="1" x14ac:dyDescent="0.3">
      <c r="A22" s="159" t="s">
        <v>53</v>
      </c>
      <c r="B22" s="159"/>
      <c r="C22" s="159"/>
      <c r="D22" s="159"/>
      <c r="E22" s="159"/>
      <c r="F22" s="159"/>
      <c r="G22" s="159"/>
      <c r="H22" s="26">
        <f>SUM(H18:H21)</f>
        <v>0</v>
      </c>
    </row>
    <row r="23" spans="1:16" x14ac:dyDescent="0.2">
      <c r="A23" s="86" t="s">
        <v>51</v>
      </c>
      <c r="B23" s="42"/>
      <c r="C23" s="42"/>
      <c r="D23" s="42"/>
      <c r="E23" s="47"/>
      <c r="F23" s="48"/>
      <c r="G23" s="49"/>
      <c r="H23" s="50"/>
    </row>
    <row r="24" spans="1:16" x14ac:dyDescent="0.2">
      <c r="A24" s="72" t="s">
        <v>34</v>
      </c>
      <c r="B24" s="73">
        <v>0.22</v>
      </c>
      <c r="C24" s="73">
        <v>0.22</v>
      </c>
      <c r="D24" s="74">
        <v>0</v>
      </c>
      <c r="E24" s="75">
        <f t="shared" si="0"/>
        <v>0</v>
      </c>
      <c r="F24" s="76"/>
      <c r="G24" s="77"/>
      <c r="H24" s="78">
        <f t="shared" si="1"/>
        <v>0</v>
      </c>
    </row>
    <row r="25" spans="1:16" x14ac:dyDescent="0.2">
      <c r="A25" s="72" t="s">
        <v>35</v>
      </c>
      <c r="B25" s="73">
        <v>7.0000000000000007E-2</v>
      </c>
      <c r="C25" s="73">
        <v>7.0000000000000007E-2</v>
      </c>
      <c r="D25" s="74">
        <v>0</v>
      </c>
      <c r="E25" s="75">
        <f t="shared" si="0"/>
        <v>0</v>
      </c>
      <c r="F25" s="76"/>
      <c r="G25" s="77"/>
      <c r="H25" s="78">
        <f t="shared" si="1"/>
        <v>0</v>
      </c>
    </row>
    <row r="26" spans="1:16" ht="15" thickBot="1" x14ac:dyDescent="0.25">
      <c r="A26" s="72" t="s">
        <v>36</v>
      </c>
      <c r="B26" s="73">
        <v>0.05</v>
      </c>
      <c r="C26" s="73">
        <v>0.05</v>
      </c>
      <c r="D26" s="74">
        <v>0</v>
      </c>
      <c r="E26" s="75">
        <f t="shared" si="0"/>
        <v>0</v>
      </c>
      <c r="F26" s="76"/>
      <c r="G26" s="77"/>
      <c r="H26" s="78">
        <f t="shared" si="1"/>
        <v>0</v>
      </c>
    </row>
    <row r="27" spans="1:16" ht="15.75" thickBot="1" x14ac:dyDescent="0.3">
      <c r="A27" s="159" t="s">
        <v>54</v>
      </c>
      <c r="B27" s="159"/>
      <c r="C27" s="159"/>
      <c r="D27" s="159"/>
      <c r="E27" s="159"/>
      <c r="F27" s="159"/>
      <c r="G27" s="159"/>
      <c r="H27" s="26">
        <f>SUM(H24:H26)</f>
        <v>0</v>
      </c>
    </row>
    <row r="28" spans="1:16" x14ac:dyDescent="0.2">
      <c r="A28" s="86" t="s">
        <v>50</v>
      </c>
      <c r="B28" s="42"/>
      <c r="C28" s="42"/>
      <c r="D28" s="42"/>
      <c r="E28" s="47"/>
      <c r="F28" s="48"/>
      <c r="G28" s="49"/>
      <c r="H28" s="50"/>
    </row>
    <row r="29" spans="1:16" ht="43.5" thickBot="1" x14ac:dyDescent="0.25">
      <c r="A29" s="79" t="s">
        <v>37</v>
      </c>
      <c r="B29" s="73">
        <v>0.35</v>
      </c>
      <c r="C29" s="73">
        <v>0.35</v>
      </c>
      <c r="D29" s="74">
        <v>0</v>
      </c>
      <c r="E29" s="75">
        <f t="shared" si="0"/>
        <v>0</v>
      </c>
      <c r="F29" s="76"/>
      <c r="G29" s="77"/>
      <c r="H29" s="78">
        <f t="shared" si="1"/>
        <v>0</v>
      </c>
    </row>
    <row r="30" spans="1:16" ht="15.75" customHeight="1" thickBot="1" x14ac:dyDescent="0.3">
      <c r="A30" s="159" t="s">
        <v>55</v>
      </c>
      <c r="B30" s="159"/>
      <c r="C30" s="159"/>
      <c r="D30" s="159"/>
      <c r="E30" s="159"/>
      <c r="F30" s="159"/>
      <c r="G30" s="159"/>
      <c r="H30" s="26">
        <f>SUM(H29)</f>
        <v>0</v>
      </c>
    </row>
    <row r="31" spans="1:16" x14ac:dyDescent="0.2">
      <c r="A31" s="86" t="s">
        <v>60</v>
      </c>
      <c r="B31" s="42"/>
      <c r="C31" s="42"/>
      <c r="D31" s="42"/>
      <c r="E31" s="47"/>
      <c r="F31" s="48"/>
      <c r="G31" s="49"/>
      <c r="H31" s="50"/>
      <c r="K31" s="5"/>
    </row>
    <row r="32" spans="1:16" ht="15" thickBot="1" x14ac:dyDescent="0.25">
      <c r="A32" s="79" t="s">
        <v>49</v>
      </c>
      <c r="B32" s="73">
        <v>0.01</v>
      </c>
      <c r="C32" s="73">
        <v>0.01</v>
      </c>
      <c r="D32" s="74">
        <v>0</v>
      </c>
      <c r="E32" s="75">
        <f t="shared" si="0"/>
        <v>0</v>
      </c>
      <c r="F32" s="76"/>
      <c r="G32" s="77"/>
      <c r="H32" s="78">
        <f>E32</f>
        <v>0</v>
      </c>
      <c r="K32" s="4"/>
    </row>
    <row r="33" spans="1:11" ht="15.75" customHeight="1" thickBot="1" x14ac:dyDescent="0.3">
      <c r="A33" s="159" t="s">
        <v>56</v>
      </c>
      <c r="B33" s="159"/>
      <c r="C33" s="159"/>
      <c r="D33" s="159"/>
      <c r="E33" s="159"/>
      <c r="F33" s="159"/>
      <c r="G33" s="159"/>
      <c r="H33" s="26">
        <f>SUM(H32)</f>
        <v>0</v>
      </c>
      <c r="K33" s="4"/>
    </row>
    <row r="34" spans="1:11" ht="15" thickBot="1" x14ac:dyDescent="0.25">
      <c r="A34" s="43"/>
      <c r="B34" s="44"/>
      <c r="C34" s="44"/>
      <c r="D34" s="44"/>
      <c r="E34" s="51"/>
      <c r="F34" s="48"/>
      <c r="G34" s="52"/>
      <c r="H34" s="53"/>
      <c r="K34" s="5"/>
    </row>
    <row r="35" spans="1:11" ht="15" thickBot="1" x14ac:dyDescent="0.25">
      <c r="A35" s="45" t="s">
        <v>8</v>
      </c>
      <c r="B35" s="46">
        <f>SUM(B18:B32)</f>
        <v>1</v>
      </c>
      <c r="C35" s="46">
        <f>SUM(C18:C32)</f>
        <v>1</v>
      </c>
      <c r="D35" s="46">
        <f>SUM(D18:D32)</f>
        <v>0</v>
      </c>
      <c r="E35" s="54">
        <f>SUM(E18:E32)</f>
        <v>0</v>
      </c>
      <c r="F35" s="55"/>
      <c r="G35" s="46"/>
      <c r="H35" s="56">
        <f>H22+H30+H33+H27</f>
        <v>0</v>
      </c>
      <c r="K35" s="4"/>
    </row>
    <row r="36" spans="1:11" ht="15.75" customHeight="1" thickBot="1" x14ac:dyDescent="0.25">
      <c r="A36" s="82"/>
      <c r="B36"/>
      <c r="C36"/>
      <c r="D36"/>
      <c r="E36"/>
      <c r="F36"/>
      <c r="G36"/>
      <c r="H36" s="12"/>
      <c r="K36" s="4"/>
    </row>
    <row r="37" spans="1:11" ht="15.75" thickBot="1" x14ac:dyDescent="0.3">
      <c r="A37" s="159" t="s">
        <v>57</v>
      </c>
      <c r="B37" s="159"/>
      <c r="C37" s="159"/>
      <c r="D37" s="159"/>
      <c r="E37" s="159"/>
      <c r="F37" s="159"/>
      <c r="G37" s="159"/>
      <c r="H37" s="26">
        <f>H35</f>
        <v>0</v>
      </c>
      <c r="K37" s="5"/>
    </row>
    <row r="38" spans="1:11" ht="15.75" thickBot="1" x14ac:dyDescent="0.3">
      <c r="A38" s="57" t="s">
        <v>4</v>
      </c>
      <c r="B38" s="58"/>
      <c r="C38" s="58"/>
      <c r="D38" s="58"/>
      <c r="E38" s="58"/>
      <c r="F38" s="58"/>
      <c r="G38" s="58"/>
      <c r="H38" s="59"/>
      <c r="K38" s="5"/>
    </row>
    <row r="39" spans="1:11" ht="15" x14ac:dyDescent="0.25">
      <c r="A39" s="60" t="s">
        <v>41</v>
      </c>
      <c r="B39" s="61"/>
      <c r="C39" s="61"/>
      <c r="D39" s="62"/>
      <c r="E39" s="63"/>
      <c r="F39" s="64"/>
      <c r="G39" s="65"/>
      <c r="H39" s="66"/>
      <c r="K39" s="4"/>
    </row>
    <row r="40" spans="1:11" ht="30" customHeight="1" x14ac:dyDescent="0.2">
      <c r="A40" s="144" t="s">
        <v>70</v>
      </c>
      <c r="B40" s="145"/>
      <c r="C40" s="145"/>
      <c r="D40" s="145"/>
      <c r="E40" s="67"/>
      <c r="F40" s="68"/>
      <c r="G40" s="69"/>
      <c r="H40" s="6">
        <v>0</v>
      </c>
      <c r="K40" s="4"/>
    </row>
    <row r="41" spans="1:11" x14ac:dyDescent="0.2">
      <c r="A41" s="136" t="s">
        <v>69</v>
      </c>
      <c r="B41" s="137"/>
      <c r="C41" s="137"/>
      <c r="D41" s="137"/>
      <c r="E41" s="67"/>
      <c r="F41" s="68"/>
      <c r="G41" s="69"/>
      <c r="H41" s="6">
        <v>0</v>
      </c>
      <c r="K41" s="4"/>
    </row>
    <row r="42" spans="1:11" x14ac:dyDescent="0.2">
      <c r="A42" s="136" t="s">
        <v>68</v>
      </c>
      <c r="B42" s="137"/>
      <c r="C42" s="137"/>
      <c r="D42" s="137"/>
      <c r="E42" s="67"/>
      <c r="F42" s="68"/>
      <c r="G42" s="69"/>
      <c r="H42" s="6">
        <v>0</v>
      </c>
    </row>
    <row r="43" spans="1:11" x14ac:dyDescent="0.2">
      <c r="A43" s="136" t="s">
        <v>73</v>
      </c>
      <c r="B43" s="137"/>
      <c r="C43" s="137"/>
      <c r="D43" s="137"/>
      <c r="E43" s="67"/>
      <c r="F43" s="68"/>
      <c r="G43" s="69"/>
      <c r="H43" s="6">
        <v>0</v>
      </c>
    </row>
    <row r="44" spans="1:11" x14ac:dyDescent="0.2">
      <c r="A44" s="136" t="s">
        <v>72</v>
      </c>
      <c r="B44" s="137"/>
      <c r="C44" s="137"/>
      <c r="D44" s="137"/>
      <c r="E44" s="67"/>
      <c r="F44" s="68"/>
      <c r="G44" s="69"/>
      <c r="H44" s="6">
        <v>0</v>
      </c>
    </row>
    <row r="45" spans="1:11" s="7" customFormat="1" ht="13.5" customHeight="1" thickBot="1" x14ac:dyDescent="0.25">
      <c r="A45" s="153"/>
      <c r="B45" s="153"/>
      <c r="C45" s="153"/>
      <c r="D45" s="153"/>
      <c r="E45" s="124"/>
      <c r="F45" s="1"/>
      <c r="G45" s="1"/>
      <c r="H45" s="123"/>
      <c r="K45" s="4"/>
    </row>
    <row r="46" spans="1:11" s="7" customFormat="1" ht="15.75" thickBot="1" x14ac:dyDescent="0.3">
      <c r="A46" s="148" t="s">
        <v>58</v>
      </c>
      <c r="B46" s="149"/>
      <c r="C46" s="149"/>
      <c r="D46" s="149"/>
      <c r="E46" s="149"/>
      <c r="F46" s="149"/>
      <c r="G46" s="150"/>
      <c r="H46" s="26">
        <f>SUM(H40:H44)</f>
        <v>0</v>
      </c>
      <c r="K46" s="4"/>
    </row>
    <row r="47" spans="1:11" s="7" customFormat="1" ht="27.75" customHeight="1" x14ac:dyDescent="0.2">
      <c r="A47" s="87" t="s">
        <v>48</v>
      </c>
      <c r="B47" s="88"/>
      <c r="C47" s="88"/>
      <c r="D47" s="89"/>
      <c r="E47" s="90"/>
      <c r="F47" s="91"/>
      <c r="G47" s="92"/>
      <c r="H47" s="93"/>
      <c r="K47" s="4"/>
    </row>
    <row r="48" spans="1:11" x14ac:dyDescent="0.2">
      <c r="A48" s="174" t="s">
        <v>74</v>
      </c>
      <c r="B48" s="175"/>
      <c r="C48" s="175"/>
      <c r="D48" s="175"/>
      <c r="E48" s="94"/>
      <c r="F48" s="95"/>
      <c r="G48" s="96"/>
      <c r="H48" s="97">
        <v>0</v>
      </c>
    </row>
    <row r="49" spans="1:11" s="7" customFormat="1" x14ac:dyDescent="0.2">
      <c r="A49" s="174" t="s">
        <v>71</v>
      </c>
      <c r="B49" s="175"/>
      <c r="C49" s="175"/>
      <c r="D49" s="175"/>
      <c r="E49" s="94"/>
      <c r="F49" s="95"/>
      <c r="G49" s="96"/>
      <c r="H49" s="97">
        <v>0</v>
      </c>
      <c r="K49" s="4"/>
    </row>
    <row r="50" spans="1:11" ht="15" thickBot="1" x14ac:dyDescent="0.25">
      <c r="A50" s="125"/>
      <c r="B50" s="126"/>
      <c r="C50" s="126"/>
      <c r="D50" s="126"/>
      <c r="E50" s="127"/>
      <c r="F50" s="128"/>
      <c r="G50" s="128"/>
      <c r="H50" s="129"/>
    </row>
    <row r="51" spans="1:11" ht="14.25" customHeight="1" thickBot="1" x14ac:dyDescent="0.3">
      <c r="A51" s="148" t="s">
        <v>59</v>
      </c>
      <c r="B51" s="149"/>
      <c r="C51" s="149"/>
      <c r="D51" s="149"/>
      <c r="E51" s="149"/>
      <c r="F51" s="149"/>
      <c r="G51" s="150"/>
      <c r="H51" s="98">
        <f>SUM(H48:H49)</f>
        <v>0</v>
      </c>
    </row>
    <row r="52" spans="1:11" s="7" customFormat="1" ht="30" customHeight="1" thickBot="1" x14ac:dyDescent="0.3">
      <c r="A52" s="148" t="s">
        <v>75</v>
      </c>
      <c r="B52" s="149"/>
      <c r="C52" s="149"/>
      <c r="D52" s="149"/>
      <c r="E52" s="149"/>
      <c r="F52" s="149"/>
      <c r="G52" s="150"/>
      <c r="H52" s="26">
        <f>H46+H51</f>
        <v>0</v>
      </c>
      <c r="K52" s="4"/>
    </row>
    <row r="53" spans="1:11" s="7" customFormat="1" ht="21" customHeight="1" thickBot="1" x14ac:dyDescent="0.3">
      <c r="A53" s="99"/>
      <c r="B53" s="100"/>
      <c r="C53" s="100"/>
      <c r="D53" s="100"/>
      <c r="E53" s="100"/>
      <c r="F53" s="100"/>
      <c r="G53" s="100"/>
      <c r="H53" s="105"/>
      <c r="K53" s="4"/>
    </row>
    <row r="54" spans="1:11" ht="15.75" thickBot="1" x14ac:dyDescent="0.3">
      <c r="A54" s="57" t="s">
        <v>9</v>
      </c>
      <c r="B54" s="58"/>
      <c r="C54" s="58"/>
      <c r="D54" s="58"/>
      <c r="E54" s="58"/>
      <c r="F54" s="58"/>
      <c r="G54" s="58"/>
      <c r="H54" s="59"/>
    </row>
    <row r="55" spans="1:11" s="7" customFormat="1" ht="15" x14ac:dyDescent="0.25">
      <c r="A55" s="60"/>
      <c r="B55" s="61"/>
      <c r="C55" s="61"/>
      <c r="D55" s="62"/>
      <c r="E55" s="63"/>
      <c r="F55" s="140" t="s">
        <v>79</v>
      </c>
      <c r="G55" s="141"/>
      <c r="H55" s="134"/>
      <c r="K55" s="4"/>
    </row>
    <row r="56" spans="1:11" s="7" customFormat="1" x14ac:dyDescent="0.2">
      <c r="A56" s="144" t="s">
        <v>81</v>
      </c>
      <c r="B56" s="145"/>
      <c r="C56" s="145"/>
      <c r="D56" s="145"/>
      <c r="E56" s="8">
        <v>0</v>
      </c>
      <c r="F56" s="142">
        <v>10</v>
      </c>
      <c r="G56" s="142"/>
      <c r="H56" s="135" t="s">
        <v>80</v>
      </c>
      <c r="K56" s="4"/>
    </row>
    <row r="57" spans="1:11" s="7" customFormat="1" x14ac:dyDescent="0.2">
      <c r="A57" s="136" t="s">
        <v>82</v>
      </c>
      <c r="B57" s="137"/>
      <c r="C57" s="137"/>
      <c r="D57" s="137"/>
      <c r="E57" s="8">
        <v>0</v>
      </c>
      <c r="F57" s="142">
        <v>10</v>
      </c>
      <c r="G57" s="142"/>
      <c r="H57" s="135" t="s">
        <v>80</v>
      </c>
      <c r="K57" s="4"/>
    </row>
    <row r="58" spans="1:11" s="7" customFormat="1" ht="13.5" customHeight="1" x14ac:dyDescent="0.2">
      <c r="A58" s="136" t="s">
        <v>83</v>
      </c>
      <c r="B58" s="137"/>
      <c r="C58" s="137"/>
      <c r="D58" s="137"/>
      <c r="E58" s="8">
        <v>0</v>
      </c>
      <c r="F58" s="142">
        <v>10</v>
      </c>
      <c r="G58" s="142"/>
      <c r="H58" s="135" t="s">
        <v>80</v>
      </c>
      <c r="K58" s="4"/>
    </row>
    <row r="59" spans="1:11" s="7" customFormat="1" x14ac:dyDescent="0.2">
      <c r="A59" s="136" t="s">
        <v>27</v>
      </c>
      <c r="B59" s="137"/>
      <c r="C59" s="137"/>
      <c r="D59" s="137"/>
      <c r="E59" s="8">
        <v>0</v>
      </c>
      <c r="F59" s="142">
        <v>10</v>
      </c>
      <c r="G59" s="142"/>
      <c r="H59" s="135" t="s">
        <v>80</v>
      </c>
      <c r="K59" s="4"/>
    </row>
    <row r="60" spans="1:11" x14ac:dyDescent="0.2">
      <c r="A60" s="136" t="s">
        <v>84</v>
      </c>
      <c r="B60" s="137"/>
      <c r="C60" s="137"/>
      <c r="D60" s="137"/>
      <c r="E60" s="8">
        <v>0</v>
      </c>
      <c r="F60" s="143">
        <v>10</v>
      </c>
      <c r="G60" s="143"/>
      <c r="H60" s="135" t="s">
        <v>80</v>
      </c>
    </row>
    <row r="61" spans="1:11" ht="15" thickBot="1" x14ac:dyDescent="0.25">
      <c r="A61" s="156"/>
      <c r="B61" s="157"/>
      <c r="C61" s="157"/>
      <c r="D61" s="158"/>
      <c r="E61" s="67"/>
      <c r="F61" s="68"/>
      <c r="G61" s="69"/>
      <c r="H61" s="70"/>
    </row>
    <row r="62" spans="1:11" ht="15.75" thickBot="1" x14ac:dyDescent="0.3">
      <c r="A62" s="148" t="s">
        <v>61</v>
      </c>
      <c r="B62" s="149"/>
      <c r="C62" s="149"/>
      <c r="D62" s="149"/>
      <c r="E62" s="149"/>
      <c r="F62" s="149"/>
      <c r="G62" s="149"/>
      <c r="H62" s="26">
        <f>SUM(H37,H52)</f>
        <v>0</v>
      </c>
    </row>
    <row r="63" spans="1:11" x14ac:dyDescent="0.2">
      <c r="A63" s="10"/>
      <c r="B63" s="10"/>
      <c r="C63" s="10"/>
      <c r="D63" s="10"/>
      <c r="E63" s="10"/>
      <c r="F63" s="10"/>
      <c r="G63" s="10"/>
      <c r="H63"/>
    </row>
    <row r="64" spans="1:11" ht="29.25" x14ac:dyDescent="0.25">
      <c r="A64" s="38" t="s">
        <v>40</v>
      </c>
      <c r="B64" s="101" t="s">
        <v>43</v>
      </c>
      <c r="C64" s="101" t="s">
        <v>44</v>
      </c>
      <c r="D64" s="101" t="s">
        <v>45</v>
      </c>
      <c r="E64" s="101" t="s">
        <v>46</v>
      </c>
      <c r="F64" s="173" t="s">
        <v>47</v>
      </c>
      <c r="G64" s="173"/>
      <c r="H64"/>
    </row>
    <row r="65" spans="1:10" ht="57.75" x14ac:dyDescent="0.25">
      <c r="A65" s="102" t="s">
        <v>62</v>
      </c>
      <c r="B65" s="47">
        <f>H22+H46</f>
        <v>0</v>
      </c>
      <c r="C65" s="47">
        <f>H51+H27</f>
        <v>0</v>
      </c>
      <c r="D65" s="47">
        <f>H30</f>
        <v>0</v>
      </c>
      <c r="E65" s="47">
        <f>H33</f>
        <v>0</v>
      </c>
      <c r="F65" s="172">
        <f>SUM(B65:E65)</f>
        <v>0</v>
      </c>
      <c r="G65" s="173"/>
      <c r="H65"/>
      <c r="J65" s="71"/>
    </row>
    <row r="66" spans="1:10" s="132" customFormat="1" ht="15" x14ac:dyDescent="0.25">
      <c r="A66" s="102" t="s">
        <v>76</v>
      </c>
      <c r="B66" s="130">
        <f>B65*1.05</f>
        <v>0</v>
      </c>
      <c r="C66" s="130">
        <f t="shared" ref="C66:E66" si="2">C65*1.05</f>
        <v>0</v>
      </c>
      <c r="D66" s="130">
        <f t="shared" si="2"/>
        <v>0</v>
      </c>
      <c r="E66" s="130">
        <f t="shared" si="2"/>
        <v>0</v>
      </c>
      <c r="F66" s="138">
        <f>SUM(B66:E66)</f>
        <v>0</v>
      </c>
      <c r="G66" s="139"/>
      <c r="H66" s="131"/>
    </row>
    <row r="67" spans="1:10" s="132" customFormat="1" ht="28.5" x14ac:dyDescent="0.2">
      <c r="A67" s="102" t="s">
        <v>77</v>
      </c>
      <c r="B67" s="133">
        <v>0</v>
      </c>
      <c r="C67" s="133">
        <v>0</v>
      </c>
      <c r="D67" s="133">
        <v>0</v>
      </c>
      <c r="E67" s="133">
        <v>0</v>
      </c>
      <c r="F67" s="176"/>
      <c r="G67" s="176"/>
      <c r="H67" s="131"/>
    </row>
    <row r="68" spans="1:10" s="132" customFormat="1" ht="15" x14ac:dyDescent="0.25">
      <c r="A68" s="102" t="s">
        <v>78</v>
      </c>
      <c r="B68" s="130">
        <f>IF(B67&lt;=0,B66*B67,"falscher Wert")</f>
        <v>0</v>
      </c>
      <c r="C68" s="130">
        <f t="shared" ref="C68:E68" si="3">IF(C67&lt;=0,C66*C67,"falscher Wert")</f>
        <v>0</v>
      </c>
      <c r="D68" s="130">
        <f t="shared" si="3"/>
        <v>0</v>
      </c>
      <c r="E68" s="130">
        <f t="shared" si="3"/>
        <v>0</v>
      </c>
      <c r="F68" s="138">
        <f>SUM(B68:E68)</f>
        <v>0</v>
      </c>
      <c r="G68" s="139"/>
      <c r="H68" s="131"/>
    </row>
    <row r="69" spans="1:10" ht="57.75" x14ac:dyDescent="0.25">
      <c r="A69" s="102" t="s">
        <v>63</v>
      </c>
      <c r="B69" s="47">
        <f>B66+B68</f>
        <v>0</v>
      </c>
      <c r="C69" s="47">
        <f t="shared" ref="C69:E69" si="4">C66+C68</f>
        <v>0</v>
      </c>
      <c r="D69" s="47">
        <f t="shared" si="4"/>
        <v>0</v>
      </c>
      <c r="E69" s="47">
        <f t="shared" si="4"/>
        <v>0</v>
      </c>
      <c r="F69" s="172">
        <f>SUM(B69:E69)</f>
        <v>0</v>
      </c>
      <c r="G69" s="173"/>
      <c r="H69"/>
    </row>
    <row r="70" spans="1:10" ht="15" x14ac:dyDescent="0.25">
      <c r="A70" s="102" t="s">
        <v>42</v>
      </c>
      <c r="B70" s="47">
        <f>B69*0.19</f>
        <v>0</v>
      </c>
      <c r="C70" s="47">
        <f>C69*0.19</f>
        <v>0</v>
      </c>
      <c r="D70" s="47">
        <f>D69*0.19</f>
        <v>0</v>
      </c>
      <c r="E70" s="47">
        <f>E69*0.19</f>
        <v>0</v>
      </c>
      <c r="F70" s="172">
        <f>SUM(B70:E70)</f>
        <v>0</v>
      </c>
      <c r="G70" s="173"/>
      <c r="H70"/>
    </row>
    <row r="71" spans="1:10" ht="45" x14ac:dyDescent="0.25">
      <c r="A71" s="103" t="s">
        <v>64</v>
      </c>
      <c r="B71" s="104">
        <f>B70+B69</f>
        <v>0</v>
      </c>
      <c r="C71" s="104">
        <f>C70+C69</f>
        <v>0</v>
      </c>
      <c r="D71" s="104">
        <f>D70+D69</f>
        <v>0</v>
      </c>
      <c r="E71" s="104">
        <f>E70+E69</f>
        <v>0</v>
      </c>
      <c r="F71" s="172">
        <f>SUM(B71:E71)</f>
        <v>0</v>
      </c>
      <c r="G71" s="173"/>
      <c r="H71"/>
    </row>
  </sheetData>
  <sheetProtection algorithmName="SHA-512" hashValue="qXW+J+i4NFBVFc89Z33jUPhSsLJoLm4dHbD3XtehknBbxURtiXDqEQuW/RNF24EE/nEXIXt7Pb9HqJqCW75/Jw==" saltValue="cCmdAG3WCbjjysM/PLpCQA==" spinCount="100000" sheet="1" selectLockedCells="1"/>
  <mergeCells count="47">
    <mergeCell ref="F70:G70"/>
    <mergeCell ref="F71:G71"/>
    <mergeCell ref="A22:G22"/>
    <mergeCell ref="A30:G30"/>
    <mergeCell ref="A48:D48"/>
    <mergeCell ref="A49:D49"/>
    <mergeCell ref="A42:D42"/>
    <mergeCell ref="A44:D44"/>
    <mergeCell ref="A41:D41"/>
    <mergeCell ref="A40:D40"/>
    <mergeCell ref="A33:G33"/>
    <mergeCell ref="A27:G27"/>
    <mergeCell ref="F64:G64"/>
    <mergeCell ref="F65:G65"/>
    <mergeCell ref="F67:G67"/>
    <mergeCell ref="F68:G68"/>
    <mergeCell ref="F69:G69"/>
    <mergeCell ref="E1:H1"/>
    <mergeCell ref="A62:G62"/>
    <mergeCell ref="A61:D61"/>
    <mergeCell ref="A37:G37"/>
    <mergeCell ref="A11:E11"/>
    <mergeCell ref="F12:G12"/>
    <mergeCell ref="D15:E15"/>
    <mergeCell ref="G15:H15"/>
    <mergeCell ref="A9:G9"/>
    <mergeCell ref="F7:H7"/>
    <mergeCell ref="A5:H5"/>
    <mergeCell ref="F6:H6"/>
    <mergeCell ref="A46:G46"/>
    <mergeCell ref="A52:G52"/>
    <mergeCell ref="A51:G51"/>
    <mergeCell ref="F8:H8"/>
    <mergeCell ref="A45:D45"/>
    <mergeCell ref="A43:D43"/>
    <mergeCell ref="F66:G66"/>
    <mergeCell ref="F55:G55"/>
    <mergeCell ref="F56:G56"/>
    <mergeCell ref="F57:G57"/>
    <mergeCell ref="F58:G58"/>
    <mergeCell ref="F59:G59"/>
    <mergeCell ref="F60:G60"/>
    <mergeCell ref="A56:D56"/>
    <mergeCell ref="A57:D57"/>
    <mergeCell ref="A58:D58"/>
    <mergeCell ref="A59:D59"/>
    <mergeCell ref="A60:D60"/>
  </mergeCells>
  <phoneticPr fontId="8" type="noConversion"/>
  <dataValidations disablePrompts="1" count="2">
    <dataValidation type="list" allowBlank="1" showInputMessage="1" showErrorMessage="1" sqref="B3:C3" xr:uid="{CA511D35-63CB-4F76-8EC5-AA0429BDAEDF}">
      <formula1>$P$16:$P$20</formula1>
    </dataValidation>
    <dataValidation type="list" allowBlank="1" showInputMessage="1" showErrorMessage="1" sqref="B4:C4" xr:uid="{F51077A5-F1EA-403D-8F87-3036BAADEB66}">
      <formula1>$M$16:$M$20</formula1>
    </dataValidation>
  </dataValidations>
  <pageMargins left="0.70866141732283472" right="0.70866141732283472" top="0.84166666666666667" bottom="0.78740157480314965" header="0.31496062992125984" footer="0.31496062992125984"/>
  <pageSetup paperSize="9" scale="80" orientation="portrait" r:id="rId1"/>
  <headerFooter>
    <oddHeader>&amp;L&amp;G&amp;CVergabeverfahren
für Planungsleistungen
Vergabenummer: LSP-P-05-00-10-03</oddHeader>
    <oddFooter>&amp;CHonorarblatt</oddFooter>
  </headerFooter>
  <rowBreaks count="1" manualBreakCount="1">
    <brk id="37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DB49-5927-4D81-B6D6-BB9B9147408C}">
  <dimension ref="A1:H26"/>
  <sheetViews>
    <sheetView workbookViewId="0">
      <selection activeCell="K24" sqref="K24"/>
    </sheetView>
  </sheetViews>
  <sheetFormatPr baseColWidth="10" defaultRowHeight="14.25" x14ac:dyDescent="0.2"/>
  <cols>
    <col min="1" max="1" width="14.75" bestFit="1" customWidth="1"/>
    <col min="2" max="7" width="12.625" bestFit="1" customWidth="1"/>
    <col min="8" max="8" width="15.75" bestFit="1" customWidth="1"/>
  </cols>
  <sheetData>
    <row r="1" spans="1:8" ht="15" x14ac:dyDescent="0.25">
      <c r="A1" s="106" t="s">
        <v>12</v>
      </c>
      <c r="B1" s="107"/>
      <c r="C1" s="107"/>
      <c r="D1" s="107"/>
      <c r="E1" s="107"/>
      <c r="F1" s="107"/>
      <c r="G1" s="107"/>
      <c r="H1" s="107"/>
    </row>
    <row r="2" spans="1:8" x14ac:dyDescent="0.2">
      <c r="A2" s="108">
        <v>1</v>
      </c>
      <c r="B2" s="109">
        <v>2</v>
      </c>
      <c r="C2" s="108">
        <v>3</v>
      </c>
      <c r="D2" s="109">
        <v>4</v>
      </c>
      <c r="E2" s="108">
        <v>5</v>
      </c>
      <c r="F2" s="109">
        <v>6</v>
      </c>
      <c r="G2" s="108">
        <v>7</v>
      </c>
      <c r="H2" s="109">
        <v>8</v>
      </c>
    </row>
    <row r="3" spans="1:8" ht="15" x14ac:dyDescent="0.25">
      <c r="A3" s="110"/>
      <c r="B3" s="111">
        <v>1</v>
      </c>
      <c r="C3" s="111"/>
      <c r="D3" s="112">
        <v>2</v>
      </c>
      <c r="E3" s="112"/>
      <c r="F3" s="113">
        <v>3</v>
      </c>
      <c r="G3" s="113"/>
      <c r="H3" s="114"/>
    </row>
    <row r="4" spans="1:8" ht="15" x14ac:dyDescent="0.25">
      <c r="A4" s="110"/>
      <c r="B4" s="115"/>
      <c r="C4" s="115"/>
      <c r="D4" s="115"/>
      <c r="E4" s="115"/>
      <c r="F4" s="115"/>
      <c r="G4" s="115"/>
      <c r="H4" s="114"/>
    </row>
    <row r="5" spans="1:8" ht="15" x14ac:dyDescent="0.25">
      <c r="A5" s="110"/>
      <c r="B5" s="116" t="s">
        <v>13</v>
      </c>
      <c r="C5" s="116" t="s">
        <v>14</v>
      </c>
      <c r="D5" s="116" t="s">
        <v>13</v>
      </c>
      <c r="E5" s="116" t="s">
        <v>14</v>
      </c>
      <c r="F5" s="116" t="s">
        <v>13</v>
      </c>
      <c r="G5" s="116" t="s">
        <v>14</v>
      </c>
      <c r="H5" s="114"/>
    </row>
    <row r="6" spans="1:8" ht="15" x14ac:dyDescent="0.2">
      <c r="A6" s="118">
        <v>0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8">
        <v>5000</v>
      </c>
    </row>
    <row r="7" spans="1:8" ht="15" x14ac:dyDescent="0.2">
      <c r="A7" s="118">
        <v>5000</v>
      </c>
      <c r="B7" s="119">
        <v>2132</v>
      </c>
      <c r="C7" s="119">
        <v>2547</v>
      </c>
      <c r="D7" s="119">
        <v>2547</v>
      </c>
      <c r="E7" s="119">
        <v>2990</v>
      </c>
      <c r="F7" s="119">
        <v>2990</v>
      </c>
      <c r="G7" s="119">
        <v>3405</v>
      </c>
      <c r="H7" s="118">
        <v>10000</v>
      </c>
    </row>
    <row r="8" spans="1:8" ht="15" x14ac:dyDescent="0.2">
      <c r="A8" s="118">
        <v>10000</v>
      </c>
      <c r="B8" s="119">
        <v>3689</v>
      </c>
      <c r="C8" s="119">
        <v>4408</v>
      </c>
      <c r="D8" s="119">
        <v>4408</v>
      </c>
      <c r="E8" s="119">
        <v>5174</v>
      </c>
      <c r="F8" s="119">
        <v>5174</v>
      </c>
      <c r="G8" s="119">
        <v>5893</v>
      </c>
      <c r="H8" s="118">
        <v>15000</v>
      </c>
    </row>
    <row r="9" spans="1:8" ht="15" x14ac:dyDescent="0.2">
      <c r="A9" s="118">
        <v>15000</v>
      </c>
      <c r="B9" s="119">
        <v>5084</v>
      </c>
      <c r="C9" s="119">
        <v>6075</v>
      </c>
      <c r="D9" s="119">
        <v>6075</v>
      </c>
      <c r="E9" s="119">
        <v>7131</v>
      </c>
      <c r="F9" s="119">
        <v>7131</v>
      </c>
      <c r="G9" s="119">
        <v>8122</v>
      </c>
      <c r="H9" s="118">
        <v>25000</v>
      </c>
    </row>
    <row r="10" spans="1:8" ht="15" x14ac:dyDescent="0.2">
      <c r="A10" s="118">
        <v>25000</v>
      </c>
      <c r="B10" s="119">
        <v>7615</v>
      </c>
      <c r="C10" s="119">
        <v>9098</v>
      </c>
      <c r="D10" s="119">
        <v>9098</v>
      </c>
      <c r="E10" s="119">
        <v>10681</v>
      </c>
      <c r="F10" s="119">
        <v>10681</v>
      </c>
      <c r="G10" s="119">
        <v>12164</v>
      </c>
      <c r="H10" s="118">
        <v>35000</v>
      </c>
    </row>
    <row r="11" spans="1:8" ht="15" x14ac:dyDescent="0.2">
      <c r="A11" s="118">
        <v>35000</v>
      </c>
      <c r="B11" s="119">
        <v>9934</v>
      </c>
      <c r="C11" s="119">
        <v>11869</v>
      </c>
      <c r="D11" s="119">
        <v>11869</v>
      </c>
      <c r="E11" s="119">
        <v>13934</v>
      </c>
      <c r="F11" s="119">
        <v>13934</v>
      </c>
      <c r="G11" s="119">
        <v>15869</v>
      </c>
      <c r="H11" s="118">
        <v>50000</v>
      </c>
    </row>
    <row r="12" spans="1:8" ht="15" x14ac:dyDescent="0.2">
      <c r="A12" s="118">
        <v>50000</v>
      </c>
      <c r="B12" s="119">
        <v>13165</v>
      </c>
      <c r="C12" s="119">
        <v>15729</v>
      </c>
      <c r="D12" s="119">
        <v>15729</v>
      </c>
      <c r="E12" s="119">
        <v>18465</v>
      </c>
      <c r="F12" s="119">
        <v>18465</v>
      </c>
      <c r="G12" s="119">
        <v>21029</v>
      </c>
      <c r="H12" s="118">
        <v>75000</v>
      </c>
    </row>
    <row r="13" spans="1:8" ht="15" x14ac:dyDescent="0.2">
      <c r="A13" s="118">
        <v>75000</v>
      </c>
      <c r="B13" s="119">
        <v>18122</v>
      </c>
      <c r="C13" s="119">
        <v>21652</v>
      </c>
      <c r="D13" s="119">
        <v>21652</v>
      </c>
      <c r="E13" s="119">
        <v>25418</v>
      </c>
      <c r="F13" s="119">
        <v>25418</v>
      </c>
      <c r="G13" s="119">
        <v>28948</v>
      </c>
      <c r="H13" s="118">
        <v>100000</v>
      </c>
    </row>
    <row r="14" spans="1:8" ht="15" x14ac:dyDescent="0.2">
      <c r="A14" s="118">
        <v>100000</v>
      </c>
      <c r="B14" s="119">
        <v>22723</v>
      </c>
      <c r="C14" s="119">
        <v>27150</v>
      </c>
      <c r="D14" s="119">
        <v>27150</v>
      </c>
      <c r="E14" s="119">
        <v>31872</v>
      </c>
      <c r="F14" s="119">
        <v>31872</v>
      </c>
      <c r="G14" s="119">
        <v>36299</v>
      </c>
      <c r="H14" s="118">
        <v>150000</v>
      </c>
    </row>
    <row r="15" spans="1:8" ht="15" x14ac:dyDescent="0.2">
      <c r="A15" s="118">
        <v>150000</v>
      </c>
      <c r="B15" s="119">
        <v>31228</v>
      </c>
      <c r="C15" s="119">
        <v>37311</v>
      </c>
      <c r="D15" s="119">
        <v>37311</v>
      </c>
      <c r="E15" s="119">
        <v>43800</v>
      </c>
      <c r="F15" s="119">
        <v>43800</v>
      </c>
      <c r="G15" s="119">
        <v>49883</v>
      </c>
      <c r="H15" s="118">
        <v>250000</v>
      </c>
    </row>
    <row r="16" spans="1:8" ht="15" x14ac:dyDescent="0.2">
      <c r="A16" s="118">
        <v>250000</v>
      </c>
      <c r="B16" s="119">
        <v>46640</v>
      </c>
      <c r="C16" s="119">
        <v>55726</v>
      </c>
      <c r="D16" s="119">
        <v>55726</v>
      </c>
      <c r="E16" s="119">
        <v>65418</v>
      </c>
      <c r="F16" s="119">
        <v>65418</v>
      </c>
      <c r="G16" s="119">
        <v>74504</v>
      </c>
      <c r="H16" s="118">
        <v>500000</v>
      </c>
    </row>
    <row r="17" spans="1:8" ht="15" x14ac:dyDescent="0.2">
      <c r="A17" s="118">
        <v>500000</v>
      </c>
      <c r="B17" s="119">
        <v>80684</v>
      </c>
      <c r="C17" s="119">
        <v>96402</v>
      </c>
      <c r="D17" s="119">
        <v>96402</v>
      </c>
      <c r="E17" s="119">
        <v>113168</v>
      </c>
      <c r="F17" s="119">
        <v>113168</v>
      </c>
      <c r="G17" s="119">
        <v>128886</v>
      </c>
      <c r="H17" s="118">
        <v>750000</v>
      </c>
    </row>
    <row r="18" spans="1:8" ht="15" x14ac:dyDescent="0.2">
      <c r="A18" s="118">
        <v>750000</v>
      </c>
      <c r="B18" s="119">
        <v>111105</v>
      </c>
      <c r="C18" s="119">
        <v>132749</v>
      </c>
      <c r="D18" s="119">
        <v>132749</v>
      </c>
      <c r="E18" s="119">
        <v>155836</v>
      </c>
      <c r="F18" s="119">
        <v>155836</v>
      </c>
      <c r="G18" s="119">
        <v>177480</v>
      </c>
      <c r="H18" s="118">
        <v>1000000</v>
      </c>
    </row>
    <row r="19" spans="1:8" ht="15" x14ac:dyDescent="0.2">
      <c r="A19" s="118">
        <v>1000000</v>
      </c>
      <c r="B19" s="119">
        <v>139347</v>
      </c>
      <c r="C19" s="119">
        <v>166493</v>
      </c>
      <c r="D19" s="119">
        <v>166493</v>
      </c>
      <c r="E19" s="119">
        <v>195448</v>
      </c>
      <c r="F19" s="119">
        <v>195448</v>
      </c>
      <c r="G19" s="119">
        <v>222594</v>
      </c>
      <c r="H19" s="118">
        <v>1250000</v>
      </c>
    </row>
    <row r="20" spans="1:8" ht="15" x14ac:dyDescent="0.2">
      <c r="A20" s="118">
        <v>1250000</v>
      </c>
      <c r="B20" s="119">
        <v>166043</v>
      </c>
      <c r="C20" s="119">
        <v>198389</v>
      </c>
      <c r="D20" s="119">
        <v>198389</v>
      </c>
      <c r="E20" s="119">
        <v>232891</v>
      </c>
      <c r="F20" s="119">
        <v>232891</v>
      </c>
      <c r="G20" s="119">
        <v>265237</v>
      </c>
      <c r="H20" s="118">
        <v>1500000</v>
      </c>
    </row>
    <row r="21" spans="1:8" ht="15" x14ac:dyDescent="0.2">
      <c r="A21" s="118">
        <v>1500000</v>
      </c>
      <c r="B21" s="119">
        <v>191545</v>
      </c>
      <c r="C21" s="119">
        <v>228859</v>
      </c>
      <c r="D21" s="119">
        <v>228859</v>
      </c>
      <c r="E21" s="119">
        <v>268660</v>
      </c>
      <c r="F21" s="119">
        <v>268660</v>
      </c>
      <c r="G21" s="119">
        <v>305974</v>
      </c>
      <c r="H21" s="118">
        <v>2000000</v>
      </c>
    </row>
    <row r="22" spans="1:8" ht="15" x14ac:dyDescent="0.2">
      <c r="A22" s="118">
        <v>2000000</v>
      </c>
      <c r="B22" s="119">
        <v>239792</v>
      </c>
      <c r="C22" s="119">
        <v>286504</v>
      </c>
      <c r="D22" s="119">
        <v>286504</v>
      </c>
      <c r="E22" s="119">
        <v>336331</v>
      </c>
      <c r="F22" s="119">
        <v>336331</v>
      </c>
      <c r="G22" s="119">
        <v>383044</v>
      </c>
      <c r="H22" s="118">
        <v>2500000</v>
      </c>
    </row>
    <row r="23" spans="1:8" ht="15" x14ac:dyDescent="0.2">
      <c r="A23" s="118">
        <v>2500000</v>
      </c>
      <c r="B23" s="119">
        <v>285649</v>
      </c>
      <c r="C23" s="119">
        <v>341295</v>
      </c>
      <c r="D23" s="119">
        <v>341295</v>
      </c>
      <c r="E23" s="119">
        <v>400650</v>
      </c>
      <c r="F23" s="119">
        <v>400650</v>
      </c>
      <c r="G23" s="119">
        <v>456296</v>
      </c>
      <c r="H23" s="118">
        <v>3000000</v>
      </c>
    </row>
    <row r="24" spans="1:8" ht="15" x14ac:dyDescent="0.2">
      <c r="A24" s="118">
        <v>3000000</v>
      </c>
      <c r="B24" s="119">
        <v>329420</v>
      </c>
      <c r="C24" s="119">
        <v>393593</v>
      </c>
      <c r="D24" s="119">
        <v>393593</v>
      </c>
      <c r="E24" s="119">
        <v>462044</v>
      </c>
      <c r="F24" s="119">
        <v>462044</v>
      </c>
      <c r="G24" s="119">
        <v>526217</v>
      </c>
      <c r="H24" s="118">
        <v>3500000</v>
      </c>
    </row>
    <row r="25" spans="1:8" ht="15" x14ac:dyDescent="0.2">
      <c r="A25" s="118">
        <v>3500000</v>
      </c>
      <c r="B25" s="119">
        <v>371491</v>
      </c>
      <c r="C25" s="119">
        <v>443859</v>
      </c>
      <c r="D25" s="119">
        <v>443859</v>
      </c>
      <c r="E25" s="119">
        <v>521052</v>
      </c>
      <c r="F25" s="119">
        <v>521052</v>
      </c>
      <c r="G25" s="119">
        <v>593420</v>
      </c>
      <c r="H25" s="118">
        <v>4000000</v>
      </c>
    </row>
    <row r="26" spans="1:8" ht="15" x14ac:dyDescent="0.25">
      <c r="A26" s="118">
        <v>4000000</v>
      </c>
      <c r="B26" s="119">
        <v>412126</v>
      </c>
      <c r="C26" s="119">
        <v>492410</v>
      </c>
      <c r="D26" s="119">
        <v>492410</v>
      </c>
      <c r="E26" s="119">
        <v>578046</v>
      </c>
      <c r="F26" s="119">
        <v>578046</v>
      </c>
      <c r="G26" s="119">
        <v>658331</v>
      </c>
      <c r="H26" s="120"/>
    </row>
  </sheetData>
  <sheetProtection algorithmName="SHA-512" hashValue="EemC6R6v+oNQMeed1iyV5gl6eiqLcGN+b7NLntGzO/vK4Tu/hDlvJDOpGfofniuDvVBg8x12QzVHelD5xiWdXg==" saltValue="Y2RmZfZfkbwRcyy/mVr1Qw==" spinCount="100000" sheet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Technische Ausrüstung (HKLS)</vt:lpstr>
      <vt:lpstr>HT_OP Tech. Ausrüstung (HKLS)</vt:lpstr>
      <vt:lpstr>'Technische Ausrüstung (HKLS)'!Druckbereich</vt:lpstr>
      <vt:lpstr>'Technische Ausrüstung (HKLS)'!Drucktitel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Reitzenstein, Swen | GICON</dc:creator>
  <cp:lastModifiedBy>Joseph, Carl | GICON</cp:lastModifiedBy>
  <cp:lastPrinted>2026-07-15T06:34:01Z</cp:lastPrinted>
  <dcterms:created xsi:type="dcterms:W3CDTF">2024-11-27T09:54:27Z</dcterms:created>
  <dcterms:modified xsi:type="dcterms:W3CDTF">2026-07-15T07:16:42Z</dcterms:modified>
</cp:coreProperties>
</file>