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mc:AlternateContent xmlns:mc="http://schemas.openxmlformats.org/markup-compatibility/2006">
    <mc:Choice Requires="x15">
      <x15ac:absPath xmlns:x15ac="http://schemas.microsoft.com/office/spreadsheetml/2010/11/ac" url="M:\2026\341-26\elektronische Vergabeakte\finale Vergabeunterlagen\"/>
    </mc:Choice>
  </mc:AlternateContent>
  <bookViews>
    <workbookView xWindow="0" yWindow="0" windowWidth="28800" windowHeight="11700" firstSheet="2" activeTab="9"/>
  </bookViews>
  <sheets>
    <sheet name="0. Doku" sheetId="1" r:id="rId1"/>
    <sheet name="1. Stammdaten" sheetId="2" r:id="rId2"/>
    <sheet name="1. SVS" sheetId="3" r:id="rId3"/>
    <sheet name="2. Raumgruppen" sheetId="4" r:id="rId4"/>
    <sheet name="3. Einzelraumkalkulation" sheetId="12" r:id="rId5"/>
    <sheet name="4. Grundreinigung" sheetId="6" r:id="rId6"/>
    <sheet name="5. Summen" sheetId="7" r:id="rId7"/>
    <sheet name="6. Angebotstext" sheetId="8" r:id="rId8"/>
    <sheet name="7. Regiearbeiten" sheetId="9" r:id="rId9"/>
    <sheet name="8. Leistungswerte" sheetId="10" r:id="rId10"/>
  </sheets>
  <definedNames>
    <definedName name="_xlnm._FilterDatabase" localSheetId="4">'3. Einzelraumkalkulation'!$B$11:$T$139</definedName>
    <definedName name="Auftraggeber">'1. Stammdaten'!$C$4</definedName>
    <definedName name="Bieter_Firma">'1. Stammdaten'!$C$9</definedName>
    <definedName name="Bieter_Name">'1. Stammdaten'!$C$10</definedName>
    <definedName name="Doku_Blatt_Angebot">'0. Doku'!$C$56</definedName>
    <definedName name="Doku_Blatt_Einzelraum">'0. Doku'!$C$40</definedName>
    <definedName name="Doku_Blatt_Glasreinigung">'0. Doku'!#REF!</definedName>
    <definedName name="Doku_Blatt_Grundreinigung">'0. Doku'!$C$46</definedName>
    <definedName name="Doku_Blatt_Preiszusammenstellung">'0. Doku'!$C$51</definedName>
    <definedName name="Doku_Blatt_Raumgruppen">'0. Doku'!$C$31</definedName>
    <definedName name="Doku_Blatt_Regiearbeiten">'0. Doku'!$C$61</definedName>
    <definedName name="Doku_Blatt_SVS">'0. Doku'!$C$20</definedName>
    <definedName name="_xlnm.Print_Area" localSheetId="0">'0. Doku'!$A$1:$C$63</definedName>
    <definedName name="_xlnm.Print_Area" localSheetId="1">'1. Stammdaten'!$A$1:$D$28</definedName>
    <definedName name="_xlnm.Print_Area" localSheetId="2">'1. SVS'!$A$1:$I$57</definedName>
    <definedName name="_xlnm.Print_Area" localSheetId="3">'2. Raumgruppen'!$A$1:$Y$28</definedName>
    <definedName name="_xlnm.Print_Area" localSheetId="4">'3. Einzelraumkalkulation'!$A$2:$T$47</definedName>
    <definedName name="_xlnm.Print_Area" localSheetId="5">'4. Grundreinigung'!$B$2:$G$30</definedName>
    <definedName name="_xlnm.Print_Area" localSheetId="6">'5. Summen'!$B$2:$J$44</definedName>
    <definedName name="_xlnm.Print_Area" localSheetId="7">'6. Angebotstext'!$B$2:$D$181</definedName>
    <definedName name="_xlnm.Print_Area" localSheetId="8">'7. Regiearbeiten'!$B$2:$G$21</definedName>
    <definedName name="_xlnm.Print_Area" localSheetId="9">'8. Leistungswerte'!$A$1:$D$17</definedName>
    <definedName name="ERK_Daten">'3. Einzelraumkalkulation'!$M$11:$R$47</definedName>
    <definedName name="Gebäude_Typen" localSheetId="4">#REF!</definedName>
    <definedName name="Gebäude_Typen">#REF!</definedName>
    <definedName name="Projekt_Nr">'1. Stammdaten'!$C$6</definedName>
    <definedName name="Projekt_Titel">'1. Stammdaten'!$C$5</definedName>
    <definedName name="Räume_Summen" localSheetId="1">#REF!</definedName>
    <definedName name="Räume_Summen" localSheetId="3">#REF!</definedName>
    <definedName name="Räume_Summen" localSheetId="4">#REF!</definedName>
    <definedName name="Räume_Summen" localSheetId="8">#REF!</definedName>
    <definedName name="Räume_Summen">#REF!</definedName>
    <definedName name="Raumgruppen">'2. Raumgruppen'!$B$7:$X$28</definedName>
    <definedName name="Reinigungstage" localSheetId="4">#REF!</definedName>
    <definedName name="Reinigungstage">#REF!</definedName>
    <definedName name="SVS">'1. SVS'!$D$52</definedName>
    <definedName name="SVSg">'1. SVS'!$F$52</definedName>
    <definedName name="Vorgaben" localSheetId="3">'2. Raumgruppen'!$B$11:$X$28</definedName>
    <definedName name="Vorgaben" localSheetId="4">#REF!</definedName>
    <definedName name="Vorgaben">#REF!</definedName>
    <definedName name="Z_057B8420_5FC2_47D2_A8B6_994DE9285A6C_.wvu.Cols" localSheetId="4">"[$'3. Einzelraumkalkulation'.$E$1:.$E$1048576];[$'3. Einzelraumkalkulation'.$G$1:.$G$1048576];[$'3. Einzelraumkalkulation'.$U$1:.$AH$1048576]"</definedName>
    <definedName name="Z_057B8420_5FC2_47D2_A8B6_994DE9285A6C_.wvu.Cols" localSheetId="6">'5. Summen'!$C:$C</definedName>
    <definedName name="Z_057B8420_5FC2_47D2_A8B6_994DE9285A6C_.wvu.FilterData" localSheetId="4">'3. Einzelraumkalkulation'!$B$11:$T$47</definedName>
    <definedName name="Z_057B8420_5FC2_47D2_A8B6_994DE9285A6C_.wvu.PrintArea" localSheetId="0">'0. Doku'!$A$1:$C$63</definedName>
    <definedName name="Z_057B8420_5FC2_47D2_A8B6_994DE9285A6C_.wvu.PrintArea" localSheetId="1">'1. Stammdaten'!$A$1:$D$28</definedName>
    <definedName name="Z_057B8420_5FC2_47D2_A8B6_994DE9285A6C_.wvu.PrintArea" localSheetId="2">'1. SVS'!$A$1:$I$57</definedName>
    <definedName name="Z_057B8420_5FC2_47D2_A8B6_994DE9285A6C_.wvu.PrintArea" localSheetId="3">'2. Raumgruppen'!$A$1:$Y$28</definedName>
    <definedName name="Z_057B8420_5FC2_47D2_A8B6_994DE9285A6C_.wvu.PrintArea" localSheetId="4">'3. Einzelraumkalkulation'!$A$2:$T$47</definedName>
    <definedName name="Z_057B8420_5FC2_47D2_A8B6_994DE9285A6C_.wvu.PrintArea" localSheetId="5">'4. Grundreinigung'!$B$2:$G$30</definedName>
    <definedName name="Z_057B8420_5FC2_47D2_A8B6_994DE9285A6C_.wvu.PrintArea" localSheetId="6">'5. Summen'!$B$2:$J$44</definedName>
    <definedName name="Z_057B8420_5FC2_47D2_A8B6_994DE9285A6C_.wvu.PrintArea" localSheetId="7">'6. Angebotstext'!$B$2:$D$181</definedName>
    <definedName name="Z_057B8420_5FC2_47D2_A8B6_994DE9285A6C_.wvu.PrintArea" localSheetId="8">'7. Regiearbeiten'!$B$2:$G$21</definedName>
    <definedName name="Z_057B8420_5FC2_47D2_A8B6_994DE9285A6C_.wvu.PrintArea" localSheetId="9">'8. Leistungswerte'!$A$1:$D$17</definedName>
    <definedName name="Z_057B8420_5FC2_47D2_A8B6_994DE9285A6C_.wvu.PrintTitles" localSheetId="2">'1. SVS'!$A$2:$AMJ$3</definedName>
    <definedName name="Z_057B8420_5FC2_47D2_A8B6_994DE9285A6C_.wvu.PrintTitles" localSheetId="3">'2. Raumgruppen'!$A$2:$AMJ$9</definedName>
    <definedName name="Z_057B8420_5FC2_47D2_A8B6_994DE9285A6C_.wvu.PrintTitles" localSheetId="4">'3. Einzelraumkalkulation'!$A$11:$AMJ$11</definedName>
    <definedName name="Z_057B8420_5FC2_47D2_A8B6_994DE9285A6C_.wvu.PrintTitles" localSheetId="6">'5. Summen'!$A$10:$AMJ$10</definedName>
    <definedName name="Z_057B8420_5FC2_47D2_A8B6_994DE9285A6C_.wvu.PrintTitles" localSheetId="7">'6. Angebotstext'!$A$2:$AMJ$7</definedName>
    <definedName name="Z_057B8420_5FC2_47D2_A8B6_994DE9285A6C_.wvu.Rows" localSheetId="0">'0. Doku'!$A$50:$AMJ$50</definedName>
    <definedName name="Z_057B8420_5FC2_47D2_A8B6_994DE9285A6C_.wvu.Rows" localSheetId="3">'2. Raumgruppen'!$A$24:$AMJ$28</definedName>
    <definedName name="Z_057B8420_5FC2_47D2_A8B6_994DE9285A6C_.wvu.Rows" localSheetId="7">'6. Angebotstext'!$A$164:$AMJ$164</definedName>
    <definedName name="Z_33AEE73D_7C5A_4172_B5D2_76273F4D5144_.wvu.Cols" localSheetId="4">"[$'3. Einzelraumkalkulation'.$E$1:.$E$1048576];[$'3. Einzelraumkalkulation'.$G$1:.$G$1048576];[$'3. Einzelraumkalkulation'.$U$1:.$AH$1048576]"</definedName>
    <definedName name="Z_33AEE73D_7C5A_4172_B5D2_76273F4D5144_.wvu.Cols" localSheetId="6">'5. Summen'!$C:$C</definedName>
    <definedName name="Z_33AEE73D_7C5A_4172_B5D2_76273F4D5144_.wvu.FilterData" localSheetId="4">'3. Einzelraumkalkulation'!$B$11:$T$47</definedName>
    <definedName name="Z_33AEE73D_7C5A_4172_B5D2_76273F4D5144_.wvu.PrintArea" localSheetId="0">'0. Doku'!$A$1:$C$63</definedName>
    <definedName name="Z_33AEE73D_7C5A_4172_B5D2_76273F4D5144_.wvu.PrintArea" localSheetId="1">'1. Stammdaten'!$A$1:$D$28</definedName>
    <definedName name="Z_33AEE73D_7C5A_4172_B5D2_76273F4D5144_.wvu.PrintArea" localSheetId="2">'1. SVS'!$A$1:$I$57</definedName>
    <definedName name="Z_33AEE73D_7C5A_4172_B5D2_76273F4D5144_.wvu.PrintArea" localSheetId="3">'2. Raumgruppen'!$A$1:$Y$28</definedName>
    <definedName name="Z_33AEE73D_7C5A_4172_B5D2_76273F4D5144_.wvu.PrintArea" localSheetId="4">'3. Einzelraumkalkulation'!$A$2:$T$47</definedName>
    <definedName name="Z_33AEE73D_7C5A_4172_B5D2_76273F4D5144_.wvu.PrintArea" localSheetId="5">'4. Grundreinigung'!$B$2:$G$30</definedName>
    <definedName name="Z_33AEE73D_7C5A_4172_B5D2_76273F4D5144_.wvu.PrintArea" localSheetId="6">'5. Summen'!$B$2:$J$44</definedName>
    <definedName name="Z_33AEE73D_7C5A_4172_B5D2_76273F4D5144_.wvu.PrintArea" localSheetId="7">'6. Angebotstext'!$B$2:$D$181</definedName>
    <definedName name="Z_33AEE73D_7C5A_4172_B5D2_76273F4D5144_.wvu.PrintArea" localSheetId="8">'7. Regiearbeiten'!$B$2:$G$21</definedName>
    <definedName name="Z_33AEE73D_7C5A_4172_B5D2_76273F4D5144_.wvu.PrintArea" localSheetId="9">'8. Leistungswerte'!$A$1:$D$17</definedName>
    <definedName name="Z_33AEE73D_7C5A_4172_B5D2_76273F4D5144_.wvu.PrintTitles" localSheetId="2">'1. SVS'!$A$2:$AMJ$3</definedName>
    <definedName name="Z_33AEE73D_7C5A_4172_B5D2_76273F4D5144_.wvu.PrintTitles" localSheetId="3">'2. Raumgruppen'!$A$2:$AMJ$9</definedName>
    <definedName name="Z_33AEE73D_7C5A_4172_B5D2_76273F4D5144_.wvu.PrintTitles" localSheetId="4">'3. Einzelraumkalkulation'!$A$11:$AMJ$11</definedName>
    <definedName name="Z_33AEE73D_7C5A_4172_B5D2_76273F4D5144_.wvu.PrintTitles" localSheetId="6">'5. Summen'!$A$10:$AMJ$10</definedName>
    <definedName name="Z_33AEE73D_7C5A_4172_B5D2_76273F4D5144_.wvu.PrintTitles" localSheetId="7">'6. Angebotstext'!$A$2:$AMJ$7</definedName>
    <definedName name="Z_33AEE73D_7C5A_4172_B5D2_76273F4D5144_.wvu.Rows" localSheetId="0">'0. Doku'!$A$50:$AMJ$50</definedName>
    <definedName name="Z_33AEE73D_7C5A_4172_B5D2_76273F4D5144_.wvu.Rows" localSheetId="3">'2. Raumgruppen'!$A$24:$AMJ$28</definedName>
    <definedName name="Z_33AEE73D_7C5A_4172_B5D2_76273F4D5144_.wvu.Rows" localSheetId="7">'6. Angebotstext'!$A$164:$AMJ$164</definedName>
    <definedName name="Z_60F5481B_6EC3_48D5_832C_935DFA2C6C5A_.wvu.Cols" localSheetId="4">"[$'3. Einzelraumkalkulation'.$E$1:.$E$1048576];[$'3. Einzelraumkalkulation'.$G$1:.$G$1048576];[$'3. Einzelraumkalkulation'.$U$1:.$AH$1048576]"</definedName>
    <definedName name="Z_60F5481B_6EC3_48D5_832C_935DFA2C6C5A_.wvu.FilterData" localSheetId="4">'3. Einzelraumkalkulation'!$B$11:$T$139</definedName>
    <definedName name="Z_60F5481B_6EC3_48D5_832C_935DFA2C6C5A_.wvu.PrintArea" localSheetId="0">'0. Doku'!$A$1:$C$63</definedName>
    <definedName name="Z_60F5481B_6EC3_48D5_832C_935DFA2C6C5A_.wvu.PrintArea" localSheetId="1">'1. Stammdaten'!$A$1:$D$28</definedName>
    <definedName name="Z_60F5481B_6EC3_48D5_832C_935DFA2C6C5A_.wvu.PrintArea" localSheetId="2">'1. SVS'!$A$1:$I$57</definedName>
    <definedName name="Z_60F5481B_6EC3_48D5_832C_935DFA2C6C5A_.wvu.PrintArea" localSheetId="3">'2. Raumgruppen'!$A$1:$Y$28</definedName>
    <definedName name="Z_60F5481B_6EC3_48D5_832C_935DFA2C6C5A_.wvu.PrintArea" localSheetId="4">'3. Einzelraumkalkulation'!$A$2:$T$47</definedName>
    <definedName name="Z_60F5481B_6EC3_48D5_832C_935DFA2C6C5A_.wvu.PrintArea" localSheetId="5">'4. Grundreinigung'!$B$2:$G$30</definedName>
    <definedName name="Z_60F5481B_6EC3_48D5_832C_935DFA2C6C5A_.wvu.PrintArea" localSheetId="6">'5. Summen'!$B$2:$J$44</definedName>
    <definedName name="Z_60F5481B_6EC3_48D5_832C_935DFA2C6C5A_.wvu.PrintArea" localSheetId="7">'6. Angebotstext'!$B$2:$D$181</definedName>
    <definedName name="Z_60F5481B_6EC3_48D5_832C_935DFA2C6C5A_.wvu.PrintArea" localSheetId="8">'7. Regiearbeiten'!$B$2:$G$21</definedName>
    <definedName name="Z_60F5481B_6EC3_48D5_832C_935DFA2C6C5A_.wvu.PrintArea" localSheetId="9">'8. Leistungswerte'!$A$1:$D$17</definedName>
    <definedName name="Z_60F5481B_6EC3_48D5_832C_935DFA2C6C5A_.wvu.PrintTitles" localSheetId="2">'1. SVS'!$A$2:$AMJ$3</definedName>
    <definedName name="Z_60F5481B_6EC3_48D5_832C_935DFA2C6C5A_.wvu.PrintTitles" localSheetId="3">'2. Raumgruppen'!$A$2:$AMJ$9</definedName>
    <definedName name="Z_60F5481B_6EC3_48D5_832C_935DFA2C6C5A_.wvu.PrintTitles" localSheetId="4">'3. Einzelraumkalkulation'!$A$11:$AMJ$11</definedName>
    <definedName name="Z_60F5481B_6EC3_48D5_832C_935DFA2C6C5A_.wvu.PrintTitles" localSheetId="6">'5. Summen'!$A$10:$AMJ$10</definedName>
    <definedName name="Z_60F5481B_6EC3_48D5_832C_935DFA2C6C5A_.wvu.PrintTitles" localSheetId="7">'6. Angebotstext'!$A$2:$AMJ$7</definedName>
    <definedName name="Z_60F5481B_6EC3_48D5_832C_935DFA2C6C5A_.wvu.Rows" localSheetId="0">'0. Doku'!$A$50:$AMJ$50</definedName>
    <definedName name="Z_60F5481B_6EC3_48D5_832C_935DFA2C6C5A_.wvu.Rows" localSheetId="3">'2. Raumgruppen'!$A$24:$AMJ$28</definedName>
    <definedName name="Z_60F5481B_6EC3_48D5_832C_935DFA2C6C5A_.wvu.Rows" localSheetId="7">'6. Angebotstext'!$A$164:$AMJ$164</definedName>
  </definedNames>
  <calcPr calcId="152511"/>
</workbook>
</file>

<file path=xl/calcChain.xml><?xml version="1.0" encoding="utf-8"?>
<calcChain xmlns="http://schemas.openxmlformats.org/spreadsheetml/2006/main">
  <c r="G30" i="7" l="1"/>
  <c r="G31" i="7"/>
  <c r="G29" i="7"/>
  <c r="G23" i="7"/>
  <c r="G22" i="7"/>
  <c r="G21" i="7"/>
  <c r="K9" i="12"/>
  <c r="G24" i="7"/>
  <c r="G16" i="7"/>
  <c r="G14" i="7"/>
  <c r="G13" i="7"/>
  <c r="G12" i="7"/>
  <c r="G15" i="7"/>
  <c r="F30" i="7"/>
  <c r="F31" i="7"/>
  <c r="F29" i="7"/>
  <c r="F22" i="7"/>
  <c r="F23" i="7"/>
  <c r="F24" i="7"/>
  <c r="F21" i="7"/>
  <c r="F12" i="7"/>
  <c r="F16" i="7" l="1"/>
  <c r="F15" i="7"/>
  <c r="F13" i="7"/>
  <c r="F14" i="7"/>
  <c r="B2" i="12" l="1"/>
  <c r="T2" i="12"/>
  <c r="B3" i="12"/>
  <c r="B5" i="12"/>
  <c r="R7" i="12"/>
  <c r="B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B38" i="12"/>
  <c r="B39" i="12"/>
  <c r="B40" i="12"/>
  <c r="B41" i="12"/>
  <c r="B42" i="12"/>
  <c r="B43" i="12"/>
  <c r="B44" i="12"/>
  <c r="B45" i="12"/>
  <c r="W45" i="12"/>
  <c r="B46" i="12"/>
  <c r="W46" i="12"/>
  <c r="B47" i="12"/>
  <c r="W47" i="12"/>
  <c r="B48" i="12"/>
  <c r="B49" i="12"/>
  <c r="B50" i="12"/>
  <c r="B51" i="12"/>
  <c r="B52" i="12"/>
  <c r="B53" i="12"/>
  <c r="B54" i="12"/>
  <c r="B55" i="12"/>
  <c r="B56" i="12"/>
  <c r="B57" i="12"/>
  <c r="B58" i="12"/>
  <c r="B59" i="12"/>
  <c r="B60" i="12"/>
  <c r="B61" i="12"/>
  <c r="B62" i="12"/>
  <c r="B63" i="12"/>
  <c r="B64" i="12"/>
  <c r="B65" i="12"/>
  <c r="B66" i="12"/>
  <c r="B67" i="12"/>
  <c r="B68" i="12"/>
  <c r="B69" i="12"/>
  <c r="B70" i="12"/>
  <c r="B71" i="12"/>
  <c r="B72" i="12"/>
  <c r="B73" i="12"/>
  <c r="B74" i="12"/>
  <c r="B75" i="12"/>
  <c r="B76" i="12"/>
  <c r="B77" i="12"/>
  <c r="B78" i="12"/>
  <c r="B79" i="12"/>
  <c r="B80" i="12"/>
  <c r="B81" i="12"/>
  <c r="B82" i="12"/>
  <c r="B83" i="12"/>
  <c r="B84" i="12"/>
  <c r="B85" i="12"/>
  <c r="B86" i="12"/>
  <c r="B87" i="12"/>
  <c r="B88" i="12"/>
  <c r="B89" i="12"/>
  <c r="B90" i="12"/>
  <c r="B91" i="12"/>
  <c r="B92" i="12"/>
  <c r="B93" i="12"/>
  <c r="B94" i="12"/>
  <c r="B95" i="12"/>
  <c r="B96" i="12"/>
  <c r="B97" i="12"/>
  <c r="B98" i="12"/>
  <c r="B99" i="12"/>
  <c r="B100" i="12"/>
  <c r="B101" i="12"/>
  <c r="B102" i="12"/>
  <c r="B103" i="12"/>
  <c r="B104" i="12"/>
  <c r="B105" i="12"/>
  <c r="B106" i="12"/>
  <c r="B107" i="12"/>
  <c r="B108" i="12"/>
  <c r="B109" i="12"/>
  <c r="B110" i="12"/>
  <c r="B111" i="12"/>
  <c r="B112" i="12"/>
  <c r="B113" i="12"/>
  <c r="B114" i="12"/>
  <c r="B115" i="12"/>
  <c r="B116" i="12"/>
  <c r="B117" i="12"/>
  <c r="B118" i="12"/>
  <c r="B119" i="12"/>
  <c r="B120" i="12"/>
  <c r="B121" i="12"/>
  <c r="B122" i="12"/>
  <c r="B123" i="12"/>
  <c r="B124" i="12"/>
  <c r="B125" i="12"/>
  <c r="B126" i="12"/>
  <c r="B127" i="12"/>
  <c r="B128" i="12"/>
  <c r="B129" i="12"/>
  <c r="B130" i="12"/>
  <c r="B131" i="12"/>
  <c r="B132" i="12"/>
  <c r="B133" i="12"/>
  <c r="B134" i="12"/>
  <c r="B135" i="12"/>
  <c r="B136" i="12"/>
  <c r="B137" i="12"/>
  <c r="B138" i="12"/>
  <c r="B139" i="12"/>
  <c r="K7" i="4" l="1"/>
  <c r="B5" i="9" l="1"/>
  <c r="B3" i="9"/>
  <c r="G2" i="9"/>
  <c r="B2" i="9"/>
  <c r="B44" i="7"/>
  <c r="I32" i="7"/>
  <c r="I25" i="7"/>
  <c r="I17" i="7"/>
  <c r="B5" i="7"/>
  <c r="B3" i="7"/>
  <c r="J2" i="7"/>
  <c r="B2" i="7"/>
  <c r="E29" i="6"/>
  <c r="G28" i="6"/>
  <c r="G27" i="6"/>
  <c r="G26" i="6"/>
  <c r="G25" i="6"/>
  <c r="E23" i="6"/>
  <c r="G22" i="6"/>
  <c r="G21" i="6"/>
  <c r="G20" i="6"/>
  <c r="G19" i="6"/>
  <c r="E17" i="6"/>
  <c r="G16" i="6"/>
  <c r="G15" i="6"/>
  <c r="G14" i="6"/>
  <c r="G13" i="6"/>
  <c r="B5" i="6"/>
  <c r="B3" i="6"/>
  <c r="G2" i="6"/>
  <c r="B2" i="6"/>
  <c r="X7" i="4"/>
  <c r="W7" i="4"/>
  <c r="V7" i="4"/>
  <c r="U7" i="4"/>
  <c r="T7" i="4"/>
  <c r="S7" i="4"/>
  <c r="R7" i="4"/>
  <c r="Q7" i="4"/>
  <c r="P7" i="4"/>
  <c r="O7" i="4"/>
  <c r="N7" i="4"/>
  <c r="M7" i="4"/>
  <c r="L7" i="4"/>
  <c r="J7" i="4"/>
  <c r="I7" i="4"/>
  <c r="H7" i="4"/>
  <c r="G7" i="4"/>
  <c r="F7" i="4"/>
  <c r="E7" i="4"/>
  <c r="D7" i="4"/>
  <c r="B5" i="4"/>
  <c r="B3" i="4"/>
  <c r="X2" i="4"/>
  <c r="B2" i="4"/>
  <c r="G48" i="3"/>
  <c r="H48" i="3" s="1"/>
  <c r="E48" i="3"/>
  <c r="F48" i="3" s="1"/>
  <c r="C48" i="3"/>
  <c r="D48" i="3" s="1"/>
  <c r="H47" i="3"/>
  <c r="F47" i="3"/>
  <c r="D47" i="3"/>
  <c r="H46" i="3"/>
  <c r="F46" i="3"/>
  <c r="D46" i="3"/>
  <c r="H45" i="3"/>
  <c r="F45" i="3"/>
  <c r="D45" i="3"/>
  <c r="G42" i="3"/>
  <c r="H42" i="3" s="1"/>
  <c r="E42" i="3"/>
  <c r="F42" i="3" s="1"/>
  <c r="C42" i="3"/>
  <c r="D42" i="3" s="1"/>
  <c r="H41" i="3"/>
  <c r="F41" i="3"/>
  <c r="D41" i="3"/>
  <c r="H40" i="3"/>
  <c r="F40" i="3"/>
  <c r="D40" i="3"/>
  <c r="H39" i="3"/>
  <c r="F39" i="3"/>
  <c r="D39" i="3"/>
  <c r="H38" i="3"/>
  <c r="F38" i="3"/>
  <c r="D38" i="3"/>
  <c r="G35" i="3"/>
  <c r="E35" i="3"/>
  <c r="C35" i="3"/>
  <c r="H34" i="3"/>
  <c r="F34" i="3"/>
  <c r="D34" i="3"/>
  <c r="H33" i="3"/>
  <c r="F33" i="3"/>
  <c r="D33" i="3"/>
  <c r="H32" i="3"/>
  <c r="F32" i="3"/>
  <c r="D32" i="3"/>
  <c r="H31" i="3"/>
  <c r="F31" i="3"/>
  <c r="D31" i="3"/>
  <c r="H22" i="3"/>
  <c r="F22" i="3"/>
  <c r="D22" i="3"/>
  <c r="H21" i="3"/>
  <c r="F21" i="3"/>
  <c r="D21" i="3"/>
  <c r="H20" i="3"/>
  <c r="F20" i="3"/>
  <c r="D20" i="3"/>
  <c r="H19" i="3"/>
  <c r="F19" i="3"/>
  <c r="D19" i="3"/>
  <c r="H18" i="3"/>
  <c r="F18" i="3"/>
  <c r="D18" i="3"/>
  <c r="B5" i="3"/>
  <c r="B3" i="3"/>
  <c r="H2" i="3"/>
  <c r="B2" i="3"/>
  <c r="P14" i="12" l="1"/>
  <c r="R14" i="12" s="1"/>
  <c r="P16" i="12"/>
  <c r="R16" i="12" s="1"/>
  <c r="P27" i="12"/>
  <c r="R27" i="12" s="1"/>
  <c r="P34" i="12"/>
  <c r="R34" i="12" s="1"/>
  <c r="P43" i="12"/>
  <c r="R43" i="12" s="1"/>
  <c r="P53" i="12"/>
  <c r="R53" i="12" s="1"/>
  <c r="P60" i="12"/>
  <c r="R60" i="12" s="1"/>
  <c r="P69" i="12"/>
  <c r="R69" i="12" s="1"/>
  <c r="P76" i="12"/>
  <c r="R76" i="12" s="1"/>
  <c r="P85" i="12"/>
  <c r="R85" i="12" s="1"/>
  <c r="P92" i="12"/>
  <c r="R92" i="12" s="1"/>
  <c r="P101" i="12"/>
  <c r="R101" i="12" s="1"/>
  <c r="P103" i="12"/>
  <c r="R103" i="12" s="1"/>
  <c r="P122" i="12"/>
  <c r="R122" i="12" s="1"/>
  <c r="P126" i="12"/>
  <c r="R126" i="12" s="1"/>
  <c r="P128" i="12"/>
  <c r="R128" i="12" s="1"/>
  <c r="P132" i="12"/>
  <c r="R132" i="12" s="1"/>
  <c r="P95" i="12"/>
  <c r="R95" i="12" s="1"/>
  <c r="P108" i="12"/>
  <c r="R108" i="12" s="1"/>
  <c r="P139" i="12"/>
  <c r="R139" i="12" s="1"/>
  <c r="P24" i="12"/>
  <c r="R24" i="12" s="1"/>
  <c r="P50" i="12"/>
  <c r="R50" i="12" s="1"/>
  <c r="P59" i="12"/>
  <c r="R59" i="12" s="1"/>
  <c r="P91" i="12"/>
  <c r="R91" i="12" s="1"/>
  <c r="P127" i="12"/>
  <c r="R127" i="12" s="1"/>
  <c r="P80" i="12"/>
  <c r="R80" i="12" s="1"/>
  <c r="P117" i="12"/>
  <c r="R117" i="12" s="1"/>
  <c r="P23" i="12"/>
  <c r="R23" i="12" s="1"/>
  <c r="P25" i="12"/>
  <c r="R25" i="12" s="1"/>
  <c r="P32" i="12"/>
  <c r="R32" i="12" s="1"/>
  <c r="P41" i="12"/>
  <c r="R41" i="12" s="1"/>
  <c r="P51" i="12"/>
  <c r="R51" i="12" s="1"/>
  <c r="P58" i="12"/>
  <c r="R58" i="12" s="1"/>
  <c r="P67" i="12"/>
  <c r="R67" i="12" s="1"/>
  <c r="P74" i="12"/>
  <c r="R74" i="12" s="1"/>
  <c r="P83" i="12"/>
  <c r="R83" i="12" s="1"/>
  <c r="P90" i="12"/>
  <c r="R90" i="12" s="1"/>
  <c r="P99" i="12"/>
  <c r="R99" i="12" s="1"/>
  <c r="P114" i="12"/>
  <c r="R114" i="12" s="1"/>
  <c r="P118" i="12"/>
  <c r="R118" i="12" s="1"/>
  <c r="P120" i="12"/>
  <c r="R120" i="12" s="1"/>
  <c r="R124" i="12"/>
  <c r="P37" i="12"/>
  <c r="R37" i="12" s="1"/>
  <c r="P40" i="12"/>
  <c r="R40" i="12" s="1"/>
  <c r="P115" i="12"/>
  <c r="R115" i="12" s="1"/>
  <c r="P46" i="12"/>
  <c r="R46" i="12" s="1"/>
  <c r="P96" i="12"/>
  <c r="R96" i="12" s="1"/>
  <c r="P107" i="12"/>
  <c r="R107" i="12" s="1"/>
  <c r="P12" i="12"/>
  <c r="R12" i="12" s="1"/>
  <c r="P21" i="12"/>
  <c r="R21" i="12" s="1"/>
  <c r="P30" i="12"/>
  <c r="R30" i="12" s="1"/>
  <c r="P39" i="12"/>
  <c r="R39" i="12" s="1"/>
  <c r="P49" i="12"/>
  <c r="R49" i="12" s="1"/>
  <c r="P56" i="12"/>
  <c r="R56" i="12" s="1"/>
  <c r="P65" i="12"/>
  <c r="R65" i="12" s="1"/>
  <c r="P72" i="12"/>
  <c r="R72" i="12" s="1"/>
  <c r="P81" i="12"/>
  <c r="R81" i="12" s="1"/>
  <c r="P88" i="12"/>
  <c r="R88" i="12" s="1"/>
  <c r="P97" i="12"/>
  <c r="R97" i="12" s="1"/>
  <c r="P106" i="12"/>
  <c r="R106" i="12" s="1"/>
  <c r="P110" i="12"/>
  <c r="R110" i="12" s="1"/>
  <c r="P112" i="12"/>
  <c r="R112" i="12" s="1"/>
  <c r="P116" i="12"/>
  <c r="R116" i="12" s="1"/>
  <c r="P44" i="12"/>
  <c r="R44" i="12" s="1"/>
  <c r="P54" i="12"/>
  <c r="R54" i="12" s="1"/>
  <c r="P63" i="12"/>
  <c r="R63" i="12" s="1"/>
  <c r="P70" i="12"/>
  <c r="R70" i="12" s="1"/>
  <c r="P86" i="12"/>
  <c r="R86" i="12" s="1"/>
  <c r="P102" i="12"/>
  <c r="R102" i="12" s="1"/>
  <c r="P13" i="12"/>
  <c r="R13" i="12" s="1"/>
  <c r="P22" i="12"/>
  <c r="R22" i="12" s="1"/>
  <c r="P33" i="12"/>
  <c r="R33" i="12" s="1"/>
  <c r="P75" i="12"/>
  <c r="R75" i="12" s="1"/>
  <c r="P121" i="12"/>
  <c r="R121" i="12" s="1"/>
  <c r="P31" i="12"/>
  <c r="R31" i="12" s="1"/>
  <c r="P38" i="12"/>
  <c r="R38" i="12" s="1"/>
  <c r="P48" i="12"/>
  <c r="R48" i="12" s="1"/>
  <c r="P57" i="12"/>
  <c r="R57" i="12" s="1"/>
  <c r="P64" i="12"/>
  <c r="R64" i="12" s="1"/>
  <c r="P73" i="12"/>
  <c r="R73" i="12" s="1"/>
  <c r="P89" i="12"/>
  <c r="R89" i="12" s="1"/>
  <c r="P119" i="12"/>
  <c r="R119" i="12" s="1"/>
  <c r="P15" i="12"/>
  <c r="R15" i="12" s="1"/>
  <c r="P17" i="12"/>
  <c r="R17" i="12" s="1"/>
  <c r="P19" i="12"/>
  <c r="R19" i="12" s="1"/>
  <c r="P26" i="12"/>
  <c r="R26" i="12" s="1"/>
  <c r="P35" i="12"/>
  <c r="R35" i="12" s="1"/>
  <c r="P42" i="12"/>
  <c r="R42" i="12" s="1"/>
  <c r="P52" i="12"/>
  <c r="R52" i="12" s="1"/>
  <c r="P61" i="12"/>
  <c r="R61" i="12" s="1"/>
  <c r="P68" i="12"/>
  <c r="R68" i="12" s="1"/>
  <c r="P77" i="12"/>
  <c r="R77" i="12" s="1"/>
  <c r="P84" i="12"/>
  <c r="R84" i="12" s="1"/>
  <c r="P93" i="12"/>
  <c r="R93" i="12" s="1"/>
  <c r="P100" i="12"/>
  <c r="R100" i="12" s="1"/>
  <c r="P123" i="12"/>
  <c r="R123" i="12" s="1"/>
  <c r="P129" i="12"/>
  <c r="R129" i="12" s="1"/>
  <c r="P133" i="12"/>
  <c r="R133" i="12" s="1"/>
  <c r="P135" i="12"/>
  <c r="R135" i="12" s="1"/>
  <c r="P137" i="12"/>
  <c r="R137" i="12" s="1"/>
  <c r="P82" i="12"/>
  <c r="R82" i="12" s="1"/>
  <c r="P18" i="12"/>
  <c r="R18" i="12" s="1"/>
  <c r="P20" i="12"/>
  <c r="R20" i="12" s="1"/>
  <c r="P29" i="12"/>
  <c r="R29" i="12" s="1"/>
  <c r="P36" i="12"/>
  <c r="R36" i="12" s="1"/>
  <c r="P45" i="12"/>
  <c r="R45" i="12" s="1"/>
  <c r="P47" i="12"/>
  <c r="R47" i="12" s="1"/>
  <c r="P55" i="12"/>
  <c r="R55" i="12" s="1"/>
  <c r="P62" i="12"/>
  <c r="R62" i="12" s="1"/>
  <c r="P71" i="12"/>
  <c r="R71" i="12" s="1"/>
  <c r="P78" i="12"/>
  <c r="R78" i="12" s="1"/>
  <c r="P87" i="12"/>
  <c r="R87" i="12" s="1"/>
  <c r="P94" i="12"/>
  <c r="R94" i="12" s="1"/>
  <c r="P105" i="12"/>
  <c r="R105" i="12" s="1"/>
  <c r="P109" i="12"/>
  <c r="R109" i="12" s="1"/>
  <c r="P111" i="12"/>
  <c r="R111" i="12" s="1"/>
  <c r="P130" i="12"/>
  <c r="R130" i="12" s="1"/>
  <c r="P134" i="12"/>
  <c r="R134" i="12" s="1"/>
  <c r="P136" i="12"/>
  <c r="R136" i="12" s="1"/>
  <c r="P138" i="12"/>
  <c r="R138" i="12" s="1"/>
  <c r="P28" i="12"/>
  <c r="R28" i="12" s="1"/>
  <c r="P79" i="12"/>
  <c r="R79" i="12" s="1"/>
  <c r="P104" i="12"/>
  <c r="R104" i="12" s="1"/>
  <c r="P131" i="12"/>
  <c r="R131" i="12" s="1"/>
  <c r="P66" i="12"/>
  <c r="R66" i="12" s="1"/>
  <c r="P98" i="12"/>
  <c r="R98" i="12" s="1"/>
  <c r="P125" i="12"/>
  <c r="R125" i="12" s="1"/>
  <c r="P113" i="12"/>
  <c r="R113" i="12" s="1"/>
  <c r="I35" i="7"/>
  <c r="E9" i="6"/>
  <c r="E30" i="6"/>
  <c r="G29" i="6"/>
  <c r="J33" i="7" s="1"/>
  <c r="H28" i="3"/>
  <c r="E50" i="3"/>
  <c r="E52" i="3" s="1"/>
  <c r="F52" i="3" s="1"/>
  <c r="D28" i="3"/>
  <c r="G23" i="6"/>
  <c r="F17" i="7"/>
  <c r="F25" i="7"/>
  <c r="F32" i="7"/>
  <c r="F30" i="3"/>
  <c r="D29" i="3"/>
  <c r="H29" i="3"/>
  <c r="C50" i="3"/>
  <c r="G50" i="3"/>
  <c r="H50" i="3" s="1"/>
  <c r="H51" i="3" s="1"/>
  <c r="G17" i="6"/>
  <c r="D25" i="3"/>
  <c r="H25" i="3"/>
  <c r="F26" i="3"/>
  <c r="D27" i="3"/>
  <c r="H27" i="3"/>
  <c r="F28" i="3"/>
  <c r="F25" i="3"/>
  <c r="D26" i="3"/>
  <c r="H26" i="3"/>
  <c r="F27" i="3"/>
  <c r="F29" i="3"/>
  <c r="D35" i="3"/>
  <c r="F35" i="3"/>
  <c r="H35" i="3"/>
  <c r="H22" i="7" l="1"/>
  <c r="H23" i="7"/>
  <c r="H14" i="7"/>
  <c r="H15" i="7"/>
  <c r="Z46" i="12"/>
  <c r="Z11" i="12"/>
  <c r="Z47" i="12"/>
  <c r="Z45" i="12"/>
  <c r="R8" i="12"/>
  <c r="F35" i="7"/>
  <c r="J26" i="7"/>
  <c r="G9" i="6"/>
  <c r="J18" i="7"/>
  <c r="G30" i="6"/>
  <c r="H31" i="7"/>
  <c r="H29" i="7"/>
  <c r="H30" i="7"/>
  <c r="H24" i="7"/>
  <c r="H21" i="7"/>
  <c r="H12" i="7"/>
  <c r="F50" i="3"/>
  <c r="F51" i="3" s="1"/>
  <c r="D50" i="3"/>
  <c r="D51" i="3" s="1"/>
  <c r="C52" i="3"/>
  <c r="D52" i="3" s="1"/>
  <c r="G52" i="3"/>
  <c r="H52" i="3" s="1"/>
  <c r="H55" i="3" s="1"/>
  <c r="G17" i="7"/>
  <c r="G25" i="7"/>
  <c r="H16" i="7"/>
  <c r="D38" i="8"/>
  <c r="F55" i="3"/>
  <c r="G32" i="7"/>
  <c r="H13" i="7"/>
  <c r="O94" i="12" l="1"/>
  <c r="S94" i="12" s="1"/>
  <c r="O122" i="12"/>
  <c r="S122" i="12" s="1"/>
  <c r="O12" i="12"/>
  <c r="S12" i="12" s="1"/>
  <c r="O16" i="12"/>
  <c r="S16" i="12" s="1"/>
  <c r="O20" i="12"/>
  <c r="S20" i="12" s="1"/>
  <c r="O24" i="12"/>
  <c r="S24" i="12" s="1"/>
  <c r="O28" i="12"/>
  <c r="S28" i="12" s="1"/>
  <c r="O32" i="12"/>
  <c r="S32" i="12" s="1"/>
  <c r="O36" i="12"/>
  <c r="S36" i="12" s="1"/>
  <c r="O40" i="12"/>
  <c r="S40" i="12" s="1"/>
  <c r="O44" i="12"/>
  <c r="S44" i="12" s="1"/>
  <c r="O46" i="12"/>
  <c r="S46" i="12" s="1"/>
  <c r="Y47" i="12"/>
  <c r="O50" i="12"/>
  <c r="S50" i="12" s="1"/>
  <c r="O54" i="12"/>
  <c r="S54" i="12" s="1"/>
  <c r="O58" i="12"/>
  <c r="S58" i="12" s="1"/>
  <c r="O62" i="12"/>
  <c r="S62" i="12" s="1"/>
  <c r="O66" i="12"/>
  <c r="S66" i="12" s="1"/>
  <c r="O70" i="12"/>
  <c r="S70" i="12" s="1"/>
  <c r="O74" i="12"/>
  <c r="S74" i="12" s="1"/>
  <c r="O78" i="12"/>
  <c r="S78" i="12" s="1"/>
  <c r="O82" i="12"/>
  <c r="S82" i="12" s="1"/>
  <c r="O86" i="12"/>
  <c r="S86" i="12" s="1"/>
  <c r="O98" i="12"/>
  <c r="S98" i="12" s="1"/>
  <c r="O102" i="12"/>
  <c r="S102" i="12" s="1"/>
  <c r="O106" i="12"/>
  <c r="S106" i="12" s="1"/>
  <c r="O114" i="12"/>
  <c r="S114" i="12" s="1"/>
  <c r="O130" i="12"/>
  <c r="S130" i="12" s="1"/>
  <c r="O14" i="12"/>
  <c r="S14" i="12" s="1"/>
  <c r="O52" i="12"/>
  <c r="S52" i="12" s="1"/>
  <c r="O72" i="12"/>
  <c r="S72" i="12" s="1"/>
  <c r="O92" i="12"/>
  <c r="S92" i="12" s="1"/>
  <c r="O108" i="12"/>
  <c r="S108" i="12" s="1"/>
  <c r="O132" i="12"/>
  <c r="S132" i="12" s="1"/>
  <c r="Y11" i="12"/>
  <c r="O26" i="12"/>
  <c r="S26" i="12" s="1"/>
  <c r="O13" i="12"/>
  <c r="S13" i="12" s="1"/>
  <c r="O17" i="12"/>
  <c r="S17" i="12" s="1"/>
  <c r="O21" i="12"/>
  <c r="S21" i="12" s="1"/>
  <c r="O25" i="12"/>
  <c r="S25" i="12" s="1"/>
  <c r="O29" i="12"/>
  <c r="S29" i="12" s="1"/>
  <c r="O33" i="12"/>
  <c r="S33" i="12" s="1"/>
  <c r="O37" i="12"/>
  <c r="S37" i="12" s="1"/>
  <c r="O41" i="12"/>
  <c r="S41" i="12" s="1"/>
  <c r="O45" i="12"/>
  <c r="S45" i="12" s="1"/>
  <c r="Y46" i="12"/>
  <c r="AA47" i="12"/>
  <c r="O51" i="12"/>
  <c r="S51" i="12" s="1"/>
  <c r="O55" i="12"/>
  <c r="S55" i="12" s="1"/>
  <c r="O59" i="12"/>
  <c r="S59" i="12" s="1"/>
  <c r="O63" i="12"/>
  <c r="S63" i="12" s="1"/>
  <c r="O67" i="12"/>
  <c r="S67" i="12" s="1"/>
  <c r="O71" i="12"/>
  <c r="S71" i="12" s="1"/>
  <c r="O75" i="12"/>
  <c r="S75" i="12" s="1"/>
  <c r="O79" i="12"/>
  <c r="S79" i="12" s="1"/>
  <c r="O83" i="12"/>
  <c r="S83" i="12" s="1"/>
  <c r="O87" i="12"/>
  <c r="S87" i="12" s="1"/>
  <c r="O91" i="12"/>
  <c r="S91" i="12" s="1"/>
  <c r="O95" i="12"/>
  <c r="S95" i="12" s="1"/>
  <c r="O99" i="12"/>
  <c r="S99" i="12" s="1"/>
  <c r="O103" i="12"/>
  <c r="S103" i="12" s="1"/>
  <c r="O107" i="12"/>
  <c r="S107" i="12" s="1"/>
  <c r="O111" i="12"/>
  <c r="S111" i="12" s="1"/>
  <c r="O115" i="12"/>
  <c r="S115" i="12" s="1"/>
  <c r="O119" i="12"/>
  <c r="S119" i="12" s="1"/>
  <c r="O123" i="12"/>
  <c r="S123" i="12" s="1"/>
  <c r="O127" i="12"/>
  <c r="S127" i="12" s="1"/>
  <c r="O131" i="12"/>
  <c r="S131" i="12" s="1"/>
  <c r="O135" i="12"/>
  <c r="S135" i="12" s="1"/>
  <c r="O139" i="12"/>
  <c r="S139" i="12" s="1"/>
  <c r="O18" i="12"/>
  <c r="S18" i="12" s="1"/>
  <c r="O22" i="12"/>
  <c r="S22" i="12" s="1"/>
  <c r="O30" i="12"/>
  <c r="S30" i="12" s="1"/>
  <c r="O34" i="12"/>
  <c r="S34" i="12" s="1"/>
  <c r="O38" i="12"/>
  <c r="S38" i="12" s="1"/>
  <c r="O42" i="12"/>
  <c r="S42" i="12" s="1"/>
  <c r="Y45" i="12"/>
  <c r="AA46" i="12"/>
  <c r="O48" i="12"/>
  <c r="S48" i="12" s="1"/>
  <c r="O56" i="12"/>
  <c r="S56" i="12" s="1"/>
  <c r="O60" i="12"/>
  <c r="S60" i="12" s="1"/>
  <c r="O64" i="12"/>
  <c r="S64" i="12" s="1"/>
  <c r="O68" i="12"/>
  <c r="S68" i="12" s="1"/>
  <c r="O76" i="12"/>
  <c r="S76" i="12" s="1"/>
  <c r="O80" i="12"/>
  <c r="S80" i="12" s="1"/>
  <c r="O84" i="12"/>
  <c r="S84" i="12" s="1"/>
  <c r="O88" i="12"/>
  <c r="S88" i="12" s="1"/>
  <c r="O96" i="12"/>
  <c r="S96" i="12" s="1"/>
  <c r="O100" i="12"/>
  <c r="S100" i="12" s="1"/>
  <c r="O104" i="12"/>
  <c r="S104" i="12" s="1"/>
  <c r="O112" i="12"/>
  <c r="S112" i="12" s="1"/>
  <c r="O116" i="12"/>
  <c r="S116" i="12" s="1"/>
  <c r="O120" i="12"/>
  <c r="S120" i="12" s="1"/>
  <c r="O124" i="12"/>
  <c r="S124" i="12" s="1"/>
  <c r="O128" i="12"/>
  <c r="S128" i="12" s="1"/>
  <c r="O136" i="12"/>
  <c r="S136" i="12" s="1"/>
  <c r="O15" i="12"/>
  <c r="S15" i="12" s="1"/>
  <c r="O19" i="12"/>
  <c r="S19" i="12" s="1"/>
  <c r="O23" i="12"/>
  <c r="S23" i="12" s="1"/>
  <c r="O27" i="12"/>
  <c r="S27" i="12" s="1"/>
  <c r="O31" i="12"/>
  <c r="S31" i="12" s="1"/>
  <c r="O35" i="12"/>
  <c r="S35" i="12" s="1"/>
  <c r="O39" i="12"/>
  <c r="S39" i="12" s="1"/>
  <c r="O43" i="12"/>
  <c r="S43" i="12" s="1"/>
  <c r="AA45" i="12"/>
  <c r="O47" i="12"/>
  <c r="S47" i="12" s="1"/>
  <c r="O49" i="12"/>
  <c r="S49" i="12" s="1"/>
  <c r="O53" i="12"/>
  <c r="S53" i="12" s="1"/>
  <c r="O57" i="12"/>
  <c r="S57" i="12" s="1"/>
  <c r="O61" i="12"/>
  <c r="S61" i="12" s="1"/>
  <c r="O65" i="12"/>
  <c r="S65" i="12" s="1"/>
  <c r="O69" i="12"/>
  <c r="S69" i="12" s="1"/>
  <c r="O73" i="12"/>
  <c r="S73" i="12" s="1"/>
  <c r="O77" i="12"/>
  <c r="S77" i="12" s="1"/>
  <c r="O81" i="12"/>
  <c r="S81" i="12" s="1"/>
  <c r="O85" i="12"/>
  <c r="S85" i="12" s="1"/>
  <c r="O89" i="12"/>
  <c r="S89" i="12" s="1"/>
  <c r="O93" i="12"/>
  <c r="S93" i="12" s="1"/>
  <c r="O97" i="12"/>
  <c r="S97" i="12" s="1"/>
  <c r="O101" i="12"/>
  <c r="S101" i="12" s="1"/>
  <c r="O105" i="12"/>
  <c r="S105" i="12" s="1"/>
  <c r="O109" i="12"/>
  <c r="S109" i="12" s="1"/>
  <c r="O113" i="12"/>
  <c r="S113" i="12" s="1"/>
  <c r="O117" i="12"/>
  <c r="S117" i="12" s="1"/>
  <c r="O121" i="12"/>
  <c r="S121" i="12" s="1"/>
  <c r="O125" i="12"/>
  <c r="S125" i="12" s="1"/>
  <c r="O129" i="12"/>
  <c r="S129" i="12" s="1"/>
  <c r="O133" i="12"/>
  <c r="S133" i="12" s="1"/>
  <c r="O137" i="12"/>
  <c r="S137" i="12" s="1"/>
  <c r="O90" i="12"/>
  <c r="S90" i="12" s="1"/>
  <c r="O110" i="12"/>
  <c r="S110" i="12" s="1"/>
  <c r="O118" i="12"/>
  <c r="S118" i="12" s="1"/>
  <c r="O126" i="12"/>
  <c r="S126" i="12" s="1"/>
  <c r="O134" i="12"/>
  <c r="S134" i="12" s="1"/>
  <c r="O138" i="12"/>
  <c r="S138" i="12" s="1"/>
  <c r="G35" i="7"/>
  <c r="D55" i="3"/>
  <c r="D37" i="8"/>
  <c r="H32" i="7"/>
  <c r="H25" i="7"/>
  <c r="H17" i="7"/>
  <c r="J22" i="7" l="1"/>
  <c r="J23" i="7"/>
  <c r="J14" i="7"/>
  <c r="J15" i="7"/>
  <c r="R9" i="12"/>
  <c r="H35" i="7"/>
  <c r="J30" i="7"/>
  <c r="J21" i="7"/>
  <c r="J16" i="7"/>
  <c r="J12" i="7"/>
  <c r="J24" i="7"/>
  <c r="J29" i="7" l="1"/>
  <c r="J31" i="7"/>
  <c r="J13" i="7"/>
  <c r="J17" i="7" s="1"/>
  <c r="J19" i="7" s="1"/>
  <c r="J32" i="7" l="1"/>
  <c r="J34" i="7" s="1"/>
  <c r="J25" i="7"/>
  <c r="J27" i="7" s="1"/>
  <c r="J35" i="7" l="1"/>
</calcChain>
</file>

<file path=xl/comments1.xml><?xml version="1.0" encoding="utf-8"?>
<comments xmlns="http://schemas.openxmlformats.org/spreadsheetml/2006/main">
  <authors>
    <author>Ross Melanie</author>
  </authors>
  <commentList>
    <comment ref="C18" authorId="0" shapeId="0">
      <text>
        <r>
          <rPr>
            <sz val="9"/>
            <color indexed="81"/>
            <rFont val="Tahoma"/>
            <family val="2"/>
          </rPr>
          <t>Bitte in dieser Spalte Ihre prozentualen Aufschläge auf den Tariflohn eintragen!</t>
        </r>
        <r>
          <rPr>
            <sz val="9"/>
            <color indexed="81"/>
            <rFont val="Segoe UI"/>
            <charset val="1"/>
          </rPr>
          <t xml:space="preserve">
</t>
        </r>
      </text>
    </comment>
    <comment ref="E18" authorId="0" shapeId="0">
      <text>
        <r>
          <rPr>
            <sz val="9"/>
            <color indexed="81"/>
            <rFont val="Segoe UI"/>
            <family val="2"/>
          </rPr>
          <t xml:space="preserve">Bitte in dieser Spalte Ihre prozentualen Aufschläge auf den Tariflohn eintragen!
</t>
        </r>
      </text>
    </comment>
    <comment ref="G18" authorId="0" shapeId="0">
      <text>
        <r>
          <rPr>
            <sz val="9"/>
            <color indexed="81"/>
            <rFont val="Segoe UI"/>
            <family val="2"/>
          </rPr>
          <t xml:space="preserve">Bitte in dieser Spalte Ihre prozentualen Aufschläge auf den Tariflohn eintragen!
</t>
        </r>
      </text>
    </comment>
    <comment ref="C25" authorId="0" shapeId="0">
      <text>
        <r>
          <rPr>
            <sz val="9"/>
            <color indexed="81"/>
            <rFont val="Segoe UI"/>
            <family val="2"/>
          </rPr>
          <t xml:space="preserve">Bitte in dieser Spalte Ihre prozentualen Aufschläge auf den Tariflohn eintragen!
</t>
        </r>
      </text>
    </comment>
    <comment ref="E25" authorId="0" shapeId="0">
      <text>
        <r>
          <rPr>
            <sz val="9"/>
            <color indexed="81"/>
            <rFont val="Segoe UI"/>
            <family val="2"/>
          </rPr>
          <t xml:space="preserve">Bitte in dieser Spalte Ihre prozentualen Aufschläge auf den Tariflohn eintragen!
</t>
        </r>
      </text>
    </comment>
    <comment ref="G25" authorId="0" shapeId="0">
      <text>
        <r>
          <rPr>
            <sz val="9"/>
            <color indexed="81"/>
            <rFont val="Segoe UI"/>
            <family val="2"/>
          </rPr>
          <t xml:space="preserve">Bitte in dieser Spalte Ihre prozentualen Aufschläge auf den Tariflohn eintragen!
</t>
        </r>
      </text>
    </comment>
    <comment ref="H25" authorId="0" shapeId="0">
      <text>
        <r>
          <rPr>
            <sz val="9"/>
            <color indexed="81"/>
            <rFont val="Tahoma"/>
            <family val="2"/>
          </rPr>
          <t>Die für die Sozialversicherung berechneten Beiträge ergeben sich aus den von Ihnen eingetragenen Prozentsätzen sowie der Summe aus Tariflohn und Soziallöhnen</t>
        </r>
        <r>
          <rPr>
            <sz val="9"/>
            <color indexed="81"/>
            <rFont val="Segoe UI"/>
            <family val="2"/>
          </rPr>
          <t xml:space="preserve">
</t>
        </r>
      </text>
    </comment>
    <comment ref="H26" authorId="0" shapeId="0">
      <text>
        <r>
          <rPr>
            <sz val="9"/>
            <color indexed="81"/>
            <rFont val="Tahoma"/>
            <family val="2"/>
          </rPr>
          <t>Die für die Sozialversicherung berechneten Beiträge ergeben sich aus den von Ihnen eingetragenen Prozentsätzen sowie der Summe aus Tariflohn und Soziallöhnen</t>
        </r>
      </text>
    </comment>
    <comment ref="H27" authorId="0" shapeId="0">
      <text>
        <r>
          <rPr>
            <sz val="9"/>
            <color indexed="81"/>
            <rFont val="Segoe UI"/>
            <family val="2"/>
          </rPr>
          <t xml:space="preserve">Die für die Sozialversicherung berechneten Beiträge ergeben sich aus den von Ihnen eingetragenen Prozentsätzen sowie der Summe aus Tariflohn und Soziallöhnen
</t>
        </r>
      </text>
    </comment>
    <comment ref="H28" authorId="0" shapeId="0">
      <text>
        <r>
          <rPr>
            <sz val="9"/>
            <color indexed="81"/>
            <rFont val="Segoe UI"/>
            <family val="2"/>
          </rPr>
          <t xml:space="preserve">Die für die Sozialversicherung berechneten Beiträge ergeben sich aus den von Ihnen eingetragenen Prozentsätzen sowie der Summe aus Tariflohn und Soziallöhnen
</t>
        </r>
      </text>
    </comment>
    <comment ref="H29" authorId="0" shapeId="0">
      <text>
        <r>
          <rPr>
            <sz val="9"/>
            <color indexed="81"/>
            <rFont val="Segoe UI"/>
            <family val="2"/>
          </rPr>
          <t xml:space="preserve">Die für die Sozialversicherung berechneten Beiträge ergeben sich aus den von Ihnen eingetragenen Prozentsätzen sowie der Summe aus Tariflohn und Soziallöhnen
</t>
        </r>
      </text>
    </comment>
    <comment ref="E30" authorId="0" shapeId="0">
      <text>
        <r>
          <rPr>
            <sz val="9"/>
            <color indexed="81"/>
            <rFont val="Tahoma"/>
            <family val="2"/>
          </rPr>
          <t>Für die pauschale Lohnsteuer bezieht sich der Prozentsatz auf die Summe aus Tariflohn und Soziallöhnen!</t>
        </r>
      </text>
    </comment>
    <comment ref="F30" authorId="0" shapeId="0">
      <text>
        <r>
          <rPr>
            <sz val="9"/>
            <color indexed="81"/>
            <rFont val="Segoe UI"/>
            <family val="2"/>
          </rPr>
          <t xml:space="preserve">Die für die pauschale Lohnsteuer berechneten Beträge ergeben sich aus dem von Ihnen eingetragenen Prozentsatz sowie der Summe aus Tariflohn und Soziallöhnen.
</t>
        </r>
      </text>
    </comment>
    <comment ref="B31" authorId="0" shapeId="0">
      <text>
        <r>
          <rPr>
            <sz val="9"/>
            <color indexed="81"/>
            <rFont val="Segoe UI"/>
            <family val="2"/>
          </rPr>
          <t xml:space="preserve">Berufsgenossenschaft
</t>
        </r>
      </text>
    </comment>
    <comment ref="C51" authorId="0" shapeId="0">
      <text>
        <r>
          <rPr>
            <sz val="9"/>
            <color indexed="81"/>
            <rFont val="Tahoma"/>
            <family val="2"/>
          </rPr>
          <t>Hier ist nicht der Zuschlag auf den Tariflohn, sondern auf die Selbstkosten einzutragen!</t>
        </r>
        <r>
          <rPr>
            <sz val="9"/>
            <color indexed="81"/>
            <rFont val="Segoe UI"/>
            <family val="2"/>
          </rPr>
          <t xml:space="preserve">
</t>
        </r>
      </text>
    </comment>
    <comment ref="E51" authorId="0" shapeId="0">
      <text>
        <r>
          <rPr>
            <sz val="9"/>
            <color indexed="81"/>
            <rFont val="Segoe UI"/>
            <family val="2"/>
          </rPr>
          <t xml:space="preserve">Hier ist nicht der Zuschlag auf den Tariflohn, sondern auf die Selbstkosten einzutragen!
</t>
        </r>
      </text>
    </comment>
    <comment ref="G51" authorId="0" shapeId="0">
      <text>
        <r>
          <rPr>
            <sz val="9"/>
            <color indexed="81"/>
            <rFont val="Segoe UI"/>
            <family val="2"/>
          </rPr>
          <t xml:space="preserve">Hier ist nicht der Zuschlag auf den Tariflohn, sondern auf die Selbstkosten einzutragen!
</t>
        </r>
      </text>
    </comment>
    <comment ref="C55" authorId="0" shapeId="0">
      <text>
        <r>
          <rPr>
            <sz val="9"/>
            <color indexed="81"/>
            <rFont val="Segoe UI"/>
            <family val="2"/>
          </rPr>
          <t xml:space="preserve">Hier ist nicht der Zuschlag auf den Tariflohn, sondern auf die Selbstkosten einzutragen!
</t>
        </r>
      </text>
    </comment>
    <comment ref="D55" authorId="0" shapeId="0">
      <text>
        <r>
          <rPr>
            <sz val="9"/>
            <color indexed="81"/>
            <rFont val="Tahoma"/>
            <family val="2"/>
          </rPr>
          <t>= regulärer Stundenverrechnungssatz + Zuschlag auf die lohngebundenen Kosten</t>
        </r>
      </text>
    </comment>
    <comment ref="E55" authorId="0" shapeId="0">
      <text>
        <r>
          <rPr>
            <sz val="9"/>
            <color indexed="81"/>
            <rFont val="Segoe UI"/>
            <family val="2"/>
          </rPr>
          <t xml:space="preserve">Hier ist nicht der Zuschlag auf den Tariflohn, sondern auf die Selbstkosten einzutragen!
</t>
        </r>
      </text>
    </comment>
    <comment ref="F55" authorId="0" shapeId="0">
      <text>
        <r>
          <rPr>
            <sz val="9"/>
            <color indexed="81"/>
            <rFont val="Segoe UI"/>
            <family val="2"/>
          </rPr>
          <t xml:space="preserve">= regulärer Stundenverrechnungssatz + Zuschlag auf die lohngebundenen Kosten
</t>
        </r>
      </text>
    </comment>
    <comment ref="G55" authorId="0" shapeId="0">
      <text>
        <r>
          <rPr>
            <sz val="9"/>
            <color indexed="81"/>
            <rFont val="Segoe UI"/>
            <family val="2"/>
          </rPr>
          <t xml:space="preserve">Hier ist nicht der Zuschlag auf den Tariflohn, sondern auf die Selbstkosten einzutragen!
</t>
        </r>
      </text>
    </comment>
    <comment ref="H55" authorId="0" shapeId="0">
      <text>
        <r>
          <rPr>
            <sz val="9"/>
            <color indexed="81"/>
            <rFont val="Segoe UI"/>
            <family val="2"/>
          </rPr>
          <t xml:space="preserve">= regulärer Stundenverrechnungssatz + Zuschlag auf die lohngebundenen Kosten
</t>
        </r>
      </text>
    </comment>
  </commentList>
</comments>
</file>

<file path=xl/comments2.xml><?xml version="1.0" encoding="utf-8"?>
<comments xmlns="http://schemas.openxmlformats.org/spreadsheetml/2006/main">
  <authors>
    <author>Ross Melanie</author>
  </authors>
  <commentList>
    <comment ref="O11" authorId="0" shapeId="0">
      <text>
        <r>
          <rPr>
            <sz val="9"/>
            <color indexed="81"/>
            <rFont val="Tahoma"/>
            <family val="2"/>
          </rPr>
          <t>Hier können Sie alle Stundenverrechnungssätze eintragen, die Sie entweder in dieser Datei kalkuliert haben oder handschriftlich Ihrem Angebot beifügen</t>
        </r>
        <r>
          <rPr>
            <sz val="9"/>
            <color indexed="81"/>
            <rFont val="Segoe UI"/>
            <family val="2"/>
          </rPr>
          <t xml:space="preserve">
</t>
        </r>
      </text>
    </comment>
    <comment ref="P11" authorId="0" shapeId="0">
      <text>
        <r>
          <rPr>
            <sz val="9"/>
            <color indexed="81"/>
            <rFont val="Tahoma"/>
            <family val="2"/>
          </rPr>
          <t xml:space="preserve">Es muss nicht immer der gleiche Richtwert pro LV-Code eingetragen werden, Größenunterschiede u. ä. können Berücksichtigung finden.
</t>
        </r>
        <r>
          <rPr>
            <sz val="9"/>
            <color indexed="81"/>
            <rFont val="Segoe UI"/>
            <family val="2"/>
          </rPr>
          <t xml:space="preserve">
</t>
        </r>
      </text>
    </comment>
  </commentList>
</comments>
</file>

<file path=xl/comments3.xml><?xml version="1.0" encoding="utf-8"?>
<comments xmlns="http://schemas.openxmlformats.org/spreadsheetml/2006/main">
  <authors>
    <author>Ross Melanie</author>
  </authors>
  <commentList>
    <comment ref="I10" authorId="0" shapeId="0">
      <text>
        <r>
          <rPr>
            <sz val="9"/>
            <color indexed="81"/>
            <rFont val="Tahoma"/>
            <family val="2"/>
          </rPr>
          <t>Hier können Aufschläge eingetragen werden, falls die Jahressummen bei kleinen Einrichtungen zu niedrig erscheinen.</t>
        </r>
        <r>
          <rPr>
            <sz val="9"/>
            <color indexed="81"/>
            <rFont val="Segoe UI"/>
            <family val="2"/>
          </rPr>
          <t xml:space="preserve">
</t>
        </r>
      </text>
    </comment>
  </commentList>
</comments>
</file>

<file path=xl/sharedStrings.xml><?xml version="1.0" encoding="utf-8"?>
<sst xmlns="http://schemas.openxmlformats.org/spreadsheetml/2006/main" count="1438" uniqueCount="566">
  <si>
    <t>Wir freuen uns, dass Sie sich für diese Ausschreibung interessieren und versuchen, Ihnen die Arbeit bei der Kalkulation Ihres Angebots zu vereinfachen.</t>
  </si>
  <si>
    <t>Grundlegende Bearbeitungshinweise:</t>
  </si>
  <si>
    <t>1.</t>
  </si>
  <si>
    <t>2.</t>
  </si>
  <si>
    <t>Bei manchen Zellen sind Kommentare hinterlegt, die Sie lesen können, wenn Sie mit
der Maus auf die rote Ecke zeigen.</t>
  </si>
  <si>
    <t>3.</t>
  </si>
  <si>
    <t>In den folgenden Tabellen finden Sie mehrfach die Fehlermeldung "#DIV/0!". Diese verschwindet unmittelbar nach dem Eintrag Ihrer Werte (oder wenn Sie die Funktionstaste F9 drücken).</t>
  </si>
  <si>
    <t>4.</t>
  </si>
  <si>
    <t>Diese Datei ist auf dem mitgelieferten Datenträger unbedingt dem Angebot beizufügen.</t>
  </si>
  <si>
    <t>5.</t>
  </si>
  <si>
    <t>Außerdem sind alle Blätter dieser Datei auszudrucken und dem Angebot beizufügen. Die Blätter "Summen" und "Angebotstext" sind unbedingt zu unterschreiben.</t>
  </si>
  <si>
    <t>6.</t>
  </si>
  <si>
    <t>Alle angegebenen Preise gelten zzgl. der jeweils gültigen MWSt.</t>
  </si>
  <si>
    <t>7.</t>
  </si>
  <si>
    <t>Kalkulation des Stundenverrechnungssatzes</t>
  </si>
  <si>
    <t>Bitte kalkulieren Sie hier zunächst den Stundenverrechnungssatz.</t>
  </si>
  <si>
    <t>Sie haben die Möglichkeit, einen Stundenverrechnungssatz für sozialversicherungspflichtig Beschäftigte und einen weiteren für geringfügig Beschäftigte zu kalkulieren. Wenn Sie nur eine der beiden Beschäftigungsformen einplanen, ist das Ausfüllen der jeweils anderen Spalte nicht erforderlich.</t>
  </si>
  <si>
    <t>Sofern Sie weitere Stundenverrechnungssätze kalkulieren möchten (z. B. für Mitarbeiter mit höheren Stundenlöhnen), können Sie dies außerhalb dieser Datei tun. Drucken Sie dazu bitte diese Seite blanko aus. Sie können sie dann handschriftlich ausfüllen und dem Angebot beifügen. Der Tariflohn kann dazu geändert werden, darf den allgemeinverbindlichen Tariflohn aber nicht unterschreiten (eine Unterschreitung führt zum Ausschluss des Angebots).</t>
  </si>
  <si>
    <t>Der Stundenverrechnungssatz in der linken Spalte (sozialversicherungspflichtig Beschäftigte) wird in den weiteren Schritten der Kalkulation automatisch übernommen. Wenn Sie zusätzliche Stundenverrechnungssätze kalkuliert haben (entweder in der rechten Spalte für geringfügig Beschäftigte oder handschriftlich für besondere Mitarbeiter), sind diese in der noch folgenden Einzelraumkalkulation bei den Räumen einzutragen, in denen die betroffenen Mitarbeiter von Ihnen vorgesehen sind. Der dort automatisch übernommene Stundenverrechnungssatz ist in diesem Fall zu überschreiben.</t>
  </si>
  <si>
    <t>Leistungswerte für Raumgruppen</t>
  </si>
  <si>
    <t>Dies ist nur eine Eingabehilfe für Sie; diese Seite muss nicht ausgedruckt werden. Die hier eingetragenen Werte werden auf das nächste Blatt "Einzelraumkalkulation" übertragen.</t>
  </si>
  <si>
    <t>Um Besonderheiten einzelner Räume bei Bodenbelägen, Raumgröße, Lage der Räume o. ä. zu berücksichtigen, können Sie alle Werte in der Einzelraumkalkulation manuell überschreiben.</t>
  </si>
  <si>
    <t>Verbindlich sind nur die Angaben in der Einzelraumkalkulation! Sie sollten auf jeden Fall die Einzelraumkalkulation komplett überprüfen.</t>
  </si>
  <si>
    <t>Einzelraumkalkulation</t>
  </si>
  <si>
    <t>Achtung: Hier dürfen nur Stundenverrechnungssätze verwendet werden, die Sie entweder in dieser Datei kalkuliert haben (SVS für sozialversicherungspflichtig oder für geringfügig Beschäftigte) oder in Form einer handschriftlichen Kalkulation Ihrem Angebot beifügen! Andernfalls muss Ihr Angebot im Rahmen der formellen Prüfung als unvollständig ausgeschlossen werden.</t>
  </si>
  <si>
    <t>Jährliche Grundreinigung</t>
  </si>
  <si>
    <t>Preiszusammenstellung</t>
  </si>
  <si>
    <t>Angebot</t>
  </si>
  <si>
    <t>Regiearbeiten</t>
  </si>
  <si>
    <t>Stammdaten</t>
  </si>
  <si>
    <t>Projekt</t>
  </si>
  <si>
    <t>Auftraggeber:</t>
  </si>
  <si>
    <t>Bezeichnung:</t>
  </si>
  <si>
    <t>Nummer:</t>
  </si>
  <si>
    <t>Bieter</t>
  </si>
  <si>
    <t>Firma:</t>
  </si>
  <si>
    <t>Ansprechpartner:</t>
  </si>
  <si>
    <t>Straße:</t>
  </si>
  <si>
    <t>Ort:</t>
  </si>
  <si>
    <t>Telefon:</t>
  </si>
  <si>
    <t>Fax:</t>
  </si>
  <si>
    <t>Mobil:</t>
  </si>
  <si>
    <t>E-Mail:</t>
  </si>
  <si>
    <t>Ausschreibungsbegleitung</t>
  </si>
  <si>
    <t>Name:</t>
  </si>
  <si>
    <t>Telefax:</t>
  </si>
  <si>
    <t>Bearbeitungshinweis</t>
  </si>
  <si>
    <t>Lohn und Eingruppierung gemäß allgemeinverbindlichem Tarifvertrag des Gebäudereinigerhandwerks</t>
  </si>
  <si>
    <t>Tätigkeitsbereich: Innen- und Unterhaltsreinigungsarbeiten</t>
  </si>
  <si>
    <t>Sozialversicherungs-pflichtig Beschäftigte</t>
  </si>
  <si>
    <t>Geringfügig Beschäftigte</t>
  </si>
  <si>
    <t>Sozialversicherungspflichtig Beschäftigte (freie Kalkulation)</t>
  </si>
  <si>
    <t>Tariflohn</t>
  </si>
  <si>
    <t>Lohngebundene Kosten</t>
  </si>
  <si>
    <t>Soziallöhne</t>
  </si>
  <si>
    <t xml:space="preserve">     Gesetzliche Feiertage</t>
  </si>
  <si>
    <t xml:space="preserve">     Urlaubsentgelt (bezahlter Urlaub)</t>
  </si>
  <si>
    <t xml:space="preserve">     Tarifliches Urlaubsgeld</t>
  </si>
  <si>
    <t xml:space="preserve">     Tarifliche Arbeitsfreistellung</t>
  </si>
  <si>
    <t xml:space="preserve">     Lohnfortzahlung im Krankheitsfall</t>
  </si>
  <si>
    <t>Wichtig: In der KV, RV, AV, PV werden die sich daraus ergebenen Zuschläge auf die Soziallöhne per Formel automatisch zugeschlagen!</t>
  </si>
  <si>
    <t>Sozialversicherung auf Tariflohn und Soziallöhne (AG-Anteil)</t>
  </si>
  <si>
    <t xml:space="preserve">     Krankenversicherung</t>
  </si>
  <si>
    <t xml:space="preserve">     Rentenversicherung</t>
  </si>
  <si>
    <t xml:space="preserve">     Arbeitslosenversicherung</t>
  </si>
  <si>
    <t xml:space="preserve">     Pflegeversicherung</t>
  </si>
  <si>
    <t xml:space="preserve">     U2-Mutterschaftsaufwendung</t>
  </si>
  <si>
    <t xml:space="preserve">     Pauschale Lohnsteuer</t>
  </si>
  <si>
    <t>Gesetzliche Unfallversicherung (BG)</t>
  </si>
  <si>
    <t>Schwerbehindertenabgabe</t>
  </si>
  <si>
    <t>Insolvenzabgabe</t>
  </si>
  <si>
    <t>Haftpflichtversicherung</t>
  </si>
  <si>
    <t>Zwischensumme
Lohngebundene Kosten</t>
  </si>
  <si>
    <t>Sonstige auftragsbezogene Kosten</t>
  </si>
  <si>
    <t>Reinigungsmittel</t>
  </si>
  <si>
    <t>Maschinen und Geräte</t>
  </si>
  <si>
    <t>Objektleiter-, Vorarbeiterkosten</t>
  </si>
  <si>
    <t>Transport</t>
  </si>
  <si>
    <t>Zwischensumme
Sonstige auftragsbezogene Kosten</t>
  </si>
  <si>
    <t>Unternehmensbezogene Kosten</t>
  </si>
  <si>
    <t>Verwaltung</t>
  </si>
  <si>
    <t>Verbandsbeiträge u. ä.</t>
  </si>
  <si>
    <t>Gewerbesteuer</t>
  </si>
  <si>
    <t>Zwischensumme
Unternehmensbezogene Kosten</t>
  </si>
  <si>
    <t>Selbstkosten</t>
  </si>
  <si>
    <t>Wagnis-/Gewinnaufschlag auf die Selbstkosten</t>
  </si>
  <si>
    <t>Stundenverrechnungssatz</t>
  </si>
  <si>
    <t>Zuschlagsgrund</t>
  </si>
  <si>
    <t>Zuschlag</t>
  </si>
  <si>
    <t>Sonder-SVS</t>
  </si>
  <si>
    <t>Arbeiten an Sonn- und Feiertagen</t>
  </si>
  <si>
    <t>Leistungswerte für Raumgruppen (Ihr Eintrag wird per Formel in die Einzelraumkalkulation übertragen)</t>
  </si>
  <si>
    <t>wöchentlich</t>
  </si>
  <si>
    <t>monatlich</t>
  </si>
  <si>
    <t>jährlich</t>
  </si>
  <si>
    <t>LV-Code</t>
  </si>
  <si>
    <t>Beschreibung</t>
  </si>
  <si>
    <t>ohne Ziffer = 2,5x</t>
  </si>
  <si>
    <t>A</t>
  </si>
  <si>
    <t>Verwaltungs- und Büroräume, Besprechungs- und Konferenzräume, Lehrerzimmer</t>
  </si>
  <si>
    <t>B</t>
  </si>
  <si>
    <t>Schulungsräume, Unterrichtsräume, Lehrräume,  Seminarräume</t>
  </si>
  <si>
    <t>C</t>
  </si>
  <si>
    <t>Toiletten, Waschräume, Duschen, Bäder - jeweils einschl. Vorräume</t>
  </si>
  <si>
    <t>D</t>
  </si>
  <si>
    <t>Kindergartenräume, Horträume, Spielzimmer, Jugendräume</t>
  </si>
  <si>
    <t>E</t>
  </si>
  <si>
    <t>Treppenhäuser und Podeste</t>
  </si>
  <si>
    <t>F</t>
  </si>
  <si>
    <t>Flure, Foyer, Gänge, Aufzüge, Eingangsbereiche, Windfänge, Aufzüge, Garderoben</t>
  </si>
  <si>
    <t>G</t>
  </si>
  <si>
    <t>Teeküchen, Küchen und Personalräume</t>
  </si>
  <si>
    <t>H</t>
  </si>
  <si>
    <t>Ausstellungsräume, Pausenhallen, Aufenthaltsräume, Speiseräume, Bibliotheken, Freihand Buchstellflächen, Werkstatt, Aulen</t>
  </si>
  <si>
    <t>T</t>
  </si>
  <si>
    <t>technische Räume, Lager- und Aktenräume, Abstellräume, sonstige Nebenräume</t>
  </si>
  <si>
    <t>U</t>
  </si>
  <si>
    <t>Umkleideräume, Sanitätsräume</t>
  </si>
  <si>
    <t>W</t>
  </si>
  <si>
    <t>Sport- und Mehrzweckhallen, Turnhallen, Gymnastikräume</t>
  </si>
  <si>
    <t>N</t>
  </si>
  <si>
    <t>Nicht reinigen</t>
  </si>
  <si>
    <t>lfd. Nr.</t>
  </si>
  <si>
    <t>Objekt</t>
  </si>
  <si>
    <t>Gebäude</t>
  </si>
  <si>
    <t>Gesamtwerte:</t>
  </si>
  <si>
    <t>Lose</t>
  </si>
  <si>
    <t>Grundfläche (m²)</t>
  </si>
  <si>
    <t>Preis je m²</t>
  </si>
  <si>
    <t>Nettokosten (€/Jahr)</t>
  </si>
  <si>
    <t>Grundreinigung Gesamt</t>
  </si>
  <si>
    <t>Reinigungs-fläche (m²/Jahr)</t>
  </si>
  <si>
    <t>Reinigungs-zeit (Std./Jahr)</t>
  </si>
  <si>
    <t>Möglicher Aufschlag (€/Jahr)</t>
  </si>
  <si>
    <t>Alle Preise gelten zzgl. der jeweils gültigen MWSt.</t>
  </si>
  <si>
    <t>Datum</t>
  </si>
  <si>
    <t>Firmenstempel und Unterschrift</t>
  </si>
  <si>
    <t>Angebotserstellung</t>
  </si>
  <si>
    <t>Bieter:</t>
  </si>
  <si>
    <t>Ansprechpartner(in):</t>
  </si>
  <si>
    <t>PLZ, Ort:</t>
  </si>
  <si>
    <t>Mailadresse:</t>
  </si>
  <si>
    <t>1. Preise und Angebotsgrundlagen</t>
  </si>
  <si>
    <t>Als Vertragslaufzeit sind 4 Jahre (mit einer Verlängerungsoption) vorgesehen.</t>
  </si>
  <si>
    <t>Summe</t>
  </si>
  <si>
    <t>Gesamtsumme in Worten:</t>
  </si>
  <si>
    <t>Die Einzelpreise ergeben sich aus der Anlage SUM.</t>
  </si>
  <si>
    <t>Der Stundenverrechnungssatz für die regelmäßige Unterhaltsreinigung beträgt gemäß</t>
  </si>
  <si>
    <t>Anlage SVS:</t>
  </si>
  <si>
    <t>sozialversicherungspflichtig</t>
  </si>
  <si>
    <t>geringfügig</t>
  </si>
  <si>
    <t>Anzahl zusätzlicher Stundenverrechnungssätze (handschriftlich beigefügt):</t>
  </si>
  <si>
    <t>Der Zuschlag für Arbeiten der Unterhaltsreinigung an Sonn- und Feiertagen ist der Anlage</t>
  </si>
  <si>
    <t>SVS zu entnehmen.</t>
  </si>
  <si>
    <t>Die Abrechnung von zusätzlichen Regiearbeiten erfolgt zu den in Anlage REG genannten</t>
  </si>
  <si>
    <t>Einzelpreisen.</t>
  </si>
  <si>
    <t>Der Anteil der lohngebundenen Kosten am Gesamtpreis beträgt:</t>
  </si>
  <si>
    <t>Das Angebot berücksichtigt den aktuellen Mindestlohn-Tarifvertrag.</t>
  </si>
  <si>
    <t>Dem Angebot liegen zugrunde:</t>
  </si>
  <si>
    <t>- Aufforderung zur Angebotsabgabe</t>
  </si>
  <si>
    <t>- Leistungsverzeichnisse (Anlage LV)</t>
  </si>
  <si>
    <t>- Leistungsbeschreibungen (Anlage LB)</t>
  </si>
  <si>
    <t>- Flächenzusammenstellungen</t>
  </si>
  <si>
    <t>- Besondere Vertragsbedingungen (Anlage BVB)</t>
  </si>
  <si>
    <t>Wir bestätigen, dass dem Angebot nur unsere eigenen Preisermittlungen zugrunde liegen</t>
  </si>
  <si>
    <t>und dass mit anderen Bewerbern Vereinbarungen weder über die Preisbildung noch über</t>
  </si>
  <si>
    <t>die Gewährung von Vorteilen getroffen worden sind und auch nicht nach Abgabe des</t>
  </si>
  <si>
    <t>Angebots getroffen werden.</t>
  </si>
  <si>
    <t>Wir bestätigen, dass die allgemeinen Preisvorschriften, insbesondere das Gesetz gegen</t>
  </si>
  <si>
    <t>Wettbewerbsbeschränkungen (GWB), beachtet worden sind.</t>
  </si>
  <si>
    <t>Sollten sich während der Vertragslaufzeit Änderungen der Lohn-, Gehalts- oder</t>
  </si>
  <si>
    <t>Rahmentarife für das Gebäudereiniger-Handwerk oder gesetzlich vorgeschriebener</t>
  </si>
  <si>
    <t>Personalkosten ergeben, werden diese berücksichtigt. Nähere Einzelheiten werden im</t>
  </si>
  <si>
    <t>Reinigungsvertrag geregelt.</t>
  </si>
  <si>
    <t>Die Zeiten für die tägliche Reinigung werden bei Auftragserteilung zwischen Auftraggeber</t>
  </si>
  <si>
    <t>und Auftragnehmer für die jeweiligen Objekte abgestimmt, soweit sie nicht schon in den</t>
  </si>
  <si>
    <t>Ausschreibungsunterlagen genannt sind.</t>
  </si>
  <si>
    <t>2. Erklärungen und Nachweise</t>
  </si>
  <si>
    <t>Wir erklären, dass unser Unternehmen als Handwerksbetrieb geführt wird. Eine Kopie der</t>
  </si>
  <si>
    <t>Handwerkskarte oder der Bescheinigung der Handwerkskammer über die Eintragung in das</t>
  </si>
  <si>
    <t>Verzeichnis der zulassungsfreien Handwerke liegen dem Angebot bei. Eine Eigenerklärung</t>
  </si>
  <si>
    <t>ist ausreichend.</t>
  </si>
  <si>
    <t>Eine Kopie des Meisterbriefs oder ein anderer vergleichbarer Nachweis der Fachkunde ist</t>
  </si>
  <si>
    <t>ebenfalls beigefügt. Die Vergleichbarkeit des Fachkundenachweises wird ggf. in einer</t>
  </si>
  <si>
    <t>separaten Anlage erläutert. Eine Eigenerklärung ist ausreichend.</t>
  </si>
  <si>
    <t>Dem Angebot liegen Kopien folgender gültiger Unbedenklichkeitsbescheinigungen bei:</t>
  </si>
  <si>
    <t>- Bescheinigung des Finanzamtes über die ordnungsgemäße Zahlung von Steuern und</t>
  </si>
  <si>
    <t xml:space="preserve">  Abgaben</t>
  </si>
  <si>
    <t>- Bescheinigung der Krankenkasse, bei der die größte Zahl der versicherungspflichten</t>
  </si>
  <si>
    <t xml:space="preserve">  Mitarbeiter versichert ist, über die ordnungsgemäße Entrichtung der</t>
  </si>
  <si>
    <t xml:space="preserve">  Sozialversicherungsbeiträge</t>
  </si>
  <si>
    <t>- Bescheinigung der Berufsgenossenschaft über die ordnungsgemäße Zahlung der Beiträge</t>
  </si>
  <si>
    <t xml:space="preserve">  zur gesetzlichen Unfallversicherung</t>
  </si>
  <si>
    <t>- Bescheinigung der Minijobzentrale über die ordnungsgemäße Zahlung der Beiträge für</t>
  </si>
  <si>
    <t xml:space="preserve">  geringfügig Beschäftigte (muss nur vorgelegt werden, wenn der Einsatz solcher Kräfte in</t>
  </si>
  <si>
    <t xml:space="preserve">  der Kalkulation vorgesehen ist).</t>
  </si>
  <si>
    <t>(Sofern in der jeweiligen Bescheinigung eine Gültigkeitsdauer angegeben ist, muss diese</t>
  </si>
  <si>
    <t>mind. bis zum Tag der Submission gelten. Andernfalls darf die Bescheinigung am Tag der</t>
  </si>
  <si>
    <t>Submission nicht älter als drei Monate sein.)</t>
  </si>
  <si>
    <t>Für alle geforderten Nachweise oder Unbedenklichkeitsbescheinigungen sind gemäß</t>
  </si>
  <si>
    <t>§ 7 VOL/A-EG Eigenerklärungen ausreichend.</t>
  </si>
  <si>
    <t>Nachweise sind zu erbringen, dass die Maximierung der Ersatzleistung mindestens das zweifache der Versicherungssumme beträgt.</t>
  </si>
  <si>
    <t>Dem Angebot liegt entweder ein Nachweis über bestehende Versicherungen in angegebener</t>
  </si>
  <si>
    <t>Höhe oder die Erklärung eines Versicherers, dass er die vorgegebenen</t>
  </si>
  <si>
    <t>Versicherungssummen absichern würde, bei. (Die Erklärung darf am Tag der Submission</t>
  </si>
  <si>
    <t>nicht älter als drei Monate sein. Im Auftragsfall ist eine bestehende Versicherung spätestens</t>
  </si>
  <si>
    <t>vier Wochen nach Auftragserteilung nachzuweisen.)</t>
  </si>
  <si>
    <t>Nachweise über Zertifizierungen (DIN EN ISO 9000 ff, RAL-Gütezeichen o. ä.) - soweit</t>
  </si>
  <si>
    <t>vorhanden - liegen bei. (Das Fehlen ist kein formeller Ausschlussgrund.)</t>
  </si>
  <si>
    <t>An der vorgeschriebenen Objektbesichtigung haben wir teilgenommen. Der Nachweis ist</t>
  </si>
  <si>
    <t>als Anlage OBN beigefügt.</t>
  </si>
  <si>
    <t>3. Qualitätssicherung</t>
  </si>
  <si>
    <t>Vorlage eines Konzeptes zur Qualitätssicherung für die ausgeschriebene Leistung, indem die Maßnahmen des Unternehmens zur Gewährleistung der Qualität beschrieben werden. Ein etwaiges manuelles System, welches auf nicht elektronischem Wege sicherstellt, dass die Qualität nachprüfbar und dauerhaft gesichert ist, ist ebenso zulässig. Voraussetzung hierfür ist eine genaue Beschreibung mit Anwendungsbeispielen.  </t>
  </si>
  <si>
    <t>4. Referenzen</t>
  </si>
  <si>
    <t>Wir benennen folgende drei aktuelle Referenzen für vergleichbare Objekte, die zum Zeitpunkt</t>
  </si>
  <si>
    <t>der Angebotsöffnung mind. ein Jahr bestehen:</t>
  </si>
  <si>
    <t>Kunde:
Firmenname, PLZ, Ort</t>
  </si>
  <si>
    <t>Ansprechpartner:
Name, Telefon mit Durchwahl</t>
  </si>
  <si>
    <t>Rechnungswert, Leistungszeitraum
Art der Leistung</t>
  </si>
  <si>
    <t>5. Angaben über unser Unternehmen</t>
  </si>
  <si>
    <t>Gründungsjahr:</t>
  </si>
  <si>
    <t>Umsätze der letzten drei Jahre in Deutschland:</t>
  </si>
  <si>
    <t>in Mio. EUR</t>
  </si>
  <si>
    <t>Anzahl der Mitarbeiter in Deutschland:</t>
  </si>
  <si>
    <t>davon Meister und Facharbeiter (Gesellen):</t>
  </si>
  <si>
    <t>davon Auszubildende:</t>
  </si>
  <si>
    <t>Folgende Teilleistungen werden wir durch Subunternehmer ausführen lassen:</t>
  </si>
  <si>
    <t>Firma</t>
  </si>
  <si>
    <t>vollständige Anschrift</t>
  </si>
  <si>
    <t>Leistung, Umfang</t>
  </si>
  <si>
    <t>Sofern hier keine Angaben eingetragen sind, bedeutet dies, dass keine Subunternehmer</t>
  </si>
  <si>
    <t>vorgesehen sind. Für alle Subunternehmer sind die gleichen Nachweise wie für den</t>
  </si>
  <si>
    <t>Hauptunternehmer zu erbringen. Von jedem Subunternehmer ist eine Erklärung beizufügen,</t>
  </si>
  <si>
    <t>mit der er sich zur Ausführung der angegebenen Teilleistung im Auftragsfall verpflichtet.</t>
  </si>
  <si>
    <t>Folgende Anlagen sind Bestandteil des Angebots und liegen bei:</t>
  </si>
  <si>
    <t>Anlage OBN: Nachweis der Objektbesichtigung</t>
  </si>
  <si>
    <t>Anlage SVS: Kalkulation des Stundenverrechnungssatzes</t>
  </si>
  <si>
    <t>Anlage ERK: Einzelraumkalkulation (kompletter Ausdruck)</t>
  </si>
  <si>
    <t>Anlage GRR: Grundreinigung</t>
  </si>
  <si>
    <t>Anlage SUM: Summen (Preiszusammenstellung)</t>
  </si>
  <si>
    <t>Anlage QSK: Erklärung zur Bearbeitung Qualitätssicherungskonzept</t>
  </si>
  <si>
    <t>Wir sind uns bewusst, dass eine wissentlich falsche Angabe oder Erklärung den</t>
  </si>
  <si>
    <t>Ausschluss von dieser und ggf. weiteren Ausschreibungen zur Folge haben kann.</t>
  </si>
  <si>
    <t>Firmenstempel, Unterschrift</t>
  </si>
  <si>
    <t>Angebotsschreiben, die nicht unterschrieben sind, gelten als nicht abgegeben. Wird das</t>
  </si>
  <si>
    <t>Angebot unvollständig oder unrichtig ausgefüllt oder werden darin zweifelhafte Änderungen</t>
  </si>
  <si>
    <t>an den Eintragungen vorgenommen, so wird es vom Wettbewerb ausgeschlossen.</t>
  </si>
  <si>
    <t>Regiearbeiten (nachrichtlich)</t>
  </si>
  <si>
    <t>Regiearbeiten werden nach Bedarf gesondert beauftragt und abgerechnet. Ein Jahresumfang ist nicht bekannt.</t>
  </si>
  <si>
    <t>Leistung</t>
  </si>
  <si>
    <t>Einzelpreis/m² (€)</t>
  </si>
  <si>
    <t>Einzelpreis/
Std. (€)</t>
  </si>
  <si>
    <t>Bemerkungen</t>
  </si>
  <si>
    <t>Fläche bis 50 m²</t>
  </si>
  <si>
    <t>Fläche ab 50 m²</t>
  </si>
  <si>
    <t>Unterhaltsreinigung an Werktagen</t>
  </si>
  <si>
    <t>Unterhaltsreinigung an Sonn- und Feiertagen</t>
  </si>
  <si>
    <t>Baufeinreinigung</t>
  </si>
  <si>
    <t>Erstbeschichtung PVC-/Lino-Boden (zweifach)</t>
  </si>
  <si>
    <t>Grundreinigung und Neubeschichtung PVC-/Lino-Boden (zweifach)</t>
  </si>
  <si>
    <t>Grundreinigung Teppich (Shampoonierung und Extrahieren)</t>
  </si>
  <si>
    <t>Parkettpflege</t>
  </si>
  <si>
    <t>Bücherreinigung pro lfd. Meter</t>
  </si>
  <si>
    <t>Raum-gruppe</t>
  </si>
  <si>
    <t>Bezeichnung</t>
  </si>
  <si>
    <t>Mininal Wert m²/h</t>
  </si>
  <si>
    <t>Maximal - Wert m²/h</t>
  </si>
  <si>
    <r>
      <t xml:space="preserve">Sport- und Mehrzweckhallen, Turnhallen, Gymnastikräume
Nur bei der </t>
    </r>
    <r>
      <rPr>
        <b/>
        <sz val="10"/>
        <color theme="1"/>
        <rFont val="Tahoma"/>
        <family val="2"/>
      </rPr>
      <t>Reinigung mit einer Maschine</t>
    </r>
    <r>
      <rPr>
        <sz val="10"/>
        <color theme="1"/>
        <rFont val="Tahoma"/>
        <family val="2"/>
      </rPr>
      <t xml:space="preserve"> ist ein </t>
    </r>
    <r>
      <rPr>
        <b/>
        <sz val="10"/>
        <color theme="1"/>
        <rFont val="Tahoma"/>
        <family val="2"/>
      </rPr>
      <t>maximal Wert</t>
    </r>
    <r>
      <rPr>
        <b/>
        <sz val="10"/>
        <color theme="1"/>
        <rFont val="Tahoma"/>
        <family val="2"/>
      </rPr>
      <t xml:space="preserve">
von 850 m²/h</t>
    </r>
    <r>
      <rPr>
        <sz val="10"/>
        <color theme="1"/>
        <rFont val="Tahoma"/>
        <family val="2"/>
      </rPr>
      <t xml:space="preserve"> möglich</t>
    </r>
  </si>
  <si>
    <t>keine Reinigung</t>
  </si>
  <si>
    <t>Sonnenschutz-Elemente innen oder außen</t>
  </si>
  <si>
    <t xml:space="preserve">Sollten Sie Fragen zu dieser Datei haben oder Probleme bei der Bearbeitung auftreten, können Sie uns unter folgender Telefon-Nummer erreichen: </t>
  </si>
  <si>
    <t>Gemäß o. g. Ausschreibung bieten wir die Gebäudereinigung zu einem Festpreis (augenommen sind Tariferhöhungen) für ein Jahr ab dem XXXXXXX an. Uns ist bekannt, dass es verschiedene Daten des Reinigungsbeginns gibt.</t>
  </si>
  <si>
    <r>
      <t xml:space="preserve">Bitte füllen Sie auf den folgenden Blättern </t>
    </r>
    <r>
      <rPr>
        <b/>
        <sz val="10"/>
        <color theme="1"/>
        <rFont val="Tahoma"/>
        <family val="2"/>
      </rPr>
      <t>alle hellgrünen Felder</t>
    </r>
    <r>
      <rPr>
        <sz val="10"/>
        <color theme="1"/>
        <rFont val="Tahoma"/>
        <family val="2"/>
      </rPr>
      <t xml:space="preserve"> aus. </t>
    </r>
  </si>
  <si>
    <t>Erdgeschoss</t>
  </si>
  <si>
    <t>Grundreinigung Erdgeschoss</t>
  </si>
  <si>
    <t>1. Obergeschoss</t>
  </si>
  <si>
    <t>Grundreinigung 1. Obergeschoss</t>
  </si>
  <si>
    <t>2. Obergeschoss</t>
  </si>
  <si>
    <t>Grundreinigung 2. Obergeschoss</t>
  </si>
  <si>
    <t>Schule</t>
  </si>
  <si>
    <t>Sonstige Räume</t>
  </si>
  <si>
    <t>Hort</t>
  </si>
  <si>
    <t>Neubau</t>
  </si>
  <si>
    <t>Summe UR Erdgeschoss</t>
  </si>
  <si>
    <t>Gesamtsumme Erdgeschoss</t>
  </si>
  <si>
    <t>Summe UR 1. Obergeschoss</t>
  </si>
  <si>
    <t>Gesamtsumme 1. Obergeschoss</t>
  </si>
  <si>
    <t>Summe UR 2. Obergeschoss</t>
  </si>
  <si>
    <t>Gesamtsumme 2. Obergeschoss</t>
  </si>
  <si>
    <t xml:space="preserve">Gesamtsumme </t>
  </si>
  <si>
    <t>Preis Erdgeschoss</t>
  </si>
  <si>
    <t>Preis 1. Obergeschoss</t>
  </si>
  <si>
    <t>Preis 2. Obergeschoss</t>
  </si>
  <si>
    <t>Sch</t>
  </si>
  <si>
    <t>T1j</t>
  </si>
  <si>
    <t>Linoleum</t>
  </si>
  <si>
    <t>BMZ</t>
  </si>
  <si>
    <t>02.B-15</t>
  </si>
  <si>
    <t>2.OG</t>
  </si>
  <si>
    <t>F5</t>
  </si>
  <si>
    <t>TRH2</t>
  </si>
  <si>
    <t>02.B-14</t>
  </si>
  <si>
    <t>Flur</t>
  </si>
  <si>
    <t>02.B-13</t>
  </si>
  <si>
    <t>C5</t>
  </si>
  <si>
    <t>Mädchen-WC</t>
  </si>
  <si>
    <t>02.B-12b</t>
  </si>
  <si>
    <t>Vorraum Mädchen-WC</t>
  </si>
  <si>
    <t>02.B-12a</t>
  </si>
  <si>
    <t>n</t>
  </si>
  <si>
    <t>Schacht</t>
  </si>
  <si>
    <t>02.B-11</t>
  </si>
  <si>
    <t>B5</t>
  </si>
  <si>
    <t>Differenzierungsraum</t>
  </si>
  <si>
    <t>02.B-10</t>
  </si>
  <si>
    <t>Klassenraum</t>
  </si>
  <si>
    <t>02.B-09</t>
  </si>
  <si>
    <t>02.B-08</t>
  </si>
  <si>
    <t>02.B-07</t>
  </si>
  <si>
    <t>02.B-06</t>
  </si>
  <si>
    <t>02.B-05</t>
  </si>
  <si>
    <t>Lernraum/Marktplatz/Flur</t>
  </si>
  <si>
    <t>02.B-04</t>
  </si>
  <si>
    <t>G5</t>
  </si>
  <si>
    <t>Galerie</t>
  </si>
  <si>
    <t>02.B-03</t>
  </si>
  <si>
    <t>TRH1</t>
  </si>
  <si>
    <t>02.B-02</t>
  </si>
  <si>
    <t>Abstellraum</t>
  </si>
  <si>
    <t>02.A-14</t>
  </si>
  <si>
    <t>WC barrierefrei/Dusche</t>
  </si>
  <si>
    <t>02.A-12</t>
  </si>
  <si>
    <t>Jungen-WC</t>
  </si>
  <si>
    <t>02.A-11b</t>
  </si>
  <si>
    <t>Vorraum Jungen-WC</t>
  </si>
  <si>
    <t xml:space="preserve">02.A-11a </t>
  </si>
  <si>
    <t>02.A-10</t>
  </si>
  <si>
    <t>Vorbereitungsraum Nawi</t>
  </si>
  <si>
    <t>02.A-08</t>
  </si>
  <si>
    <t>Naturwissenschaftsraum</t>
  </si>
  <si>
    <t>02.A-07</t>
  </si>
  <si>
    <t>02.A-06</t>
  </si>
  <si>
    <t>A1</t>
  </si>
  <si>
    <t>Büro IT</t>
  </si>
  <si>
    <t>02.A-05</t>
  </si>
  <si>
    <t>Schülervertretung</t>
  </si>
  <si>
    <t>02.A-04</t>
  </si>
  <si>
    <t>Heizung</t>
  </si>
  <si>
    <t>02.A-03</t>
  </si>
  <si>
    <t>B1</t>
  </si>
  <si>
    <t>Sozialarbeit</t>
  </si>
  <si>
    <t>02.A-02</t>
  </si>
  <si>
    <t>Vorbereitungsraum Kunst</t>
  </si>
  <si>
    <t>02.A-01a</t>
  </si>
  <si>
    <t>Kunstraum</t>
  </si>
  <si>
    <t>02.A-01</t>
  </si>
  <si>
    <t>H5</t>
  </si>
  <si>
    <t>Mehrzweckraum</t>
  </si>
  <si>
    <t>01.C-13</t>
  </si>
  <si>
    <t>1.OG</t>
  </si>
  <si>
    <t>T2j</t>
  </si>
  <si>
    <t>Fliesen</t>
  </si>
  <si>
    <t>Schmutzwäsche</t>
  </si>
  <si>
    <t>01.C-12</t>
  </si>
  <si>
    <t>Herren-WC</t>
  </si>
  <si>
    <t>01.C-11</t>
  </si>
  <si>
    <t>Spielflur</t>
  </si>
  <si>
    <t>01.C-09</t>
  </si>
  <si>
    <t>TRH3</t>
  </si>
  <si>
    <t>01.C-08</t>
  </si>
  <si>
    <t>T1</t>
  </si>
  <si>
    <t>Kopierer-Raum</t>
  </si>
  <si>
    <t>01.C-07a</t>
  </si>
  <si>
    <t>01.C-07</t>
  </si>
  <si>
    <t>D5</t>
  </si>
  <si>
    <t>pädagogischer Themenraum Hort</t>
  </si>
  <si>
    <t>01.C-05</t>
  </si>
  <si>
    <t>01.C-04</t>
  </si>
  <si>
    <t>01.C-03</t>
  </si>
  <si>
    <t>01.C-02</t>
  </si>
  <si>
    <t>01.C-01</t>
  </si>
  <si>
    <t>Linoleum (ableitfähig)</t>
  </si>
  <si>
    <t>IT</t>
  </si>
  <si>
    <t>01.B-16</t>
  </si>
  <si>
    <t>Abstellraum IT</t>
  </si>
  <si>
    <t>01.B-15</t>
  </si>
  <si>
    <t>E5</t>
  </si>
  <si>
    <t>01.B-14</t>
  </si>
  <si>
    <t>01.B-13</t>
  </si>
  <si>
    <t>01.B-12b</t>
  </si>
  <si>
    <t>GT</t>
  </si>
  <si>
    <t>01.B-12a</t>
  </si>
  <si>
    <t>1-Komponentenbesichtung als Dispersionsbodenanstrich</t>
  </si>
  <si>
    <t>01.B-11</t>
  </si>
  <si>
    <t>01.B-10</t>
  </si>
  <si>
    <t>01.B-09</t>
  </si>
  <si>
    <t>01.B-08</t>
  </si>
  <si>
    <t>01.B-07</t>
  </si>
  <si>
    <t>01.B-06</t>
  </si>
  <si>
    <t>01.B-05</t>
  </si>
  <si>
    <t>01.B-04</t>
  </si>
  <si>
    <t>01.B-03</t>
  </si>
  <si>
    <t>01.B-02</t>
  </si>
  <si>
    <t>01.A-21</t>
  </si>
  <si>
    <t>T1m</t>
  </si>
  <si>
    <t>Lehrmittelraum</t>
  </si>
  <si>
    <t>01.A-20</t>
  </si>
  <si>
    <t>01.A-19</t>
  </si>
  <si>
    <t>01.A-18</t>
  </si>
  <si>
    <t>01.A-17</t>
  </si>
  <si>
    <t>Damen-WC</t>
  </si>
  <si>
    <t>01.A-16b</t>
  </si>
  <si>
    <t>Vorraum Damen-WC</t>
  </si>
  <si>
    <t>01.A-16a</t>
  </si>
  <si>
    <t>01.A-15b</t>
  </si>
  <si>
    <t>Vorraum Herren-WC</t>
  </si>
  <si>
    <t>01.A-15a</t>
  </si>
  <si>
    <t>Dusche-WC barrierefrei</t>
  </si>
  <si>
    <t>01.A-14</t>
  </si>
  <si>
    <t>01.A-13</t>
  </si>
  <si>
    <t>Wartenbereich</t>
  </si>
  <si>
    <t>01.A-12</t>
  </si>
  <si>
    <t>Garderobe</t>
  </si>
  <si>
    <t>01.A-11</t>
  </si>
  <si>
    <t>01.A-10</t>
  </si>
  <si>
    <t>01.A-09</t>
  </si>
  <si>
    <t>U1</t>
  </si>
  <si>
    <t>Erste-Hilfe-Raum</t>
  </si>
  <si>
    <t>01.A-08</t>
  </si>
  <si>
    <t>stell. Schulleitung</t>
  </si>
  <si>
    <t>01.A-07</t>
  </si>
  <si>
    <t>A2</t>
  </si>
  <si>
    <t>Sekretariat</t>
  </si>
  <si>
    <t>01.A-06</t>
  </si>
  <si>
    <t>Schulleitung</t>
  </si>
  <si>
    <t>01.A-05</t>
  </si>
  <si>
    <t>A5</t>
  </si>
  <si>
    <t>Lehrerarbeitsplätze</t>
  </si>
  <si>
    <t>01.A-04</t>
  </si>
  <si>
    <t>01.A-03</t>
  </si>
  <si>
    <t>01.A-02</t>
  </si>
  <si>
    <t>kl. Besprechungsraum</t>
  </si>
  <si>
    <t>01.A-01</t>
  </si>
  <si>
    <t>Hort-Dusche</t>
  </si>
  <si>
    <t>00.C-11</t>
  </si>
  <si>
    <t>EG</t>
  </si>
  <si>
    <t>00.C-10</t>
  </si>
  <si>
    <t>00.C-09</t>
  </si>
  <si>
    <t>00.C-08</t>
  </si>
  <si>
    <t>G2</t>
  </si>
  <si>
    <t>Erzieher-Büro/ Teeküche</t>
  </si>
  <si>
    <t>00.C-06</t>
  </si>
  <si>
    <t>päda.Raum/ Garderobe</t>
  </si>
  <si>
    <t>00.C-05</t>
  </si>
  <si>
    <t>00.C-04</t>
  </si>
  <si>
    <t>00.C-03</t>
  </si>
  <si>
    <t>00.C-02</t>
  </si>
  <si>
    <t>00.C-01</t>
  </si>
  <si>
    <t>D2j</t>
  </si>
  <si>
    <t>Spielausleihe</t>
  </si>
  <si>
    <t>00.B-17</t>
  </si>
  <si>
    <t>00.B-14</t>
  </si>
  <si>
    <t>HAR</t>
  </si>
  <si>
    <t>Windfang</t>
  </si>
  <si>
    <t>Aufzug</t>
  </si>
  <si>
    <t>Mensa</t>
  </si>
  <si>
    <t>Putzmittelraum</t>
  </si>
  <si>
    <t>Stuhllager</t>
  </si>
  <si>
    <t>Bewegungsraum</t>
  </si>
  <si>
    <t>Bücherei</t>
  </si>
  <si>
    <t>00.B-13</t>
  </si>
  <si>
    <t>00.B-12b</t>
  </si>
  <si>
    <t>00.B-12a</t>
  </si>
  <si>
    <t>00.B-11</t>
  </si>
  <si>
    <t>00.B-10</t>
  </si>
  <si>
    <t>00.B-09</t>
  </si>
  <si>
    <t>00.B-08</t>
  </si>
  <si>
    <t>00.B-07</t>
  </si>
  <si>
    <t>00.B-06</t>
  </si>
  <si>
    <t>00.B-05</t>
  </si>
  <si>
    <t>Fliesen/SFM</t>
  </si>
  <si>
    <t>00.B-04</t>
  </si>
  <si>
    <t>FIBS/ unter dem Treppenaufgang</t>
  </si>
  <si>
    <t>00.B-03</t>
  </si>
  <si>
    <t>Fliesen/ SFM</t>
  </si>
  <si>
    <t>Foyer TRH1</t>
  </si>
  <si>
    <t>00.B-02</t>
  </si>
  <si>
    <t>Gummi - Rutschfestigkeit R9</t>
  </si>
  <si>
    <t>00.B-01</t>
  </si>
  <si>
    <t>00.A-19c</t>
  </si>
  <si>
    <t>Begegnungsraum</t>
  </si>
  <si>
    <t>00.A-19b</t>
  </si>
  <si>
    <t>00.A-19a</t>
  </si>
  <si>
    <t>00.A-19</t>
  </si>
  <si>
    <t>00.A-18</t>
  </si>
  <si>
    <t>WC barrierefrei</t>
  </si>
  <si>
    <t>00.A-17</t>
  </si>
  <si>
    <t>00.A-16b</t>
  </si>
  <si>
    <t>00.A-16a</t>
  </si>
  <si>
    <t>00.A-15b</t>
  </si>
  <si>
    <t>00.A-15a</t>
  </si>
  <si>
    <t>00.A-14</t>
  </si>
  <si>
    <t>00.A-13</t>
  </si>
  <si>
    <t>00.A-12</t>
  </si>
  <si>
    <t>Hort/Schu</t>
  </si>
  <si>
    <t>00.A-11</t>
  </si>
  <si>
    <t>NSHV/UV</t>
  </si>
  <si>
    <t>00.A-10</t>
  </si>
  <si>
    <t>SiBe</t>
  </si>
  <si>
    <t>00.A-09</t>
  </si>
  <si>
    <t>Hausmester-Büro</t>
  </si>
  <si>
    <t>00.A-08</t>
  </si>
  <si>
    <t>H2</t>
  </si>
  <si>
    <t>Hausmeister-Werkstatt</t>
  </si>
  <si>
    <t>00.A-07</t>
  </si>
  <si>
    <t>Caterer</t>
  </si>
  <si>
    <t>Personal-WC</t>
  </si>
  <si>
    <t>00.A-06</t>
  </si>
  <si>
    <t>Personalumkleide</t>
  </si>
  <si>
    <t>00.A-05</t>
  </si>
  <si>
    <t>Schülerküche</t>
  </si>
  <si>
    <t>00.A-03</t>
  </si>
  <si>
    <t>Ausgabeküche</t>
  </si>
  <si>
    <t>00.A-01</t>
  </si>
  <si>
    <t>anderer SVS</t>
  </si>
  <si>
    <t>Raumgruppe</t>
  </si>
  <si>
    <t>Grund-reinigung</t>
  </si>
  <si>
    <t>Netto-
Kosten
(€/Jahr)</t>
  </si>
  <si>
    <t>Reinigungs-
zeit
(h/Jahr)</t>
  </si>
  <si>
    <t>Reinigungs-
fläche
(m²/Jahr)</t>
  </si>
  <si>
    <t>Richtwert
(m²/h)</t>
  </si>
  <si>
    <t>Stunden-verr.-satz
(€)</t>
  </si>
  <si>
    <t>Reinigungs-
tage/Jahr</t>
  </si>
  <si>
    <t>Boden-
fläche
(m²)</t>
  </si>
  <si>
    <t>Boden-
belag</t>
  </si>
  <si>
    <t>Raum-Nutzung</t>
  </si>
  <si>
    <t>Raum-Nr.</t>
  </si>
  <si>
    <t>Geschoss</t>
  </si>
  <si>
    <t>Objektnr.</t>
  </si>
  <si>
    <t>Los</t>
  </si>
  <si>
    <t>Trakt</t>
  </si>
  <si>
    <t xml:space="preserve">Nettokosten (€/Jahr)  </t>
  </si>
  <si>
    <t xml:space="preserve">Bodenfläche (m²)  </t>
  </si>
  <si>
    <t xml:space="preserve">Reinigungszeit (h/Jahr)  </t>
  </si>
  <si>
    <t xml:space="preserve">Reinigungsfläche (m²/Jahr)  </t>
  </si>
  <si>
    <t>Ganztagsbetreuung</t>
  </si>
  <si>
    <t>x</t>
  </si>
  <si>
    <t>Leer</t>
  </si>
  <si>
    <t>I1</t>
  </si>
  <si>
    <t>I</t>
  </si>
  <si>
    <t>Im Auftragsfall wird eine Betriebshaftpflichtversicherung mit folgenden Deckungs-
summen abgeschlossen:</t>
  </si>
  <si>
    <t>- Personenschäden (1.500.000 €)
'- Sach- und Vermögensschäden (500.000 €)
- Bearbeitungsschäden (500.000 €)
- Schlüsselschäden (50.000€)</t>
  </si>
  <si>
    <t>Unterhalts- und Grundreinigung für die Grundschule im Ortsteil Hangelsberg der Gemeinde Grünheide</t>
  </si>
  <si>
    <t>Projekt: 341/26</t>
  </si>
  <si>
    <t>Unterhalts- und Grundreinigung der Grundschule Hangelsberg</t>
  </si>
  <si>
    <t>Gemeinde Grünheide (Mark)</t>
  </si>
  <si>
    <t xml:space="preserve">Die nachfolgenden Leistungskennzahlen dienen als Orientierungswerte für die Kalkulation der Unterhaltsreinigung. Die tatsächlich erreichbare Flächenleistung ist objektspezifisch zu ermitteln und richtet sich insbesondere nach folgenden Einflussfaktoren:
Verschmutzungsgrad
Reinigungsintervall
Art des Bodenbelags
Möblierungsgrad bzw. Freiflächenanteil
Einsatz von Reinigungsmaschinen
Hygienische Anforderungen
Gebäudegeometrie sowie Wege-, Rüst- und Nebenzeiten
</t>
  </si>
  <si>
    <t>Orientierungswerte für Leistungskennzahlen
in der Unterhaltsreinigung</t>
  </si>
  <si>
    <t>Hinweise</t>
  </si>
  <si>
    <r>
      <rPr>
        <sz val="11"/>
        <color theme="1"/>
        <rFont val="Symbol"/>
        <family val="1"/>
        <charset val="2"/>
      </rPr>
      <t>·</t>
    </r>
    <r>
      <rPr>
        <sz val="11"/>
        <color theme="1"/>
        <rFont val="Arial1"/>
      </rPr>
      <t xml:space="preserve"> </t>
    </r>
    <r>
      <rPr>
        <sz val="11"/>
        <color theme="1"/>
        <rFont val="Arial1"/>
      </rPr>
      <t>Die Leistungskennzahlen sind als Kalkulations- und Orientierungswerte zu verstehen und stellen keine verbindlichen Soll-Leistungen dar.</t>
    </r>
  </si>
  <si>
    <r>
      <rPr>
        <sz val="11"/>
        <color theme="1"/>
        <rFont val="Symbol"/>
        <family val="1"/>
        <charset val="2"/>
      </rPr>
      <t>·</t>
    </r>
    <r>
      <rPr>
        <sz val="11"/>
        <color theme="1"/>
        <rFont val="Arial1"/>
      </rPr>
      <t xml:space="preserve"> </t>
    </r>
    <r>
      <rPr>
        <sz val="11"/>
        <color theme="1"/>
        <rFont val="Arial1"/>
      </rPr>
      <t>Bei erhöhten Hygieneanforderungen (z. B. in Kindertagesstätten, Schulen, medizinischen Einrichtungen oder Sanitärräumen) können niedrigere Flächenleistungen erforderlich sein.</t>
    </r>
  </si>
  <si>
    <r>
      <rPr>
        <sz val="11"/>
        <color theme="1"/>
        <rFont val="Symbol"/>
        <family val="1"/>
        <charset val="2"/>
      </rPr>
      <t xml:space="preserve">· </t>
    </r>
    <r>
      <rPr>
        <sz val="11"/>
        <color theme="1"/>
        <rFont val="Arial1"/>
      </rPr>
      <t>Der maximale Leistungswert für Sporthallen ist nur bei großflächiger maschineller Reinigung unter geeigneten Rahmenbedingungen erreichbar.</t>
    </r>
  </si>
  <si>
    <r>
      <rPr>
        <sz val="11"/>
        <color theme="1"/>
        <rFont val="Symbol"/>
        <family val="1"/>
        <charset val="2"/>
      </rPr>
      <t>·</t>
    </r>
    <r>
      <rPr>
        <sz val="11"/>
        <color theme="1"/>
        <rFont val="Arial1"/>
      </rPr>
      <t xml:space="preserve"> </t>
    </r>
    <r>
      <rPr>
        <sz val="11"/>
        <color theme="1"/>
        <rFont val="Arial1"/>
      </rPr>
      <t>Für die Angebotskalkulation ist grundsätzlich eine objektbezogene Leistungsermittlung vorzunehmen.</t>
    </r>
  </si>
  <si>
    <r>
      <t xml:space="preserve">Der von Ihnen kalkulierte Stundenverrechnungssatz für sozialversicherungspflichtige Beschäftigte </t>
    </r>
    <r>
      <rPr>
        <sz val="10"/>
        <color theme="1"/>
        <rFont val="Tahoma"/>
        <family val="2"/>
      </rPr>
      <t>wird automatisch auf diese Seite übernommen. Wenn Sie weitere Stundenverrechnungssätze kalkuliert haben, können Sie diese hier in der entsprechenden Spalte eintragen und den vorgegebenen Wert überschreiben.</t>
    </r>
  </si>
  <si>
    <t>Lehrerzimmer/ Teeküche enthalten</t>
  </si>
  <si>
    <t>Hortleitung/Teeküche enthalten</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</si>
</sst>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407]dd&quot;.&quot;mm&quot;.&quot;yyyy"/>
    <numFmt numFmtId="165" formatCode="0.00&quot; &quot;%"/>
    <numFmt numFmtId="166" formatCode="#,##0.00&quot; €&quot;"/>
    <numFmt numFmtId="167" formatCode="#,##0.00&quot;   &quot;"/>
    <numFmt numFmtId="168" formatCode="#,##0.00&quot; €&quot;;[Red]&quot;-&quot;#,##0.00&quot; €&quot;"/>
    <numFmt numFmtId="169" formatCode="#,##0.00\ &quot;€&quot;"/>
  </numFmts>
  <fonts count="55">
    <font>
      <sz val="11"/>
      <color theme="1"/>
      <name val="Arial1"/>
    </font>
    <font>
      <sz val="11"/>
      <color theme="1"/>
      <name val="Arial1"/>
    </font>
    <font>
      <b/>
      <sz val="10"/>
      <color rgb="FF000000"/>
      <name val="Arial1"/>
    </font>
    <font>
      <sz val="10"/>
      <color rgb="FFFFFFFF"/>
      <name val="Arial1"/>
    </font>
    <font>
      <sz val="10"/>
      <color rgb="FFCC0000"/>
      <name val="Arial1"/>
    </font>
    <font>
      <b/>
      <sz val="10"/>
      <color rgb="FFFFFFFF"/>
      <name val="Arial1"/>
    </font>
    <font>
      <sz val="10"/>
      <color theme="1"/>
      <name val="Arial"/>
      <family val="2"/>
    </font>
    <font>
      <u/>
      <sz val="10"/>
      <color rgb="FF0000FF"/>
      <name val="Arial"/>
      <family val="2"/>
    </font>
    <font>
      <i/>
      <sz val="10"/>
      <color rgb="FF808080"/>
      <name val="Arial1"/>
    </font>
    <font>
      <sz val="10"/>
      <color rgb="FF006600"/>
      <name val="Arial1"/>
    </font>
    <font>
      <b/>
      <sz val="24"/>
      <color rgb="FF000000"/>
      <name val="Arial1"/>
    </font>
    <font>
      <sz val="18"/>
      <color rgb="FF000000"/>
      <name val="Arial1"/>
    </font>
    <font>
      <sz val="12"/>
      <color rgb="FF000000"/>
      <name val="Arial1"/>
    </font>
    <font>
      <u/>
      <sz val="10"/>
      <color rgb="FF0000EE"/>
      <name val="Arial1"/>
    </font>
    <font>
      <sz val="10"/>
      <color rgb="FF996600"/>
      <name val="Arial1"/>
    </font>
    <font>
      <sz val="10"/>
      <color rgb="FF333333"/>
      <name val="Arial1"/>
    </font>
    <font>
      <sz val="10"/>
      <color theme="1"/>
      <name val="Tahoma"/>
      <family val="2"/>
    </font>
    <font>
      <b/>
      <sz val="11"/>
      <color theme="1"/>
      <name val="Tahoma"/>
      <family val="2"/>
    </font>
    <font>
      <b/>
      <sz val="10"/>
      <color theme="1"/>
      <name val="Tahoma"/>
      <family val="2"/>
    </font>
    <font>
      <b/>
      <sz val="12"/>
      <color theme="1"/>
      <name val="Tahoma"/>
      <family val="2"/>
    </font>
    <font>
      <sz val="11"/>
      <color theme="1"/>
      <name val="Tahoma"/>
      <family val="2"/>
    </font>
    <font>
      <sz val="10"/>
      <color rgb="FF0000FF"/>
      <name val="Arial"/>
      <family val="2"/>
    </font>
    <font>
      <u/>
      <sz val="9"/>
      <color rgb="FF0000FF"/>
      <name val="Arial"/>
      <family val="2"/>
    </font>
    <font>
      <b/>
      <sz val="16"/>
      <color theme="1"/>
      <name val="Tahoma"/>
      <family val="2"/>
    </font>
    <font>
      <sz val="10"/>
      <color rgb="FFFF0000"/>
      <name val="Tahoma"/>
      <family val="2"/>
    </font>
    <font>
      <b/>
      <sz val="14"/>
      <color theme="1"/>
      <name val="Tahoma"/>
      <family val="2"/>
    </font>
    <font>
      <sz val="8"/>
      <color theme="1"/>
      <name val="Tahoma"/>
      <family val="2"/>
    </font>
    <font>
      <sz val="11"/>
      <color theme="1"/>
      <name val="Arial"/>
      <family val="2"/>
    </font>
    <font>
      <sz val="12"/>
      <color theme="1"/>
      <name val="Tahoma"/>
      <family val="2"/>
    </font>
    <font>
      <b/>
      <sz val="10"/>
      <color rgb="FFFF0000"/>
      <name val="Tahoma"/>
      <family val="2"/>
    </font>
    <font>
      <sz val="18"/>
      <color theme="1"/>
      <name val="Tahoma"/>
      <family val="2"/>
    </font>
    <font>
      <u/>
      <sz val="12"/>
      <color theme="1"/>
      <name val="Tahoma"/>
      <family val="2"/>
    </font>
    <font>
      <u/>
      <sz val="10"/>
      <color theme="1"/>
      <name val="Tahoma"/>
      <family val="2"/>
    </font>
    <font>
      <sz val="10"/>
      <color rgb="FF000000"/>
      <name val="Tahoma"/>
      <family val="2"/>
    </font>
    <font>
      <i/>
      <sz val="10"/>
      <color theme="1"/>
      <name val="Tahoma"/>
      <family val="2"/>
    </font>
    <font>
      <sz val="9"/>
      <color theme="1"/>
      <name val="Tahoma"/>
      <family val="2"/>
    </font>
    <font>
      <b/>
      <sz val="10"/>
      <color rgb="FFFF0000"/>
      <name val="Arial"/>
      <family val="2"/>
    </font>
    <font>
      <u/>
      <sz val="11"/>
      <color theme="10"/>
      <name val="Arial1"/>
    </font>
    <font>
      <b/>
      <u/>
      <sz val="11"/>
      <color theme="8" tint="-0.249977111117893"/>
      <name val="Arial1"/>
    </font>
    <font>
      <sz val="9"/>
      <color indexed="81"/>
      <name val="Segoe UI"/>
      <charset val="1"/>
    </font>
    <font>
      <sz val="9"/>
      <color indexed="81"/>
      <name val="Tahoma"/>
      <family val="2"/>
    </font>
    <font>
      <sz val="9"/>
      <color indexed="81"/>
      <name val="Segoe UI"/>
      <family val="2"/>
    </font>
    <font>
      <sz val="9"/>
      <name val="Arial"/>
      <family val="2"/>
    </font>
    <font>
      <sz val="8"/>
      <name val="Tahoma"/>
      <family val="2"/>
    </font>
    <font>
      <sz val="8"/>
      <color indexed="10"/>
      <name val="Tahoma"/>
      <family val="2"/>
    </font>
    <font>
      <sz val="8"/>
      <color rgb="FF000000"/>
      <name val="Tahoma"/>
      <family val="2"/>
    </font>
    <font>
      <sz val="8"/>
      <name val="Arial"/>
      <family val="2"/>
    </font>
    <font>
      <sz val="10"/>
      <color rgb="FF3366FF"/>
      <name val="Tahoma"/>
      <family val="2"/>
    </font>
    <font>
      <b/>
      <sz val="8"/>
      <color theme="1"/>
      <name val="Tahoma"/>
      <family val="2"/>
    </font>
    <font>
      <i/>
      <sz val="8"/>
      <name val="Tahoma"/>
      <family val="2"/>
    </font>
    <font>
      <b/>
      <sz val="10"/>
      <color rgb="FF000000"/>
      <name val="Tahoma"/>
      <family val="2"/>
    </font>
    <font>
      <b/>
      <sz val="11"/>
      <color rgb="FFFF0000"/>
      <name val="Tahoma"/>
      <family val="2"/>
    </font>
    <font>
      <sz val="8"/>
      <color indexed="8"/>
      <name val="Tahoma"/>
      <family val="2"/>
    </font>
    <font>
      <b/>
      <sz val="18"/>
      <color theme="1"/>
      <name val="Arial1"/>
    </font>
    <font>
      <sz val="11"/>
      <color theme="1"/>
      <name val="Symbol"/>
      <family val="1"/>
      <charset val="2"/>
    </font>
  </fonts>
  <fills count="18">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7F7F80"/>
        <bgColor rgb="FF7F7F80"/>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FFFFF"/>
        <bgColor rgb="FFFFFFFF"/>
      </patternFill>
    </fill>
    <fill>
      <patternFill patternType="solid">
        <fgColor rgb="FF95B3D7"/>
        <bgColor rgb="FF95B3D7"/>
      </patternFill>
    </fill>
    <fill>
      <patternFill patternType="solid">
        <fgColor rgb="FF92D050"/>
        <bgColor rgb="FF92D050"/>
      </patternFill>
    </fill>
    <fill>
      <patternFill patternType="solid">
        <fgColor rgb="FFBFBFBF"/>
        <bgColor rgb="FFBFBFBF"/>
      </patternFill>
    </fill>
    <fill>
      <patternFill patternType="solid">
        <fgColor rgb="FFC0C0C0"/>
        <bgColor rgb="FFC0C0C0"/>
      </patternFill>
    </fill>
    <fill>
      <patternFill patternType="solid">
        <fgColor theme="0" tint="-0.14999847407452621"/>
        <bgColor rgb="FF92D050"/>
      </patternFill>
    </fill>
    <fill>
      <patternFill patternType="solid">
        <fgColor theme="0" tint="-0.14999847407452621"/>
        <bgColor rgb="FFFFFFFF"/>
      </patternFill>
    </fill>
    <fill>
      <patternFill patternType="solid">
        <fgColor rgb="FFFFFFFF"/>
        <bgColor indexed="64"/>
      </patternFill>
    </fill>
  </fills>
  <borders count="26">
    <border>
      <left/>
      <right/>
      <top/>
      <bottom/>
      <diagonal/>
    </border>
    <border>
      <left style="thin">
        <color rgb="FF808080"/>
      </left>
      <right style="thin">
        <color rgb="FF808080"/>
      </right>
      <top style="thin">
        <color rgb="FF808080"/>
      </top>
      <bottom style="thin">
        <color rgb="FF80808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auto="1"/>
      </left>
      <right style="thin">
        <color auto="1"/>
      </right>
      <top style="thin">
        <color auto="1"/>
      </top>
      <bottom style="thin">
        <color auto="1"/>
      </bottom>
      <diagonal/>
    </border>
  </borders>
  <cellStyleXfs count="23">
    <xf numFmtId="0" fontId="0" fillId="0" borderId="0"/>
    <xf numFmtId="0" fontId="14" fillId="9" borderId="0"/>
    <xf numFmtId="0" fontId="2" fillId="0" borderId="0"/>
    <xf numFmtId="0" fontId="3" fillId="2" borderId="0"/>
    <xf numFmtId="0" fontId="3" fillId="3" borderId="0"/>
    <xf numFmtId="0" fontId="2" fillId="4" borderId="0"/>
    <xf numFmtId="0" fontId="4" fillId="5" borderId="0"/>
    <xf numFmtId="0" fontId="1" fillId="6" borderId="0"/>
    <xf numFmtId="0" fontId="5" fillId="7" borderId="0"/>
    <xf numFmtId="0" fontId="6" fillId="0" borderId="0"/>
    <xf numFmtId="0" fontId="7" fillId="0" borderId="0"/>
    <xf numFmtId="0" fontId="8" fillId="0" borderId="0"/>
    <xf numFmtId="0" fontId="9" fillId="8" borderId="0"/>
    <xf numFmtId="0" fontId="10" fillId="0" borderId="0"/>
    <xf numFmtId="0" fontId="11" fillId="0" borderId="0"/>
    <xf numFmtId="0" fontId="12" fillId="0" borderId="0"/>
    <xf numFmtId="0" fontId="13" fillId="0" borderId="0"/>
    <xf numFmtId="0" fontId="15" fillId="9" borderId="1"/>
    <xf numFmtId="0" fontId="6" fillId="0" borderId="0"/>
    <xf numFmtId="0" fontId="1" fillId="0" borderId="0"/>
    <xf numFmtId="0" fontId="1" fillId="0" borderId="0"/>
    <xf numFmtId="0" fontId="4" fillId="0" borderId="0"/>
    <xf numFmtId="0" fontId="37" fillId="0" borderId="0" applyNumberFormat="0" applyFill="0" applyBorder="0" applyAlignment="0" applyProtection="0"/>
  </cellStyleXfs>
  <cellXfs count="351">
    <xf numFmtId="0" fontId="0" fillId="0" borderId="0" xfId="0"/>
    <xf numFmtId="0" fontId="16" fillId="0" borderId="0" xfId="0" applyFont="1" applyAlignment="1" applyProtection="1">
      <alignment wrapText="1"/>
      <protection hidden="1"/>
    </xf>
    <xf numFmtId="0" fontId="16" fillId="0" borderId="0" xfId="0" applyFont="1" applyProtection="1">
      <protection hidden="1"/>
    </xf>
    <xf numFmtId="0" fontId="16" fillId="0" borderId="0" xfId="0" applyFont="1" applyAlignment="1" applyProtection="1">
      <alignment vertical="top" wrapText="1"/>
      <protection hidden="1"/>
    </xf>
    <xf numFmtId="0" fontId="17" fillId="0" borderId="0" xfId="0" applyFont="1" applyAlignment="1" applyProtection="1">
      <alignment vertical="top" wrapText="1"/>
      <protection hidden="1"/>
    </xf>
    <xf numFmtId="0" fontId="16" fillId="0" borderId="0" xfId="0" applyFont="1" applyProtection="1">
      <protection locked="0"/>
    </xf>
    <xf numFmtId="0" fontId="16" fillId="10" borderId="0" xfId="0" applyFont="1" applyFill="1" applyAlignment="1" applyProtection="1">
      <alignment vertical="top" wrapText="1"/>
      <protection hidden="1"/>
    </xf>
    <xf numFmtId="0" fontId="0" fillId="0" borderId="0" xfId="0" applyAlignment="1" applyProtection="1">
      <protection hidden="1"/>
    </xf>
    <xf numFmtId="0" fontId="16" fillId="0" borderId="0" xfId="0" applyFont="1" applyAlignment="1" applyProtection="1">
      <protection hidden="1"/>
    </xf>
    <xf numFmtId="0" fontId="0" fillId="0" borderId="0" xfId="0" applyBorder="1" applyAlignment="1" applyProtection="1">
      <alignment vertical="top" wrapText="1"/>
      <protection hidden="1"/>
    </xf>
    <xf numFmtId="0" fontId="16" fillId="0" borderId="0" xfId="0" applyFont="1" applyBorder="1" applyAlignment="1" applyProtection="1">
      <alignment vertical="top" wrapText="1"/>
      <protection hidden="1"/>
    </xf>
    <xf numFmtId="0" fontId="19" fillId="0" borderId="0" xfId="0" applyFont="1" applyAlignment="1" applyProtection="1">
      <alignment vertical="top" wrapText="1"/>
      <protection hidden="1"/>
    </xf>
    <xf numFmtId="0" fontId="17" fillId="0" borderId="2" xfId="0" applyFont="1" applyBorder="1" applyAlignment="1" applyProtection="1">
      <alignment vertical="top" wrapText="1"/>
      <protection hidden="1"/>
    </xf>
    <xf numFmtId="0" fontId="16" fillId="0" borderId="3" xfId="0" applyFont="1" applyBorder="1" applyProtection="1">
      <protection hidden="1"/>
    </xf>
    <xf numFmtId="0" fontId="20" fillId="0" borderId="4" xfId="0" applyFont="1" applyBorder="1" applyAlignment="1" applyProtection="1">
      <alignment vertical="top" wrapText="1"/>
      <protection hidden="1"/>
    </xf>
    <xf numFmtId="0" fontId="20" fillId="11" borderId="5" xfId="0" applyFont="1" applyFill="1" applyBorder="1" applyProtection="1">
      <protection hidden="1"/>
    </xf>
    <xf numFmtId="0" fontId="20" fillId="0" borderId="6" xfId="0" applyFont="1" applyBorder="1" applyProtection="1">
      <protection hidden="1"/>
    </xf>
    <xf numFmtId="49" fontId="20" fillId="11" borderId="7" xfId="0" applyNumberFormat="1" applyFont="1" applyFill="1" applyBorder="1" applyAlignment="1" applyProtection="1">
      <alignment horizontal="left"/>
      <protection hidden="1"/>
    </xf>
    <xf numFmtId="0" fontId="20" fillId="12" borderId="5" xfId="0" applyFont="1" applyFill="1" applyBorder="1" applyProtection="1">
      <protection locked="0"/>
    </xf>
    <xf numFmtId="0" fontId="16" fillId="0" borderId="4" xfId="0" applyFont="1" applyBorder="1" applyAlignment="1" applyProtection="1">
      <alignment vertical="top" wrapText="1"/>
      <protection hidden="1"/>
    </xf>
    <xf numFmtId="0" fontId="16" fillId="0" borderId="4" xfId="0" applyFont="1" applyBorder="1" applyProtection="1">
      <protection hidden="1"/>
    </xf>
    <xf numFmtId="0" fontId="16" fillId="12" borderId="5" xfId="0" applyFont="1" applyFill="1" applyBorder="1" applyProtection="1">
      <protection locked="0"/>
    </xf>
    <xf numFmtId="0" fontId="16" fillId="0" borderId="5" xfId="0" applyFont="1" applyBorder="1" applyProtection="1">
      <protection hidden="1"/>
    </xf>
    <xf numFmtId="0" fontId="16" fillId="0" borderId="6" xfId="0" applyFont="1" applyBorder="1" applyProtection="1">
      <protection hidden="1"/>
    </xf>
    <xf numFmtId="0" fontId="7" fillId="12" borderId="7" xfId="10" applyFont="1" applyFill="1" applyBorder="1" applyAlignment="1" applyProtection="1">
      <protection locked="0"/>
    </xf>
    <xf numFmtId="0" fontId="20" fillId="0" borderId="5" xfId="0" applyFont="1" applyBorder="1" applyProtection="1">
      <protection hidden="1"/>
    </xf>
    <xf numFmtId="0" fontId="21" fillId="0" borderId="7" xfId="10" applyFont="1" applyBorder="1" applyAlignment="1" applyProtection="1">
      <protection hidden="1"/>
    </xf>
    <xf numFmtId="0" fontId="16" fillId="10" borderId="0" xfId="0" applyFont="1" applyFill="1" applyBorder="1" applyAlignment="1" applyProtection="1">
      <alignment vertical="top"/>
      <protection hidden="1"/>
    </xf>
    <xf numFmtId="0" fontId="19" fillId="11" borderId="2" xfId="0" applyFont="1" applyFill="1" applyBorder="1" applyProtection="1">
      <protection hidden="1"/>
    </xf>
    <xf numFmtId="0" fontId="16" fillId="11" borderId="9" xfId="0" applyFont="1" applyFill="1" applyBorder="1" applyProtection="1">
      <protection hidden="1"/>
    </xf>
    <xf numFmtId="0" fontId="19" fillId="11" borderId="9" xfId="0" applyFont="1" applyFill="1" applyBorder="1" applyAlignment="1" applyProtection="1">
      <alignment horizontal="right"/>
      <protection hidden="1"/>
    </xf>
    <xf numFmtId="0" fontId="19" fillId="11" borderId="3" xfId="0" applyFont="1" applyFill="1" applyBorder="1" applyAlignment="1" applyProtection="1">
      <alignment horizontal="right"/>
      <protection hidden="1"/>
    </xf>
    <xf numFmtId="0" fontId="18" fillId="11" borderId="6" xfId="0" applyFont="1" applyFill="1" applyBorder="1" applyProtection="1">
      <protection hidden="1"/>
    </xf>
    <xf numFmtId="0" fontId="16" fillId="11" borderId="10" xfId="0" applyFont="1" applyFill="1" applyBorder="1" applyProtection="1">
      <protection hidden="1"/>
    </xf>
    <xf numFmtId="0" fontId="16" fillId="11" borderId="7" xfId="0" applyFont="1" applyFill="1" applyBorder="1" applyProtection="1">
      <protection hidden="1"/>
    </xf>
    <xf numFmtId="0" fontId="16" fillId="10" borderId="0" xfId="0" applyFont="1" applyFill="1" applyProtection="1">
      <protection hidden="1"/>
    </xf>
    <xf numFmtId="0" fontId="22" fillId="0" borderId="0" xfId="10" applyFont="1" applyBorder="1" applyAlignment="1" applyProtection="1">
      <alignment horizontal="right"/>
      <protection hidden="1"/>
    </xf>
    <xf numFmtId="0" fontId="23" fillId="10" borderId="0" xfId="0" applyFont="1" applyFill="1" applyProtection="1">
      <protection hidden="1"/>
    </xf>
    <xf numFmtId="0" fontId="18" fillId="0" borderId="11" xfId="0" applyFont="1" applyBorder="1" applyAlignment="1" applyProtection="1">
      <alignment horizontal="center" vertical="center" wrapText="1"/>
      <protection hidden="1"/>
    </xf>
    <xf numFmtId="0" fontId="18" fillId="0" borderId="11" xfId="0" applyFont="1" applyBorder="1" applyProtection="1">
      <protection hidden="1"/>
    </xf>
    <xf numFmtId="165" fontId="18" fillId="0" borderId="11" xfId="0" applyNumberFormat="1" applyFont="1" applyBorder="1" applyProtection="1">
      <protection hidden="1"/>
    </xf>
    <xf numFmtId="168" fontId="18" fillId="0" borderId="11" xfId="0" applyNumberFormat="1" applyFont="1" applyBorder="1" applyProtection="1">
      <protection hidden="1"/>
    </xf>
    <xf numFmtId="168" fontId="18" fillId="12" borderId="11" xfId="0" applyNumberFormat="1" applyFont="1" applyFill="1" applyBorder="1" applyProtection="1">
      <protection locked="0"/>
    </xf>
    <xf numFmtId="0" fontId="18" fillId="0" borderId="12" xfId="0" applyFont="1" applyBorder="1" applyProtection="1">
      <protection hidden="1"/>
    </xf>
    <xf numFmtId="0" fontId="18" fillId="0" borderId="13" xfId="0" applyFont="1" applyBorder="1" applyProtection="1">
      <protection hidden="1"/>
    </xf>
    <xf numFmtId="0" fontId="18" fillId="0" borderId="14" xfId="0" applyFont="1" applyBorder="1" applyProtection="1">
      <protection hidden="1"/>
    </xf>
    <xf numFmtId="0" fontId="16" fillId="10" borderId="12" xfId="0" applyFont="1" applyFill="1" applyBorder="1" applyProtection="1">
      <protection hidden="1"/>
    </xf>
    <xf numFmtId="0" fontId="16" fillId="10" borderId="13" xfId="0" applyFont="1" applyFill="1" applyBorder="1" applyProtection="1">
      <protection hidden="1"/>
    </xf>
    <xf numFmtId="0" fontId="16" fillId="10" borderId="14" xfId="0" applyFont="1" applyFill="1" applyBorder="1" applyProtection="1">
      <protection hidden="1"/>
    </xf>
    <xf numFmtId="0" fontId="16" fillId="10" borderId="11" xfId="0" applyFont="1" applyFill="1" applyBorder="1" applyProtection="1">
      <protection hidden="1"/>
    </xf>
    <xf numFmtId="165" fontId="16" fillId="12" borderId="11" xfId="0" applyNumberFormat="1" applyFont="1" applyFill="1" applyBorder="1" applyProtection="1">
      <protection locked="0"/>
    </xf>
    <xf numFmtId="168" fontId="16" fillId="10" borderId="11" xfId="0" applyNumberFormat="1" applyFont="1" applyFill="1" applyBorder="1" applyProtection="1">
      <protection hidden="1"/>
    </xf>
    <xf numFmtId="166" fontId="16" fillId="10" borderId="11" xfId="0" applyNumberFormat="1" applyFont="1" applyFill="1" applyBorder="1" applyProtection="1">
      <protection hidden="1"/>
    </xf>
    <xf numFmtId="0" fontId="18" fillId="0" borderId="11" xfId="0" applyFont="1" applyBorder="1" applyAlignment="1" applyProtection="1">
      <alignment wrapText="1"/>
      <protection hidden="1"/>
    </xf>
    <xf numFmtId="166" fontId="18" fillId="0" borderId="11" xfId="0" applyNumberFormat="1" applyFont="1" applyBorder="1" applyProtection="1">
      <protection hidden="1"/>
    </xf>
    <xf numFmtId="0" fontId="16" fillId="0" borderId="11" xfId="0" applyFont="1" applyBorder="1" applyProtection="1">
      <protection hidden="1"/>
    </xf>
    <xf numFmtId="0" fontId="16" fillId="0" borderId="0" xfId="0" applyFont="1" applyAlignment="1" applyProtection="1">
      <alignment horizontal="center"/>
      <protection hidden="1"/>
    </xf>
    <xf numFmtId="0" fontId="16" fillId="11" borderId="9" xfId="0" applyFont="1" applyFill="1" applyBorder="1" applyAlignment="1" applyProtection="1">
      <alignment horizontal="center"/>
      <protection hidden="1"/>
    </xf>
    <xf numFmtId="0" fontId="16" fillId="11" borderId="10" xfId="0" applyFont="1" applyFill="1" applyBorder="1" applyAlignment="1" applyProtection="1">
      <alignment horizontal="center"/>
      <protection hidden="1"/>
    </xf>
    <xf numFmtId="0" fontId="16" fillId="11" borderId="7" xfId="0" applyFont="1" applyFill="1" applyBorder="1" applyAlignment="1" applyProtection="1">
      <alignment horizontal="right"/>
      <protection hidden="1"/>
    </xf>
    <xf numFmtId="0" fontId="16" fillId="10" borderId="0" xfId="0" applyFont="1" applyFill="1" applyBorder="1" applyAlignment="1" applyProtection="1">
      <alignment horizontal="center" vertical="top"/>
      <protection hidden="1"/>
    </xf>
    <xf numFmtId="0" fontId="7" fillId="10" borderId="0" xfId="10" applyFill="1" applyBorder="1" applyAlignment="1" applyProtection="1">
      <alignment vertical="top"/>
      <protection hidden="1"/>
    </xf>
    <xf numFmtId="0" fontId="16" fillId="10" borderId="0" xfId="0" applyFont="1" applyFill="1" applyAlignment="1" applyProtection="1">
      <alignment horizontal="right"/>
      <protection hidden="1"/>
    </xf>
    <xf numFmtId="0" fontId="16" fillId="10" borderId="0" xfId="0" applyFont="1" applyFill="1" applyAlignment="1" applyProtection="1">
      <alignment horizontal="center"/>
      <protection hidden="1"/>
    </xf>
    <xf numFmtId="0" fontId="16" fillId="10" borderId="0" xfId="0" applyFont="1" applyFill="1" applyAlignment="1" applyProtection="1">
      <alignment horizontal="center" wrapText="1"/>
      <protection hidden="1"/>
    </xf>
    <xf numFmtId="0" fontId="18" fillId="0" borderId="11" xfId="0" applyFont="1" applyBorder="1" applyAlignment="1" applyProtection="1">
      <alignment horizontal="left" vertical="center" wrapText="1"/>
      <protection hidden="1"/>
    </xf>
    <xf numFmtId="0" fontId="18" fillId="0" borderId="11" xfId="0" applyFont="1" applyBorder="1" applyAlignment="1" applyProtection="1">
      <alignment vertical="center"/>
      <protection hidden="1"/>
    </xf>
    <xf numFmtId="0" fontId="18" fillId="0" borderId="11" xfId="0" applyFont="1" applyBorder="1" applyAlignment="1" applyProtection="1">
      <alignment horizontal="center" vertical="center"/>
      <protection hidden="1"/>
    </xf>
    <xf numFmtId="0" fontId="16" fillId="0" borderId="0" xfId="0" applyFont="1" applyAlignment="1" applyProtection="1">
      <alignment wrapText="1" shrinkToFit="1"/>
      <protection hidden="1"/>
    </xf>
    <xf numFmtId="0" fontId="16" fillId="0" borderId="11" xfId="0" applyFont="1" applyBorder="1" applyAlignment="1" applyProtection="1">
      <alignment horizontal="center" vertical="center" wrapText="1" shrinkToFit="1"/>
      <protection hidden="1"/>
    </xf>
    <xf numFmtId="0" fontId="16" fillId="0" borderId="11" xfId="0" applyFont="1" applyBorder="1" applyAlignment="1" applyProtection="1">
      <alignment vertical="center" wrapText="1" shrinkToFit="1"/>
      <protection hidden="1"/>
    </xf>
    <xf numFmtId="0" fontId="16" fillId="10" borderId="11" xfId="0" applyFont="1" applyFill="1" applyBorder="1" applyAlignment="1" applyProtection="1">
      <alignment horizontal="center" vertical="center" wrapText="1" shrinkToFit="1"/>
      <protection hidden="1"/>
    </xf>
    <xf numFmtId="0" fontId="16" fillId="0" borderId="15" xfId="0" applyFont="1" applyBorder="1" applyAlignment="1" applyProtection="1">
      <alignment vertical="center" wrapText="1" shrinkToFit="1"/>
      <protection hidden="1"/>
    </xf>
    <xf numFmtId="0" fontId="19" fillId="11" borderId="9" xfId="0" applyFont="1" applyFill="1" applyBorder="1" applyProtection="1">
      <protection hidden="1"/>
    </xf>
    <xf numFmtId="0" fontId="16" fillId="11" borderId="9" xfId="0" applyFont="1" applyFill="1" applyBorder="1" applyAlignment="1" applyProtection="1">
      <alignment horizontal="right"/>
      <protection hidden="1"/>
    </xf>
    <xf numFmtId="0" fontId="16" fillId="11" borderId="10" xfId="0" applyFont="1" applyFill="1" applyBorder="1" applyAlignment="1" applyProtection="1">
      <alignment horizontal="right"/>
      <protection hidden="1"/>
    </xf>
    <xf numFmtId="0" fontId="16" fillId="10" borderId="0" xfId="0" applyFont="1" applyFill="1" applyAlignment="1" applyProtection="1">
      <alignment horizontal="left"/>
      <protection hidden="1"/>
    </xf>
    <xf numFmtId="0" fontId="16" fillId="0" borderId="0" xfId="0" applyFont="1" applyAlignment="1" applyProtection="1">
      <alignment vertical="center"/>
      <protection hidden="1"/>
    </xf>
    <xf numFmtId="0" fontId="16" fillId="0" borderId="0" xfId="0" applyFont="1" applyAlignment="1" applyProtection="1">
      <alignment horizontal="center" vertical="center"/>
      <protection hidden="1"/>
    </xf>
    <xf numFmtId="0" fontId="19" fillId="11" borderId="9" xfId="0" applyFont="1" applyFill="1" applyBorder="1" applyAlignment="1" applyProtection="1">
      <alignment vertical="center"/>
      <protection hidden="1"/>
    </xf>
    <xf numFmtId="0" fontId="19" fillId="11" borderId="9" xfId="0" applyFont="1" applyFill="1" applyBorder="1" applyAlignment="1" applyProtection="1">
      <alignment horizontal="center" vertical="center"/>
      <protection hidden="1"/>
    </xf>
    <xf numFmtId="0" fontId="16" fillId="11" borderId="9" xfId="0" applyFont="1" applyFill="1" applyBorder="1" applyAlignment="1" applyProtection="1">
      <alignment vertical="center"/>
      <protection hidden="1"/>
    </xf>
    <xf numFmtId="0" fontId="16" fillId="11" borderId="10" xfId="0" applyFont="1" applyFill="1" applyBorder="1" applyAlignment="1" applyProtection="1">
      <alignment vertical="center"/>
      <protection hidden="1"/>
    </xf>
    <xf numFmtId="0" fontId="16" fillId="11" borderId="10" xfId="0" applyFont="1" applyFill="1" applyBorder="1" applyAlignment="1" applyProtection="1">
      <alignment horizontal="center" vertical="center"/>
      <protection hidden="1"/>
    </xf>
    <xf numFmtId="0" fontId="16" fillId="10" borderId="0" xfId="0" applyFont="1" applyFill="1" applyAlignment="1" applyProtection="1">
      <alignment vertical="center"/>
      <protection hidden="1"/>
    </xf>
    <xf numFmtId="0" fontId="16" fillId="10" borderId="0" xfId="0" applyFont="1" applyFill="1" applyAlignment="1" applyProtection="1">
      <alignment horizontal="center" vertical="center"/>
      <protection hidden="1"/>
    </xf>
    <xf numFmtId="0" fontId="7" fillId="10" borderId="0" xfId="10" applyFont="1" applyFill="1" applyBorder="1" applyAlignment="1" applyProtection="1">
      <alignment horizontal="right" vertical="center"/>
      <protection hidden="1"/>
    </xf>
    <xf numFmtId="0" fontId="20" fillId="0" borderId="0" xfId="0" applyFont="1" applyAlignment="1" applyProtection="1">
      <alignment vertical="center"/>
      <protection hidden="1"/>
    </xf>
    <xf numFmtId="0" fontId="17" fillId="10" borderId="0" xfId="0" applyFont="1" applyFill="1" applyAlignment="1" applyProtection="1">
      <alignment vertical="center"/>
      <protection hidden="1"/>
    </xf>
    <xf numFmtId="0" fontId="20" fillId="10" borderId="0" xfId="0" applyFont="1" applyFill="1" applyAlignment="1" applyProtection="1">
      <alignment vertical="center"/>
      <protection hidden="1"/>
    </xf>
    <xf numFmtId="0" fontId="20" fillId="10" borderId="0" xfId="0" applyFont="1" applyFill="1" applyAlignment="1" applyProtection="1">
      <alignment horizontal="center" vertical="center"/>
      <protection hidden="1"/>
    </xf>
    <xf numFmtId="0" fontId="20" fillId="10" borderId="0" xfId="0" applyFont="1" applyFill="1" applyAlignment="1" applyProtection="1">
      <alignment horizontal="right" vertical="center"/>
      <protection hidden="1"/>
    </xf>
    <xf numFmtId="49" fontId="20" fillId="10" borderId="0" xfId="0" applyNumberFormat="1" applyFont="1" applyFill="1" applyBorder="1" applyAlignment="1" applyProtection="1">
      <alignment horizontal="left" vertical="center"/>
      <protection hidden="1"/>
    </xf>
    <xf numFmtId="0" fontId="27" fillId="10" borderId="0" xfId="0" applyFont="1" applyFill="1" applyBorder="1" applyAlignment="1" applyProtection="1">
      <alignment vertical="center"/>
      <protection hidden="1"/>
    </xf>
    <xf numFmtId="0" fontId="18" fillId="0" borderId="0" xfId="0" applyFont="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19" fillId="10" borderId="11" xfId="0" applyFont="1" applyFill="1" applyBorder="1" applyAlignment="1" applyProtection="1">
      <alignment horizontal="right"/>
      <protection hidden="1"/>
    </xf>
    <xf numFmtId="0" fontId="28" fillId="0" borderId="0" xfId="0" applyFont="1" applyAlignment="1" applyProtection="1">
      <alignment horizontal="left"/>
      <protection hidden="1"/>
    </xf>
    <xf numFmtId="4" fontId="19" fillId="0" borderId="11" xfId="0" applyNumberFormat="1" applyFont="1" applyBorder="1" applyAlignment="1" applyProtection="1">
      <alignment vertical="center"/>
      <protection hidden="1"/>
    </xf>
    <xf numFmtId="0" fontId="28" fillId="0" borderId="0" xfId="0" applyFont="1" applyAlignment="1" applyProtection="1">
      <alignment vertical="center"/>
      <protection hidden="1"/>
    </xf>
    <xf numFmtId="0" fontId="18" fillId="10" borderId="0" xfId="0" applyFont="1" applyFill="1" applyAlignment="1" applyProtection="1">
      <alignment vertical="center"/>
      <protection hidden="1"/>
    </xf>
    <xf numFmtId="0" fontId="18" fillId="0" borderId="11" xfId="0" applyFont="1" applyBorder="1" applyAlignment="1" applyProtection="1">
      <alignment horizontal="left" vertical="center"/>
      <protection hidden="1"/>
    </xf>
    <xf numFmtId="0" fontId="18" fillId="0" borderId="8" xfId="0" applyFont="1" applyBorder="1" applyAlignment="1" applyProtection="1">
      <alignment horizontal="center" vertical="center" wrapText="1"/>
      <protection hidden="1"/>
    </xf>
    <xf numFmtId="0" fontId="18" fillId="0" borderId="11" xfId="0" applyFont="1" applyBorder="1" applyAlignment="1" applyProtection="1">
      <alignment vertical="center" wrapText="1"/>
      <protection hidden="1"/>
    </xf>
    <xf numFmtId="0" fontId="16" fillId="0" borderId="11" xfId="0" applyFont="1" applyBorder="1" applyAlignment="1" applyProtection="1">
      <alignment horizontal="left" vertical="center"/>
      <protection hidden="1"/>
    </xf>
    <xf numFmtId="0" fontId="16" fillId="0" borderId="11" xfId="0" applyFont="1" applyBorder="1" applyAlignment="1" applyProtection="1">
      <alignment horizontal="center" vertical="center"/>
      <protection hidden="1"/>
    </xf>
    <xf numFmtId="0" fontId="16" fillId="0" borderId="11" xfId="0" applyFont="1" applyBorder="1" applyAlignment="1" applyProtection="1">
      <alignment horizontal="right" vertical="center" wrapText="1"/>
      <protection hidden="1"/>
    </xf>
    <xf numFmtId="2" fontId="16" fillId="12" borderId="11" xfId="0" applyNumberFormat="1" applyFont="1" applyFill="1" applyBorder="1" applyAlignment="1" applyProtection="1">
      <alignment vertical="center" wrapText="1"/>
      <protection hidden="1"/>
    </xf>
    <xf numFmtId="2" fontId="16" fillId="0" borderId="11" xfId="0" applyNumberFormat="1" applyFont="1" applyBorder="1" applyAlignment="1" applyProtection="1">
      <alignment vertical="center" wrapText="1"/>
      <protection hidden="1"/>
    </xf>
    <xf numFmtId="2" fontId="16" fillId="0" borderId="11" xfId="0" applyNumberFormat="1" applyFont="1" applyBorder="1" applyAlignment="1" applyProtection="1">
      <alignment horizontal="right" vertical="center" wrapText="1"/>
      <protection hidden="1"/>
    </xf>
    <xf numFmtId="3" fontId="16" fillId="13" borderId="11" xfId="0" applyNumberFormat="1" applyFont="1" applyFill="1" applyBorder="1" applyAlignment="1" applyProtection="1">
      <alignment horizontal="center" vertical="center"/>
      <protection hidden="1"/>
    </xf>
    <xf numFmtId="0" fontId="18" fillId="13" borderId="11" xfId="0" applyFont="1" applyFill="1" applyBorder="1" applyAlignment="1" applyProtection="1">
      <alignment horizontal="left" vertical="center"/>
      <protection hidden="1"/>
    </xf>
    <xf numFmtId="0" fontId="16" fillId="13" borderId="11" xfId="0" applyFont="1" applyFill="1" applyBorder="1" applyAlignment="1" applyProtection="1">
      <alignment horizontal="center" vertical="center"/>
      <protection hidden="1"/>
    </xf>
    <xf numFmtId="4" fontId="18" fillId="13" borderId="11" xfId="0" applyNumberFormat="1" applyFont="1" applyFill="1" applyBorder="1" applyAlignment="1" applyProtection="1">
      <alignment vertical="center"/>
      <protection hidden="1"/>
    </xf>
    <xf numFmtId="4" fontId="16" fillId="13" borderId="11" xfId="0" applyNumberFormat="1" applyFont="1" applyFill="1" applyBorder="1" applyAlignment="1" applyProtection="1">
      <alignment vertical="center"/>
      <protection hidden="1"/>
    </xf>
    <xf numFmtId="3" fontId="16" fillId="10" borderId="11" xfId="0" applyNumberFormat="1" applyFont="1" applyFill="1" applyBorder="1" applyAlignment="1" applyProtection="1">
      <alignment horizontal="center" vertical="center"/>
      <protection hidden="1"/>
    </xf>
    <xf numFmtId="0" fontId="16" fillId="10" borderId="11" xfId="0" applyFont="1" applyFill="1" applyBorder="1" applyAlignment="1" applyProtection="1">
      <alignment horizontal="center" vertical="center"/>
      <protection hidden="1"/>
    </xf>
    <xf numFmtId="4" fontId="16" fillId="10" borderId="11" xfId="0" applyNumberFormat="1" applyFont="1" applyFill="1" applyBorder="1" applyAlignment="1" applyProtection="1">
      <alignment vertical="center"/>
      <protection hidden="1"/>
    </xf>
    <xf numFmtId="0" fontId="16" fillId="10" borderId="11" xfId="0" applyFont="1" applyFill="1" applyBorder="1" applyAlignment="1" applyProtection="1">
      <alignment horizontal="left" vertical="center"/>
      <protection hidden="1"/>
    </xf>
    <xf numFmtId="4" fontId="16" fillId="12" borderId="11" xfId="0" applyNumberFormat="1" applyFont="1" applyFill="1" applyBorder="1" applyAlignment="1" applyProtection="1">
      <alignment vertical="center"/>
      <protection locked="0"/>
    </xf>
    <xf numFmtId="3" fontId="16" fillId="0" borderId="11" xfId="0" applyNumberFormat="1" applyFont="1" applyBorder="1" applyAlignment="1" applyProtection="1">
      <alignment horizontal="center" vertical="center"/>
      <protection hidden="1"/>
    </xf>
    <xf numFmtId="4" fontId="16" fillId="12" borderId="11" xfId="0" applyNumberFormat="1" applyFont="1" applyFill="1" applyBorder="1" applyAlignment="1" applyProtection="1">
      <alignment vertical="center"/>
      <protection hidden="1"/>
    </xf>
    <xf numFmtId="0" fontId="16" fillId="0" borderId="0" xfId="0" applyFont="1" applyAlignment="1" applyProtection="1">
      <alignment horizontal="left" vertical="center" wrapText="1"/>
      <protection hidden="1"/>
    </xf>
    <xf numFmtId="0" fontId="19" fillId="11" borderId="9" xfId="0" applyFont="1" applyFill="1" applyBorder="1" applyAlignment="1" applyProtection="1">
      <alignment horizontal="left" vertical="center" wrapText="1"/>
      <protection hidden="1"/>
    </xf>
    <xf numFmtId="0" fontId="18" fillId="11" borderId="10" xfId="0" applyFont="1" applyFill="1" applyBorder="1" applyAlignment="1" applyProtection="1">
      <alignment horizontal="left" vertical="center" wrapText="1"/>
      <protection hidden="1"/>
    </xf>
    <xf numFmtId="0" fontId="16" fillId="10" borderId="0" xfId="0" applyFont="1" applyFill="1" applyAlignment="1" applyProtection="1">
      <alignment horizontal="left" vertical="center" wrapText="1"/>
      <protection hidden="1"/>
    </xf>
    <xf numFmtId="0" fontId="22" fillId="10" borderId="0" xfId="10" applyFont="1" applyFill="1" applyBorder="1" applyAlignment="1" applyProtection="1">
      <alignment horizontal="right" vertical="center"/>
      <protection hidden="1"/>
    </xf>
    <xf numFmtId="0" fontId="16" fillId="0" borderId="0" xfId="0" applyFont="1" applyBorder="1" applyProtection="1">
      <protection hidden="1"/>
    </xf>
    <xf numFmtId="0" fontId="16" fillId="10" borderId="0" xfId="0" applyFont="1" applyFill="1" applyBorder="1" applyAlignment="1" applyProtection="1">
      <alignment horizontal="left" vertical="top" wrapText="1"/>
      <protection hidden="1"/>
    </xf>
    <xf numFmtId="0" fontId="23" fillId="10" borderId="0" xfId="0" applyFont="1" applyFill="1" applyAlignment="1" applyProtection="1">
      <alignment vertical="center"/>
      <protection hidden="1"/>
    </xf>
    <xf numFmtId="0" fontId="23" fillId="10" borderId="0" xfId="0" applyFont="1" applyFill="1" applyAlignment="1" applyProtection="1">
      <alignment horizontal="left" vertical="center" wrapText="1"/>
      <protection hidden="1"/>
    </xf>
    <xf numFmtId="0" fontId="18" fillId="10" borderId="0" xfId="0" applyFont="1" applyFill="1" applyAlignment="1" applyProtection="1">
      <alignment horizontal="left" vertical="center" wrapText="1"/>
      <protection hidden="1"/>
    </xf>
    <xf numFmtId="0" fontId="16" fillId="0" borderId="11" xfId="0" applyFont="1" applyBorder="1" applyAlignment="1" applyProtection="1">
      <alignment horizontal="left" vertical="center" wrapText="1"/>
      <protection hidden="1"/>
    </xf>
    <xf numFmtId="0" fontId="16" fillId="12" borderId="11" xfId="0" applyFont="1" applyFill="1" applyBorder="1" applyAlignment="1" applyProtection="1">
      <alignment vertical="center" wrapText="1"/>
      <protection hidden="1"/>
    </xf>
    <xf numFmtId="3" fontId="16" fillId="10" borderId="11" xfId="0" applyNumberFormat="1" applyFont="1" applyFill="1" applyBorder="1" applyAlignment="1" applyProtection="1">
      <alignment horizontal="left" vertical="center" wrapText="1"/>
      <protection hidden="1"/>
    </xf>
    <xf numFmtId="3" fontId="16" fillId="13" borderId="11" xfId="0" applyNumberFormat="1" applyFont="1" applyFill="1" applyBorder="1" applyAlignment="1" applyProtection="1">
      <alignment horizontal="left" vertical="center" wrapText="1"/>
      <protection hidden="1"/>
    </xf>
    <xf numFmtId="3" fontId="18" fillId="0" borderId="11" xfId="0" applyNumberFormat="1" applyFont="1" applyBorder="1" applyAlignment="1" applyProtection="1">
      <alignment horizontal="center" vertical="center"/>
      <protection hidden="1"/>
    </xf>
    <xf numFmtId="3" fontId="18" fillId="0" borderId="11" xfId="0" applyNumberFormat="1" applyFont="1" applyBorder="1" applyAlignment="1" applyProtection="1">
      <alignment horizontal="left" vertical="center" wrapText="1"/>
      <protection hidden="1"/>
    </xf>
    <xf numFmtId="4" fontId="18" fillId="0" borderId="11" xfId="0" applyNumberFormat="1" applyFont="1" applyBorder="1" applyAlignment="1" applyProtection="1">
      <alignment vertical="center"/>
      <protection hidden="1"/>
    </xf>
    <xf numFmtId="4" fontId="18" fillId="10" borderId="0" xfId="0" applyNumberFormat="1" applyFont="1" applyFill="1" applyAlignment="1" applyProtection="1">
      <alignment horizontal="right" vertical="center"/>
      <protection hidden="1"/>
    </xf>
    <xf numFmtId="4" fontId="16" fillId="10" borderId="0" xfId="0" applyNumberFormat="1" applyFont="1" applyFill="1" applyAlignment="1" applyProtection="1">
      <alignment vertical="center"/>
      <protection hidden="1"/>
    </xf>
    <xf numFmtId="2" fontId="18" fillId="10" borderId="0" xfId="0" applyNumberFormat="1" applyFont="1" applyFill="1" applyAlignment="1" applyProtection="1">
      <alignment vertical="center"/>
      <protection hidden="1"/>
    </xf>
    <xf numFmtId="165" fontId="18" fillId="12" borderId="11" xfId="0" applyNumberFormat="1" applyFont="1" applyFill="1" applyBorder="1" applyAlignment="1" applyProtection="1">
      <alignment vertical="center"/>
      <protection locked="0"/>
    </xf>
    <xf numFmtId="0" fontId="19" fillId="0" borderId="0" xfId="0" applyFont="1" applyBorder="1" applyAlignment="1" applyProtection="1">
      <alignment horizontal="center" vertical="center"/>
      <protection hidden="1"/>
    </xf>
    <xf numFmtId="0" fontId="18" fillId="10" borderId="0" xfId="0" applyFont="1" applyFill="1" applyBorder="1" applyAlignment="1" applyProtection="1">
      <alignment horizontal="center" vertical="center"/>
      <protection hidden="1"/>
    </xf>
    <xf numFmtId="0" fontId="0" fillId="0" borderId="0" xfId="0" applyProtection="1">
      <protection hidden="1"/>
    </xf>
    <xf numFmtId="0" fontId="31" fillId="10" borderId="0" xfId="0" applyFont="1" applyFill="1" applyProtection="1">
      <protection hidden="1"/>
    </xf>
    <xf numFmtId="0" fontId="32" fillId="10" borderId="0" xfId="0" applyFont="1" applyFill="1" applyProtection="1">
      <protection hidden="1"/>
    </xf>
    <xf numFmtId="166" fontId="16" fillId="0" borderId="11" xfId="0" applyNumberFormat="1" applyFont="1" applyBorder="1" applyProtection="1">
      <protection hidden="1"/>
    </xf>
    <xf numFmtId="0" fontId="24" fillId="10" borderId="0" xfId="0" applyFont="1" applyFill="1" applyProtection="1">
      <protection hidden="1"/>
    </xf>
    <xf numFmtId="0" fontId="26" fillId="12" borderId="12" xfId="0" applyFont="1" applyFill="1" applyBorder="1" applyProtection="1">
      <protection locked="0"/>
    </xf>
    <xf numFmtId="166" fontId="26" fillId="12" borderId="14" xfId="0" applyNumberFormat="1" applyFont="1" applyFill="1" applyBorder="1" applyProtection="1">
      <protection locked="0"/>
    </xf>
    <xf numFmtId="3" fontId="16" fillId="12" borderId="11" xfId="0" applyNumberFormat="1" applyFont="1" applyFill="1" applyBorder="1" applyAlignment="1" applyProtection="1">
      <alignment horizontal="right"/>
      <protection locked="0"/>
    </xf>
    <xf numFmtId="0" fontId="18" fillId="10" borderId="0" xfId="0" applyFont="1" applyFill="1" applyProtection="1">
      <protection hidden="1"/>
    </xf>
    <xf numFmtId="0" fontId="26" fillId="12" borderId="11" xfId="0" applyFont="1" applyFill="1" applyBorder="1" applyAlignment="1" applyProtection="1">
      <alignment vertical="center" wrapText="1"/>
      <protection locked="0"/>
    </xf>
    <xf numFmtId="1" fontId="16" fillId="12" borderId="11" xfId="0" applyNumberFormat="1" applyFont="1" applyFill="1" applyBorder="1" applyProtection="1">
      <protection locked="0"/>
    </xf>
    <xf numFmtId="4" fontId="16" fillId="12" borderId="11" xfId="0" applyNumberFormat="1" applyFont="1" applyFill="1" applyBorder="1" applyProtection="1">
      <protection locked="0"/>
    </xf>
    <xf numFmtId="3" fontId="16" fillId="12" borderId="11" xfId="0" applyNumberFormat="1" applyFont="1" applyFill="1" applyBorder="1" applyProtection="1">
      <protection locked="0"/>
    </xf>
    <xf numFmtId="49" fontId="16" fillId="12" borderId="11" xfId="0" applyNumberFormat="1" applyFont="1" applyFill="1" applyBorder="1" applyAlignment="1" applyProtection="1">
      <alignment vertical="center"/>
      <protection locked="0"/>
    </xf>
    <xf numFmtId="0" fontId="34" fillId="10" borderId="0" xfId="0" applyFont="1" applyFill="1" applyProtection="1">
      <protection hidden="1"/>
    </xf>
    <xf numFmtId="0" fontId="19" fillId="0" borderId="11" xfId="0" applyFont="1" applyBorder="1" applyProtection="1">
      <protection hidden="1"/>
    </xf>
    <xf numFmtId="164" fontId="30" fillId="0" borderId="15" xfId="0" applyNumberFormat="1" applyFont="1" applyBorder="1" applyAlignment="1" applyProtection="1">
      <alignment horizontal="center" vertical="center"/>
      <protection hidden="1"/>
    </xf>
    <xf numFmtId="1" fontId="0" fillId="0" borderId="0" xfId="0" applyNumberFormat="1"/>
    <xf numFmtId="0" fontId="19" fillId="11" borderId="3" xfId="0" applyFont="1" applyFill="1" applyBorder="1" applyAlignment="1" applyProtection="1">
      <alignment horizontal="right"/>
    </xf>
    <xf numFmtId="0" fontId="16" fillId="11" borderId="7" xfId="0" applyFont="1" applyFill="1" applyBorder="1" applyAlignment="1" applyProtection="1">
      <alignment horizontal="right"/>
    </xf>
    <xf numFmtId="0" fontId="16" fillId="10" borderId="0" xfId="0" applyFont="1" applyFill="1" applyBorder="1" applyAlignment="1" applyProtection="1">
      <alignment horizontal="center" vertical="center"/>
      <protection hidden="1"/>
    </xf>
    <xf numFmtId="0" fontId="16" fillId="10" borderId="0" xfId="0" applyFont="1" applyFill="1" applyBorder="1" applyAlignment="1" applyProtection="1">
      <alignment vertical="center"/>
      <protection hidden="1"/>
    </xf>
    <xf numFmtId="0" fontId="35" fillId="10" borderId="0" xfId="0" applyFont="1" applyFill="1" applyBorder="1" applyAlignment="1" applyProtection="1">
      <alignment horizontal="right" vertical="center"/>
      <protection hidden="1"/>
    </xf>
    <xf numFmtId="0" fontId="16" fillId="0" borderId="0" xfId="0" applyFont="1" applyProtection="1"/>
    <xf numFmtId="0" fontId="23" fillId="10" borderId="0" xfId="0" applyFont="1" applyFill="1" applyProtection="1"/>
    <xf numFmtId="0" fontId="16" fillId="10" borderId="0" xfId="0" applyFont="1" applyFill="1" applyProtection="1"/>
    <xf numFmtId="0" fontId="36" fillId="10" borderId="0" xfId="0" applyFont="1" applyFill="1" applyProtection="1"/>
    <xf numFmtId="0" fontId="18" fillId="10" borderId="0" xfId="0" applyFont="1" applyFill="1" applyProtection="1"/>
    <xf numFmtId="0" fontId="18" fillId="0" borderId="11" xfId="0" applyFont="1" applyBorder="1" applyAlignment="1" applyProtection="1">
      <alignment horizontal="center" vertical="center" wrapText="1"/>
    </xf>
    <xf numFmtId="3" fontId="16" fillId="0" borderId="11" xfId="0" applyNumberFormat="1" applyFont="1" applyBorder="1" applyAlignment="1" applyProtection="1">
      <alignment horizontal="center" vertical="center"/>
    </xf>
    <xf numFmtId="0" fontId="16" fillId="0" borderId="11" xfId="0" applyFont="1" applyBorder="1" applyAlignment="1" applyProtection="1">
      <alignment horizontal="left" vertical="center"/>
    </xf>
    <xf numFmtId="167" fontId="16" fillId="10" borderId="11" xfId="0" applyNumberFormat="1" applyFont="1" applyFill="1" applyBorder="1" applyAlignment="1" applyProtection="1">
      <alignment vertical="center"/>
    </xf>
    <xf numFmtId="167" fontId="16" fillId="12" borderId="11" xfId="0" applyNumberFormat="1" applyFont="1" applyFill="1" applyBorder="1" applyAlignment="1" applyProtection="1">
      <alignment vertical="center"/>
      <protection locked="0"/>
    </xf>
    <xf numFmtId="0" fontId="26" fillId="0" borderId="11" xfId="0" applyFont="1" applyBorder="1" applyAlignment="1" applyProtection="1">
      <alignment vertical="center" wrapText="1"/>
    </xf>
    <xf numFmtId="0" fontId="16" fillId="0" borderId="0" xfId="0" applyFont="1" applyBorder="1"/>
    <xf numFmtId="0" fontId="18" fillId="0" borderId="0" xfId="0" applyFont="1" applyBorder="1" applyProtection="1">
      <protection hidden="1"/>
    </xf>
    <xf numFmtId="0" fontId="18" fillId="14" borderId="11" xfId="0" applyFont="1" applyFill="1" applyBorder="1" applyAlignment="1" applyProtection="1">
      <alignment horizontal="center" vertical="center" wrapText="1"/>
      <protection hidden="1"/>
    </xf>
    <xf numFmtId="0" fontId="18" fillId="14" borderId="11" xfId="0" applyFont="1" applyFill="1" applyBorder="1" applyAlignment="1" applyProtection="1">
      <alignment horizontal="center" vertical="center"/>
      <protection hidden="1"/>
    </xf>
    <xf numFmtId="0" fontId="16" fillId="0" borderId="15" xfId="0" applyFont="1" applyBorder="1" applyAlignment="1" applyProtection="1">
      <alignment horizontal="center" vertical="center"/>
      <protection hidden="1"/>
    </xf>
    <xf numFmtId="0" fontId="16" fillId="0" borderId="15" xfId="0" applyFont="1" applyBorder="1" applyAlignment="1" applyProtection="1">
      <alignment vertical="center" wrapText="1"/>
      <protection hidden="1"/>
    </xf>
    <xf numFmtId="0" fontId="16" fillId="15" borderId="11" xfId="0" applyFont="1" applyFill="1" applyBorder="1" applyAlignment="1" applyProtection="1">
      <alignment horizontal="center" vertical="center" wrapText="1" shrinkToFit="1"/>
      <protection locked="0"/>
    </xf>
    <xf numFmtId="0" fontId="16" fillId="16" borderId="11" xfId="0" applyFont="1" applyFill="1" applyBorder="1" applyAlignment="1" applyProtection="1">
      <alignment horizontal="center" vertical="center" wrapText="1" shrinkToFit="1"/>
      <protection hidden="1"/>
    </xf>
    <xf numFmtId="0" fontId="16" fillId="0" borderId="0" xfId="0" applyFont="1" applyFill="1" applyAlignment="1" applyProtection="1">
      <alignment wrapText="1" shrinkToFit="1"/>
      <protection hidden="1"/>
    </xf>
    <xf numFmtId="0" fontId="38" fillId="0" borderId="0" xfId="22" applyFont="1" applyBorder="1" applyAlignment="1" applyProtection="1"/>
    <xf numFmtId="0" fontId="38" fillId="0" borderId="0" xfId="22" applyFont="1" applyBorder="1" applyAlignment="1" applyProtection="1">
      <alignment vertical="top" wrapText="1"/>
      <protection hidden="1"/>
    </xf>
    <xf numFmtId="0" fontId="38" fillId="0" borderId="0" xfId="22" applyFont="1" applyBorder="1" applyAlignment="1" applyProtection="1">
      <alignment wrapText="1"/>
      <protection hidden="1"/>
    </xf>
    <xf numFmtId="0" fontId="16" fillId="0" borderId="0" xfId="0" applyFont="1" applyAlignment="1" applyProtection="1">
      <alignment horizontal="right"/>
      <protection hidden="1"/>
    </xf>
    <xf numFmtId="2" fontId="26" fillId="0" borderId="0" xfId="0" applyNumberFormat="1" applyFont="1" applyAlignment="1" applyProtection="1">
      <alignment horizontal="right"/>
      <protection hidden="1"/>
    </xf>
    <xf numFmtId="0" fontId="16" fillId="0" borderId="0" xfId="0" applyFont="1" applyAlignment="1" applyProtection="1">
      <alignment horizontal="left"/>
      <protection hidden="1"/>
    </xf>
    <xf numFmtId="0" fontId="16" fillId="0" borderId="0" xfId="0" applyFont="1" applyAlignment="1" applyProtection="1">
      <alignment horizontal="left" wrapText="1"/>
      <protection hidden="1"/>
    </xf>
    <xf numFmtId="0" fontId="16" fillId="0" borderId="18" xfId="0" applyFont="1" applyBorder="1" applyAlignment="1" applyProtection="1">
      <alignment horizontal="center"/>
      <protection hidden="1"/>
    </xf>
    <xf numFmtId="4" fontId="26" fillId="10" borderId="18" xfId="0" applyNumberFormat="1" applyFont="1" applyFill="1" applyBorder="1" applyAlignment="1" applyProtection="1">
      <alignment horizontal="right" vertical="center" wrapText="1"/>
      <protection hidden="1"/>
    </xf>
    <xf numFmtId="4" fontId="43" fillId="0" borderId="18" xfId="0" applyNumberFormat="1" applyFont="1" applyFill="1" applyBorder="1" applyAlignment="1" applyProtection="1"/>
    <xf numFmtId="3" fontId="26" fillId="12" borderId="18" xfId="0" applyNumberFormat="1" applyFont="1" applyFill="1" applyBorder="1" applyAlignment="1" applyProtection="1">
      <alignment horizontal="right" vertical="center" wrapText="1"/>
      <protection locked="0"/>
    </xf>
    <xf numFmtId="4" fontId="26" fillId="12" borderId="14" xfId="0" applyNumberFormat="1" applyFont="1" applyFill="1" applyBorder="1" applyAlignment="1" applyProtection="1">
      <alignment horizontal="right" vertical="center" wrapText="1"/>
      <protection locked="0"/>
    </xf>
    <xf numFmtId="0" fontId="43" fillId="0" borderId="18" xfId="0" applyNumberFormat="1" applyFont="1" applyFill="1" applyBorder="1" applyAlignment="1" applyProtection="1">
      <alignment horizontal="center"/>
    </xf>
    <xf numFmtId="0" fontId="43" fillId="0" borderId="18" xfId="0" applyFont="1" applyFill="1" applyBorder="1" applyAlignment="1">
      <alignment horizontal="center"/>
    </xf>
    <xf numFmtId="4" fontId="43" fillId="0" borderId="18" xfId="0" applyNumberFormat="1" applyFont="1" applyFill="1" applyBorder="1" applyAlignment="1">
      <alignment horizontal="right"/>
    </xf>
    <xf numFmtId="0" fontId="43" fillId="0" borderId="18" xfId="0" applyNumberFormat="1" applyFont="1" applyFill="1" applyBorder="1" applyAlignment="1" applyProtection="1">
      <alignment horizontal="center" wrapText="1"/>
    </xf>
    <xf numFmtId="0" fontId="43" fillId="0" borderId="18" xfId="0" applyNumberFormat="1" applyFont="1" applyFill="1" applyBorder="1" applyAlignment="1" applyProtection="1">
      <alignment horizontal="left"/>
    </xf>
    <xf numFmtId="0" fontId="43" fillId="0" borderId="16" xfId="0" applyNumberFormat="1" applyFont="1" applyFill="1" applyBorder="1" applyAlignment="1" applyProtection="1">
      <alignment horizontal="center" vertical="center"/>
    </xf>
    <xf numFmtId="4" fontId="26" fillId="10" borderId="2" xfId="0" applyNumberFormat="1" applyFont="1" applyFill="1" applyBorder="1" applyAlignment="1" applyProtection="1">
      <alignment horizontal="right" vertical="center" wrapText="1"/>
      <protection hidden="1"/>
    </xf>
    <xf numFmtId="4" fontId="26" fillId="10" borderId="3" xfId="0" applyNumberFormat="1" applyFont="1" applyFill="1" applyBorder="1" applyAlignment="1" applyProtection="1">
      <alignment horizontal="right" vertical="center" wrapText="1"/>
      <protection hidden="1"/>
    </xf>
    <xf numFmtId="3" fontId="26" fillId="12" borderId="2" xfId="0" applyNumberFormat="1" applyFont="1" applyFill="1" applyBorder="1" applyAlignment="1" applyProtection="1">
      <alignment horizontal="right" vertical="center" wrapText="1"/>
      <protection locked="0"/>
    </xf>
    <xf numFmtId="2" fontId="43" fillId="0" borderId="18" xfId="0" applyNumberFormat="1" applyFont="1" applyFill="1" applyBorder="1" applyAlignment="1" applyProtection="1">
      <alignment horizontal="center"/>
    </xf>
    <xf numFmtId="0" fontId="43" fillId="0" borderId="18" xfId="0" applyNumberFormat="1" applyFont="1" applyFill="1" applyBorder="1" applyAlignment="1" applyProtection="1">
      <alignment horizontal="center" vertical="center"/>
    </xf>
    <xf numFmtId="4" fontId="43" fillId="0" borderId="18" xfId="0" applyNumberFormat="1" applyFont="1" applyFill="1" applyBorder="1" applyAlignment="1" applyProtection="1">
      <alignment horizontal="right" vertical="center"/>
    </xf>
    <xf numFmtId="0" fontId="43" fillId="0" borderId="18" xfId="0" applyNumberFormat="1" applyFont="1" applyFill="1" applyBorder="1" applyAlignment="1" applyProtection="1"/>
    <xf numFmtId="0" fontId="44" fillId="0" borderId="18" xfId="0" applyNumberFormat="1" applyFont="1" applyFill="1" applyBorder="1" applyAlignment="1" applyProtection="1">
      <alignment horizontal="center"/>
    </xf>
    <xf numFmtId="0" fontId="43" fillId="0" borderId="18" xfId="0" applyNumberFormat="1" applyFont="1" applyFill="1" applyBorder="1" applyAlignment="1" applyProtection="1">
      <alignment horizontal="left" vertical="center" wrapText="1"/>
    </xf>
    <xf numFmtId="16" fontId="43" fillId="0" borderId="18" xfId="0" applyNumberFormat="1" applyFont="1" applyFill="1" applyBorder="1" applyAlignment="1" applyProtection="1">
      <alignment horizontal="left"/>
    </xf>
    <xf numFmtId="0" fontId="43" fillId="0" borderId="18" xfId="0" applyNumberFormat="1" applyFont="1" applyFill="1" applyBorder="1" applyAlignment="1" applyProtection="1">
      <alignment horizontal="center" vertical="center" wrapText="1"/>
    </xf>
    <xf numFmtId="2" fontId="43" fillId="0" borderId="19" xfId="0" applyNumberFormat="1" applyFont="1" applyFill="1" applyBorder="1" applyAlignment="1" applyProtection="1">
      <alignment horizontal="center" wrapText="1"/>
    </xf>
    <xf numFmtId="4" fontId="26" fillId="10" borderId="11" xfId="0" applyNumberFormat="1" applyFont="1" applyFill="1" applyBorder="1" applyAlignment="1" applyProtection="1">
      <alignment horizontal="right" vertical="center" wrapText="1"/>
      <protection hidden="1"/>
    </xf>
    <xf numFmtId="4" fontId="26" fillId="10" borderId="14" xfId="0" applyNumberFormat="1" applyFont="1" applyFill="1" applyBorder="1" applyAlignment="1" applyProtection="1">
      <alignment horizontal="right" vertical="center" wrapText="1"/>
      <protection hidden="1"/>
    </xf>
    <xf numFmtId="3" fontId="26" fillId="12" borderId="12" xfId="0" applyNumberFormat="1" applyFont="1" applyFill="1" applyBorder="1" applyAlignment="1" applyProtection="1">
      <alignment horizontal="right" vertical="center" wrapText="1"/>
      <protection locked="0"/>
    </xf>
    <xf numFmtId="4" fontId="43" fillId="0" borderId="18" xfId="0" applyNumberFormat="1" applyFont="1" applyFill="1" applyBorder="1" applyAlignment="1" applyProtection="1">
      <alignment horizontal="right" vertical="center" wrapText="1"/>
    </xf>
    <xf numFmtId="2" fontId="43" fillId="0" borderId="18" xfId="0" applyNumberFormat="1" applyFont="1" applyFill="1" applyBorder="1" applyAlignment="1" applyProtection="1">
      <alignment horizontal="center" wrapText="1"/>
    </xf>
    <xf numFmtId="0" fontId="26" fillId="0" borderId="18" xfId="0" applyFont="1" applyBorder="1" applyAlignment="1" applyProtection="1">
      <alignment horizontal="center" vertical="center"/>
      <protection hidden="1"/>
    </xf>
    <xf numFmtId="0" fontId="26" fillId="0" borderId="0" xfId="0" applyFont="1" applyAlignment="1" applyProtection="1">
      <alignment horizontal="left" vertical="center" wrapText="1"/>
      <protection hidden="1"/>
    </xf>
    <xf numFmtId="0" fontId="45" fillId="0" borderId="0" xfId="0" applyFont="1" applyAlignment="1" applyProtection="1">
      <alignment horizontal="left" vertical="center" wrapText="1"/>
      <protection hidden="1"/>
    </xf>
    <xf numFmtId="4" fontId="45" fillId="0" borderId="0" xfId="0" applyNumberFormat="1" applyFont="1" applyAlignment="1" applyProtection="1">
      <alignment horizontal="left" vertical="center" wrapText="1"/>
      <protection hidden="1"/>
    </xf>
    <xf numFmtId="49" fontId="45" fillId="0" borderId="0" xfId="0" applyNumberFormat="1" applyFont="1" applyBorder="1" applyAlignment="1" applyProtection="1">
      <alignment horizontal="center" vertical="center" wrapText="1"/>
      <protection hidden="1"/>
    </xf>
    <xf numFmtId="0" fontId="26" fillId="10" borderId="11" xfId="0" applyFont="1" applyFill="1" applyBorder="1" applyAlignment="1" applyProtection="1">
      <alignment horizontal="center" vertical="center" wrapText="1"/>
      <protection hidden="1"/>
    </xf>
    <xf numFmtId="4" fontId="42" fillId="0" borderId="18" xfId="0" applyNumberFormat="1" applyFont="1" applyFill="1" applyBorder="1" applyAlignment="1" applyProtection="1"/>
    <xf numFmtId="0" fontId="43" fillId="0" borderId="0" xfId="0" applyNumberFormat="1" applyFont="1" applyFill="1" applyBorder="1" applyAlignment="1" applyProtection="1">
      <alignment horizontal="center"/>
    </xf>
    <xf numFmtId="49" fontId="26" fillId="10" borderId="18" xfId="0" applyNumberFormat="1" applyFont="1" applyFill="1" applyBorder="1" applyAlignment="1" applyProtection="1">
      <alignment horizontal="center" vertical="center"/>
      <protection hidden="1"/>
    </xf>
    <xf numFmtId="0" fontId="43" fillId="0" borderId="17" xfId="0" applyNumberFormat="1" applyFont="1" applyFill="1" applyBorder="1" applyAlignment="1" applyProtection="1">
      <alignment horizontal="left" vertical="center"/>
    </xf>
    <xf numFmtId="49" fontId="26" fillId="10" borderId="12" xfId="0" applyNumberFormat="1" applyFont="1" applyFill="1" applyBorder="1" applyAlignment="1" applyProtection="1">
      <alignment horizontal="left" vertical="center" wrapText="1" shrinkToFit="1"/>
      <protection hidden="1"/>
    </xf>
    <xf numFmtId="49" fontId="26" fillId="10" borderId="14" xfId="0" applyNumberFormat="1" applyFont="1" applyFill="1" applyBorder="1" applyAlignment="1" applyProtection="1">
      <alignment horizontal="center" vertical="center" wrapText="1"/>
      <protection hidden="1"/>
    </xf>
    <xf numFmtId="3" fontId="26" fillId="10" borderId="12" xfId="0" applyNumberFormat="1" applyFont="1" applyFill="1" applyBorder="1" applyAlignment="1" applyProtection="1">
      <alignment horizontal="center" vertical="center" wrapText="1"/>
      <protection hidden="1"/>
    </xf>
    <xf numFmtId="0" fontId="46" fillId="0" borderId="18" xfId="0" applyNumberFormat="1" applyFont="1" applyFill="1" applyBorder="1" applyAlignment="1" applyProtection="1">
      <alignment horizontal="center" vertical="center" wrapText="1"/>
    </xf>
    <xf numFmtId="0" fontId="43" fillId="0" borderId="18" xfId="0" applyNumberFormat="1" applyFont="1" applyFill="1" applyBorder="1" applyAlignment="1" applyProtection="1">
      <alignment horizontal="left" vertical="center"/>
    </xf>
    <xf numFmtId="0" fontId="47" fillId="0" borderId="0" xfId="0" applyFont="1" applyProtection="1">
      <protection hidden="1"/>
    </xf>
    <xf numFmtId="0" fontId="24" fillId="0" borderId="0" xfId="0" applyFont="1" applyProtection="1">
      <protection hidden="1"/>
    </xf>
    <xf numFmtId="0" fontId="48" fillId="0" borderId="0" xfId="0" applyFont="1" applyBorder="1" applyAlignment="1" applyProtection="1">
      <alignment horizontal="center" vertical="center" wrapText="1"/>
      <protection hidden="1"/>
    </xf>
    <xf numFmtId="0" fontId="43" fillId="0" borderId="18" xfId="0" applyNumberFormat="1" applyFont="1" applyFill="1" applyBorder="1" applyAlignment="1" applyProtection="1">
      <alignment vertical="center"/>
    </xf>
    <xf numFmtId="49" fontId="43" fillId="0" borderId="18" xfId="0" applyNumberFormat="1" applyFont="1" applyFill="1" applyBorder="1" applyAlignment="1" applyProtection="1">
      <alignment horizontal="center" vertical="center"/>
    </xf>
    <xf numFmtId="0" fontId="46" fillId="0" borderId="18" xfId="0" applyNumberFormat="1" applyFont="1" applyFill="1" applyBorder="1" applyAlignment="1" applyProtection="1">
      <alignment horizontal="center" wrapText="1"/>
    </xf>
    <xf numFmtId="4" fontId="43" fillId="0" borderId="18" xfId="0" applyNumberFormat="1" applyFont="1" applyFill="1" applyBorder="1" applyAlignment="1" applyProtection="1">
      <alignment horizontal="right" wrapText="1"/>
    </xf>
    <xf numFmtId="0" fontId="49" fillId="0" borderId="18" xfId="0" applyNumberFormat="1" applyFont="1" applyFill="1" applyBorder="1" applyAlignment="1" applyProtection="1">
      <alignment horizontal="center"/>
    </xf>
    <xf numFmtId="0" fontId="46" fillId="0" borderId="18" xfId="0" applyNumberFormat="1" applyFont="1" applyFill="1" applyBorder="1" applyAlignment="1" applyProtection="1">
      <alignment horizontal="center"/>
    </xf>
    <xf numFmtId="0" fontId="48" fillId="0" borderId="11" xfId="0" applyFont="1" applyBorder="1" applyAlignment="1" applyProtection="1">
      <alignment horizontal="center" vertical="center" wrapText="1"/>
      <protection hidden="1"/>
    </xf>
    <xf numFmtId="0" fontId="48" fillId="0" borderId="11" xfId="0" applyFont="1" applyBorder="1" applyAlignment="1" applyProtection="1">
      <alignment horizontal="right" vertical="center" wrapText="1"/>
      <protection hidden="1"/>
    </xf>
    <xf numFmtId="0" fontId="48" fillId="0" borderId="8" xfId="0" applyFont="1" applyBorder="1" applyAlignment="1" applyProtection="1">
      <alignment horizontal="right" vertical="center" wrapText="1"/>
      <protection hidden="1"/>
    </xf>
    <xf numFmtId="0" fontId="48" fillId="10" borderId="8" xfId="0" applyFont="1" applyFill="1" applyBorder="1" applyAlignment="1" applyProtection="1">
      <alignment horizontal="center" vertical="center" textRotation="90" wrapText="1"/>
      <protection hidden="1"/>
    </xf>
    <xf numFmtId="2" fontId="48" fillId="10" borderId="8" xfId="0" applyNumberFormat="1" applyFont="1" applyFill="1" applyBorder="1" applyAlignment="1" applyProtection="1">
      <alignment horizontal="left" vertical="center" wrapText="1"/>
      <protection hidden="1"/>
    </xf>
    <xf numFmtId="2" fontId="48" fillId="10" borderId="8" xfId="0" applyNumberFormat="1" applyFont="1" applyFill="1" applyBorder="1" applyAlignment="1" applyProtection="1">
      <alignment horizontal="center" vertical="center" wrapText="1"/>
      <protection hidden="1"/>
    </xf>
    <xf numFmtId="0" fontId="48" fillId="10" borderId="8" xfId="0" applyFont="1" applyFill="1" applyBorder="1" applyAlignment="1" applyProtection="1">
      <alignment horizontal="center" vertical="center" wrapText="1"/>
      <protection hidden="1"/>
    </xf>
    <xf numFmtId="0" fontId="48" fillId="10" borderId="8" xfId="0" applyFont="1" applyFill="1" applyBorder="1" applyAlignment="1" applyProtection="1">
      <alignment horizontal="left" vertical="center" wrapText="1"/>
      <protection hidden="1"/>
    </xf>
    <xf numFmtId="0" fontId="48" fillId="10" borderId="8" xfId="0" applyFont="1" applyFill="1" applyBorder="1" applyAlignment="1" applyProtection="1">
      <alignment horizontal="center" vertical="center" textRotation="90"/>
      <protection hidden="1"/>
    </xf>
    <xf numFmtId="0" fontId="48" fillId="10" borderId="11" xfId="0" applyFont="1" applyFill="1" applyBorder="1" applyAlignment="1" applyProtection="1">
      <alignment vertical="center"/>
      <protection hidden="1"/>
    </xf>
    <xf numFmtId="0" fontId="48" fillId="10" borderId="11" xfId="0" applyFont="1" applyFill="1" applyBorder="1" applyAlignment="1" applyProtection="1">
      <alignment horizontal="center" vertical="center" wrapText="1"/>
      <protection hidden="1"/>
    </xf>
    <xf numFmtId="0" fontId="48" fillId="10" borderId="8" xfId="0" applyFont="1" applyFill="1" applyBorder="1" applyAlignment="1" applyProtection="1">
      <alignment vertical="center"/>
      <protection hidden="1"/>
    </xf>
    <xf numFmtId="2" fontId="26" fillId="10" borderId="0" xfId="0" applyNumberFormat="1" applyFont="1" applyFill="1" applyAlignment="1" applyProtection="1">
      <alignment horizontal="right"/>
      <protection hidden="1"/>
    </xf>
    <xf numFmtId="0" fontId="16" fillId="10" borderId="0" xfId="0" applyFont="1" applyFill="1" applyAlignment="1" applyProtection="1">
      <alignment horizontal="left" wrapText="1"/>
      <protection hidden="1"/>
    </xf>
    <xf numFmtId="0" fontId="18" fillId="10" borderId="0" xfId="0" applyFont="1" applyFill="1" applyAlignment="1" applyProtection="1">
      <alignment horizontal="center"/>
      <protection hidden="1"/>
    </xf>
    <xf numFmtId="0" fontId="20" fillId="0" borderId="0" xfId="0" applyFont="1" applyProtection="1">
      <protection hidden="1"/>
    </xf>
    <xf numFmtId="0" fontId="20" fillId="10" borderId="0" xfId="0" applyFont="1" applyFill="1" applyAlignment="1" applyProtection="1">
      <alignment horizontal="center"/>
      <protection hidden="1"/>
    </xf>
    <xf numFmtId="0" fontId="20" fillId="10" borderId="0" xfId="0" applyFont="1" applyFill="1" applyAlignment="1" applyProtection="1">
      <alignment horizontal="right"/>
      <protection hidden="1"/>
    </xf>
    <xf numFmtId="0" fontId="20" fillId="10" borderId="0" xfId="0" applyFont="1" applyFill="1" applyProtection="1">
      <protection hidden="1"/>
    </xf>
    <xf numFmtId="0" fontId="51" fillId="10" borderId="0" xfId="0" applyFont="1" applyFill="1" applyAlignment="1" applyProtection="1">
      <alignment horizontal="center"/>
      <protection hidden="1"/>
    </xf>
    <xf numFmtId="2" fontId="20" fillId="10" borderId="0" xfId="0" applyNumberFormat="1" applyFont="1" applyFill="1" applyAlignment="1" applyProtection="1">
      <alignment horizontal="right"/>
      <protection hidden="1"/>
    </xf>
    <xf numFmtId="0" fontId="20" fillId="10" borderId="0" xfId="0" applyFont="1" applyFill="1" applyAlignment="1" applyProtection="1">
      <alignment horizontal="left"/>
      <protection hidden="1"/>
    </xf>
    <xf numFmtId="0" fontId="20" fillId="10" borderId="0" xfId="0" applyFont="1" applyFill="1" applyAlignment="1" applyProtection="1">
      <alignment horizontal="left" wrapText="1"/>
      <protection hidden="1"/>
    </xf>
    <xf numFmtId="49" fontId="16" fillId="0" borderId="0" xfId="0" applyNumberFormat="1" applyFont="1" applyBorder="1" applyAlignment="1" applyProtection="1">
      <alignment horizontal="right"/>
      <protection hidden="1"/>
    </xf>
    <xf numFmtId="49" fontId="16" fillId="10" borderId="0" xfId="0" applyNumberFormat="1" applyFont="1" applyFill="1" applyAlignment="1" applyProtection="1">
      <alignment horizontal="right"/>
      <protection hidden="1"/>
    </xf>
    <xf numFmtId="0" fontId="7" fillId="10" borderId="0" xfId="10" applyFill="1" applyBorder="1" applyAlignment="1" applyProtection="1">
      <alignment horizontal="left"/>
      <protection hidden="1"/>
    </xf>
    <xf numFmtId="0" fontId="16" fillId="0" borderId="0" xfId="0" applyFont="1" applyBorder="1" applyAlignment="1" applyProtection="1">
      <alignment horizontal="right"/>
      <protection hidden="1"/>
    </xf>
    <xf numFmtId="2" fontId="26" fillId="11" borderId="10" xfId="0" applyNumberFormat="1" applyFont="1" applyFill="1" applyBorder="1" applyAlignment="1" applyProtection="1">
      <alignment horizontal="right"/>
      <protection hidden="1"/>
    </xf>
    <xf numFmtId="0" fontId="16" fillId="11" borderId="10" xfId="0" applyFont="1" applyFill="1" applyBorder="1" applyAlignment="1" applyProtection="1">
      <alignment horizontal="left"/>
      <protection hidden="1"/>
    </xf>
    <xf numFmtId="0" fontId="16" fillId="11" borderId="10" xfId="0" applyFont="1" applyFill="1" applyBorder="1" applyAlignment="1" applyProtection="1">
      <alignment horizontal="left" wrapText="1"/>
      <protection hidden="1"/>
    </xf>
    <xf numFmtId="0" fontId="18" fillId="11" borderId="10" xfId="0" applyFont="1" applyFill="1" applyBorder="1" applyAlignment="1" applyProtection="1">
      <alignment horizontal="left"/>
      <protection hidden="1"/>
    </xf>
    <xf numFmtId="0" fontId="18" fillId="11" borderId="6" xfId="0" applyFont="1" applyFill="1" applyBorder="1" applyAlignment="1" applyProtection="1">
      <alignment horizontal="left"/>
      <protection hidden="1"/>
    </xf>
    <xf numFmtId="0" fontId="19" fillId="0" borderId="0" xfId="0" applyFont="1" applyBorder="1" applyAlignment="1" applyProtection="1">
      <alignment horizontal="right"/>
      <protection hidden="1"/>
    </xf>
    <xf numFmtId="2" fontId="26" fillId="11" borderId="9" xfId="0" applyNumberFormat="1" applyFont="1" applyFill="1" applyBorder="1" applyAlignment="1" applyProtection="1">
      <alignment horizontal="right"/>
      <protection hidden="1"/>
    </xf>
    <xf numFmtId="0" fontId="16" fillId="11" borderId="9" xfId="0" applyFont="1" applyFill="1" applyBorder="1" applyAlignment="1" applyProtection="1">
      <alignment horizontal="left"/>
      <protection hidden="1"/>
    </xf>
    <xf numFmtId="0" fontId="16" fillId="11" borderId="9" xfId="0" applyFont="1" applyFill="1" applyBorder="1" applyAlignment="1" applyProtection="1">
      <alignment horizontal="left" wrapText="1"/>
      <protection hidden="1"/>
    </xf>
    <xf numFmtId="0" fontId="19" fillId="11" borderId="9" xfId="0" applyFont="1" applyFill="1" applyBorder="1" applyAlignment="1" applyProtection="1">
      <alignment horizontal="center"/>
      <protection hidden="1"/>
    </xf>
    <xf numFmtId="0" fontId="19" fillId="11" borderId="9" xfId="0" applyFont="1" applyFill="1" applyBorder="1" applyAlignment="1" applyProtection="1">
      <alignment horizontal="left"/>
      <protection hidden="1"/>
    </xf>
    <xf numFmtId="0" fontId="19" fillId="11" borderId="2" xfId="0" applyFont="1" applyFill="1" applyBorder="1" applyAlignment="1" applyProtection="1">
      <alignment horizontal="left"/>
      <protection hidden="1"/>
    </xf>
    <xf numFmtId="4" fontId="26" fillId="12" borderId="7" xfId="0" applyNumberFormat="1" applyFont="1" applyFill="1" applyBorder="1" applyAlignment="1" applyProtection="1">
      <alignment horizontal="right" vertical="center" wrapText="1"/>
      <protection locked="0"/>
    </xf>
    <xf numFmtId="3" fontId="26" fillId="12" borderId="4" xfId="0" applyNumberFormat="1" applyFont="1" applyFill="1" applyBorder="1" applyAlignment="1" applyProtection="1">
      <alignment horizontal="right" vertical="center" wrapText="1"/>
      <protection locked="0"/>
    </xf>
    <xf numFmtId="4" fontId="43" fillId="0" borderId="20" xfId="0" applyNumberFormat="1" applyFont="1" applyFill="1" applyBorder="1" applyAlignment="1" applyProtection="1"/>
    <xf numFmtId="4" fontId="26" fillId="10" borderId="5" xfId="0" applyNumberFormat="1" applyFont="1" applyFill="1" applyBorder="1" applyAlignment="1" applyProtection="1">
      <alignment horizontal="right" vertical="center" wrapText="1"/>
      <protection hidden="1"/>
    </xf>
    <xf numFmtId="4" fontId="26" fillId="10" borderId="4" xfId="0" applyNumberFormat="1" applyFont="1" applyFill="1" applyBorder="1" applyAlignment="1" applyProtection="1">
      <alignment horizontal="right" vertical="center" wrapText="1"/>
      <protection hidden="1"/>
    </xf>
    <xf numFmtId="3" fontId="26" fillId="12" borderId="22" xfId="0" applyNumberFormat="1" applyFont="1" applyFill="1" applyBorder="1" applyAlignment="1" applyProtection="1">
      <alignment horizontal="right" vertical="center" wrapText="1"/>
      <protection locked="0"/>
    </xf>
    <xf numFmtId="4" fontId="26" fillId="10" borderId="21" xfId="0" applyNumberFormat="1" applyFont="1" applyFill="1" applyBorder="1" applyAlignment="1" applyProtection="1">
      <alignment horizontal="right" vertical="center" wrapText="1"/>
      <protection hidden="1"/>
    </xf>
    <xf numFmtId="0" fontId="18" fillId="10" borderId="11" xfId="0" applyFont="1" applyFill="1" applyBorder="1" applyAlignment="1" applyProtection="1">
      <alignment horizontal="right" vertical="center"/>
      <protection hidden="1"/>
    </xf>
    <xf numFmtId="4" fontId="26" fillId="10" borderId="23" xfId="0" applyNumberFormat="1" applyFont="1" applyFill="1" applyBorder="1" applyAlignment="1" applyProtection="1">
      <alignment horizontal="right" vertical="center" wrapText="1"/>
      <protection hidden="1"/>
    </xf>
    <xf numFmtId="4" fontId="26" fillId="12" borderId="24" xfId="0" applyNumberFormat="1" applyFont="1" applyFill="1" applyBorder="1" applyAlignment="1" applyProtection="1">
      <alignment horizontal="right" vertical="center" wrapText="1"/>
      <protection locked="0"/>
    </xf>
    <xf numFmtId="49" fontId="52" fillId="17" borderId="11" xfId="0" applyNumberFormat="1" applyFont="1" applyFill="1" applyBorder="1" applyAlignment="1" applyProtection="1">
      <alignment horizontal="center" vertical="center" wrapText="1"/>
      <protection hidden="1"/>
    </xf>
    <xf numFmtId="0" fontId="52" fillId="0" borderId="25" xfId="0" applyNumberFormat="1" applyFont="1" applyFill="1" applyBorder="1" applyAlignment="1" applyProtection="1">
      <alignment horizontal="center"/>
      <protection hidden="1"/>
    </xf>
    <xf numFmtId="0" fontId="16" fillId="10" borderId="0" xfId="0" applyFont="1" applyFill="1" applyBorder="1" applyAlignment="1" applyProtection="1">
      <alignment wrapText="1"/>
      <protection hidden="1"/>
    </xf>
    <xf numFmtId="0" fontId="33" fillId="0" borderId="0" xfId="0" applyFont="1" applyFill="1" applyBorder="1" applyAlignment="1" applyProtection="1">
      <alignment horizontal="left" wrapText="1"/>
      <protection hidden="1"/>
    </xf>
    <xf numFmtId="0" fontId="16" fillId="10" borderId="0" xfId="0" applyFont="1" applyFill="1" applyAlignment="1" applyProtection="1">
      <alignment wrapText="1"/>
      <protection hidden="1"/>
    </xf>
    <xf numFmtId="0" fontId="16" fillId="10" borderId="0" xfId="0" quotePrefix="1" applyFont="1" applyFill="1" applyAlignment="1" applyProtection="1">
      <alignment wrapText="1"/>
      <protection hidden="1"/>
    </xf>
    <xf numFmtId="169" fontId="18" fillId="13" borderId="11" xfId="0" applyNumberFormat="1" applyFont="1" applyFill="1" applyBorder="1" applyAlignment="1" applyProtection="1">
      <alignment vertical="center"/>
      <protection hidden="1"/>
    </xf>
    <xf numFmtId="4" fontId="16" fillId="0" borderId="11" xfId="0" applyNumberFormat="1" applyFont="1" applyBorder="1" applyProtection="1">
      <protection hidden="1"/>
    </xf>
    <xf numFmtId="0" fontId="16" fillId="0" borderId="0" xfId="0" applyFont="1" applyBorder="1" applyAlignment="1" applyProtection="1">
      <alignment wrapText="1"/>
      <protection hidden="1"/>
    </xf>
    <xf numFmtId="0" fontId="23" fillId="0" borderId="0" xfId="0" applyFont="1" applyBorder="1" applyAlignment="1" applyProtection="1">
      <alignment wrapText="1"/>
      <protection hidden="1"/>
    </xf>
    <xf numFmtId="0" fontId="53" fillId="0" borderId="0" xfId="0" applyFont="1" applyAlignment="1">
      <alignment vertical="center"/>
    </xf>
    <xf numFmtId="0" fontId="0" fillId="0" borderId="0" xfId="0" applyAlignment="1">
      <alignment horizontal="left" vertical="center" indent="1"/>
    </xf>
    <xf numFmtId="0" fontId="18" fillId="0" borderId="11" xfId="0" applyFont="1" applyFill="1" applyBorder="1" applyAlignment="1" applyProtection="1">
      <alignment horizontal="center" vertical="center"/>
      <protection hidden="1"/>
    </xf>
    <xf numFmtId="0" fontId="17" fillId="0" borderId="8" xfId="0" applyFont="1" applyFill="1" applyBorder="1" applyAlignment="1" applyProtection="1">
      <alignment vertical="center" wrapText="1"/>
      <protection hidden="1"/>
    </xf>
    <xf numFmtId="0" fontId="24" fillId="10" borderId="11" xfId="0" applyFont="1" applyFill="1" applyBorder="1" applyAlignment="1" applyProtection="1">
      <alignment wrapText="1"/>
      <protection hidden="1"/>
    </xf>
    <xf numFmtId="0" fontId="16" fillId="0" borderId="11" xfId="0" applyFont="1" applyFill="1" applyBorder="1" applyAlignment="1" applyProtection="1">
      <alignment horizontal="left"/>
      <protection hidden="1"/>
    </xf>
    <xf numFmtId="0" fontId="16" fillId="0" borderId="11" xfId="0" applyFont="1" applyFill="1" applyBorder="1" applyAlignment="1" applyProtection="1">
      <protection hidden="1"/>
    </xf>
    <xf numFmtId="0" fontId="16" fillId="10" borderId="11" xfId="0" applyFont="1" applyFill="1" applyBorder="1" applyAlignment="1" applyProtection="1">
      <protection hidden="1"/>
    </xf>
    <xf numFmtId="0" fontId="18" fillId="0" borderId="11" xfId="0" applyFont="1" applyFill="1" applyBorder="1" applyAlignment="1" applyProtection="1">
      <alignment horizontal="center" vertical="center" wrapText="1"/>
      <protection hidden="1"/>
    </xf>
    <xf numFmtId="0" fontId="22" fillId="10" borderId="0" xfId="10" applyFont="1" applyFill="1" applyBorder="1" applyAlignment="1" applyProtection="1">
      <alignment horizontal="center" vertical="top"/>
      <protection hidden="1"/>
    </xf>
    <xf numFmtId="0" fontId="25" fillId="12" borderId="0" xfId="0" applyFont="1" applyFill="1" applyBorder="1" applyAlignment="1" applyProtection="1">
      <alignment vertical="center" wrapText="1"/>
      <protection hidden="1"/>
    </xf>
    <xf numFmtId="0" fontId="18" fillId="0" borderId="11" xfId="0" applyFont="1" applyFill="1" applyBorder="1" applyAlignment="1" applyProtection="1">
      <alignment horizontal="center" vertical="center"/>
      <protection hidden="1"/>
    </xf>
    <xf numFmtId="4" fontId="0" fillId="0" borderId="11" xfId="0" applyNumberFormat="1" applyFont="1" applyFill="1" applyBorder="1" applyAlignment="1" applyProtection="1">
      <alignment vertical="center" wrapText="1"/>
      <protection hidden="1"/>
    </xf>
    <xf numFmtId="4" fontId="50" fillId="0" borderId="11" xfId="0" applyNumberFormat="1" applyFont="1" applyFill="1" applyBorder="1" applyAlignment="1" applyProtection="1">
      <alignment vertical="center" wrapText="1"/>
      <protection hidden="1"/>
    </xf>
    <xf numFmtId="0" fontId="18" fillId="10" borderId="11" xfId="0" applyFont="1" applyFill="1" applyBorder="1" applyAlignment="1" applyProtection="1">
      <alignment horizontal="right" vertical="center"/>
      <protection hidden="1"/>
    </xf>
    <xf numFmtId="4" fontId="0" fillId="0" borderId="11" xfId="0" applyNumberFormat="1" applyFont="1" applyFill="1" applyBorder="1" applyAlignment="1" applyProtection="1">
      <alignment horizontal="right" vertical="center" wrapText="1"/>
      <protection hidden="1"/>
    </xf>
    <xf numFmtId="4" fontId="50" fillId="0" borderId="11" xfId="0" applyNumberFormat="1" applyFont="1" applyFill="1" applyBorder="1" applyAlignment="1" applyProtection="1">
      <alignment horizontal="right" vertical="center" wrapText="1"/>
      <protection hidden="1"/>
    </xf>
    <xf numFmtId="0" fontId="7" fillId="10" borderId="13" xfId="10" applyFont="1" applyFill="1" applyBorder="1" applyAlignment="1" applyProtection="1">
      <alignment horizontal="right" vertical="top"/>
      <protection hidden="1"/>
    </xf>
    <xf numFmtId="0" fontId="23" fillId="10" borderId="0" xfId="0" applyFont="1" applyFill="1" applyBorder="1" applyAlignment="1" applyProtection="1">
      <alignment horizontal="left" vertical="top"/>
      <protection hidden="1"/>
    </xf>
    <xf numFmtId="4" fontId="50" fillId="0" borderId="11" xfId="0" applyNumberFormat="1" applyFont="1" applyFill="1" applyBorder="1" applyAlignment="1" applyProtection="1">
      <alignment horizontal="right" vertical="center"/>
      <protection hidden="1"/>
    </xf>
    <xf numFmtId="0" fontId="29" fillId="10" borderId="11" xfId="0" applyFont="1" applyFill="1" applyBorder="1" applyAlignment="1" applyProtection="1">
      <alignment horizontal="left" vertical="center" wrapText="1"/>
      <protection hidden="1"/>
    </xf>
    <xf numFmtId="4" fontId="19" fillId="0" borderId="11" xfId="0" applyNumberFormat="1" applyFont="1" applyFill="1" applyBorder="1" applyAlignment="1" applyProtection="1">
      <alignment horizontal="center" vertical="center"/>
      <protection hidden="1"/>
    </xf>
    <xf numFmtId="4" fontId="19" fillId="0" borderId="11" xfId="0" applyNumberFormat="1" applyFont="1" applyFill="1" applyBorder="1" applyAlignment="1" applyProtection="1">
      <alignment horizontal="center" vertical="center" wrapText="1"/>
      <protection hidden="1"/>
    </xf>
    <xf numFmtId="164" fontId="30" fillId="0" borderId="11" xfId="0" applyNumberFormat="1" applyFont="1" applyFill="1" applyBorder="1" applyAlignment="1" applyProtection="1">
      <alignment horizontal="center" vertical="center"/>
      <protection hidden="1"/>
    </xf>
    <xf numFmtId="0" fontId="0" fillId="0" borderId="11" xfId="0" applyFill="1" applyBorder="1"/>
    <xf numFmtId="0" fontId="16" fillId="10" borderId="0" xfId="0" applyFont="1" applyFill="1" applyBorder="1" applyAlignment="1" applyProtection="1">
      <alignment wrapText="1"/>
      <protection hidden="1"/>
    </xf>
    <xf numFmtId="0" fontId="19" fillId="0" borderId="11" xfId="0" applyFont="1" applyFill="1" applyBorder="1" applyAlignment="1" applyProtection="1">
      <alignment horizontal="center"/>
      <protection hidden="1"/>
    </xf>
    <xf numFmtId="2" fontId="16" fillId="0" borderId="16" xfId="0" applyNumberFormat="1" applyFont="1" applyBorder="1" applyAlignment="1" applyProtection="1">
      <alignment horizontal="center"/>
      <protection hidden="1"/>
    </xf>
    <xf numFmtId="2" fontId="16" fillId="0" borderId="17" xfId="0" applyNumberFormat="1" applyFont="1" applyBorder="1" applyAlignment="1" applyProtection="1">
      <alignment horizontal="center"/>
      <protection hidden="1"/>
    </xf>
    <xf numFmtId="0" fontId="0" fillId="0" borderId="16" xfId="0" applyBorder="1" applyAlignment="1">
      <alignment horizontal="center"/>
    </xf>
    <xf numFmtId="0" fontId="0" fillId="0" borderId="17" xfId="0" applyBorder="1" applyAlignment="1">
      <alignment horizontal="center"/>
    </xf>
    <xf numFmtId="0" fontId="18" fillId="0" borderId="11" xfId="0" applyFont="1" applyFill="1" applyBorder="1" applyAlignment="1" applyProtection="1">
      <alignment horizontal="left" vertical="center"/>
    </xf>
    <xf numFmtId="0" fontId="18" fillId="0" borderId="11" xfId="0" applyFont="1" applyFill="1" applyBorder="1" applyAlignment="1" applyProtection="1">
      <alignment horizontal="center" vertical="center" wrapText="1"/>
    </xf>
    <xf numFmtId="0" fontId="19" fillId="0" borderId="9" xfId="0" applyFont="1" applyFill="1" applyBorder="1" applyAlignment="1" applyProtection="1">
      <alignment horizontal="center" vertical="center" wrapText="1"/>
      <protection hidden="1"/>
    </xf>
    <xf numFmtId="3" fontId="26" fillId="10" borderId="12" xfId="0" applyNumberFormat="1" applyFont="1" applyFill="1" applyBorder="1" applyAlignment="1" applyProtection="1">
      <alignment horizontal="center" wrapText="1"/>
      <protection hidden="1"/>
    </xf>
    <xf numFmtId="0" fontId="43" fillId="0" borderId="16" xfId="0" applyNumberFormat="1" applyFont="1" applyFill="1" applyBorder="1" applyAlignment="1" applyProtection="1">
      <alignment horizontal="center"/>
    </xf>
    <xf numFmtId="0" fontId="43" fillId="0" borderId="18" xfId="0" applyNumberFormat="1" applyFont="1" applyFill="1" applyBorder="1" applyAlignment="1" applyProtection="1">
      <alignment horizontal="left" wrapText="1"/>
    </xf>
    <xf numFmtId="4" fontId="43" fillId="0" borderId="18" xfId="0" applyNumberFormat="1" applyFont="1" applyFill="1" applyBorder="1" applyAlignment="1" applyProtection="1">
      <alignment horizontal="right"/>
    </xf>
    <xf numFmtId="4" fontId="26" fillId="12" borderId="14" xfId="0" applyNumberFormat="1" applyFont="1" applyFill="1" applyBorder="1" applyAlignment="1" applyProtection="1">
      <alignment horizontal="right" wrapText="1"/>
      <protection locked="0"/>
    </xf>
    <xf numFmtId="3" fontId="26" fillId="12" borderId="2" xfId="0" applyNumberFormat="1" applyFont="1" applyFill="1" applyBorder="1" applyAlignment="1" applyProtection="1">
      <alignment horizontal="right" wrapText="1"/>
      <protection locked="0"/>
    </xf>
    <xf numFmtId="4" fontId="26" fillId="10" borderId="3" xfId="0" applyNumberFormat="1" applyFont="1" applyFill="1" applyBorder="1" applyAlignment="1" applyProtection="1">
      <alignment horizontal="right" wrapText="1"/>
      <protection hidden="1"/>
    </xf>
    <xf numFmtId="4" fontId="26" fillId="10" borderId="2" xfId="0" applyNumberFormat="1" applyFont="1" applyFill="1" applyBorder="1" applyAlignment="1" applyProtection="1">
      <alignment horizontal="right" wrapText="1"/>
      <protection hidden="1"/>
    </xf>
    <xf numFmtId="3" fontId="26" fillId="12" borderId="12" xfId="0" applyNumberFormat="1" applyFont="1" applyFill="1" applyBorder="1" applyAlignment="1" applyProtection="1">
      <alignment horizontal="right" wrapText="1"/>
      <protection locked="0"/>
    </xf>
    <xf numFmtId="4" fontId="26" fillId="10" borderId="14" xfId="0" applyNumberFormat="1" applyFont="1" applyFill="1" applyBorder="1" applyAlignment="1" applyProtection="1">
      <alignment horizontal="right" wrapText="1"/>
      <protection hidden="1"/>
    </xf>
    <xf numFmtId="4" fontId="26" fillId="10" borderId="11" xfId="0" applyNumberFormat="1" applyFont="1" applyFill="1" applyBorder="1" applyAlignment="1" applyProtection="1">
      <alignment horizontal="right" wrapText="1"/>
      <protection hidden="1"/>
    </xf>
  </cellXfs>
  <cellStyles count="23">
    <cellStyle name="Accent" xfId="2"/>
    <cellStyle name="Accent 1" xfId="3"/>
    <cellStyle name="Accent 2" xfId="4"/>
    <cellStyle name="Accent 3" xfId="5"/>
    <cellStyle name="Bad" xfId="6"/>
    <cellStyle name="ConditionalStyle_1" xfId="7"/>
    <cellStyle name="Error" xfId="8"/>
    <cellStyle name="Excel Built-in Explanatory Text" xfId="9"/>
    <cellStyle name="Excel Built-in Hyperlink" xfId="10"/>
    <cellStyle name="Footnote" xfId="11"/>
    <cellStyle name="Good" xfId="12"/>
    <cellStyle name="Heading (user)" xfId="13"/>
    <cellStyle name="Heading 1" xfId="14"/>
    <cellStyle name="Heading 2" xfId="15"/>
    <cellStyle name="Hyperlink" xfId="16"/>
    <cellStyle name="Link" xfId="22" builtinId="8"/>
    <cellStyle name="Neutral" xfId="1" builtinId="28" customBuiltin="1"/>
    <cellStyle name="Note" xfId="17"/>
    <cellStyle name="Standard" xfId="0" builtinId="0" customBuiltin="1"/>
    <cellStyle name="Standard 3" xfId="18"/>
    <cellStyle name="Status" xfId="19"/>
    <cellStyle name="Text" xfId="20"/>
    <cellStyle name="Warning" xfId="21"/>
  </cellStyles>
  <dxfs count="3">
    <dxf>
      <font>
        <strike val="0"/>
        <outline val="0"/>
        <shadow val="0"/>
        <u val="none"/>
        <vertAlign val="baseline"/>
        <sz val="8"/>
        <color indexed="8"/>
        <name val="Tahoma"/>
        <scheme val="none"/>
      </font>
    </dxf>
    <dxf>
      <fill>
        <patternFill patternType="solid">
          <fgColor rgb="FFC3D69B"/>
          <bgColor rgb="FFC3D69B"/>
        </patternFill>
      </fill>
    </dxf>
    <dxf>
      <fill>
        <patternFill patternType="solid">
          <fgColor rgb="FF7F7F80"/>
          <bgColor rgb="FF7F7F8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4057649</xdr:colOff>
      <xdr:row>3</xdr:row>
      <xdr:rowOff>85725</xdr:rowOff>
    </xdr:from>
    <xdr:to>
      <xdr:col>2</xdr:col>
      <xdr:colOff>4533900</xdr:colOff>
      <xdr:row>4</xdr:row>
      <xdr:rowOff>161925</xdr:rowOff>
    </xdr:to>
    <xdr:sp macro="" textlink="">
      <xdr:nvSpPr>
        <xdr:cNvPr id="2" name="Rechteck 1"/>
        <xdr:cNvSpPr/>
      </xdr:nvSpPr>
      <xdr:spPr>
        <a:xfrm>
          <a:off x="4391024" y="914400"/>
          <a:ext cx="476251" cy="190500"/>
        </a:xfrm>
        <a:prstGeom prst="rect">
          <a:avLst/>
        </a:prstGeom>
        <a:solidFill>
          <a:srgbClr val="92D050"/>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de-DE" sz="1100"/>
        </a:p>
      </xdr:txBody>
    </xdr:sp>
    <xdr:clientData/>
  </xdr:twoCellAnchor>
</xdr:wsDr>
</file>

<file path=xl/tables/table1.xml><?xml version="1.0" encoding="utf-8"?>
<table xmlns="http://schemas.openxmlformats.org/spreadsheetml/2006/main" id="1" name="__Anonymous_Sheet_DB__4" displayName="__Anonymous_Sheet_DB__4" ref="B11:T139" totalsRowShown="0">
  <autoFilter ref="B11:T139"/>
  <sortState ref="B12:T3274">
    <sortCondition ref="B11:B3178"/>
  </sortState>
  <tableColumns count="19">
    <tableColumn id="1" name="lfd. Nr.">
      <calculatedColumnFormula>ROW(B12)-11</calculatedColumnFormula>
    </tableColumn>
    <tableColumn id="2" name="Objekt"/>
    <tableColumn id="3" name="Gebäude"/>
    <tableColumn id="4" name="Trakt"/>
    <tableColumn id="5" name="Los"/>
    <tableColumn id="6" name="Objektnr."/>
    <tableColumn id="7" name="Geschoss"/>
    <tableColumn id="8" name="Raum-Nr."/>
    <tableColumn id="9" name="Raum-Nutzung"/>
    <tableColumn id="10" name="Boden-_x000a_belag"/>
    <tableColumn id="11" name="Boden-_x000a_fläche_x000a_(m²)"/>
    <tableColumn id="12" name="LV-Code"/>
    <tableColumn id="13" name="Reinigungs-_x000a_tage/Jahr"/>
    <tableColumn id="14" name="Stunden-verr.-satz_x000a_(€)">
      <calculatedColumnFormula>SVS</calculatedColumnFormula>
    </tableColumn>
    <tableColumn id="15" name="Richtwert_x000a_(m²/h)">
      <calculatedColumnFormula>INDEX('2. Raumgruppen'!$A$1:$Z$29,MATCH(MID(M12,1,1),'2. Raumgruppen'!$B:$B,0),IF(MID(M12,2,2)="",MATCH('2. Raumgruppen'!$K$7,'2. Raumgruppen'!$7:$7,0),MATCH(MID(M12,2,2),'2. Raumgruppen'!$7:$7,0)))</calculatedColumnFormula>
    </tableColumn>
    <tableColumn id="16" name="Reinigungs-_x000a_fläche_x000a_(m²/Jahr)"/>
    <tableColumn id="17" name="Reinigungs-_x000a_zeit_x000a_(h/Jahr)">
      <calculatedColumnFormula>IF(P12=0,0,Q12/P12)</calculatedColumnFormula>
    </tableColumn>
    <tableColumn id="18" name="Netto-_x000a_Kosten_x000a_(€/Jahr)">
      <calculatedColumnFormula>R12*O12</calculatedColumnFormula>
    </tableColumn>
    <tableColumn id="19" name="Grund-reinigung" dataDxfId="0"/>
  </tableColumns>
  <tableStyleInfo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61"/>
  <sheetViews>
    <sheetView view="pageLayout" topLeftCell="A40" zoomScaleNormal="100" workbookViewId="0">
      <selection activeCell="C44" sqref="C44"/>
    </sheetView>
  </sheetViews>
  <sheetFormatPr baseColWidth="10" defaultRowHeight="14.25"/>
  <cols>
    <col min="1" max="1" width="1.375" style="2" customWidth="1"/>
    <col min="2" max="2" width="3" style="2" customWidth="1"/>
    <col min="3" max="3" width="72.875" style="2" customWidth="1"/>
    <col min="4" max="4" width="1.375" style="2" customWidth="1"/>
    <col min="5" max="1024" width="10.625" style="2" customWidth="1"/>
  </cols>
  <sheetData>
    <row r="1" spans="1:5" ht="28.5" customHeight="1">
      <c r="A1" s="1"/>
      <c r="B1" s="3"/>
      <c r="C1" s="3" t="s">
        <v>0</v>
      </c>
    </row>
    <row r="2" spans="1:5" ht="9" customHeight="1">
      <c r="A2" s="1"/>
      <c r="B2" s="3"/>
      <c r="C2" s="3"/>
    </row>
    <row r="3" spans="1:5">
      <c r="A3" s="1"/>
      <c r="B3" s="3"/>
      <c r="C3" s="4" t="s">
        <v>1</v>
      </c>
    </row>
    <row r="4" spans="1:5" ht="9" customHeight="1">
      <c r="A4" s="1"/>
      <c r="B4" s="3"/>
      <c r="C4" s="3"/>
    </row>
    <row r="5" spans="1:5" ht="13.5" customHeight="1">
      <c r="A5" s="1"/>
      <c r="B5" s="3" t="s">
        <v>2</v>
      </c>
      <c r="C5" s="3" t="s">
        <v>272</v>
      </c>
    </row>
    <row r="6" spans="1:5" ht="9" customHeight="1">
      <c r="A6" s="1"/>
      <c r="B6" s="3"/>
      <c r="C6" s="3"/>
    </row>
    <row r="7" spans="1:5" ht="27" customHeight="1">
      <c r="A7" s="1"/>
      <c r="B7" s="3" t="s">
        <v>3</v>
      </c>
      <c r="C7" s="3" t="s">
        <v>4</v>
      </c>
    </row>
    <row r="8" spans="1:5" ht="9" customHeight="1">
      <c r="A8" s="1"/>
      <c r="B8" s="3"/>
      <c r="C8" s="3"/>
    </row>
    <row r="9" spans="1:5" ht="25.5">
      <c r="A9" s="1"/>
      <c r="B9" s="3" t="s">
        <v>5</v>
      </c>
      <c r="C9" s="3" t="s">
        <v>6</v>
      </c>
      <c r="E9" s="5"/>
    </row>
    <row r="10" spans="1:5" ht="9" customHeight="1">
      <c r="A10" s="1"/>
      <c r="B10" s="3"/>
      <c r="C10" s="3"/>
    </row>
    <row r="11" spans="1:5" ht="13.5" customHeight="1">
      <c r="A11" s="1"/>
      <c r="B11" s="3" t="s">
        <v>7</v>
      </c>
      <c r="C11" s="3" t="s">
        <v>8</v>
      </c>
    </row>
    <row r="12" spans="1:5" ht="9" customHeight="1">
      <c r="A12" s="1"/>
      <c r="B12" s="3"/>
      <c r="C12" s="3"/>
    </row>
    <row r="13" spans="1:5" ht="25.5">
      <c r="A13" s="1"/>
      <c r="B13" s="3" t="s">
        <v>9</v>
      </c>
      <c r="C13" s="3" t="s">
        <v>10</v>
      </c>
    </row>
    <row r="14" spans="1:5" ht="9" customHeight="1">
      <c r="A14" s="1"/>
      <c r="B14" s="3"/>
      <c r="C14" s="3"/>
    </row>
    <row r="15" spans="1:5" ht="13.5" customHeight="1">
      <c r="A15" s="1"/>
      <c r="B15" s="3" t="s">
        <v>11</v>
      </c>
      <c r="C15" s="3" t="s">
        <v>12</v>
      </c>
    </row>
    <row r="16" spans="1:5" ht="9" customHeight="1">
      <c r="A16" s="1"/>
      <c r="B16" s="3"/>
      <c r="C16" s="3"/>
    </row>
    <row r="17" spans="2:15" ht="25.5">
      <c r="B17" s="1" t="s">
        <v>13</v>
      </c>
      <c r="C17" s="6" t="s">
        <v>270</v>
      </c>
    </row>
    <row r="18" spans="2:15">
      <c r="B18" s="1"/>
      <c r="C18" s="6"/>
    </row>
    <row r="19" spans="2:15">
      <c r="B19" s="1"/>
      <c r="C19" s="4"/>
    </row>
    <row r="20" spans="2:15" ht="15">
      <c r="C20" s="188" t="s">
        <v>14</v>
      </c>
      <c r="F20" s="7"/>
      <c r="G20" s="7"/>
      <c r="H20" s="7"/>
      <c r="I20" s="8"/>
      <c r="J20" s="8"/>
      <c r="K20" s="8"/>
      <c r="L20" s="8"/>
      <c r="M20" s="8"/>
      <c r="N20" s="8"/>
      <c r="O20" s="8"/>
    </row>
    <row r="21" spans="2:15">
      <c r="C21" s="1"/>
      <c r="O21" s="8"/>
    </row>
    <row r="22" spans="2:15">
      <c r="B22" s="3" t="s">
        <v>2</v>
      </c>
      <c r="C22" s="3" t="s">
        <v>15</v>
      </c>
      <c r="O22" s="7"/>
    </row>
    <row r="23" spans="2:15">
      <c r="B23" s="3"/>
      <c r="C23" s="3"/>
      <c r="D23" s="9"/>
      <c r="E23" s="10"/>
      <c r="O23" s="8"/>
    </row>
    <row r="24" spans="2:15" ht="54.95" customHeight="1">
      <c r="B24" s="3" t="s">
        <v>3</v>
      </c>
      <c r="C24" s="3" t="s">
        <v>16</v>
      </c>
      <c r="D24" s="1"/>
      <c r="E24" s="1"/>
      <c r="O24" s="8"/>
    </row>
    <row r="25" spans="2:15">
      <c r="B25" s="3"/>
      <c r="C25" s="3"/>
      <c r="D25" s="9"/>
      <c r="E25" s="9"/>
      <c r="F25" s="7"/>
      <c r="G25" s="7"/>
      <c r="H25" s="7"/>
      <c r="I25" s="8"/>
      <c r="J25" s="8"/>
      <c r="K25" s="8"/>
      <c r="L25" s="8"/>
      <c r="M25" s="8"/>
      <c r="N25" s="8"/>
      <c r="O25" s="8"/>
    </row>
    <row r="26" spans="2:15" ht="66.95" customHeight="1">
      <c r="B26" s="3" t="s">
        <v>5</v>
      </c>
      <c r="C26" s="3" t="s">
        <v>17</v>
      </c>
      <c r="D26" s="1"/>
      <c r="E26" s="1"/>
      <c r="O26" s="8"/>
    </row>
    <row r="27" spans="2:15">
      <c r="B27" s="3"/>
      <c r="C27" s="3"/>
      <c r="D27" s="9"/>
      <c r="E27" s="9"/>
      <c r="F27" s="7"/>
      <c r="G27" s="7"/>
      <c r="H27" s="7"/>
      <c r="I27" s="8"/>
      <c r="J27" s="8"/>
      <c r="K27" s="8"/>
      <c r="L27" s="8"/>
      <c r="M27" s="8"/>
      <c r="N27" s="8"/>
      <c r="O27" s="8"/>
    </row>
    <row r="28" spans="2:15" ht="95.1" customHeight="1">
      <c r="B28" s="3" t="s">
        <v>7</v>
      </c>
      <c r="C28" s="3" t="s">
        <v>18</v>
      </c>
      <c r="D28" s="1"/>
      <c r="E28" s="1"/>
      <c r="F28" s="7"/>
      <c r="G28" s="7"/>
      <c r="H28" s="7"/>
      <c r="I28" s="7"/>
      <c r="J28" s="7"/>
      <c r="K28" s="7"/>
      <c r="L28" s="7"/>
      <c r="M28" s="7"/>
      <c r="N28" s="7"/>
      <c r="O28" s="8"/>
    </row>
    <row r="29" spans="2:15">
      <c r="B29" s="3"/>
      <c r="C29" s="3"/>
      <c r="D29" s="10"/>
      <c r="E29" s="10"/>
      <c r="O29" s="8"/>
    </row>
    <row r="30" spans="2:15">
      <c r="B30" s="3"/>
      <c r="C30" s="3"/>
      <c r="D30" s="1"/>
      <c r="E30" s="1"/>
    </row>
    <row r="31" spans="2:15" ht="15">
      <c r="B31" s="3"/>
      <c r="C31" s="189" t="s">
        <v>19</v>
      </c>
      <c r="D31" s="1"/>
      <c r="E31" s="1"/>
    </row>
    <row r="32" spans="2:15">
      <c r="B32" s="3"/>
      <c r="C32" s="3"/>
      <c r="D32" s="1"/>
      <c r="E32" s="1"/>
    </row>
    <row r="33" spans="2:20" ht="25.5">
      <c r="B33" s="3" t="s">
        <v>2</v>
      </c>
      <c r="C33" s="3" t="s">
        <v>20</v>
      </c>
      <c r="D33" s="1"/>
      <c r="E33" s="1"/>
    </row>
    <row r="34" spans="2:20">
      <c r="B34" s="3"/>
      <c r="C34" s="3"/>
    </row>
    <row r="35" spans="2:20" ht="25.5">
      <c r="B35" s="3" t="s">
        <v>3</v>
      </c>
      <c r="C35" s="3" t="s">
        <v>21</v>
      </c>
    </row>
    <row r="36" spans="2:20">
      <c r="B36" s="3"/>
      <c r="C36" s="1"/>
    </row>
    <row r="37" spans="2:20" ht="25.5">
      <c r="B37" s="3" t="s">
        <v>5</v>
      </c>
      <c r="C37" s="1" t="s">
        <v>22</v>
      </c>
    </row>
    <row r="38" spans="2:20">
      <c r="B38" s="3"/>
    </row>
    <row r="39" spans="2:20">
      <c r="B39" s="3"/>
    </row>
    <row r="40" spans="2:20" ht="15">
      <c r="C40" s="190" t="s">
        <v>23</v>
      </c>
      <c r="D40" s="1"/>
      <c r="E40" s="1"/>
      <c r="F40" s="1"/>
      <c r="G40" s="1"/>
      <c r="H40" s="1"/>
      <c r="I40" s="1"/>
      <c r="J40" s="1"/>
      <c r="K40" s="1"/>
      <c r="L40" s="1"/>
      <c r="M40" s="1"/>
      <c r="N40" s="1"/>
      <c r="O40" s="1"/>
      <c r="P40" s="1"/>
      <c r="Q40" s="1"/>
      <c r="R40" s="1"/>
      <c r="S40" s="1"/>
      <c r="T40" s="1"/>
    </row>
    <row r="41" spans="2:20">
      <c r="C41" s="1"/>
      <c r="D41" s="1"/>
      <c r="E41" s="1"/>
      <c r="F41" s="1"/>
      <c r="G41" s="1"/>
      <c r="H41" s="1"/>
      <c r="I41" s="1"/>
      <c r="J41" s="1"/>
      <c r="K41" s="1"/>
      <c r="L41" s="1"/>
      <c r="M41" s="1"/>
      <c r="N41" s="1"/>
      <c r="O41" s="1"/>
      <c r="P41" s="1"/>
      <c r="Q41" s="1"/>
      <c r="R41" s="1"/>
      <c r="S41" s="1"/>
      <c r="T41" s="1"/>
    </row>
    <row r="42" spans="2:20" ht="51">
      <c r="B42" s="3" t="s">
        <v>2</v>
      </c>
      <c r="C42" s="1" t="s">
        <v>563</v>
      </c>
      <c r="D42" s="1"/>
      <c r="E42" s="1"/>
      <c r="F42" s="1"/>
      <c r="G42" s="1"/>
      <c r="H42" s="1"/>
      <c r="I42" s="1"/>
      <c r="J42" s="1"/>
      <c r="K42" s="1"/>
      <c r="L42" s="1"/>
      <c r="M42" s="1"/>
      <c r="N42" s="1"/>
      <c r="O42" s="1"/>
      <c r="P42" s="1"/>
      <c r="Q42" s="1"/>
      <c r="R42" s="1"/>
      <c r="S42" s="1"/>
      <c r="T42" s="1"/>
    </row>
    <row r="43" spans="2:20">
      <c r="B43" s="3"/>
      <c r="C43" s="1"/>
      <c r="D43" s="1"/>
      <c r="E43" s="1"/>
      <c r="F43" s="1"/>
      <c r="G43" s="1"/>
      <c r="H43" s="1"/>
      <c r="I43" s="1"/>
      <c r="J43" s="1"/>
      <c r="K43" s="1"/>
      <c r="L43" s="1"/>
      <c r="M43" s="1"/>
      <c r="N43" s="1"/>
      <c r="O43" s="1"/>
      <c r="P43" s="1"/>
      <c r="Q43" s="1"/>
      <c r="R43" s="1"/>
      <c r="S43" s="1"/>
      <c r="T43" s="1"/>
    </row>
    <row r="44" spans="2:20" ht="51">
      <c r="B44" s="3" t="s">
        <v>3</v>
      </c>
      <c r="C44" s="1" t="s">
        <v>24</v>
      </c>
      <c r="D44" s="1"/>
      <c r="E44" s="1"/>
      <c r="F44" s="1"/>
      <c r="G44" s="1"/>
      <c r="H44" s="1"/>
      <c r="I44" s="1"/>
      <c r="J44" s="1"/>
      <c r="K44" s="1"/>
      <c r="L44" s="1"/>
      <c r="M44" s="1"/>
      <c r="N44" s="1"/>
      <c r="O44" s="1"/>
      <c r="P44" s="1"/>
      <c r="Q44" s="1"/>
      <c r="R44" s="1"/>
      <c r="S44" s="1"/>
      <c r="T44" s="1"/>
    </row>
    <row r="45" spans="2:20">
      <c r="B45" s="3"/>
    </row>
    <row r="46" spans="2:20" ht="15">
      <c r="B46" s="3"/>
      <c r="C46" s="188" t="s">
        <v>25</v>
      </c>
    </row>
    <row r="48" spans="2:20">
      <c r="B48" s="3"/>
      <c r="C48" s="1"/>
    </row>
    <row r="51" spans="2:3" ht="15">
      <c r="C51" s="188" t="s">
        <v>26</v>
      </c>
    </row>
    <row r="53" spans="2:3">
      <c r="B53" s="3"/>
    </row>
    <row r="56" spans="2:3" ht="15">
      <c r="C56" s="188" t="s">
        <v>27</v>
      </c>
    </row>
    <row r="58" spans="2:3">
      <c r="B58" s="3"/>
    </row>
    <row r="61" spans="2:3" ht="15">
      <c r="C61" s="188" t="s">
        <v>28</v>
      </c>
    </row>
  </sheetData>
  <hyperlinks>
    <hyperlink ref="C20" location="'1. SVS'!C20" display="Kalkulation des Stundenverrechnungssatzes"/>
    <hyperlink ref="C31" location="'2. Raumgruppen'!C32" display="Leistungswerte für Raumgruppen"/>
    <hyperlink ref="C40" location="'3. Einzelraumkalkulation'!C41" display="Einzelraumkalkulation"/>
    <hyperlink ref="C46" location="'4. Grundreinigung'!C47" display="Jährliche Grundreinigung"/>
    <hyperlink ref="C51" location="'5. Summen'!C59" display="Preiszusammenstellung"/>
    <hyperlink ref="C56" location="'6. Angebotstext'!C58" display="Angebot"/>
    <hyperlink ref="C61" location="'7. Regiearbeiten'!C65" display="Regiearbeiten"/>
  </hyperlinks>
  <printOptions horizontalCentered="1"/>
  <pageMargins left="0.35433070866141736" right="0.51181102362204722" top="0.98425196850393704" bottom="1.1811023622047245" header="1.3779527559055118" footer="0.78740157480314965"/>
  <pageSetup paperSize="9" fitToWidth="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4"/>
  <sheetViews>
    <sheetView tabSelected="1" topLeftCell="A19" workbookViewId="0">
      <selection activeCell="I11" sqref="I11"/>
    </sheetView>
  </sheetViews>
  <sheetFormatPr baseColWidth="10" defaultRowHeight="14.25"/>
  <cols>
    <col min="1" max="1" width="8.625" style="179" customWidth="1"/>
    <col min="2" max="2" width="61.25" style="179" customWidth="1"/>
    <col min="3" max="3" width="9.375" style="179" customWidth="1"/>
    <col min="4" max="4" width="9.625" style="179" customWidth="1"/>
    <col min="5" max="5" width="10.625" style="179" customWidth="1"/>
    <col min="6" max="6" width="10" style="179" customWidth="1"/>
    <col min="7" max="1024" width="10.625" style="179" customWidth="1"/>
  </cols>
  <sheetData>
    <row r="1" spans="1:4" ht="39">
      <c r="A1" s="127"/>
      <c r="B1" s="305" t="s">
        <v>557</v>
      </c>
      <c r="C1" s="127"/>
      <c r="D1" s="127"/>
    </row>
    <row r="2" spans="1:4">
      <c r="A2" s="127"/>
      <c r="B2" s="180"/>
      <c r="C2" s="127"/>
      <c r="D2" s="127"/>
    </row>
    <row r="3" spans="1:4" ht="168.75" customHeight="1">
      <c r="A3" s="127"/>
      <c r="B3" s="304" t="s">
        <v>556</v>
      </c>
      <c r="C3" s="127"/>
      <c r="D3" s="127"/>
    </row>
    <row r="4" spans="1:4" ht="38.25">
      <c r="A4" s="181" t="s">
        <v>263</v>
      </c>
      <c r="B4" s="182" t="s">
        <v>264</v>
      </c>
      <c r="C4" s="181" t="s">
        <v>265</v>
      </c>
      <c r="D4" s="181" t="s">
        <v>266</v>
      </c>
    </row>
    <row r="5" spans="1:4" ht="39" customHeight="1">
      <c r="A5" s="183" t="s">
        <v>98</v>
      </c>
      <c r="B5" s="184" t="s">
        <v>99</v>
      </c>
      <c r="C5" s="308">
        <v>150</v>
      </c>
      <c r="D5" s="308">
        <v>230</v>
      </c>
    </row>
    <row r="6" spans="1:4" ht="39" customHeight="1">
      <c r="A6" s="183" t="s">
        <v>100</v>
      </c>
      <c r="B6" s="184" t="s">
        <v>101</v>
      </c>
      <c r="C6" s="308">
        <v>180</v>
      </c>
      <c r="D6" s="308">
        <v>280</v>
      </c>
    </row>
    <row r="7" spans="1:4" ht="39" customHeight="1">
      <c r="A7" s="183" t="s">
        <v>102</v>
      </c>
      <c r="B7" s="184" t="s">
        <v>103</v>
      </c>
      <c r="C7" s="308">
        <v>50</v>
      </c>
      <c r="D7" s="308">
        <v>90</v>
      </c>
    </row>
    <row r="8" spans="1:4" ht="39" customHeight="1">
      <c r="A8" s="183" t="s">
        <v>104</v>
      </c>
      <c r="B8" s="184" t="s">
        <v>105</v>
      </c>
      <c r="C8" s="308">
        <v>100</v>
      </c>
      <c r="D8" s="308">
        <v>180</v>
      </c>
    </row>
    <row r="9" spans="1:4" ht="39" customHeight="1">
      <c r="A9" s="183" t="s">
        <v>106</v>
      </c>
      <c r="B9" s="184" t="s">
        <v>107</v>
      </c>
      <c r="C9" s="308">
        <v>100</v>
      </c>
      <c r="D9" s="308">
        <v>180</v>
      </c>
    </row>
    <row r="10" spans="1:4" ht="39" customHeight="1">
      <c r="A10" s="183" t="s">
        <v>108</v>
      </c>
      <c r="B10" s="184" t="s">
        <v>109</v>
      </c>
      <c r="C10" s="308">
        <v>250</v>
      </c>
      <c r="D10" s="308">
        <v>500</v>
      </c>
    </row>
    <row r="11" spans="1:4" ht="39" customHeight="1">
      <c r="A11" s="69" t="s">
        <v>110</v>
      </c>
      <c r="B11" s="70" t="s">
        <v>111</v>
      </c>
      <c r="C11" s="308">
        <v>80</v>
      </c>
      <c r="D11" s="308">
        <v>180</v>
      </c>
    </row>
    <row r="12" spans="1:4" ht="39" customHeight="1">
      <c r="A12" s="183" t="s">
        <v>112</v>
      </c>
      <c r="B12" s="184" t="s">
        <v>113</v>
      </c>
      <c r="C12" s="308">
        <v>200</v>
      </c>
      <c r="D12" s="308">
        <v>450</v>
      </c>
    </row>
    <row r="13" spans="1:4" ht="39" customHeight="1">
      <c r="A13" s="183" t="s">
        <v>114</v>
      </c>
      <c r="B13" s="184" t="s">
        <v>115</v>
      </c>
      <c r="C13" s="308">
        <v>200</v>
      </c>
      <c r="D13" s="308">
        <v>400</v>
      </c>
    </row>
    <row r="14" spans="1:4" ht="39" customHeight="1">
      <c r="A14" s="183" t="s">
        <v>116</v>
      </c>
      <c r="B14" s="184" t="s">
        <v>117</v>
      </c>
      <c r="C14" s="308">
        <v>120</v>
      </c>
      <c r="D14" s="308">
        <v>220</v>
      </c>
    </row>
    <row r="15" spans="1:4" ht="61.5" customHeight="1">
      <c r="A15" s="183" t="s">
        <v>118</v>
      </c>
      <c r="B15" s="184" t="s">
        <v>267</v>
      </c>
      <c r="C15" s="308">
        <v>300</v>
      </c>
      <c r="D15" s="308">
        <v>500</v>
      </c>
    </row>
    <row r="16" spans="1:4" ht="39" customHeight="1">
      <c r="A16" s="183" t="s">
        <v>120</v>
      </c>
      <c r="B16" s="184" t="s">
        <v>268</v>
      </c>
      <c r="C16" s="67"/>
      <c r="D16" s="67"/>
    </row>
    <row r="17" spans="1:4" ht="38.25" customHeight="1">
      <c r="A17" s="339"/>
      <c r="B17" s="339"/>
      <c r="C17" s="339"/>
      <c r="D17" s="339"/>
    </row>
    <row r="19" spans="1:4" ht="23.25">
      <c r="B19" s="306" t="s">
        <v>558</v>
      </c>
    </row>
    <row r="20" spans="1:4">
      <c r="B20" s="307"/>
    </row>
    <row r="21" spans="1:4" ht="15">
      <c r="B21" s="307" t="s">
        <v>559</v>
      </c>
    </row>
    <row r="22" spans="1:4" ht="15">
      <c r="B22" s="307" t="s">
        <v>560</v>
      </c>
    </row>
    <row r="23" spans="1:4" ht="15">
      <c r="B23" s="307" t="s">
        <v>561</v>
      </c>
    </row>
    <row r="24" spans="1:4" ht="15">
      <c r="B24" s="307" t="s">
        <v>562</v>
      </c>
    </row>
  </sheetData>
  <mergeCells count="1">
    <mergeCell ref="A17:D17"/>
  </mergeCells>
  <printOptions horizontalCentered="1"/>
  <pageMargins left="0.19685039370078741" right="0.11811023622047245" top="0.98425196850393704" bottom="1.1811023622047245" header="0.31496062992125984" footer="0.78740157480314965"/>
  <pageSetup paperSize="9" scale="95" fitToWidth="0" fitToHeight="0" orientation="portrait" r:id="rId1"/>
  <headerFooter alignWithMargins="0">
    <oddHeader>&amp;R&amp;"Arial2,Regular"&amp;10Anlage FLK</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7"/>
  <sheetViews>
    <sheetView view="pageLayout" topLeftCell="A10" zoomScaleNormal="100" workbookViewId="0">
      <selection activeCell="C10" sqref="C10"/>
    </sheetView>
  </sheetViews>
  <sheetFormatPr baseColWidth="10" defaultRowHeight="14.25"/>
  <cols>
    <col min="1" max="1" width="1.375" style="2" customWidth="1"/>
    <col min="2" max="2" width="20.625" style="2" customWidth="1"/>
    <col min="3" max="3" width="74" style="2" customWidth="1"/>
    <col min="4" max="4" width="1.25" style="2" customWidth="1"/>
    <col min="5" max="5" width="9.625" style="2" customWidth="1"/>
    <col min="6" max="6" width="7" style="2" customWidth="1"/>
    <col min="7" max="7" width="22.5" style="2" customWidth="1"/>
    <col min="8" max="8" width="23" style="2" customWidth="1"/>
    <col min="9" max="1024" width="10.625" style="2" customWidth="1"/>
  </cols>
  <sheetData>
    <row r="1" spans="1:3" ht="15">
      <c r="A1" s="1"/>
      <c r="B1" s="11" t="s">
        <v>29</v>
      </c>
    </row>
    <row r="2" spans="1:3" ht="7.5" customHeight="1">
      <c r="A2" s="1"/>
      <c r="B2" s="3"/>
    </row>
    <row r="3" spans="1:3">
      <c r="B3" s="12" t="s">
        <v>30</v>
      </c>
      <c r="C3" s="13"/>
    </row>
    <row r="4" spans="1:3">
      <c r="B4" s="14" t="s">
        <v>31</v>
      </c>
      <c r="C4" s="15" t="s">
        <v>555</v>
      </c>
    </row>
    <row r="5" spans="1:3">
      <c r="B5" s="14" t="s">
        <v>32</v>
      </c>
      <c r="C5" s="15" t="s">
        <v>554</v>
      </c>
    </row>
    <row r="6" spans="1:3">
      <c r="B6" s="16" t="s">
        <v>33</v>
      </c>
      <c r="C6" s="17"/>
    </row>
    <row r="8" spans="1:3">
      <c r="A8" s="1"/>
      <c r="B8" s="12" t="s">
        <v>34</v>
      </c>
      <c r="C8" s="13"/>
    </row>
    <row r="9" spans="1:3">
      <c r="B9" s="14" t="s">
        <v>35</v>
      </c>
      <c r="C9" s="18"/>
    </row>
    <row r="10" spans="1:3">
      <c r="B10" s="19" t="s">
        <v>36</v>
      </c>
      <c r="C10" s="18"/>
    </row>
    <row r="11" spans="1:3">
      <c r="B11" s="20" t="s">
        <v>37</v>
      </c>
      <c r="C11" s="21"/>
    </row>
    <row r="12" spans="1:3">
      <c r="B12" s="20" t="s">
        <v>38</v>
      </c>
      <c r="C12" s="21"/>
    </row>
    <row r="13" spans="1:3" ht="6.75" customHeight="1">
      <c r="B13" s="20"/>
      <c r="C13" s="22"/>
    </row>
    <row r="14" spans="1:3">
      <c r="B14" s="20" t="s">
        <v>39</v>
      </c>
      <c r="C14" s="21"/>
    </row>
    <row r="15" spans="1:3">
      <c r="B15" s="20" t="s">
        <v>40</v>
      </c>
      <c r="C15" s="21"/>
    </row>
    <row r="16" spans="1:3">
      <c r="B16" s="20" t="s">
        <v>41</v>
      </c>
      <c r="C16" s="21"/>
    </row>
    <row r="17" spans="1:3">
      <c r="B17" s="23" t="s">
        <v>42</v>
      </c>
      <c r="C17" s="24"/>
    </row>
    <row r="19" spans="1:3" ht="19.5" customHeight="1">
      <c r="A19" s="1"/>
      <c r="B19" s="309" t="s">
        <v>43</v>
      </c>
      <c r="C19" s="309"/>
    </row>
    <row r="20" spans="1:3">
      <c r="B20" s="14" t="s">
        <v>44</v>
      </c>
      <c r="C20" s="25"/>
    </row>
    <row r="21" spans="1:3">
      <c r="B21" s="19" t="s">
        <v>36</v>
      </c>
      <c r="C21" s="22"/>
    </row>
    <row r="22" spans="1:3">
      <c r="B22" s="20" t="s">
        <v>37</v>
      </c>
      <c r="C22" s="22"/>
    </row>
    <row r="23" spans="1:3">
      <c r="B23" s="20" t="s">
        <v>38</v>
      </c>
      <c r="C23" s="22"/>
    </row>
    <row r="24" spans="1:3" ht="7.5" customHeight="1">
      <c r="B24" s="20"/>
      <c r="C24" s="22"/>
    </row>
    <row r="25" spans="1:3">
      <c r="B25" s="20" t="s">
        <v>39</v>
      </c>
      <c r="C25" s="22"/>
    </row>
    <row r="26" spans="1:3">
      <c r="B26" s="20" t="s">
        <v>45</v>
      </c>
      <c r="C26" s="22"/>
    </row>
    <row r="27" spans="1:3">
      <c r="B27" s="23" t="s">
        <v>42</v>
      </c>
      <c r="C27" s="26"/>
    </row>
  </sheetData>
  <mergeCells count="1">
    <mergeCell ref="B19:C19"/>
  </mergeCells>
  <printOptions horizontalCentered="1"/>
  <pageMargins left="0.98425196850393704" right="0.98425196850393704" top="0.98425196850393704" bottom="1.1811023622047245" header="1.3779527559055118" footer="0.78740157480314965"/>
  <pageSetup paperSize="9" scale="76" fitToWidth="0"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MJ55"/>
  <sheetViews>
    <sheetView topLeftCell="A13" workbookViewId="0">
      <selection activeCell="M35" sqref="M35"/>
    </sheetView>
  </sheetViews>
  <sheetFormatPr baseColWidth="10" defaultRowHeight="14.25"/>
  <cols>
    <col min="1" max="1" width="1.375" style="2" customWidth="1"/>
    <col min="2" max="2" width="35.875" style="2" customWidth="1"/>
    <col min="3" max="3" width="9.875" style="2" customWidth="1"/>
    <col min="4" max="4" width="12.75" style="2" customWidth="1"/>
    <col min="5" max="5" width="9.875" style="2" customWidth="1"/>
    <col min="6" max="6" width="12.75" style="2" customWidth="1"/>
    <col min="7" max="7" width="11" style="2" customWidth="1"/>
    <col min="8" max="8" width="12.75" style="2" customWidth="1"/>
    <col min="9" max="9" width="1.375" style="2" customWidth="1"/>
    <col min="10" max="14" width="10.625" style="2" customWidth="1"/>
    <col min="15" max="15" width="26.875" style="2" customWidth="1"/>
    <col min="16" max="1024" width="10.625" style="2" customWidth="1"/>
  </cols>
  <sheetData>
    <row r="1" spans="2:8" ht="7.5" customHeight="1">
      <c r="B1" s="27"/>
      <c r="C1" s="27"/>
      <c r="D1" s="27"/>
      <c r="E1" s="27"/>
      <c r="F1" s="27"/>
      <c r="G1" s="27"/>
      <c r="H1" s="27"/>
    </row>
    <row r="2" spans="2:8" ht="15" customHeight="1">
      <c r="B2" s="28" t="str">
        <f>Auftraggeber</f>
        <v>Gemeinde Grünheide (Mark)</v>
      </c>
      <c r="C2" s="29"/>
      <c r="D2" s="30"/>
      <c r="E2" s="29"/>
      <c r="F2" s="29"/>
      <c r="G2" s="30"/>
      <c r="H2" s="31" t="str">
        <f>"Projekt: " &amp;Projekt_Nr</f>
        <v xml:space="preserve">Projekt: </v>
      </c>
    </row>
    <row r="3" spans="2:8" ht="12" customHeight="1">
      <c r="B3" s="32" t="str">
        <f>Projekt_Titel</f>
        <v>Unterhalts- und Grundreinigung der Grundschule Hangelsberg</v>
      </c>
      <c r="C3" s="33"/>
      <c r="D3" s="33"/>
      <c r="E3" s="33"/>
      <c r="F3" s="33"/>
      <c r="G3" s="33"/>
      <c r="H3" s="34"/>
    </row>
    <row r="4" spans="2:8">
      <c r="C4" s="35"/>
      <c r="D4" s="35"/>
      <c r="E4" s="35"/>
      <c r="F4" s="35"/>
      <c r="G4" s="35"/>
      <c r="H4" s="36" t="s">
        <v>46</v>
      </c>
    </row>
    <row r="5" spans="2:8">
      <c r="B5" s="311" t="str">
        <f>IF(Bieter_Name=0,"Bieter: ","Bieter: "&amp;Bieter_Firma)</f>
        <v xml:space="preserve">Bieter: </v>
      </c>
      <c r="C5" s="311"/>
      <c r="D5" s="311"/>
      <c r="E5" s="311"/>
      <c r="F5" s="311"/>
      <c r="G5" s="311"/>
      <c r="H5" s="311"/>
    </row>
    <row r="6" spans="2:8">
      <c r="B6" s="35"/>
      <c r="C6" s="35"/>
      <c r="D6" s="35"/>
      <c r="E6" s="35"/>
      <c r="F6" s="35"/>
      <c r="G6" s="35"/>
      <c r="H6" s="35"/>
    </row>
    <row r="7" spans="2:8" ht="19.5">
      <c r="B7" s="37" t="s">
        <v>14</v>
      </c>
      <c r="C7" s="35"/>
      <c r="D7" s="35"/>
      <c r="E7" s="35"/>
      <c r="F7" s="35"/>
      <c r="G7" s="35"/>
      <c r="H7" s="35"/>
    </row>
    <row r="8" spans="2:8">
      <c r="B8" s="35"/>
      <c r="C8" s="35"/>
      <c r="D8" s="35"/>
      <c r="E8" s="35"/>
      <c r="F8" s="35"/>
      <c r="G8" s="35"/>
      <c r="H8" s="35"/>
    </row>
    <row r="9" spans="2:8">
      <c r="B9" s="312" t="s">
        <v>47</v>
      </c>
      <c r="C9" s="312"/>
      <c r="D9" s="312"/>
      <c r="E9" s="312"/>
      <c r="F9" s="312"/>
      <c r="G9" s="312"/>
      <c r="H9" s="312"/>
    </row>
    <row r="10" spans="2:8">
      <c r="B10" s="313" t="s">
        <v>48</v>
      </c>
      <c r="C10" s="313"/>
      <c r="D10" s="313"/>
      <c r="E10" s="313"/>
      <c r="F10" s="313"/>
      <c r="G10" s="313"/>
      <c r="H10" s="313"/>
    </row>
    <row r="11" spans="2:8">
      <c r="B11" s="35"/>
      <c r="C11" s="35"/>
      <c r="D11" s="35"/>
      <c r="E11" s="35"/>
      <c r="F11" s="35"/>
      <c r="G11" s="35"/>
      <c r="H11" s="35"/>
    </row>
    <row r="12" spans="2:8" ht="60.75" customHeight="1">
      <c r="B12" s="35"/>
      <c r="C12" s="314" t="s">
        <v>49</v>
      </c>
      <c r="D12" s="314"/>
      <c r="E12" s="314" t="s">
        <v>50</v>
      </c>
      <c r="F12" s="314"/>
      <c r="G12" s="314" t="s">
        <v>51</v>
      </c>
      <c r="H12" s="314"/>
    </row>
    <row r="13" spans="2:8">
      <c r="B13" s="35"/>
      <c r="C13" s="35"/>
      <c r="D13" s="35"/>
      <c r="E13" s="35"/>
      <c r="F13" s="35"/>
      <c r="G13" s="35"/>
      <c r="H13" s="35"/>
    </row>
    <row r="14" spans="2:8">
      <c r="B14" s="39" t="s">
        <v>52</v>
      </c>
      <c r="C14" s="40">
        <v>1</v>
      </c>
      <c r="D14" s="41">
        <v>15</v>
      </c>
      <c r="E14" s="40">
        <v>1</v>
      </c>
      <c r="F14" s="41">
        <v>15</v>
      </c>
      <c r="G14" s="40">
        <v>1</v>
      </c>
      <c r="H14" s="42"/>
    </row>
    <row r="16" spans="2:8">
      <c r="B16" s="43" t="s">
        <v>53</v>
      </c>
      <c r="C16" s="44"/>
      <c r="D16" s="45"/>
      <c r="E16" s="44"/>
      <c r="F16" s="45"/>
      <c r="G16" s="44"/>
      <c r="H16" s="45"/>
    </row>
    <row r="17" spans="2:8">
      <c r="B17" s="46" t="s">
        <v>54</v>
      </c>
      <c r="C17" s="47"/>
      <c r="D17" s="48"/>
      <c r="E17" s="47"/>
      <c r="F17" s="48"/>
      <c r="G17" s="47"/>
      <c r="H17" s="48"/>
    </row>
    <row r="18" spans="2:8">
      <c r="B18" s="49" t="s">
        <v>55</v>
      </c>
      <c r="C18" s="50"/>
      <c r="D18" s="51">
        <f>$D$14*C18</f>
        <v>0</v>
      </c>
      <c r="E18" s="50"/>
      <c r="F18" s="51">
        <f>$F$14*E18</f>
        <v>0</v>
      </c>
      <c r="G18" s="50"/>
      <c r="H18" s="51">
        <f>$H$14*G18</f>
        <v>0</v>
      </c>
    </row>
    <row r="19" spans="2:8">
      <c r="B19" s="49" t="s">
        <v>56</v>
      </c>
      <c r="C19" s="50"/>
      <c r="D19" s="51">
        <f>$D$14*C19</f>
        <v>0</v>
      </c>
      <c r="E19" s="50"/>
      <c r="F19" s="51">
        <f>$F$14*E19</f>
        <v>0</v>
      </c>
      <c r="G19" s="50"/>
      <c r="H19" s="51">
        <f>$H$14*G19</f>
        <v>0</v>
      </c>
    </row>
    <row r="20" spans="2:8">
      <c r="B20" s="49" t="s">
        <v>57</v>
      </c>
      <c r="C20" s="50"/>
      <c r="D20" s="51">
        <f>$D$14*C20</f>
        <v>0</v>
      </c>
      <c r="E20" s="50"/>
      <c r="F20" s="51">
        <f>$F$14*E20</f>
        <v>0</v>
      </c>
      <c r="G20" s="50"/>
      <c r="H20" s="51">
        <f>$H$14*G20</f>
        <v>0</v>
      </c>
    </row>
    <row r="21" spans="2:8">
      <c r="B21" s="49" t="s">
        <v>58</v>
      </c>
      <c r="C21" s="50"/>
      <c r="D21" s="51">
        <f>$D$14*C21</f>
        <v>0</v>
      </c>
      <c r="E21" s="50"/>
      <c r="F21" s="51">
        <f>$F$14*E21</f>
        <v>0</v>
      </c>
      <c r="G21" s="50"/>
      <c r="H21" s="51">
        <f>$H$14*G21</f>
        <v>0</v>
      </c>
    </row>
    <row r="22" spans="2:8">
      <c r="B22" s="49" t="s">
        <v>59</v>
      </c>
      <c r="C22" s="50"/>
      <c r="D22" s="51">
        <f>$D$14*C22</f>
        <v>0</v>
      </c>
      <c r="E22" s="50"/>
      <c r="F22" s="51">
        <f>$F$14*E22</f>
        <v>0</v>
      </c>
      <c r="G22" s="50"/>
      <c r="H22" s="51">
        <f>$H$14*G22</f>
        <v>0</v>
      </c>
    </row>
    <row r="23" spans="2:8" ht="27" customHeight="1">
      <c r="B23" s="310" t="s">
        <v>60</v>
      </c>
      <c r="C23" s="310"/>
      <c r="D23" s="310"/>
      <c r="E23" s="310"/>
      <c r="F23" s="310"/>
      <c r="G23" s="310"/>
      <c r="H23" s="310"/>
    </row>
    <row r="24" spans="2:8">
      <c r="B24" s="46" t="s">
        <v>61</v>
      </c>
      <c r="C24" s="47"/>
      <c r="D24" s="48"/>
      <c r="E24" s="47"/>
      <c r="F24" s="48"/>
      <c r="G24" s="47"/>
      <c r="H24" s="48"/>
    </row>
    <row r="25" spans="2:8">
      <c r="B25" s="49" t="s">
        <v>62</v>
      </c>
      <c r="C25" s="50"/>
      <c r="D25" s="52">
        <f>($D$14+SUM($D$18:$D$22))*C25</f>
        <v>0</v>
      </c>
      <c r="E25" s="50"/>
      <c r="F25" s="52">
        <f t="shared" ref="F25:F30" si="0">($F$14+SUM($F$18:$F$22))*E25</f>
        <v>0</v>
      </c>
      <c r="G25" s="50"/>
      <c r="H25" s="52">
        <f>($H$14+SUM($H$18:$H$22))*G25</f>
        <v>0</v>
      </c>
    </row>
    <row r="26" spans="2:8">
      <c r="B26" s="49" t="s">
        <v>63</v>
      </c>
      <c r="C26" s="50"/>
      <c r="D26" s="52">
        <f>($D$14+SUM($D$18:$D$22))*C26</f>
        <v>0</v>
      </c>
      <c r="E26" s="50"/>
      <c r="F26" s="52">
        <f t="shared" si="0"/>
        <v>0</v>
      </c>
      <c r="G26" s="50"/>
      <c r="H26" s="52">
        <f>($H$14+SUM($H$18:$H$22))*G26</f>
        <v>0</v>
      </c>
    </row>
    <row r="27" spans="2:8">
      <c r="B27" s="49" t="s">
        <v>64</v>
      </c>
      <c r="C27" s="50"/>
      <c r="D27" s="52">
        <f>($D$14+SUM($D$18:$D$22))*C27</f>
        <v>0</v>
      </c>
      <c r="E27" s="50"/>
      <c r="F27" s="52">
        <f t="shared" si="0"/>
        <v>0</v>
      </c>
      <c r="G27" s="50"/>
      <c r="H27" s="52">
        <f>($H$14+SUM($H$18:$H$22))*G27</f>
        <v>0</v>
      </c>
    </row>
    <row r="28" spans="2:8">
      <c r="B28" s="49" t="s">
        <v>65</v>
      </c>
      <c r="C28" s="50"/>
      <c r="D28" s="52">
        <f>($D$14+SUM($D$18:$D$22))*C28</f>
        <v>0</v>
      </c>
      <c r="E28" s="50"/>
      <c r="F28" s="52">
        <f t="shared" si="0"/>
        <v>0</v>
      </c>
      <c r="G28" s="50"/>
      <c r="H28" s="52">
        <f>($H$14+SUM($H$18:$H$22))*G28</f>
        <v>0</v>
      </c>
    </row>
    <row r="29" spans="2:8">
      <c r="B29" s="49" t="s">
        <v>66</v>
      </c>
      <c r="C29" s="50"/>
      <c r="D29" s="52">
        <f>($D$14+SUM($D$18:$D$22))*C29</f>
        <v>0</v>
      </c>
      <c r="E29" s="50"/>
      <c r="F29" s="52">
        <f t="shared" si="0"/>
        <v>0</v>
      </c>
      <c r="G29" s="50"/>
      <c r="H29" s="52">
        <f>($H$14+SUM($H$18:$H$22))*G29</f>
        <v>0</v>
      </c>
    </row>
    <row r="30" spans="2:8">
      <c r="B30" s="49" t="s">
        <v>67</v>
      </c>
      <c r="C30" s="52"/>
      <c r="D30" s="52"/>
      <c r="E30" s="50"/>
      <c r="F30" s="52">
        <f t="shared" si="0"/>
        <v>0</v>
      </c>
      <c r="G30" s="52"/>
      <c r="H30" s="52"/>
    </row>
    <row r="31" spans="2:8">
      <c r="B31" s="49" t="s">
        <v>68</v>
      </c>
      <c r="C31" s="50"/>
      <c r="D31" s="52">
        <f>$D$14*C31</f>
        <v>0</v>
      </c>
      <c r="E31" s="50"/>
      <c r="F31" s="52">
        <f>$F$14*E31</f>
        <v>0</v>
      </c>
      <c r="G31" s="50"/>
      <c r="H31" s="51">
        <f>$H$14*G31</f>
        <v>0</v>
      </c>
    </row>
    <row r="32" spans="2:8">
      <c r="B32" s="49" t="s">
        <v>69</v>
      </c>
      <c r="C32" s="50"/>
      <c r="D32" s="52">
        <f>$D$14*C32</f>
        <v>0</v>
      </c>
      <c r="E32" s="50"/>
      <c r="F32" s="52">
        <f>$F$14*E32</f>
        <v>0</v>
      </c>
      <c r="G32" s="50"/>
      <c r="H32" s="51">
        <f>$H$14*G32</f>
        <v>0</v>
      </c>
    </row>
    <row r="33" spans="2:8">
      <c r="B33" s="49" t="s">
        <v>70</v>
      </c>
      <c r="C33" s="50"/>
      <c r="D33" s="52">
        <f>$D$14*C33</f>
        <v>0</v>
      </c>
      <c r="E33" s="50"/>
      <c r="F33" s="52">
        <f>$F$14*E33</f>
        <v>0</v>
      </c>
      <c r="G33" s="50"/>
      <c r="H33" s="51">
        <f>$H$14*G33</f>
        <v>0</v>
      </c>
    </row>
    <row r="34" spans="2:8">
      <c r="B34" s="49" t="s">
        <v>71</v>
      </c>
      <c r="C34" s="50"/>
      <c r="D34" s="52">
        <f>$D$14*C34</f>
        <v>0</v>
      </c>
      <c r="E34" s="50"/>
      <c r="F34" s="52">
        <f>$F$14*E34</f>
        <v>0</v>
      </c>
      <c r="G34" s="50"/>
      <c r="H34" s="51">
        <f>$H$14*G34</f>
        <v>0</v>
      </c>
    </row>
    <row r="35" spans="2:8" ht="25.5">
      <c r="B35" s="53" t="s">
        <v>72</v>
      </c>
      <c r="C35" s="40">
        <f>C14+SUM(C18:C22)+(SUM(C25:C29)*(100%+SUM(C18:C22)))+SUM(C31:C34)</f>
        <v>1</v>
      </c>
      <c r="D35" s="54">
        <f>$D$14*C35</f>
        <v>15</v>
      </c>
      <c r="E35" s="40">
        <f>E14+SUM(E18:E22)+(SUM(E25:E30)*(100%+SUM(E18:E22)))+SUM(E31:E34)</f>
        <v>1</v>
      </c>
      <c r="F35" s="54">
        <f>$F$14*E35</f>
        <v>15</v>
      </c>
      <c r="G35" s="40">
        <f>G14+SUM(G18:G22)+(SUM(G25:G29)*(100%+SUM(G18:G22)))+SUM(G31:G34)</f>
        <v>1</v>
      </c>
      <c r="H35" s="54">
        <f>$H$14*G35</f>
        <v>0</v>
      </c>
    </row>
    <row r="36" spans="2:8">
      <c r="B36" s="35"/>
      <c r="C36" s="35"/>
      <c r="D36" s="35"/>
      <c r="E36" s="35"/>
      <c r="F36" s="35"/>
      <c r="G36" s="35"/>
      <c r="H36" s="35"/>
    </row>
    <row r="37" spans="2:8">
      <c r="B37" s="43" t="s">
        <v>73</v>
      </c>
      <c r="C37" s="44"/>
      <c r="D37" s="45"/>
      <c r="E37" s="44"/>
      <c r="F37" s="45"/>
      <c r="G37" s="44"/>
      <c r="H37" s="45"/>
    </row>
    <row r="38" spans="2:8">
      <c r="B38" s="49" t="s">
        <v>74</v>
      </c>
      <c r="C38" s="50"/>
      <c r="D38" s="52">
        <f>$D$14*C38</f>
        <v>0</v>
      </c>
      <c r="E38" s="50"/>
      <c r="F38" s="52">
        <f>$F$14*E38</f>
        <v>0</v>
      </c>
      <c r="G38" s="50"/>
      <c r="H38" s="51">
        <f>$H$14*G38</f>
        <v>0</v>
      </c>
    </row>
    <row r="39" spans="2:8">
      <c r="B39" s="49" t="s">
        <v>75</v>
      </c>
      <c r="C39" s="50"/>
      <c r="D39" s="52">
        <f>$D$14*C39</f>
        <v>0</v>
      </c>
      <c r="E39" s="50"/>
      <c r="F39" s="52">
        <f>$F$14*E39</f>
        <v>0</v>
      </c>
      <c r="G39" s="50"/>
      <c r="H39" s="51">
        <f>$H$14*G39</f>
        <v>0</v>
      </c>
    </row>
    <row r="40" spans="2:8">
      <c r="B40" s="49" t="s">
        <v>76</v>
      </c>
      <c r="C40" s="50"/>
      <c r="D40" s="52">
        <f>$D$14*C40</f>
        <v>0</v>
      </c>
      <c r="E40" s="50"/>
      <c r="F40" s="52">
        <f>$F$14*E40</f>
        <v>0</v>
      </c>
      <c r="G40" s="50"/>
      <c r="H40" s="51">
        <f>$H$14*G40</f>
        <v>0</v>
      </c>
    </row>
    <row r="41" spans="2:8">
      <c r="B41" s="49" t="s">
        <v>77</v>
      </c>
      <c r="C41" s="50"/>
      <c r="D41" s="52">
        <f>$D$14*C41</f>
        <v>0</v>
      </c>
      <c r="E41" s="50"/>
      <c r="F41" s="52">
        <f>$F$14*E41</f>
        <v>0</v>
      </c>
      <c r="G41" s="50"/>
      <c r="H41" s="51">
        <f>$H$14*G41</f>
        <v>0</v>
      </c>
    </row>
    <row r="42" spans="2:8" ht="25.5">
      <c r="B42" s="53" t="s">
        <v>78</v>
      </c>
      <c r="C42" s="40">
        <f>SUM(C38:C41)</f>
        <v>0</v>
      </c>
      <c r="D42" s="54">
        <f>$D$14*C42</f>
        <v>0</v>
      </c>
      <c r="E42" s="40">
        <f>SUM(E38:E41)</f>
        <v>0</v>
      </c>
      <c r="F42" s="54">
        <f>$F$14*E42</f>
        <v>0</v>
      </c>
      <c r="G42" s="40">
        <f>SUM(G38:G41)</f>
        <v>0</v>
      </c>
      <c r="H42" s="54">
        <f>$H$14*G42</f>
        <v>0</v>
      </c>
    </row>
    <row r="43" spans="2:8">
      <c r="B43" s="35"/>
      <c r="C43" s="35"/>
      <c r="D43" s="35"/>
      <c r="E43" s="35"/>
      <c r="F43" s="35"/>
      <c r="G43" s="35"/>
      <c r="H43" s="35"/>
    </row>
    <row r="44" spans="2:8">
      <c r="B44" s="43" t="s">
        <v>79</v>
      </c>
      <c r="C44" s="44"/>
      <c r="D44" s="45"/>
      <c r="E44" s="44"/>
      <c r="F44" s="45"/>
      <c r="G44" s="44"/>
      <c r="H44" s="45"/>
    </row>
    <row r="45" spans="2:8">
      <c r="B45" s="49" t="s">
        <v>80</v>
      </c>
      <c r="C45" s="50"/>
      <c r="D45" s="52">
        <f>$D$14*C45</f>
        <v>0</v>
      </c>
      <c r="E45" s="50"/>
      <c r="F45" s="52">
        <f>$F$14*E45</f>
        <v>0</v>
      </c>
      <c r="G45" s="50"/>
      <c r="H45" s="51">
        <f>$H$14*G45</f>
        <v>0</v>
      </c>
    </row>
    <row r="46" spans="2:8">
      <c r="B46" s="49" t="s">
        <v>81</v>
      </c>
      <c r="C46" s="50"/>
      <c r="D46" s="52">
        <f>$D$14*C46</f>
        <v>0</v>
      </c>
      <c r="E46" s="50"/>
      <c r="F46" s="52">
        <f>$F$14*E46</f>
        <v>0</v>
      </c>
      <c r="G46" s="50"/>
      <c r="H46" s="51">
        <f>$H$14*G46</f>
        <v>0</v>
      </c>
    </row>
    <row r="47" spans="2:8">
      <c r="B47" s="49" t="s">
        <v>82</v>
      </c>
      <c r="C47" s="50"/>
      <c r="D47" s="52">
        <f>$D$14*C47</f>
        <v>0</v>
      </c>
      <c r="E47" s="50"/>
      <c r="F47" s="52">
        <f>$F$14*E47</f>
        <v>0</v>
      </c>
      <c r="G47" s="50"/>
      <c r="H47" s="51">
        <f>$H$14*G47</f>
        <v>0</v>
      </c>
    </row>
    <row r="48" spans="2:8" ht="25.5">
      <c r="B48" s="53" t="s">
        <v>83</v>
      </c>
      <c r="C48" s="40">
        <f>SUM(C45:C47)</f>
        <v>0</v>
      </c>
      <c r="D48" s="54">
        <f>$D$14*C48</f>
        <v>0</v>
      </c>
      <c r="E48" s="40">
        <f>SUM(E45:E47)</f>
        <v>0</v>
      </c>
      <c r="F48" s="54">
        <f>$F$14*E48</f>
        <v>0</v>
      </c>
      <c r="G48" s="40">
        <f>SUM(G45:G47)</f>
        <v>0</v>
      </c>
      <c r="H48" s="54">
        <f>$H$14*G48</f>
        <v>0</v>
      </c>
    </row>
    <row r="49" spans="2:8">
      <c r="B49" s="35"/>
      <c r="C49" s="35"/>
      <c r="D49" s="35"/>
      <c r="E49" s="35"/>
      <c r="F49" s="35"/>
      <c r="G49" s="35"/>
      <c r="H49" s="35"/>
    </row>
    <row r="50" spans="2:8">
      <c r="B50" s="39" t="s">
        <v>84</v>
      </c>
      <c r="C50" s="40">
        <f>C35+C42+C48</f>
        <v>1</v>
      </c>
      <c r="D50" s="41">
        <f>$D$14*C50</f>
        <v>15</v>
      </c>
      <c r="E50" s="40">
        <f>E35+E42+E48</f>
        <v>1</v>
      </c>
      <c r="F50" s="41">
        <f>$F$14*E50</f>
        <v>15</v>
      </c>
      <c r="G50" s="40">
        <f>G35+G42+G48</f>
        <v>1</v>
      </c>
      <c r="H50" s="41">
        <f>$H$14*G50</f>
        <v>0</v>
      </c>
    </row>
    <row r="51" spans="2:8">
      <c r="B51" s="49" t="s">
        <v>85</v>
      </c>
      <c r="C51" s="50"/>
      <c r="D51" s="52">
        <f>D50*C51</f>
        <v>0</v>
      </c>
      <c r="E51" s="50"/>
      <c r="F51" s="52">
        <f>F50*E51</f>
        <v>0</v>
      </c>
      <c r="G51" s="50"/>
      <c r="H51" s="52">
        <f>H50*G51</f>
        <v>0</v>
      </c>
    </row>
    <row r="52" spans="2:8">
      <c r="B52" s="39" t="s">
        <v>86</v>
      </c>
      <c r="C52" s="40">
        <f>C50*(100%+C51)</f>
        <v>1</v>
      </c>
      <c r="D52" s="54">
        <f>ROUND($D$14*C52,2)</f>
        <v>15</v>
      </c>
      <c r="E52" s="40">
        <f>E50*(100%+E51)</f>
        <v>1</v>
      </c>
      <c r="F52" s="54">
        <f>ROUND($F$14*E52,2)</f>
        <v>15</v>
      </c>
      <c r="G52" s="40">
        <f>G50*(100%+G51)</f>
        <v>1</v>
      </c>
      <c r="H52" s="54">
        <f>ROUND($H$14*G52,2)</f>
        <v>0</v>
      </c>
    </row>
    <row r="53" spans="2:8">
      <c r="B53" s="35"/>
      <c r="C53" s="35"/>
      <c r="D53" s="35"/>
      <c r="E53" s="35"/>
      <c r="F53" s="35"/>
      <c r="G53" s="35"/>
      <c r="H53" s="35"/>
    </row>
    <row r="54" spans="2:8">
      <c r="B54" s="39" t="s">
        <v>87</v>
      </c>
      <c r="C54" s="39" t="s">
        <v>88</v>
      </c>
      <c r="D54" s="39" t="s">
        <v>89</v>
      </c>
      <c r="E54" s="39" t="s">
        <v>88</v>
      </c>
      <c r="F54" s="39" t="s">
        <v>89</v>
      </c>
      <c r="G54" s="39" t="s">
        <v>88</v>
      </c>
      <c r="H54" s="39" t="s">
        <v>89</v>
      </c>
    </row>
    <row r="55" spans="2:8">
      <c r="B55" s="55" t="s">
        <v>90</v>
      </c>
      <c r="C55" s="50"/>
      <c r="D55" s="54">
        <f>ROUND(D52+(D35*C55),2)</f>
        <v>15</v>
      </c>
      <c r="E55" s="50"/>
      <c r="F55" s="54">
        <f>ROUND(F52+(F35*E55),2)</f>
        <v>15</v>
      </c>
      <c r="G55" s="50"/>
      <c r="H55" s="54">
        <f>ROUND(H52+(H35*G55),2)</f>
        <v>0</v>
      </c>
    </row>
  </sheetData>
  <mergeCells count="7">
    <mergeCell ref="B23:H23"/>
    <mergeCell ref="B5:H5"/>
    <mergeCell ref="B9:H9"/>
    <mergeCell ref="B10:H10"/>
    <mergeCell ref="C12:D12"/>
    <mergeCell ref="E12:F12"/>
    <mergeCell ref="G12:H12"/>
  </mergeCells>
  <hyperlinks>
    <hyperlink ref="H4" location="Doku_Blatt_SVS" display="Bearbeitungshinweis"/>
  </hyperlinks>
  <printOptions horizontalCentered="1"/>
  <pageMargins left="0.31496062992125984" right="0.11811023622047245" top="0.98425196850393704" bottom="1.0236220472440944" header="0.39370078740157483" footer="0.39370078740157483"/>
  <pageSetup paperSize="9" scale="80" orientation="portrait" r:id="rId1"/>
  <headerFooter alignWithMargins="0">
    <oddHeader>&amp;R&amp;"Tahoma2,Regular"Anlage SVS</oddHeader>
    <oddFooter>&amp;L&amp;"Arial2,Regular"&amp;10&amp;A&amp;C&amp;"Arial2,Regular"&amp;10Seite &amp;P von &amp;N&amp;R&amp;"Arial2,Regular"&amp;10Druckdatum: &amp;D &amp;T</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28"/>
  <sheetViews>
    <sheetView workbookViewId="0">
      <selection activeCell="AC17" sqref="AC17"/>
    </sheetView>
  </sheetViews>
  <sheetFormatPr baseColWidth="10" defaultRowHeight="14.25"/>
  <cols>
    <col min="1" max="1" width="1.375" style="2" customWidth="1"/>
    <col min="2" max="2" width="9.875" style="2" customWidth="1"/>
    <col min="3" max="3" width="62.875" style="2" customWidth="1"/>
    <col min="4" max="10" width="4.625" style="56" customWidth="1"/>
    <col min="11" max="11" width="6.875" style="56" customWidth="1"/>
    <col min="12" max="15" width="4.625" style="56" customWidth="1"/>
    <col min="16" max="18" width="4.625" style="56" hidden="1" customWidth="1"/>
    <col min="19" max="22" width="4.625" style="56" customWidth="1"/>
    <col min="23" max="24" width="4.625" style="56" hidden="1" customWidth="1"/>
    <col min="25" max="25" width="1.375" style="2" customWidth="1"/>
    <col min="26" max="26" width="6.125" style="2" customWidth="1"/>
    <col min="27" max="27" width="11.125" style="2" customWidth="1"/>
    <col min="28" max="28" width="10.125" style="2" customWidth="1"/>
    <col min="29" max="1024" width="10.625" style="2" customWidth="1"/>
  </cols>
  <sheetData>
    <row r="1" spans="2:28" ht="7.5" customHeight="1"/>
    <row r="2" spans="2:28" ht="15" customHeight="1">
      <c r="B2" s="28" t="str">
        <f>Auftraggeber</f>
        <v>Gemeinde Grünheide (Mark)</v>
      </c>
      <c r="C2" s="29"/>
      <c r="D2" s="57"/>
      <c r="E2" s="57"/>
      <c r="F2" s="57"/>
      <c r="G2" s="57"/>
      <c r="H2" s="57"/>
      <c r="I2" s="57"/>
      <c r="J2" s="57"/>
      <c r="K2" s="57"/>
      <c r="L2" s="57"/>
      <c r="M2" s="57"/>
      <c r="N2" s="57"/>
      <c r="O2" s="57"/>
      <c r="P2" s="57"/>
      <c r="Q2" s="57"/>
      <c r="R2" s="57"/>
      <c r="S2" s="57"/>
      <c r="T2" s="57"/>
      <c r="U2" s="57"/>
      <c r="V2" s="57"/>
      <c r="W2" s="57"/>
      <c r="X2" s="31" t="str">
        <f>"Projekt: " &amp;Projekt_Nr</f>
        <v xml:space="preserve">Projekt: </v>
      </c>
    </row>
    <row r="3" spans="2:28" ht="12" customHeight="1">
      <c r="B3" s="32" t="str">
        <f>Projekt_Titel</f>
        <v>Unterhalts- und Grundreinigung der Grundschule Hangelsberg</v>
      </c>
      <c r="C3" s="33"/>
      <c r="D3" s="58"/>
      <c r="E3" s="58"/>
      <c r="F3" s="58"/>
      <c r="G3" s="58"/>
      <c r="H3" s="58"/>
      <c r="I3" s="58"/>
      <c r="J3" s="58"/>
      <c r="K3" s="58"/>
      <c r="L3" s="58"/>
      <c r="M3" s="58"/>
      <c r="N3" s="58"/>
      <c r="O3" s="58"/>
      <c r="P3" s="58"/>
      <c r="Q3" s="58"/>
      <c r="R3" s="58"/>
      <c r="S3" s="58"/>
      <c r="T3" s="58"/>
      <c r="U3" s="58"/>
      <c r="V3" s="58"/>
      <c r="W3" s="58"/>
      <c r="X3" s="59"/>
    </row>
    <row r="4" spans="2:28">
      <c r="C4" s="27"/>
      <c r="D4" s="60"/>
      <c r="E4" s="60"/>
      <c r="F4" s="60"/>
      <c r="G4" s="60"/>
      <c r="H4" s="60"/>
      <c r="I4" s="60"/>
      <c r="J4" s="60"/>
      <c r="K4" s="60"/>
      <c r="L4" s="60"/>
      <c r="M4" s="60"/>
      <c r="N4" s="60"/>
      <c r="O4" s="60"/>
      <c r="P4" s="60"/>
      <c r="Q4" s="60"/>
      <c r="R4" s="60"/>
      <c r="S4" s="315" t="s">
        <v>46</v>
      </c>
      <c r="T4" s="315"/>
      <c r="U4" s="315"/>
      <c r="V4" s="315"/>
      <c r="W4" s="315"/>
      <c r="X4" s="315"/>
      <c r="Y4" s="315"/>
    </row>
    <row r="5" spans="2:28">
      <c r="B5" s="311" t="str">
        <f>IF(Bieter_Name=0,"Bieter: ","Bieter: "&amp;Bieter_Firma)</f>
        <v xml:space="preserve">Bieter: </v>
      </c>
      <c r="C5" s="311"/>
      <c r="D5" s="311"/>
      <c r="E5" s="311"/>
      <c r="F5" s="311"/>
      <c r="G5" s="311"/>
      <c r="H5" s="311"/>
      <c r="I5" s="311"/>
      <c r="J5" s="311"/>
      <c r="K5" s="311"/>
      <c r="L5" s="311"/>
      <c r="M5" s="311"/>
      <c r="N5" s="311"/>
      <c r="O5" s="311"/>
      <c r="P5" s="311"/>
      <c r="Q5" s="311"/>
      <c r="R5" s="311"/>
      <c r="S5" s="311"/>
      <c r="T5" s="311"/>
      <c r="U5" s="311"/>
      <c r="V5" s="311"/>
      <c r="W5" s="311"/>
      <c r="X5" s="311"/>
    </row>
    <row r="6" spans="2:28">
      <c r="B6" s="61"/>
      <c r="C6" s="62"/>
      <c r="D6" s="63"/>
      <c r="E6" s="63"/>
      <c r="F6" s="63"/>
      <c r="G6" s="63"/>
      <c r="H6" s="63"/>
      <c r="I6" s="63"/>
      <c r="J6" s="63"/>
      <c r="K6" s="63"/>
      <c r="L6" s="63"/>
      <c r="M6" s="63"/>
      <c r="N6" s="63"/>
      <c r="O6" s="63"/>
      <c r="P6" s="63"/>
      <c r="Q6" s="63"/>
      <c r="R6" s="63"/>
      <c r="S6" s="63"/>
      <c r="T6" s="63"/>
      <c r="U6" s="63"/>
      <c r="V6" s="63"/>
      <c r="W6" s="63"/>
      <c r="X6" s="63"/>
    </row>
    <row r="7" spans="2:28" ht="41.25" customHeight="1">
      <c r="B7" s="316" t="s">
        <v>91</v>
      </c>
      <c r="C7" s="316"/>
      <c r="D7" s="63" t="str">
        <f t="shared" ref="D7:J7" si="0">D10&amp;""</f>
        <v>1</v>
      </c>
      <c r="E7" s="63" t="str">
        <f t="shared" si="0"/>
        <v>2</v>
      </c>
      <c r="F7" s="63" t="str">
        <f t="shared" si="0"/>
        <v>3</v>
      </c>
      <c r="G7" s="63" t="str">
        <f t="shared" si="0"/>
        <v>4</v>
      </c>
      <c r="H7" s="63" t="str">
        <f t="shared" si="0"/>
        <v>5</v>
      </c>
      <c r="I7" s="63" t="str">
        <f t="shared" si="0"/>
        <v>6</v>
      </c>
      <c r="J7" s="63" t="str">
        <f t="shared" si="0"/>
        <v>7</v>
      </c>
      <c r="K7" s="64" t="str">
        <f>$K$10</f>
        <v>ohne Ziffer = 2,5x</v>
      </c>
      <c r="L7" s="63" t="str">
        <f t="shared" ref="L7:R7" si="1">L10&amp;"m"</f>
        <v>1m</v>
      </c>
      <c r="M7" s="63" t="str">
        <f t="shared" si="1"/>
        <v>2m</v>
      </c>
      <c r="N7" s="63" t="str">
        <f t="shared" si="1"/>
        <v>3m</v>
      </c>
      <c r="O7" s="63" t="str">
        <f t="shared" si="1"/>
        <v>4m</v>
      </c>
      <c r="P7" s="63" t="str">
        <f t="shared" si="1"/>
        <v>m</v>
      </c>
      <c r="Q7" s="63" t="str">
        <f t="shared" si="1"/>
        <v>m</v>
      </c>
      <c r="R7" s="63" t="str">
        <f t="shared" si="1"/>
        <v>m</v>
      </c>
      <c r="S7" s="63" t="str">
        <f t="shared" ref="S7:X7" si="2">S10&amp;"j"</f>
        <v>1j</v>
      </c>
      <c r="T7" s="63" t="str">
        <f t="shared" si="2"/>
        <v>2j</v>
      </c>
      <c r="U7" s="63" t="str">
        <f t="shared" si="2"/>
        <v>3j</v>
      </c>
      <c r="V7" s="63" t="str">
        <f t="shared" si="2"/>
        <v>4j</v>
      </c>
      <c r="W7" s="63" t="str">
        <f t="shared" si="2"/>
        <v>j</v>
      </c>
      <c r="X7" s="63" t="str">
        <f t="shared" si="2"/>
        <v>j</v>
      </c>
    </row>
    <row r="8" spans="2:28" ht="7.5" customHeight="1">
      <c r="B8" s="35"/>
      <c r="C8" s="35"/>
      <c r="D8" s="63"/>
      <c r="E8" s="63"/>
      <c r="F8" s="63"/>
      <c r="G8" s="63"/>
      <c r="H8" s="63"/>
      <c r="I8" s="63"/>
      <c r="J8" s="63"/>
      <c r="K8" s="63"/>
      <c r="L8" s="63"/>
      <c r="M8" s="63"/>
      <c r="N8" s="63"/>
      <c r="O8" s="63"/>
      <c r="P8" s="63"/>
      <c r="Q8" s="63"/>
      <c r="R8" s="63"/>
      <c r="S8" s="63"/>
      <c r="T8" s="63"/>
      <c r="U8" s="63"/>
      <c r="V8" s="63"/>
      <c r="W8" s="63"/>
      <c r="X8" s="63"/>
    </row>
    <row r="9" spans="2:28">
      <c r="B9" s="65"/>
      <c r="C9" s="66"/>
      <c r="D9" s="317" t="s">
        <v>92</v>
      </c>
      <c r="E9" s="317"/>
      <c r="F9" s="317"/>
      <c r="G9" s="317"/>
      <c r="H9" s="317"/>
      <c r="I9" s="317"/>
      <c r="J9" s="317"/>
      <c r="K9" s="317"/>
      <c r="L9" s="317" t="s">
        <v>93</v>
      </c>
      <c r="M9" s="317"/>
      <c r="N9" s="317"/>
      <c r="O9" s="317"/>
      <c r="P9" s="317"/>
      <c r="Q9" s="317"/>
      <c r="R9" s="317"/>
      <c r="S9" s="317" t="s">
        <v>94</v>
      </c>
      <c r="T9" s="317"/>
      <c r="U9" s="317"/>
      <c r="V9" s="317"/>
      <c r="W9" s="317"/>
      <c r="X9" s="317"/>
    </row>
    <row r="10" spans="2:28" ht="37.5" customHeight="1">
      <c r="B10" s="65" t="s">
        <v>95</v>
      </c>
      <c r="C10" s="66" t="s">
        <v>96</v>
      </c>
      <c r="D10" s="67">
        <v>1</v>
      </c>
      <c r="E10" s="67">
        <v>2</v>
      </c>
      <c r="F10" s="67">
        <v>3</v>
      </c>
      <c r="G10" s="67">
        <v>4</v>
      </c>
      <c r="H10" s="67">
        <v>5</v>
      </c>
      <c r="I10" s="67">
        <v>6</v>
      </c>
      <c r="J10" s="67">
        <v>7</v>
      </c>
      <c r="K10" s="38" t="s">
        <v>97</v>
      </c>
      <c r="L10" s="67">
        <v>1</v>
      </c>
      <c r="M10" s="67">
        <v>2</v>
      </c>
      <c r="N10" s="67">
        <v>3</v>
      </c>
      <c r="O10" s="67">
        <v>4</v>
      </c>
      <c r="P10" s="67"/>
      <c r="Q10" s="67"/>
      <c r="R10" s="67"/>
      <c r="S10" s="67">
        <v>1</v>
      </c>
      <c r="T10" s="67">
        <v>2</v>
      </c>
      <c r="U10" s="67">
        <v>3</v>
      </c>
      <c r="V10" s="67">
        <v>4</v>
      </c>
      <c r="W10" s="67"/>
      <c r="X10" s="67"/>
    </row>
    <row r="11" spans="2:28" s="68" customFormat="1" ht="24.75" customHeight="1">
      <c r="B11" s="69" t="s">
        <v>98</v>
      </c>
      <c r="C11" s="70" t="s">
        <v>99</v>
      </c>
      <c r="D11" s="185"/>
      <c r="E11" s="185"/>
      <c r="F11" s="186"/>
      <c r="G11" s="186"/>
      <c r="H11" s="185"/>
      <c r="I11" s="186"/>
      <c r="J11" s="186"/>
      <c r="K11" s="185"/>
      <c r="L11" s="186"/>
      <c r="M11" s="186"/>
      <c r="N11" s="186"/>
      <c r="O11" s="186"/>
      <c r="P11" s="186"/>
      <c r="Q11" s="186"/>
      <c r="R11" s="186"/>
      <c r="S11" s="186"/>
      <c r="T11" s="186"/>
      <c r="U11" s="186"/>
      <c r="V11" s="186"/>
      <c r="W11" s="186"/>
      <c r="X11" s="186"/>
      <c r="Y11" s="187"/>
      <c r="AA11" s="2"/>
      <c r="AB11" s="2"/>
    </row>
    <row r="12" spans="2:28" s="68" customFormat="1" ht="24.75" customHeight="1">
      <c r="B12" s="69" t="s">
        <v>100</v>
      </c>
      <c r="C12" s="70" t="s">
        <v>101</v>
      </c>
      <c r="D12" s="186"/>
      <c r="E12" s="186"/>
      <c r="F12" s="186"/>
      <c r="G12" s="186"/>
      <c r="H12" s="186"/>
      <c r="I12" s="186"/>
      <c r="J12" s="186"/>
      <c r="K12" s="185"/>
      <c r="L12" s="186"/>
      <c r="M12" s="186"/>
      <c r="N12" s="186"/>
      <c r="O12" s="186"/>
      <c r="P12" s="186"/>
      <c r="Q12" s="186"/>
      <c r="R12" s="186"/>
      <c r="S12" s="186"/>
      <c r="T12" s="186"/>
      <c r="U12" s="186"/>
      <c r="V12" s="186"/>
      <c r="W12" s="186"/>
      <c r="X12" s="186"/>
      <c r="Y12" s="187"/>
      <c r="AA12" s="2"/>
      <c r="AB12" s="2"/>
    </row>
    <row r="13" spans="2:28" s="68" customFormat="1" ht="24.75" customHeight="1">
      <c r="B13" s="69" t="s">
        <v>102</v>
      </c>
      <c r="C13" s="70" t="s">
        <v>103</v>
      </c>
      <c r="D13" s="185"/>
      <c r="E13" s="186"/>
      <c r="F13" s="186"/>
      <c r="G13" s="186"/>
      <c r="H13" s="185"/>
      <c r="I13" s="185"/>
      <c r="J13" s="186"/>
      <c r="K13" s="186"/>
      <c r="L13" s="186"/>
      <c r="M13" s="186"/>
      <c r="N13" s="186"/>
      <c r="O13" s="186"/>
      <c r="P13" s="186"/>
      <c r="Q13" s="186"/>
      <c r="R13" s="186"/>
      <c r="S13" s="186"/>
      <c r="T13" s="186"/>
      <c r="U13" s="186"/>
      <c r="V13" s="186"/>
      <c r="W13" s="186"/>
      <c r="X13" s="186"/>
      <c r="Y13" s="187"/>
      <c r="AA13" s="2"/>
      <c r="AB13" s="2"/>
    </row>
    <row r="14" spans="2:28" s="68" customFormat="1" ht="24.75" customHeight="1">
      <c r="B14" s="69" t="s">
        <v>104</v>
      </c>
      <c r="C14" s="70" t="s">
        <v>105</v>
      </c>
      <c r="D14" s="186"/>
      <c r="E14" s="186"/>
      <c r="F14" s="186"/>
      <c r="G14" s="186"/>
      <c r="H14" s="185"/>
      <c r="I14" s="186"/>
      <c r="J14" s="186"/>
      <c r="K14" s="186"/>
      <c r="L14" s="186"/>
      <c r="M14" s="186"/>
      <c r="N14" s="186"/>
      <c r="O14" s="186"/>
      <c r="P14" s="186"/>
      <c r="Q14" s="186"/>
      <c r="R14" s="186"/>
      <c r="S14" s="186"/>
      <c r="T14" s="186"/>
      <c r="U14" s="186"/>
      <c r="V14" s="186"/>
      <c r="W14" s="186"/>
      <c r="X14" s="186"/>
      <c r="Y14" s="187"/>
      <c r="AA14" s="2"/>
      <c r="AB14" s="2"/>
    </row>
    <row r="15" spans="2:28" s="68" customFormat="1" ht="24.75" customHeight="1">
      <c r="B15" s="69" t="s">
        <v>106</v>
      </c>
      <c r="C15" s="70" t="s">
        <v>107</v>
      </c>
      <c r="D15" s="185"/>
      <c r="E15" s="185"/>
      <c r="F15" s="186"/>
      <c r="G15" s="186"/>
      <c r="H15" s="185"/>
      <c r="I15" s="185"/>
      <c r="J15" s="186"/>
      <c r="K15" s="185"/>
      <c r="L15" s="185"/>
      <c r="M15" s="186"/>
      <c r="N15" s="186"/>
      <c r="O15" s="186"/>
      <c r="P15" s="186"/>
      <c r="Q15" s="186"/>
      <c r="R15" s="186"/>
      <c r="S15" s="186"/>
      <c r="T15" s="186"/>
      <c r="U15" s="186"/>
      <c r="V15" s="186"/>
      <c r="W15" s="186"/>
      <c r="X15" s="186"/>
      <c r="Y15" s="187"/>
      <c r="AA15" s="2"/>
      <c r="AB15" s="2"/>
    </row>
    <row r="16" spans="2:28" s="68" customFormat="1" ht="24.75" customHeight="1">
      <c r="B16" s="69" t="s">
        <v>108</v>
      </c>
      <c r="C16" s="72" t="s">
        <v>109</v>
      </c>
      <c r="D16" s="185"/>
      <c r="E16" s="185"/>
      <c r="F16" s="186"/>
      <c r="G16" s="186"/>
      <c r="H16" s="185"/>
      <c r="I16" s="185"/>
      <c r="J16" s="186"/>
      <c r="K16" s="186"/>
      <c r="L16" s="186"/>
      <c r="M16" s="186"/>
      <c r="N16" s="186"/>
      <c r="O16" s="186"/>
      <c r="P16" s="186"/>
      <c r="Q16" s="186"/>
      <c r="R16" s="186"/>
      <c r="S16" s="186"/>
      <c r="T16" s="186"/>
      <c r="U16" s="186"/>
      <c r="V16" s="186"/>
      <c r="W16" s="186"/>
      <c r="X16" s="186"/>
      <c r="Y16" s="187"/>
      <c r="AA16" s="2"/>
      <c r="AB16" s="2"/>
    </row>
    <row r="17" spans="2:28" s="68" customFormat="1" ht="24.75" customHeight="1">
      <c r="B17" s="69" t="s">
        <v>110</v>
      </c>
      <c r="C17" s="70" t="s">
        <v>111</v>
      </c>
      <c r="D17" s="185"/>
      <c r="E17" s="186"/>
      <c r="F17" s="186"/>
      <c r="G17" s="186"/>
      <c r="H17" s="185"/>
      <c r="I17" s="186"/>
      <c r="J17" s="186"/>
      <c r="K17" s="186"/>
      <c r="L17" s="186"/>
      <c r="M17" s="186"/>
      <c r="N17" s="186"/>
      <c r="O17" s="186"/>
      <c r="P17" s="186"/>
      <c r="Q17" s="186"/>
      <c r="R17" s="186"/>
      <c r="S17" s="186"/>
      <c r="T17" s="186"/>
      <c r="U17" s="186"/>
      <c r="V17" s="186"/>
      <c r="W17" s="186"/>
      <c r="X17" s="186"/>
      <c r="Y17" s="187"/>
      <c r="AA17" s="2"/>
      <c r="AB17" s="2"/>
    </row>
    <row r="18" spans="2:28" s="68" customFormat="1" ht="24.75" customHeight="1">
      <c r="B18" s="69" t="s">
        <v>112</v>
      </c>
      <c r="C18" s="72" t="s">
        <v>113</v>
      </c>
      <c r="D18" s="185"/>
      <c r="E18" s="185"/>
      <c r="F18" s="186"/>
      <c r="G18" s="186"/>
      <c r="H18" s="185"/>
      <c r="I18" s="186"/>
      <c r="J18" s="186"/>
      <c r="K18" s="185"/>
      <c r="L18" s="186"/>
      <c r="M18" s="186"/>
      <c r="N18" s="186"/>
      <c r="O18" s="186"/>
      <c r="P18" s="186"/>
      <c r="Q18" s="186"/>
      <c r="R18" s="186"/>
      <c r="S18" s="186"/>
      <c r="T18" s="186"/>
      <c r="U18" s="186"/>
      <c r="V18" s="186"/>
      <c r="W18" s="186"/>
      <c r="X18" s="186"/>
      <c r="Y18" s="187"/>
      <c r="AA18" s="2"/>
      <c r="AB18" s="2"/>
    </row>
    <row r="19" spans="2:28" s="68" customFormat="1" ht="24.75" customHeight="1">
      <c r="B19" s="69" t="s">
        <v>549</v>
      </c>
      <c r="C19" s="72" t="s">
        <v>464</v>
      </c>
      <c r="D19" s="185"/>
      <c r="E19" s="185"/>
      <c r="F19" s="186"/>
      <c r="G19" s="186"/>
      <c r="H19" s="185"/>
      <c r="I19" s="186"/>
      <c r="J19" s="186"/>
      <c r="K19" s="185"/>
      <c r="L19" s="186"/>
      <c r="M19" s="186"/>
      <c r="N19" s="186"/>
      <c r="O19" s="186"/>
      <c r="P19" s="186"/>
      <c r="Q19" s="186"/>
      <c r="R19" s="186"/>
      <c r="S19" s="186"/>
      <c r="T19" s="186"/>
      <c r="U19" s="186"/>
      <c r="V19" s="186"/>
      <c r="W19" s="186"/>
      <c r="X19" s="186"/>
      <c r="Y19" s="187"/>
      <c r="AA19" s="2"/>
      <c r="AB19" s="2"/>
    </row>
    <row r="20" spans="2:28" s="68" customFormat="1" ht="24.75" customHeight="1">
      <c r="B20" s="69" t="s">
        <v>114</v>
      </c>
      <c r="C20" s="70" t="s">
        <v>115</v>
      </c>
      <c r="D20" s="185"/>
      <c r="E20" s="185"/>
      <c r="F20" s="186"/>
      <c r="G20" s="186"/>
      <c r="H20" s="186"/>
      <c r="I20" s="186"/>
      <c r="J20" s="186"/>
      <c r="K20" s="185"/>
      <c r="L20" s="185"/>
      <c r="M20" s="186"/>
      <c r="N20" s="186"/>
      <c r="O20" s="186"/>
      <c r="P20" s="186"/>
      <c r="Q20" s="186"/>
      <c r="R20" s="186"/>
      <c r="S20" s="186"/>
      <c r="T20" s="186"/>
      <c r="U20" s="186"/>
      <c r="V20" s="185"/>
      <c r="W20" s="186"/>
      <c r="X20" s="186"/>
      <c r="Y20" s="187"/>
      <c r="AA20" s="2"/>
      <c r="AB20" s="2"/>
    </row>
    <row r="21" spans="2:28" s="68" customFormat="1" ht="24.75" customHeight="1">
      <c r="B21" s="69" t="s">
        <v>116</v>
      </c>
      <c r="C21" s="70" t="s">
        <v>117</v>
      </c>
      <c r="D21" s="185"/>
      <c r="E21" s="185"/>
      <c r="F21" s="186"/>
      <c r="G21" s="186"/>
      <c r="H21" s="185"/>
      <c r="I21" s="185"/>
      <c r="J21" s="186"/>
      <c r="K21" s="185"/>
      <c r="L21" s="186"/>
      <c r="M21" s="186"/>
      <c r="N21" s="186"/>
      <c r="O21" s="186"/>
      <c r="P21" s="186"/>
      <c r="Q21" s="186"/>
      <c r="R21" s="186"/>
      <c r="S21" s="186"/>
      <c r="T21" s="186"/>
      <c r="U21" s="186"/>
      <c r="V21" s="186"/>
      <c r="W21" s="186"/>
      <c r="X21" s="186"/>
      <c r="Y21" s="187"/>
      <c r="AA21" s="2"/>
      <c r="AB21" s="2"/>
    </row>
    <row r="22" spans="2:28" s="68" customFormat="1" ht="24.75" customHeight="1">
      <c r="B22" s="69" t="s">
        <v>118</v>
      </c>
      <c r="C22" s="70" t="s">
        <v>119</v>
      </c>
      <c r="D22" s="185"/>
      <c r="E22" s="186"/>
      <c r="F22" s="186"/>
      <c r="G22" s="186"/>
      <c r="H22" s="185"/>
      <c r="I22" s="185"/>
      <c r="J22" s="186"/>
      <c r="K22" s="186"/>
      <c r="L22" s="186"/>
      <c r="M22" s="186"/>
      <c r="N22" s="186"/>
      <c r="O22" s="186"/>
      <c r="P22" s="186"/>
      <c r="Q22" s="186"/>
      <c r="R22" s="186"/>
      <c r="S22" s="186"/>
      <c r="T22" s="186"/>
      <c r="U22" s="186"/>
      <c r="V22" s="186"/>
      <c r="W22" s="186"/>
      <c r="X22" s="186"/>
      <c r="Y22" s="187"/>
      <c r="AA22" s="2"/>
      <c r="AB22" s="2"/>
    </row>
    <row r="23" spans="2:28" s="68" customFormat="1" ht="24.75" customHeight="1">
      <c r="B23" s="69" t="s">
        <v>120</v>
      </c>
      <c r="C23" s="70" t="s">
        <v>121</v>
      </c>
      <c r="D23" s="186"/>
      <c r="E23" s="186"/>
      <c r="F23" s="186"/>
      <c r="G23" s="186"/>
      <c r="H23" s="186"/>
      <c r="I23" s="186"/>
      <c r="J23" s="186"/>
      <c r="K23" s="186"/>
      <c r="L23" s="186"/>
      <c r="M23" s="186"/>
      <c r="N23" s="186"/>
      <c r="O23" s="186"/>
      <c r="P23" s="186"/>
      <c r="Q23" s="186"/>
      <c r="R23" s="186"/>
      <c r="S23" s="186"/>
      <c r="T23" s="186"/>
      <c r="U23" s="186"/>
      <c r="V23" s="186"/>
      <c r="W23" s="186"/>
      <c r="X23" s="186"/>
      <c r="Y23" s="187"/>
      <c r="AA23" s="2"/>
      <c r="AB23" s="2"/>
    </row>
    <row r="24" spans="2:28" s="68" customFormat="1" ht="24.75" hidden="1" customHeight="1">
      <c r="B24" s="69"/>
      <c r="C24" s="70"/>
      <c r="D24" s="71"/>
      <c r="E24" s="71"/>
      <c r="F24" s="71"/>
      <c r="G24" s="71"/>
      <c r="H24" s="71"/>
      <c r="I24" s="71"/>
      <c r="J24" s="71"/>
      <c r="K24" s="71"/>
      <c r="L24" s="71"/>
      <c r="M24" s="71"/>
      <c r="N24" s="71"/>
      <c r="O24" s="71"/>
      <c r="P24" s="71"/>
      <c r="Q24" s="71"/>
      <c r="R24" s="71"/>
      <c r="S24" s="71"/>
      <c r="T24" s="71"/>
      <c r="U24" s="71"/>
      <c r="V24" s="71"/>
      <c r="W24" s="71"/>
      <c r="X24" s="71"/>
      <c r="AA24" s="2"/>
      <c r="AB24" s="2"/>
    </row>
    <row r="25" spans="2:28" s="68" customFormat="1" ht="24.75" hidden="1" customHeight="1">
      <c r="B25" s="69"/>
      <c r="C25" s="70"/>
      <c r="D25" s="71"/>
      <c r="E25" s="71"/>
      <c r="F25" s="71"/>
      <c r="G25" s="71"/>
      <c r="H25" s="71"/>
      <c r="I25" s="71"/>
      <c r="J25" s="71"/>
      <c r="K25" s="71"/>
      <c r="L25" s="71"/>
      <c r="M25" s="71"/>
      <c r="N25" s="71"/>
      <c r="O25" s="71"/>
      <c r="P25" s="71"/>
      <c r="Q25" s="71"/>
      <c r="R25" s="71"/>
      <c r="S25" s="71"/>
      <c r="T25" s="71"/>
      <c r="U25" s="71"/>
      <c r="V25" s="71"/>
      <c r="W25" s="71"/>
      <c r="X25" s="71"/>
      <c r="AA25" s="2"/>
      <c r="AB25" s="2"/>
    </row>
    <row r="26" spans="2:28" s="68" customFormat="1" ht="24.75" hidden="1" customHeight="1">
      <c r="B26" s="69"/>
      <c r="C26" s="70"/>
      <c r="D26" s="71"/>
      <c r="E26" s="71"/>
      <c r="F26" s="71"/>
      <c r="G26" s="71"/>
      <c r="H26" s="71"/>
      <c r="I26" s="71"/>
      <c r="J26" s="71"/>
      <c r="K26" s="71"/>
      <c r="L26" s="71"/>
      <c r="M26" s="71"/>
      <c r="N26" s="71"/>
      <c r="O26" s="71"/>
      <c r="P26" s="71"/>
      <c r="Q26" s="71"/>
      <c r="R26" s="71"/>
      <c r="S26" s="71"/>
      <c r="T26" s="71"/>
      <c r="U26" s="71"/>
      <c r="V26" s="71"/>
      <c r="W26" s="71"/>
      <c r="X26" s="71"/>
      <c r="AA26" s="2"/>
      <c r="AB26" s="2"/>
    </row>
    <row r="27" spans="2:28" s="68" customFormat="1" ht="24.75" hidden="1" customHeight="1">
      <c r="B27" s="69"/>
      <c r="C27" s="70"/>
      <c r="D27" s="71"/>
      <c r="E27" s="71"/>
      <c r="F27" s="71"/>
      <c r="G27" s="71"/>
      <c r="H27" s="71"/>
      <c r="I27" s="71"/>
      <c r="J27" s="71"/>
      <c r="K27" s="71"/>
      <c r="L27" s="71"/>
      <c r="M27" s="71"/>
      <c r="N27" s="71"/>
      <c r="O27" s="71"/>
      <c r="P27" s="71"/>
      <c r="Q27" s="71"/>
      <c r="R27" s="71"/>
      <c r="S27" s="71"/>
      <c r="T27" s="71"/>
      <c r="U27" s="71"/>
      <c r="V27" s="71"/>
      <c r="W27" s="71"/>
      <c r="X27" s="71"/>
      <c r="AA27" s="2"/>
      <c r="AB27" s="2"/>
    </row>
    <row r="28" spans="2:28" s="68" customFormat="1" ht="24.75" hidden="1" customHeight="1">
      <c r="B28" s="69"/>
      <c r="C28" s="70"/>
      <c r="D28" s="71"/>
      <c r="E28" s="71"/>
      <c r="F28" s="71"/>
      <c r="G28" s="71"/>
      <c r="H28" s="71"/>
      <c r="I28" s="71"/>
      <c r="J28" s="71"/>
      <c r="K28" s="71"/>
      <c r="L28" s="71"/>
      <c r="M28" s="71"/>
      <c r="N28" s="71"/>
      <c r="O28" s="71"/>
      <c r="P28" s="71"/>
      <c r="Q28" s="71"/>
      <c r="R28" s="71"/>
      <c r="S28" s="71"/>
      <c r="T28" s="71"/>
      <c r="U28" s="71"/>
      <c r="V28" s="71"/>
      <c r="W28" s="71"/>
      <c r="X28" s="71"/>
      <c r="AA28" s="2"/>
      <c r="AB28" s="2"/>
    </row>
  </sheetData>
  <mergeCells count="6">
    <mergeCell ref="S4:Y4"/>
    <mergeCell ref="B5:X5"/>
    <mergeCell ref="B7:C7"/>
    <mergeCell ref="D9:K9"/>
    <mergeCell ref="L9:R9"/>
    <mergeCell ref="S9:X9"/>
  </mergeCells>
  <conditionalFormatting sqref="D11:X28">
    <cfRule type="cellIs" dxfId="2" priority="2" stopIfTrue="1" operator="equal">
      <formula>0</formula>
    </cfRule>
  </conditionalFormatting>
  <conditionalFormatting sqref="D11:X28">
    <cfRule type="cellIs" dxfId="1" priority="1" stopIfTrue="1" operator="greaterThan">
      <formula>0</formula>
    </cfRule>
  </conditionalFormatting>
  <hyperlinks>
    <hyperlink ref="S4" location="Doku_Blatt_Raumgruppen" display="Bearbeitungshinweis"/>
  </hyperlinks>
  <printOptions horizontalCentered="1"/>
  <pageMargins left="0.25" right="0.25" top="0.75" bottom="0.75" header="0.3" footer="0.3"/>
  <pageSetup paperSize="9" scale="86" orientation="landscape" r:id="rId1"/>
  <headerFooter alignWithMargins="0">
    <oddFooter>&amp;L&amp;"Arial2,Regular"&amp;10&amp;A&amp;C&amp;"Tahoma2,Regular"&amp;9Seite &amp;P von &amp;N&amp;R&amp;"Arial2,Regular"&amp;10Druckdatum: &amp;D &amp;T</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J139"/>
  <sheetViews>
    <sheetView workbookViewId="0">
      <pane ySplit="11" topLeftCell="A123" activePane="bottomLeft" state="frozen"/>
      <selection pane="bottomLeft" activeCell="H79" sqref="H79"/>
    </sheetView>
  </sheetViews>
  <sheetFormatPr baseColWidth="10" defaultRowHeight="14.25"/>
  <cols>
    <col min="1" max="1" width="1.375" style="2" customWidth="1"/>
    <col min="2" max="2" width="4.625" style="56" customWidth="1"/>
    <col min="3" max="3" width="15.375" style="56" customWidth="1"/>
    <col min="4" max="4" width="15" style="2" customWidth="1"/>
    <col min="5" max="5" width="9.125" style="2" hidden="1" customWidth="1"/>
    <col min="6" max="6" width="4.5" style="56" customWidth="1"/>
    <col min="7" max="7" width="10.375" style="2" hidden="1" customWidth="1"/>
    <col min="8" max="8" width="5.75" style="56" customWidth="1"/>
    <col min="9" max="9" width="7" style="56" customWidth="1"/>
    <col min="10" max="10" width="21.125" style="194" customWidth="1"/>
    <col min="11" max="11" width="11.375" style="193" customWidth="1"/>
    <col min="12" max="12" width="9.75" style="192" customWidth="1"/>
    <col min="13" max="13" width="5.75" style="35" customWidth="1"/>
    <col min="14" max="14" width="6.875" style="191" customWidth="1"/>
    <col min="15" max="15" width="10" style="191" customWidth="1"/>
    <col min="16" max="16" width="8.5" style="191" customWidth="1"/>
    <col min="17" max="17" width="11.5" style="191" customWidth="1"/>
    <col min="18" max="18" width="9.625" style="191" customWidth="1"/>
    <col min="19" max="19" width="10.625" style="191" customWidth="1"/>
    <col min="20" max="20" width="7.875" style="56" customWidth="1"/>
    <col min="21" max="21" width="1.375" style="56" customWidth="1"/>
    <col min="22" max="22" width="66.75" style="2" hidden="1" customWidth="1"/>
    <col min="23" max="23" width="10.625" style="2" hidden="1" customWidth="1"/>
    <col min="24" max="24" width="5.25" style="2" hidden="1" customWidth="1"/>
    <col min="25" max="27" width="11.75" style="2" hidden="1" customWidth="1"/>
    <col min="28" max="28" width="10.625" style="2" hidden="1" customWidth="1"/>
    <col min="29" max="1024" width="10.625" style="2" customWidth="1"/>
  </cols>
  <sheetData>
    <row r="1" spans="2:27" s="2" customFormat="1" ht="7.5" customHeight="1"/>
    <row r="2" spans="2:27" ht="15" customHeight="1">
      <c r="B2" s="285" t="str">
        <f>Auftraggeber</f>
        <v>Gemeinde Grünheide (Mark)</v>
      </c>
      <c r="C2" s="284"/>
      <c r="D2" s="73"/>
      <c r="E2" s="73"/>
      <c r="F2" s="283"/>
      <c r="G2" s="73"/>
      <c r="H2" s="283"/>
      <c r="I2" s="57"/>
      <c r="J2" s="282"/>
      <c r="K2" s="281"/>
      <c r="L2" s="280"/>
      <c r="M2" s="29"/>
      <c r="N2" s="74"/>
      <c r="O2" s="74"/>
      <c r="P2" s="74"/>
      <c r="Q2" s="74"/>
      <c r="R2" s="74"/>
      <c r="S2" s="74"/>
      <c r="T2" s="31" t="str">
        <f>"Projekt: "&amp;Projekt_Nr</f>
        <v xml:space="preserve">Projekt: </v>
      </c>
      <c r="U2" s="279"/>
    </row>
    <row r="3" spans="2:27" ht="12" customHeight="1">
      <c r="B3" s="278" t="str">
        <f>Projekt_Titel</f>
        <v>Unterhalts- und Grundreinigung der Grundschule Hangelsberg</v>
      </c>
      <c r="C3" s="277"/>
      <c r="D3" s="33"/>
      <c r="E3" s="33"/>
      <c r="F3" s="58"/>
      <c r="G3" s="33"/>
      <c r="H3" s="58"/>
      <c r="I3" s="58"/>
      <c r="J3" s="276"/>
      <c r="K3" s="275"/>
      <c r="L3" s="274"/>
      <c r="M3" s="33"/>
      <c r="N3" s="75"/>
      <c r="O3" s="75"/>
      <c r="P3" s="75"/>
      <c r="Q3" s="75"/>
      <c r="R3" s="75"/>
      <c r="S3" s="75"/>
      <c r="T3" s="59"/>
      <c r="U3" s="273"/>
    </row>
    <row r="4" spans="2:27">
      <c r="C4" s="272"/>
      <c r="D4" s="35"/>
      <c r="E4" s="35"/>
      <c r="F4" s="63"/>
      <c r="G4" s="35"/>
      <c r="H4" s="63"/>
      <c r="I4" s="63"/>
      <c r="J4" s="260"/>
      <c r="K4" s="76"/>
      <c r="L4" s="259"/>
      <c r="N4" s="271"/>
      <c r="O4" s="271"/>
      <c r="P4" s="62"/>
      <c r="Q4" s="62"/>
      <c r="S4" s="323" t="s">
        <v>46</v>
      </c>
      <c r="T4" s="323"/>
    </row>
    <row r="5" spans="2:27">
      <c r="B5" s="311" t="str">
        <f>IF(Bieter_Name=0,"Bieter: ","Bieter: "&amp;Bieter_Firma)</f>
        <v xml:space="preserve">Bieter: </v>
      </c>
      <c r="C5" s="311"/>
      <c r="D5" s="311"/>
      <c r="E5" s="311"/>
      <c r="F5" s="311"/>
      <c r="G5" s="311"/>
      <c r="H5" s="311"/>
      <c r="I5" s="311"/>
      <c r="J5" s="311"/>
      <c r="K5" s="311"/>
      <c r="L5" s="311"/>
      <c r="M5" s="311"/>
      <c r="N5" s="311"/>
      <c r="O5" s="311"/>
      <c r="P5" s="311"/>
      <c r="Q5" s="311"/>
      <c r="R5" s="311"/>
      <c r="S5" s="311"/>
      <c r="T5" s="311"/>
    </row>
    <row r="6" spans="2:27">
      <c r="B6" s="76"/>
      <c r="C6" s="76"/>
      <c r="D6" s="35"/>
      <c r="E6" s="35"/>
      <c r="F6" s="63"/>
      <c r="G6" s="35"/>
      <c r="H6" s="63"/>
      <c r="I6" s="63"/>
      <c r="J6" s="260"/>
      <c r="K6" s="76"/>
      <c r="L6" s="259"/>
      <c r="M6" s="259"/>
      <c r="N6" s="259"/>
      <c r="O6" s="259"/>
      <c r="P6" s="259"/>
      <c r="Q6" s="259"/>
      <c r="R6" s="259"/>
      <c r="S6" s="259"/>
      <c r="T6" s="259"/>
      <c r="U6" s="270"/>
    </row>
    <row r="7" spans="2:27" ht="14.25" customHeight="1">
      <c r="B7" s="324" t="s">
        <v>23</v>
      </c>
      <c r="C7" s="324"/>
      <c r="D7" s="324"/>
      <c r="E7" s="324"/>
      <c r="F7" s="324"/>
      <c r="G7" s="324"/>
      <c r="H7" s="324"/>
      <c r="I7" s="324"/>
      <c r="J7" s="260"/>
      <c r="K7" s="76"/>
      <c r="L7" s="259"/>
      <c r="N7" s="62"/>
      <c r="O7" s="325" t="s">
        <v>544</v>
      </c>
      <c r="P7" s="325"/>
      <c r="Q7" s="325"/>
      <c r="R7" s="321">
        <f>SUBTOTAL(9,Q12:Q139)</f>
        <v>826213.97</v>
      </c>
      <c r="S7" s="322"/>
      <c r="T7" s="63"/>
      <c r="U7" s="63"/>
    </row>
    <row r="8" spans="2:27" s="262" customFormat="1" ht="14.25" customHeight="1">
      <c r="B8" s="324"/>
      <c r="C8" s="324"/>
      <c r="D8" s="324"/>
      <c r="E8" s="324"/>
      <c r="F8" s="324"/>
      <c r="G8" s="324"/>
      <c r="H8" s="324"/>
      <c r="I8" s="324"/>
      <c r="J8" s="269"/>
      <c r="K8" s="268"/>
      <c r="L8" s="267"/>
      <c r="M8" s="265"/>
      <c r="N8" s="264"/>
      <c r="O8" s="320" t="s">
        <v>543</v>
      </c>
      <c r="P8" s="320"/>
      <c r="Q8" s="320"/>
      <c r="R8" s="321">
        <f>SUBTOTAL(9,R12:R139)</f>
        <v>0</v>
      </c>
      <c r="S8" s="322"/>
      <c r="T8" s="263"/>
      <c r="U8" s="263"/>
    </row>
    <row r="9" spans="2:27" s="262" customFormat="1" ht="14.25" customHeight="1">
      <c r="B9" s="266"/>
      <c r="C9" s="266"/>
      <c r="D9" s="265"/>
      <c r="E9" s="265"/>
      <c r="F9" s="263"/>
      <c r="G9" s="265"/>
      <c r="H9" s="263"/>
      <c r="I9" s="263"/>
      <c r="J9" s="293" t="s">
        <v>542</v>
      </c>
      <c r="K9" s="318">
        <f>SUBTOTAL(9,L12:L139)</f>
        <v>4274.8799999999983</v>
      </c>
      <c r="L9" s="319"/>
      <c r="M9" s="265"/>
      <c r="N9" s="264"/>
      <c r="O9" s="320" t="s">
        <v>541</v>
      </c>
      <c r="P9" s="320"/>
      <c r="Q9" s="320"/>
      <c r="R9" s="321">
        <f>SUBTOTAL(9,S12:S139)</f>
        <v>0</v>
      </c>
      <c r="S9" s="322"/>
      <c r="T9" s="263"/>
      <c r="U9" s="263"/>
    </row>
    <row r="10" spans="2:27">
      <c r="B10" s="261"/>
      <c r="C10" s="261"/>
      <c r="D10" s="35"/>
      <c r="E10" s="35"/>
      <c r="F10" s="63"/>
      <c r="G10" s="35"/>
      <c r="H10" s="63"/>
      <c r="I10" s="63"/>
      <c r="J10" s="260"/>
      <c r="K10" s="76"/>
      <c r="L10" s="259"/>
      <c r="N10" s="62"/>
      <c r="O10" s="62"/>
      <c r="P10" s="62"/>
      <c r="Q10" s="62"/>
      <c r="R10" s="62"/>
      <c r="S10" s="62"/>
      <c r="T10" s="63"/>
      <c r="U10" s="63"/>
    </row>
    <row r="11" spans="2:27" ht="52.9" customHeight="1">
      <c r="B11" s="257" t="s">
        <v>122</v>
      </c>
      <c r="C11" s="253" t="s">
        <v>123</v>
      </c>
      <c r="D11" s="258" t="s">
        <v>124</v>
      </c>
      <c r="E11" s="256" t="s">
        <v>540</v>
      </c>
      <c r="F11" s="257" t="s">
        <v>539</v>
      </c>
      <c r="G11" s="256" t="s">
        <v>538</v>
      </c>
      <c r="H11" s="255" t="s">
        <v>537</v>
      </c>
      <c r="I11" s="253" t="s">
        <v>536</v>
      </c>
      <c r="J11" s="254" t="s">
        <v>535</v>
      </c>
      <c r="K11" s="253" t="s">
        <v>534</v>
      </c>
      <c r="L11" s="252" t="s">
        <v>533</v>
      </c>
      <c r="M11" s="251" t="s">
        <v>95</v>
      </c>
      <c r="N11" s="250" t="s">
        <v>532</v>
      </c>
      <c r="O11" s="248" t="s">
        <v>531</v>
      </c>
      <c r="P11" s="248" t="s">
        <v>530</v>
      </c>
      <c r="Q11" s="249" t="s">
        <v>529</v>
      </c>
      <c r="R11" s="248" t="s">
        <v>528</v>
      </c>
      <c r="S11" s="248" t="s">
        <v>527</v>
      </c>
      <c r="T11" s="247" t="s">
        <v>526</v>
      </c>
      <c r="U11" s="240"/>
      <c r="W11" s="239" t="s">
        <v>525</v>
      </c>
      <c r="Y11" s="238" t="str">
        <f>"SVS = "&amp;SVS</f>
        <v>SVS = 15</v>
      </c>
      <c r="Z11" s="238" t="str">
        <f>"SVSg = "&amp;SVSg</f>
        <v>SVSg = 15</v>
      </c>
      <c r="AA11" s="238" t="s">
        <v>524</v>
      </c>
    </row>
    <row r="12" spans="2:27" ht="21" customHeight="1">
      <c r="B12" s="235">
        <f t="shared" ref="B12:B43" si="0">ROW(B12)-11</f>
        <v>1</v>
      </c>
      <c r="C12" s="205" t="s">
        <v>282</v>
      </c>
      <c r="D12" s="200" t="s">
        <v>390</v>
      </c>
      <c r="E12" s="234"/>
      <c r="F12" s="228"/>
      <c r="G12" s="233"/>
      <c r="H12" s="203" t="s">
        <v>445</v>
      </c>
      <c r="I12" s="209" t="s">
        <v>523</v>
      </c>
      <c r="J12" s="241" t="s">
        <v>522</v>
      </c>
      <c r="K12" s="216" t="s">
        <v>361</v>
      </c>
      <c r="L12" s="244">
        <v>55.59</v>
      </c>
      <c r="M12" s="243" t="s">
        <v>309</v>
      </c>
      <c r="N12" s="200" t="s">
        <v>515</v>
      </c>
      <c r="O12" s="199">
        <f t="shared" ref="O12:O43" si="1">SVS</f>
        <v>15</v>
      </c>
      <c r="P12" s="220">
        <f>INDEX('2. Raumgruppen'!$A$1:$Z$29,MATCH(MID(M12,1,1),'2. Raumgruppen'!$B:$B,0),IF(MID(M12,2,2)="",MATCH('2. Raumgruppen'!$K$7,'2. Raumgruppen'!$7:$7,0),MATCH(MID(M12,2,2),'2. Raumgruppen'!$7:$7,0)))</f>
        <v>0</v>
      </c>
      <c r="Q12" s="197">
        <v>0</v>
      </c>
      <c r="R12" s="219">
        <f t="shared" ref="R12:R43" si="2">IF(P12=0,0,Q12/P12)</f>
        <v>0</v>
      </c>
      <c r="S12" s="218">
        <f t="shared" ref="S12:S43" si="3">R12*O12</f>
        <v>0</v>
      </c>
      <c r="T12" s="296" t="s">
        <v>546</v>
      </c>
      <c r="U12" s="240"/>
      <c r="W12" s="239"/>
      <c r="Y12" s="238"/>
      <c r="Z12" s="238"/>
      <c r="AA12" s="238"/>
    </row>
    <row r="13" spans="2:27" ht="21" customHeight="1">
      <c r="B13" s="235">
        <f t="shared" si="0"/>
        <v>2</v>
      </c>
      <c r="C13" s="205" t="s">
        <v>282</v>
      </c>
      <c r="D13" s="200" t="s">
        <v>504</v>
      </c>
      <c r="E13" s="234"/>
      <c r="F13" s="228"/>
      <c r="G13" s="233"/>
      <c r="H13" s="203" t="s">
        <v>445</v>
      </c>
      <c r="I13" s="209" t="s">
        <v>521</v>
      </c>
      <c r="J13" s="241" t="s">
        <v>520</v>
      </c>
      <c r="K13" s="216" t="s">
        <v>361</v>
      </c>
      <c r="L13" s="244">
        <v>55.74</v>
      </c>
      <c r="M13" s="243" t="s">
        <v>323</v>
      </c>
      <c r="N13" s="200">
        <v>245</v>
      </c>
      <c r="O13" s="199">
        <f t="shared" si="1"/>
        <v>15</v>
      </c>
      <c r="P13" s="220">
        <f>INDEX('2. Raumgruppen'!$A$1:$Z$29,MATCH(MID(M13,1,1),'2. Raumgruppen'!$B:$B,0),IF(MID(M13,2,2)="",MATCH('2. Raumgruppen'!$K$7,'2. Raumgruppen'!$7:$7,0),MATCH(MID(M13,2,2),'2. Raumgruppen'!$7:$7,0)))</f>
        <v>0</v>
      </c>
      <c r="Q13" s="197">
        <v>13656.300000000001</v>
      </c>
      <c r="R13" s="219">
        <f t="shared" si="2"/>
        <v>0</v>
      </c>
      <c r="S13" s="218">
        <f t="shared" si="3"/>
        <v>0</v>
      </c>
      <c r="T13" s="296" t="s">
        <v>546</v>
      </c>
      <c r="U13" s="240"/>
      <c r="W13" s="239"/>
      <c r="Y13" s="238"/>
      <c r="Z13" s="238"/>
      <c r="AA13" s="238"/>
    </row>
    <row r="14" spans="2:27" ht="21" customHeight="1">
      <c r="B14" s="235">
        <f t="shared" si="0"/>
        <v>3</v>
      </c>
      <c r="C14" s="205" t="s">
        <v>282</v>
      </c>
      <c r="D14" s="200" t="s">
        <v>390</v>
      </c>
      <c r="E14" s="234"/>
      <c r="F14" s="228"/>
      <c r="G14" s="233"/>
      <c r="H14" s="203" t="s">
        <v>445</v>
      </c>
      <c r="I14" s="209" t="s">
        <v>519</v>
      </c>
      <c r="J14" s="237" t="s">
        <v>518</v>
      </c>
      <c r="K14" s="216" t="s">
        <v>361</v>
      </c>
      <c r="L14" s="244">
        <v>7.91</v>
      </c>
      <c r="M14" s="243" t="s">
        <v>309</v>
      </c>
      <c r="N14" s="200" t="s">
        <v>515</v>
      </c>
      <c r="O14" s="199">
        <f t="shared" si="1"/>
        <v>15</v>
      </c>
      <c r="P14" s="220">
        <f>INDEX('2. Raumgruppen'!$A$1:$Z$29,MATCH(MID(M14,1,1),'2. Raumgruppen'!$B:$B,0),IF(MID(M14,2,2)="",MATCH('2. Raumgruppen'!$K$7,'2. Raumgruppen'!$7:$7,0),MATCH(MID(M14,2,2),'2. Raumgruppen'!$7:$7,0)))</f>
        <v>0</v>
      </c>
      <c r="Q14" s="197">
        <v>0</v>
      </c>
      <c r="R14" s="219">
        <f t="shared" si="2"/>
        <v>0</v>
      </c>
      <c r="S14" s="218">
        <f t="shared" si="3"/>
        <v>0</v>
      </c>
      <c r="T14" s="296" t="s">
        <v>546</v>
      </c>
      <c r="U14" s="240"/>
      <c r="W14" s="239"/>
      <c r="Y14" s="238"/>
      <c r="Z14" s="238"/>
      <c r="AA14" s="238"/>
    </row>
    <row r="15" spans="2:27" ht="21" customHeight="1">
      <c r="B15" s="235">
        <f t="shared" si="0"/>
        <v>4</v>
      </c>
      <c r="C15" s="205" t="s">
        <v>282</v>
      </c>
      <c r="D15" s="200" t="s">
        <v>390</v>
      </c>
      <c r="E15" s="234"/>
      <c r="F15" s="228"/>
      <c r="G15" s="233"/>
      <c r="H15" s="203" t="s">
        <v>445</v>
      </c>
      <c r="I15" s="209" t="s">
        <v>517</v>
      </c>
      <c r="J15" s="241" t="s">
        <v>516</v>
      </c>
      <c r="K15" s="242" t="s">
        <v>361</v>
      </c>
      <c r="L15" s="244">
        <v>2.74</v>
      </c>
      <c r="M15" s="246" t="s">
        <v>309</v>
      </c>
      <c r="N15" s="200" t="s">
        <v>515</v>
      </c>
      <c r="O15" s="199">
        <f t="shared" si="1"/>
        <v>15</v>
      </c>
      <c r="P15" s="220">
        <f>INDEX('2. Raumgruppen'!$A$1:$Z$29,MATCH(MID(M15,1,1),'2. Raumgruppen'!$B:$B,0),IF(MID(M15,2,2)="",MATCH('2. Raumgruppen'!$K$7,'2. Raumgruppen'!$7:$7,0),MATCH(MID(M15,2,2),'2. Raumgruppen'!$7:$7,0)))</f>
        <v>0</v>
      </c>
      <c r="Q15" s="197">
        <v>0</v>
      </c>
      <c r="R15" s="219">
        <f t="shared" si="2"/>
        <v>0</v>
      </c>
      <c r="S15" s="218">
        <f t="shared" si="3"/>
        <v>0</v>
      </c>
      <c r="T15" s="296" t="s">
        <v>546</v>
      </c>
      <c r="U15" s="240"/>
      <c r="W15" s="239"/>
      <c r="Y15" s="238"/>
      <c r="Z15" s="238"/>
      <c r="AA15" s="238"/>
    </row>
    <row r="16" spans="2:27" ht="21" customHeight="1">
      <c r="B16" s="235">
        <f t="shared" si="0"/>
        <v>5</v>
      </c>
      <c r="C16" s="205" t="s">
        <v>282</v>
      </c>
      <c r="D16" s="200"/>
      <c r="E16" s="234"/>
      <c r="F16" s="228"/>
      <c r="G16" s="233"/>
      <c r="H16" s="203" t="s">
        <v>445</v>
      </c>
      <c r="I16" s="222" t="s">
        <v>514</v>
      </c>
      <c r="J16" s="241" t="s">
        <v>513</v>
      </c>
      <c r="K16" s="216" t="s">
        <v>295</v>
      </c>
      <c r="L16" s="244">
        <v>14.3</v>
      </c>
      <c r="M16" s="246" t="s">
        <v>512</v>
      </c>
      <c r="N16" s="200">
        <v>100</v>
      </c>
      <c r="O16" s="199">
        <f t="shared" si="1"/>
        <v>15</v>
      </c>
      <c r="P16" s="220">
        <f>INDEX('2. Raumgruppen'!$A$1:$Z$29,MATCH(MID(M16,1,1),'2. Raumgruppen'!$B:$B,0),IF(MID(M16,2,2)="",MATCH('2. Raumgruppen'!$K$7,'2. Raumgruppen'!$7:$7,0),MATCH(MID(M16,2,2),'2. Raumgruppen'!$7:$7,0)))</f>
        <v>0</v>
      </c>
      <c r="Q16" s="197">
        <v>1430</v>
      </c>
      <c r="R16" s="219">
        <f t="shared" si="2"/>
        <v>0</v>
      </c>
      <c r="S16" s="218">
        <f t="shared" si="3"/>
        <v>0</v>
      </c>
      <c r="T16" s="296" t="s">
        <v>546</v>
      </c>
      <c r="U16" s="240"/>
      <c r="W16" s="239"/>
      <c r="Y16" s="238"/>
      <c r="Z16" s="238"/>
      <c r="AA16" s="238"/>
    </row>
    <row r="17" spans="2:27" ht="21" customHeight="1">
      <c r="B17" s="235">
        <f t="shared" si="0"/>
        <v>6</v>
      </c>
      <c r="C17" s="205" t="s">
        <v>282</v>
      </c>
      <c r="D17" s="200"/>
      <c r="E17" s="234"/>
      <c r="F17" s="228"/>
      <c r="G17" s="233"/>
      <c r="H17" s="203" t="s">
        <v>445</v>
      </c>
      <c r="I17" s="222" t="s">
        <v>511</v>
      </c>
      <c r="J17" s="241" t="s">
        <v>510</v>
      </c>
      <c r="K17" s="216" t="s">
        <v>295</v>
      </c>
      <c r="L17" s="244">
        <v>14.77</v>
      </c>
      <c r="M17" s="246" t="s">
        <v>431</v>
      </c>
      <c r="N17" s="200">
        <v>100</v>
      </c>
      <c r="O17" s="199">
        <f t="shared" si="1"/>
        <v>15</v>
      </c>
      <c r="P17" s="220">
        <f>INDEX('2. Raumgruppen'!$A$1:$Z$29,MATCH(MID(M17,1,1),'2. Raumgruppen'!$B:$B,0),IF(MID(M17,2,2)="",MATCH('2. Raumgruppen'!$K$7,'2. Raumgruppen'!$7:$7,0),MATCH(MID(M17,2,2),'2. Raumgruppen'!$7:$7,0)))</f>
        <v>0</v>
      </c>
      <c r="Q17" s="197">
        <v>1477</v>
      </c>
      <c r="R17" s="219">
        <f t="shared" si="2"/>
        <v>0</v>
      </c>
      <c r="S17" s="218">
        <f t="shared" si="3"/>
        <v>0</v>
      </c>
      <c r="T17" s="296" t="s">
        <v>546</v>
      </c>
      <c r="U17" s="240"/>
      <c r="W17" s="239"/>
      <c r="Y17" s="238"/>
      <c r="Z17" s="238"/>
      <c r="AA17" s="238"/>
    </row>
    <row r="18" spans="2:27" ht="21" customHeight="1">
      <c r="B18" s="235">
        <f t="shared" si="0"/>
        <v>7</v>
      </c>
      <c r="C18" s="205" t="s">
        <v>282</v>
      </c>
      <c r="D18" s="200"/>
      <c r="E18" s="234"/>
      <c r="F18" s="228"/>
      <c r="G18" s="233"/>
      <c r="H18" s="203" t="s">
        <v>445</v>
      </c>
      <c r="I18" s="222" t="s">
        <v>509</v>
      </c>
      <c r="J18" s="241" t="s">
        <v>508</v>
      </c>
      <c r="K18" s="214" t="s">
        <v>392</v>
      </c>
      <c r="L18" s="244">
        <v>5.0999999999999996</v>
      </c>
      <c r="M18" s="246" t="s">
        <v>309</v>
      </c>
      <c r="N18" s="200"/>
      <c r="O18" s="199">
        <f t="shared" si="1"/>
        <v>15</v>
      </c>
      <c r="P18" s="220">
        <f>INDEX('2. Raumgruppen'!$A$1:$Z$29,MATCH(MID(M18,1,1),'2. Raumgruppen'!$B:$B,0),IF(MID(M18,2,2)="",MATCH('2. Raumgruppen'!$K$7,'2. Raumgruppen'!$7:$7,0),MATCH(MID(M18,2,2),'2. Raumgruppen'!$7:$7,0)))</f>
        <v>0</v>
      </c>
      <c r="Q18" s="197">
        <v>0</v>
      </c>
      <c r="R18" s="219">
        <f t="shared" si="2"/>
        <v>0</v>
      </c>
      <c r="S18" s="218">
        <f t="shared" si="3"/>
        <v>0</v>
      </c>
      <c r="T18" s="296"/>
      <c r="U18" s="240"/>
      <c r="W18" s="239"/>
      <c r="Y18" s="238"/>
      <c r="Z18" s="238"/>
      <c r="AA18" s="238"/>
    </row>
    <row r="19" spans="2:27" ht="21" customHeight="1">
      <c r="B19" s="235">
        <f t="shared" si="0"/>
        <v>8</v>
      </c>
      <c r="C19" s="205" t="s">
        <v>282</v>
      </c>
      <c r="D19" s="200"/>
      <c r="E19" s="234"/>
      <c r="F19" s="228"/>
      <c r="G19" s="233"/>
      <c r="H19" s="203" t="s">
        <v>445</v>
      </c>
      <c r="I19" s="222" t="s">
        <v>507</v>
      </c>
      <c r="J19" s="241" t="s">
        <v>506</v>
      </c>
      <c r="K19" s="214" t="s">
        <v>392</v>
      </c>
      <c r="L19" s="244">
        <v>10.92</v>
      </c>
      <c r="M19" s="243" t="s">
        <v>309</v>
      </c>
      <c r="N19" s="200"/>
      <c r="O19" s="199">
        <f t="shared" si="1"/>
        <v>15</v>
      </c>
      <c r="P19" s="220">
        <f>INDEX('2. Raumgruppen'!$A$1:$Z$29,MATCH(MID(M19,1,1),'2. Raumgruppen'!$B:$B,0),IF(MID(M19,2,2)="",MATCH('2. Raumgruppen'!$K$7,'2. Raumgruppen'!$7:$7,0),MATCH(MID(M19,2,2),'2. Raumgruppen'!$7:$7,0)))</f>
        <v>0</v>
      </c>
      <c r="Q19" s="197">
        <v>0</v>
      </c>
      <c r="R19" s="219">
        <f t="shared" si="2"/>
        <v>0</v>
      </c>
      <c r="S19" s="218">
        <f t="shared" si="3"/>
        <v>0</v>
      </c>
      <c r="T19" s="296"/>
      <c r="U19" s="240"/>
      <c r="W19" s="239"/>
      <c r="Y19" s="238"/>
      <c r="Z19" s="238"/>
      <c r="AA19" s="238"/>
    </row>
    <row r="20" spans="2:27" ht="21" customHeight="1">
      <c r="B20" s="235">
        <f t="shared" si="0"/>
        <v>9</v>
      </c>
      <c r="C20" s="205" t="s">
        <v>282</v>
      </c>
      <c r="D20" s="245"/>
      <c r="E20" s="234"/>
      <c r="F20" s="228"/>
      <c r="G20" s="233"/>
      <c r="H20" s="203" t="s">
        <v>445</v>
      </c>
      <c r="I20" s="222" t="s">
        <v>505</v>
      </c>
      <c r="J20" s="241" t="s">
        <v>462</v>
      </c>
      <c r="K20" s="214" t="s">
        <v>392</v>
      </c>
      <c r="L20" s="244">
        <v>21.97</v>
      </c>
      <c r="M20" s="243" t="s">
        <v>309</v>
      </c>
      <c r="N20" s="245"/>
      <c r="O20" s="199">
        <f t="shared" si="1"/>
        <v>15</v>
      </c>
      <c r="P20" s="220">
        <f>INDEX('2. Raumgruppen'!$A$1:$Z$29,MATCH(MID(M20,1,1),'2. Raumgruppen'!$B:$B,0),IF(MID(M20,2,2)="",MATCH('2. Raumgruppen'!$K$7,'2. Raumgruppen'!$7:$7,0),MATCH(MID(M20,2,2),'2. Raumgruppen'!$7:$7,0)))</f>
        <v>0</v>
      </c>
      <c r="Q20" s="197">
        <v>0</v>
      </c>
      <c r="R20" s="219">
        <f t="shared" si="2"/>
        <v>0</v>
      </c>
      <c r="S20" s="218">
        <f t="shared" si="3"/>
        <v>0</v>
      </c>
      <c r="T20" s="296"/>
      <c r="U20" s="240"/>
      <c r="W20" s="239"/>
      <c r="Y20" s="238"/>
      <c r="Z20" s="238"/>
      <c r="AA20" s="238"/>
    </row>
    <row r="21" spans="2:27" ht="21" customHeight="1">
      <c r="B21" s="235">
        <f t="shared" si="0"/>
        <v>10</v>
      </c>
      <c r="C21" s="205" t="s">
        <v>282</v>
      </c>
      <c r="D21" s="200" t="s">
        <v>504</v>
      </c>
      <c r="E21" s="234"/>
      <c r="F21" s="228"/>
      <c r="G21" s="233"/>
      <c r="H21" s="203" t="s">
        <v>445</v>
      </c>
      <c r="I21" s="222" t="s">
        <v>503</v>
      </c>
      <c r="J21" s="241" t="s">
        <v>469</v>
      </c>
      <c r="K21" s="216" t="s">
        <v>295</v>
      </c>
      <c r="L21" s="244">
        <v>55.46</v>
      </c>
      <c r="M21" s="243" t="s">
        <v>356</v>
      </c>
      <c r="N21" s="200">
        <v>245</v>
      </c>
      <c r="O21" s="199">
        <f t="shared" si="1"/>
        <v>15</v>
      </c>
      <c r="P21" s="220">
        <f>INDEX('2. Raumgruppen'!$A$1:$Z$29,MATCH(MID(M21,1,1),'2. Raumgruppen'!$B:$B,0),IF(MID(M21,2,2)="",MATCH('2. Raumgruppen'!$K$7,'2. Raumgruppen'!$7:$7,0),MATCH(MID(M21,2,2),'2. Raumgruppen'!$7:$7,0)))</f>
        <v>0</v>
      </c>
      <c r="Q21" s="197">
        <v>13587.7</v>
      </c>
      <c r="R21" s="219">
        <f t="shared" si="2"/>
        <v>0</v>
      </c>
      <c r="S21" s="218">
        <f t="shared" si="3"/>
        <v>0</v>
      </c>
      <c r="T21" s="296" t="s">
        <v>546</v>
      </c>
      <c r="U21" s="240"/>
      <c r="W21" s="239"/>
      <c r="Y21" s="238"/>
      <c r="Z21" s="238"/>
      <c r="AA21" s="238"/>
    </row>
    <row r="22" spans="2:27" ht="21" customHeight="1">
      <c r="B22" s="235">
        <f t="shared" si="0"/>
        <v>11</v>
      </c>
      <c r="C22" s="205" t="s">
        <v>282</v>
      </c>
      <c r="D22" s="200" t="s">
        <v>390</v>
      </c>
      <c r="E22" s="234"/>
      <c r="F22" s="228"/>
      <c r="G22" s="233"/>
      <c r="H22" s="203" t="s">
        <v>445</v>
      </c>
      <c r="I22" s="222" t="s">
        <v>502</v>
      </c>
      <c r="J22" s="241" t="s">
        <v>302</v>
      </c>
      <c r="K22" s="216" t="s">
        <v>295</v>
      </c>
      <c r="L22" s="244">
        <v>71.19</v>
      </c>
      <c r="M22" s="243" t="s">
        <v>299</v>
      </c>
      <c r="N22" s="200">
        <v>245</v>
      </c>
      <c r="O22" s="199">
        <f t="shared" si="1"/>
        <v>15</v>
      </c>
      <c r="P22" s="220">
        <f>INDEX('2. Raumgruppen'!$A$1:$Z$29,MATCH(MID(M22,1,1),'2. Raumgruppen'!$B:$B,0),IF(MID(M22,2,2)="",MATCH('2. Raumgruppen'!$K$7,'2. Raumgruppen'!$7:$7,0),MATCH(MID(M22,2,2),'2. Raumgruppen'!$7:$7,0)))</f>
        <v>0</v>
      </c>
      <c r="Q22" s="197">
        <v>17441.55</v>
      </c>
      <c r="R22" s="219">
        <f t="shared" si="2"/>
        <v>0</v>
      </c>
      <c r="S22" s="218">
        <f t="shared" si="3"/>
        <v>0</v>
      </c>
      <c r="T22" s="296" t="s">
        <v>546</v>
      </c>
      <c r="U22" s="240"/>
      <c r="W22" s="239"/>
      <c r="Y22" s="238"/>
      <c r="Z22" s="238"/>
      <c r="AA22" s="238"/>
    </row>
    <row r="23" spans="2:27" ht="21" customHeight="1">
      <c r="B23" s="235">
        <f t="shared" si="0"/>
        <v>12</v>
      </c>
      <c r="C23" s="205" t="s">
        <v>282</v>
      </c>
      <c r="D23" s="200"/>
      <c r="E23" s="234"/>
      <c r="F23" s="228"/>
      <c r="G23" s="233"/>
      <c r="H23" s="203" t="s">
        <v>445</v>
      </c>
      <c r="I23" s="222" t="s">
        <v>501</v>
      </c>
      <c r="J23" s="241" t="s">
        <v>467</v>
      </c>
      <c r="K23" s="216" t="s">
        <v>295</v>
      </c>
      <c r="L23" s="244">
        <v>26.25</v>
      </c>
      <c r="M23" s="243" t="s">
        <v>404</v>
      </c>
      <c r="N23" s="200">
        <v>12</v>
      </c>
      <c r="O23" s="199">
        <f t="shared" si="1"/>
        <v>15</v>
      </c>
      <c r="P23" s="220">
        <f>INDEX('2. Raumgruppen'!$A$1:$Z$29,MATCH(MID(M23,1,1),'2. Raumgruppen'!$B:$B,0),IF(MID(M23,2,2)="",MATCH('2. Raumgruppen'!$K$7,'2. Raumgruppen'!$7:$7,0),MATCH(MID(M23,2,2),'2. Raumgruppen'!$7:$7,0)))</f>
        <v>0</v>
      </c>
      <c r="Q23" s="197">
        <v>315</v>
      </c>
      <c r="R23" s="219">
        <f t="shared" si="2"/>
        <v>0</v>
      </c>
      <c r="S23" s="218">
        <f t="shared" si="3"/>
        <v>0</v>
      </c>
      <c r="T23" s="296" t="s">
        <v>546</v>
      </c>
      <c r="U23" s="240"/>
      <c r="W23" s="239"/>
      <c r="Y23" s="238"/>
      <c r="Z23" s="238"/>
      <c r="AA23" s="238"/>
    </row>
    <row r="24" spans="2:27" ht="21" customHeight="1">
      <c r="B24" s="235">
        <f t="shared" si="0"/>
        <v>13</v>
      </c>
      <c r="C24" s="205" t="s">
        <v>282</v>
      </c>
      <c r="D24" s="200" t="s">
        <v>390</v>
      </c>
      <c r="E24" s="234"/>
      <c r="F24" s="228"/>
      <c r="G24" s="233"/>
      <c r="H24" s="203" t="s">
        <v>445</v>
      </c>
      <c r="I24" s="222" t="s">
        <v>500</v>
      </c>
      <c r="J24" s="241" t="s">
        <v>334</v>
      </c>
      <c r="K24" s="216" t="s">
        <v>361</v>
      </c>
      <c r="L24" s="244">
        <v>7.61</v>
      </c>
      <c r="M24" s="243" t="s">
        <v>304</v>
      </c>
      <c r="N24" s="200">
        <v>245</v>
      </c>
      <c r="O24" s="199">
        <f t="shared" si="1"/>
        <v>15</v>
      </c>
      <c r="P24" s="220">
        <f>INDEX('2. Raumgruppen'!$A$1:$Z$29,MATCH(MID(M24,1,1),'2. Raumgruppen'!$B:$B,0),IF(MID(M24,2,2)="",MATCH('2. Raumgruppen'!$K$7,'2. Raumgruppen'!$7:$7,0),MATCH(MID(M24,2,2),'2. Raumgruppen'!$7:$7,0)))</f>
        <v>0</v>
      </c>
      <c r="Q24" s="197">
        <v>1864.45</v>
      </c>
      <c r="R24" s="219">
        <f t="shared" si="2"/>
        <v>0</v>
      </c>
      <c r="S24" s="218">
        <f t="shared" si="3"/>
        <v>0</v>
      </c>
      <c r="T24" s="296" t="s">
        <v>546</v>
      </c>
      <c r="U24" s="240"/>
      <c r="W24" s="239"/>
      <c r="Y24" s="238"/>
      <c r="Z24" s="238"/>
      <c r="AA24" s="238"/>
    </row>
    <row r="25" spans="2:27" ht="21" customHeight="1">
      <c r="B25" s="235">
        <f t="shared" si="0"/>
        <v>14</v>
      </c>
      <c r="C25" s="205" t="s">
        <v>282</v>
      </c>
      <c r="D25" s="200" t="s">
        <v>390</v>
      </c>
      <c r="E25" s="234"/>
      <c r="F25" s="228"/>
      <c r="G25" s="233"/>
      <c r="H25" s="203" t="s">
        <v>445</v>
      </c>
      <c r="I25" s="222" t="s">
        <v>499</v>
      </c>
      <c r="J25" s="241" t="s">
        <v>332</v>
      </c>
      <c r="K25" s="210" t="s">
        <v>361</v>
      </c>
      <c r="L25" s="244">
        <v>11.93</v>
      </c>
      <c r="M25" s="243" t="s">
        <v>304</v>
      </c>
      <c r="N25" s="200">
        <v>245</v>
      </c>
      <c r="O25" s="199">
        <f t="shared" si="1"/>
        <v>15</v>
      </c>
      <c r="P25" s="220">
        <f>INDEX('2. Raumgruppen'!$A$1:$Z$29,MATCH(MID(M25,1,1),'2. Raumgruppen'!$B:$B,0),IF(MID(M25,2,2)="",MATCH('2. Raumgruppen'!$K$7,'2. Raumgruppen'!$7:$7,0),MATCH(MID(M25,2,2),'2. Raumgruppen'!$7:$7,0)))</f>
        <v>0</v>
      </c>
      <c r="Q25" s="197">
        <v>2922.85</v>
      </c>
      <c r="R25" s="219">
        <f t="shared" si="2"/>
        <v>0</v>
      </c>
      <c r="S25" s="218">
        <f t="shared" si="3"/>
        <v>0</v>
      </c>
      <c r="T25" s="296" t="s">
        <v>546</v>
      </c>
      <c r="U25" s="240"/>
      <c r="W25" s="239"/>
      <c r="Y25" s="238"/>
      <c r="Z25" s="238"/>
      <c r="AA25" s="238"/>
    </row>
    <row r="26" spans="2:27" ht="21" customHeight="1">
      <c r="B26" s="235">
        <f t="shared" si="0"/>
        <v>15</v>
      </c>
      <c r="C26" s="205" t="s">
        <v>282</v>
      </c>
      <c r="D26" s="200" t="s">
        <v>390</v>
      </c>
      <c r="E26" s="234"/>
      <c r="F26" s="228"/>
      <c r="G26" s="233"/>
      <c r="H26" s="203" t="s">
        <v>445</v>
      </c>
      <c r="I26" s="222" t="s">
        <v>498</v>
      </c>
      <c r="J26" s="241" t="s">
        <v>307</v>
      </c>
      <c r="K26" s="216" t="s">
        <v>361</v>
      </c>
      <c r="L26" s="244">
        <v>7.65</v>
      </c>
      <c r="M26" s="243" t="s">
        <v>304</v>
      </c>
      <c r="N26" s="200">
        <v>245</v>
      </c>
      <c r="O26" s="199">
        <f t="shared" si="1"/>
        <v>15</v>
      </c>
      <c r="P26" s="220">
        <f>INDEX('2. Raumgruppen'!$A$1:$Z$29,MATCH(MID(M26,1,1),'2. Raumgruppen'!$B:$B,0),IF(MID(M26,2,2)="",MATCH('2. Raumgruppen'!$K$7,'2. Raumgruppen'!$7:$7,0),MATCH(MID(M26,2,2),'2. Raumgruppen'!$7:$7,0)))</f>
        <v>0</v>
      </c>
      <c r="Q26" s="197">
        <v>1874.25</v>
      </c>
      <c r="R26" s="219">
        <f t="shared" si="2"/>
        <v>0</v>
      </c>
      <c r="S26" s="218">
        <f t="shared" si="3"/>
        <v>0</v>
      </c>
      <c r="T26" s="296" t="s">
        <v>546</v>
      </c>
      <c r="U26" s="240"/>
      <c r="W26" s="239"/>
      <c r="Y26" s="238"/>
      <c r="Z26" s="238"/>
      <c r="AA26" s="238"/>
    </row>
    <row r="27" spans="2:27" ht="21" customHeight="1">
      <c r="B27" s="235">
        <f t="shared" si="0"/>
        <v>16</v>
      </c>
      <c r="C27" s="205" t="s">
        <v>282</v>
      </c>
      <c r="D27" s="200" t="s">
        <v>390</v>
      </c>
      <c r="E27" s="234"/>
      <c r="F27" s="228"/>
      <c r="G27" s="233"/>
      <c r="H27" s="203" t="s">
        <v>445</v>
      </c>
      <c r="I27" s="222" t="s">
        <v>497</v>
      </c>
      <c r="J27" s="241" t="s">
        <v>305</v>
      </c>
      <c r="K27" s="216" t="s">
        <v>361</v>
      </c>
      <c r="L27" s="244">
        <v>11.93</v>
      </c>
      <c r="M27" s="243" t="s">
        <v>304</v>
      </c>
      <c r="N27" s="200">
        <v>245</v>
      </c>
      <c r="O27" s="199">
        <f t="shared" si="1"/>
        <v>15</v>
      </c>
      <c r="P27" s="220">
        <f>INDEX('2. Raumgruppen'!$A$1:$Z$29,MATCH(MID(M27,1,1),'2. Raumgruppen'!$B:$B,0),IF(MID(M27,2,2)="",MATCH('2. Raumgruppen'!$K$7,'2. Raumgruppen'!$7:$7,0),MATCH(MID(M27,2,2),'2. Raumgruppen'!$7:$7,0)))</f>
        <v>0</v>
      </c>
      <c r="Q27" s="197">
        <v>2922.85</v>
      </c>
      <c r="R27" s="219">
        <f t="shared" si="2"/>
        <v>0</v>
      </c>
      <c r="S27" s="218">
        <f t="shared" si="3"/>
        <v>0</v>
      </c>
      <c r="T27" s="296" t="s">
        <v>546</v>
      </c>
      <c r="U27" s="240"/>
      <c r="W27" s="239"/>
      <c r="Y27" s="238"/>
      <c r="Z27" s="238"/>
      <c r="AA27" s="238"/>
    </row>
    <row r="28" spans="2:27" ht="21" customHeight="1">
      <c r="B28" s="235">
        <f t="shared" si="0"/>
        <v>17</v>
      </c>
      <c r="C28" s="205" t="s">
        <v>282</v>
      </c>
      <c r="D28" s="200" t="s">
        <v>390</v>
      </c>
      <c r="E28" s="234"/>
      <c r="F28" s="228"/>
      <c r="G28" s="233"/>
      <c r="H28" s="203" t="s">
        <v>445</v>
      </c>
      <c r="I28" s="222" t="s">
        <v>496</v>
      </c>
      <c r="J28" s="241" t="s">
        <v>495</v>
      </c>
      <c r="K28" s="216" t="s">
        <v>361</v>
      </c>
      <c r="L28" s="221">
        <v>14.2</v>
      </c>
      <c r="M28" s="236" t="s">
        <v>304</v>
      </c>
      <c r="N28" s="200">
        <v>245</v>
      </c>
      <c r="O28" s="199">
        <f t="shared" si="1"/>
        <v>15</v>
      </c>
      <c r="P28" s="220">
        <f>INDEX('2. Raumgruppen'!$A$1:$Z$29,MATCH(MID(M28,1,1),'2. Raumgruppen'!$B:$B,0),IF(MID(M28,2,2)="",MATCH('2. Raumgruppen'!$K$7,'2. Raumgruppen'!$7:$7,0),MATCH(MID(M28,2,2),'2. Raumgruppen'!$7:$7,0)))</f>
        <v>0</v>
      </c>
      <c r="Q28" s="197">
        <v>3479</v>
      </c>
      <c r="R28" s="219">
        <f t="shared" si="2"/>
        <v>0</v>
      </c>
      <c r="S28" s="218">
        <f t="shared" si="3"/>
        <v>0</v>
      </c>
      <c r="T28" s="296" t="s">
        <v>546</v>
      </c>
      <c r="U28" s="240"/>
      <c r="W28" s="239"/>
      <c r="Y28" s="238"/>
      <c r="Z28" s="238"/>
      <c r="AA28" s="238"/>
    </row>
    <row r="29" spans="2:27" ht="21" customHeight="1">
      <c r="B29" s="235">
        <f t="shared" si="0"/>
        <v>18</v>
      </c>
      <c r="C29" s="205" t="s">
        <v>282</v>
      </c>
      <c r="D29" s="200"/>
      <c r="E29" s="234"/>
      <c r="F29" s="228"/>
      <c r="G29" s="233"/>
      <c r="H29" s="203" t="s">
        <v>445</v>
      </c>
      <c r="I29" s="222" t="s">
        <v>494</v>
      </c>
      <c r="J29" s="241" t="s">
        <v>466</v>
      </c>
      <c r="K29" s="216" t="s">
        <v>361</v>
      </c>
      <c r="L29" s="221">
        <v>12.75</v>
      </c>
      <c r="M29" s="236" t="s">
        <v>309</v>
      </c>
      <c r="N29" s="213"/>
      <c r="O29" s="199">
        <f t="shared" si="1"/>
        <v>15</v>
      </c>
      <c r="P29" s="220">
        <f>INDEX('2. Raumgruppen'!$A$1:$Z$29,MATCH(MID(M29,1,1),'2. Raumgruppen'!$B:$B,0),IF(MID(M29,2,2)="",MATCH('2. Raumgruppen'!$K$7,'2. Raumgruppen'!$7:$7,0),MATCH(MID(M29,2,2),'2. Raumgruppen'!$7:$7,0)))</f>
        <v>0</v>
      </c>
      <c r="Q29" s="197">
        <v>0</v>
      </c>
      <c r="R29" s="219">
        <f t="shared" si="2"/>
        <v>0</v>
      </c>
      <c r="S29" s="218">
        <f t="shared" si="3"/>
        <v>0</v>
      </c>
      <c r="T29" s="296"/>
      <c r="U29" s="240"/>
      <c r="W29" s="239"/>
      <c r="Y29" s="238"/>
      <c r="Z29" s="238"/>
      <c r="AA29" s="238"/>
    </row>
    <row r="30" spans="2:27" ht="21" customHeight="1">
      <c r="B30" s="235">
        <f t="shared" si="0"/>
        <v>19</v>
      </c>
      <c r="C30" s="205" t="s">
        <v>282</v>
      </c>
      <c r="D30" s="200" t="s">
        <v>390</v>
      </c>
      <c r="E30" s="234"/>
      <c r="F30" s="228"/>
      <c r="G30" s="233"/>
      <c r="H30" s="203" t="s">
        <v>445</v>
      </c>
      <c r="I30" s="222" t="s">
        <v>493</v>
      </c>
      <c r="J30" s="241" t="s">
        <v>465</v>
      </c>
      <c r="K30" s="216" t="s">
        <v>295</v>
      </c>
      <c r="L30" s="221">
        <v>261.01</v>
      </c>
      <c r="M30" s="236" t="s">
        <v>356</v>
      </c>
      <c r="N30" s="200">
        <v>245</v>
      </c>
      <c r="O30" s="199">
        <f t="shared" si="1"/>
        <v>15</v>
      </c>
      <c r="P30" s="220">
        <f>INDEX('2. Raumgruppen'!$A$1:$Z$29,MATCH(MID(M30,1,1),'2. Raumgruppen'!$B:$B,0),IF(MID(M30,2,2)="",MATCH('2. Raumgruppen'!$K$7,'2. Raumgruppen'!$7:$7,0),MATCH(MID(M30,2,2),'2. Raumgruppen'!$7:$7,0)))</f>
        <v>0</v>
      </c>
      <c r="Q30" s="197">
        <v>63947.45</v>
      </c>
      <c r="R30" s="219">
        <f t="shared" si="2"/>
        <v>0</v>
      </c>
      <c r="S30" s="218">
        <f t="shared" si="3"/>
        <v>0</v>
      </c>
      <c r="T30" s="296" t="s">
        <v>546</v>
      </c>
      <c r="U30" s="240"/>
      <c r="W30" s="239"/>
      <c r="Y30" s="238"/>
      <c r="Z30" s="238"/>
      <c r="AA30" s="238"/>
    </row>
    <row r="31" spans="2:27" ht="21" customHeight="1">
      <c r="B31" s="235">
        <f t="shared" si="0"/>
        <v>20</v>
      </c>
      <c r="C31" s="205" t="s">
        <v>282</v>
      </c>
      <c r="D31" s="200"/>
      <c r="E31" s="234"/>
      <c r="F31" s="228"/>
      <c r="G31" s="233"/>
      <c r="H31" s="203" t="s">
        <v>445</v>
      </c>
      <c r="I31" s="222" t="s">
        <v>492</v>
      </c>
      <c r="J31" s="241" t="s">
        <v>328</v>
      </c>
      <c r="K31" s="216" t="s">
        <v>295</v>
      </c>
      <c r="L31" s="221">
        <v>27.3</v>
      </c>
      <c r="M31" s="236" t="s">
        <v>360</v>
      </c>
      <c r="N31" s="200">
        <v>2</v>
      </c>
      <c r="O31" s="199">
        <f t="shared" si="1"/>
        <v>15</v>
      </c>
      <c r="P31" s="220">
        <f>INDEX('2. Raumgruppen'!$A$1:$Z$29,MATCH(MID(M31,1,1),'2. Raumgruppen'!$B:$B,0),IF(MID(M31,2,2)="",MATCH('2. Raumgruppen'!$K$7,'2. Raumgruppen'!$7:$7,0),MATCH(MID(M31,2,2),'2. Raumgruppen'!$7:$7,0)))</f>
        <v>0</v>
      </c>
      <c r="Q31" s="197">
        <v>54.6</v>
      </c>
      <c r="R31" s="219">
        <f t="shared" si="2"/>
        <v>0</v>
      </c>
      <c r="S31" s="218">
        <f t="shared" si="3"/>
        <v>0</v>
      </c>
      <c r="T31" s="296" t="s">
        <v>546</v>
      </c>
      <c r="U31" s="240"/>
      <c r="W31" s="239"/>
      <c r="Y31" s="238"/>
      <c r="Z31" s="238"/>
      <c r="AA31" s="238"/>
    </row>
    <row r="32" spans="2:27" ht="21" customHeight="1">
      <c r="B32" s="235">
        <f t="shared" si="0"/>
        <v>21</v>
      </c>
      <c r="C32" s="205" t="s">
        <v>282</v>
      </c>
      <c r="D32" s="200" t="s">
        <v>281</v>
      </c>
      <c r="E32" s="234"/>
      <c r="F32" s="228"/>
      <c r="G32" s="233"/>
      <c r="H32" s="203" t="s">
        <v>445</v>
      </c>
      <c r="I32" s="222" t="s">
        <v>491</v>
      </c>
      <c r="J32" s="241" t="s">
        <v>490</v>
      </c>
      <c r="K32" s="216" t="s">
        <v>295</v>
      </c>
      <c r="L32" s="221">
        <v>71.14</v>
      </c>
      <c r="M32" s="236" t="s">
        <v>374</v>
      </c>
      <c r="N32" s="200">
        <v>245</v>
      </c>
      <c r="O32" s="199">
        <f t="shared" si="1"/>
        <v>15</v>
      </c>
      <c r="P32" s="220">
        <f>INDEX('2. Raumgruppen'!$A$1:$Z$29,MATCH(MID(M32,1,1),'2. Raumgruppen'!$B:$B,0),IF(MID(M32,2,2)="",MATCH('2. Raumgruppen'!$K$7,'2. Raumgruppen'!$7:$7,0),MATCH(MID(M32,2,2),'2. Raumgruppen'!$7:$7,0)))</f>
        <v>0</v>
      </c>
      <c r="Q32" s="197">
        <v>17429.3</v>
      </c>
      <c r="R32" s="219">
        <f t="shared" si="2"/>
        <v>0</v>
      </c>
      <c r="S32" s="218">
        <f t="shared" si="3"/>
        <v>0</v>
      </c>
      <c r="T32" s="296" t="s">
        <v>546</v>
      </c>
      <c r="U32" s="240"/>
      <c r="W32" s="239"/>
      <c r="Y32" s="238"/>
      <c r="Z32" s="238"/>
      <c r="AA32" s="238"/>
    </row>
    <row r="33" spans="1:31" ht="21" customHeight="1">
      <c r="B33" s="235">
        <f t="shared" si="0"/>
        <v>22</v>
      </c>
      <c r="C33" s="205" t="s">
        <v>282</v>
      </c>
      <c r="D33" s="200" t="s">
        <v>293</v>
      </c>
      <c r="E33" s="234"/>
      <c r="F33" s="228"/>
      <c r="G33" s="233"/>
      <c r="H33" s="203" t="s">
        <v>445</v>
      </c>
      <c r="I33" s="222" t="s">
        <v>489</v>
      </c>
      <c r="J33" s="241" t="s">
        <v>468</v>
      </c>
      <c r="K33" s="216" t="s">
        <v>295</v>
      </c>
      <c r="L33" s="221">
        <v>40.82</v>
      </c>
      <c r="M33" s="236" t="s">
        <v>374</v>
      </c>
      <c r="N33" s="200">
        <v>245</v>
      </c>
      <c r="O33" s="199">
        <f t="shared" si="1"/>
        <v>15</v>
      </c>
      <c r="P33" s="220">
        <f>INDEX('2. Raumgruppen'!$A$1:$Z$29,MATCH(MID(M33,1,1),'2. Raumgruppen'!$B:$B,0),IF(MID(M33,2,2)="",MATCH('2. Raumgruppen'!$K$7,'2. Raumgruppen'!$7:$7,0),MATCH(MID(M33,2,2),'2. Raumgruppen'!$7:$7,0)))</f>
        <v>0</v>
      </c>
      <c r="Q33" s="197">
        <v>10000.9</v>
      </c>
      <c r="R33" s="219">
        <f t="shared" si="2"/>
        <v>0</v>
      </c>
      <c r="S33" s="218">
        <f t="shared" si="3"/>
        <v>0</v>
      </c>
      <c r="T33" s="296" t="s">
        <v>546</v>
      </c>
      <c r="U33" s="240"/>
      <c r="W33" s="239"/>
      <c r="Y33" s="238"/>
      <c r="Z33" s="238"/>
      <c r="AA33" s="238"/>
    </row>
    <row r="34" spans="1:31" ht="21" customHeight="1">
      <c r="B34" s="235">
        <f t="shared" si="0"/>
        <v>23</v>
      </c>
      <c r="C34" s="205" t="s">
        <v>282</v>
      </c>
      <c r="D34" s="200" t="s">
        <v>390</v>
      </c>
      <c r="E34" s="234"/>
      <c r="F34" s="228"/>
      <c r="G34" s="233"/>
      <c r="H34" s="203" t="s">
        <v>445</v>
      </c>
      <c r="I34" s="222" t="s">
        <v>488</v>
      </c>
      <c r="J34" s="241" t="s">
        <v>464</v>
      </c>
      <c r="K34" s="216" t="s">
        <v>487</v>
      </c>
      <c r="L34" s="221">
        <v>2.66</v>
      </c>
      <c r="M34" s="236" t="s">
        <v>548</v>
      </c>
      <c r="N34" s="200">
        <v>50</v>
      </c>
      <c r="O34" s="199">
        <f t="shared" si="1"/>
        <v>15</v>
      </c>
      <c r="P34" s="220">
        <f>INDEX('2. Raumgruppen'!$A$1:$Z$29,MATCH(MID(M34,1,1),'2. Raumgruppen'!$B:$B,0),IF(MID(M34,2,2)="",MATCH('2. Raumgruppen'!$K$7,'2. Raumgruppen'!$7:$7,0),MATCH(MID(M34,2,2),'2. Raumgruppen'!$7:$7,0)))</f>
        <v>0</v>
      </c>
      <c r="Q34" s="197">
        <v>133</v>
      </c>
      <c r="R34" s="219">
        <f t="shared" si="2"/>
        <v>0</v>
      </c>
      <c r="S34" s="218">
        <f t="shared" si="3"/>
        <v>0</v>
      </c>
      <c r="T34" s="296" t="s">
        <v>546</v>
      </c>
      <c r="U34" s="240"/>
      <c r="W34" s="239"/>
      <c r="Y34" s="238"/>
      <c r="Z34" s="238"/>
      <c r="AA34" s="238"/>
    </row>
    <row r="35" spans="1:31" ht="21" customHeight="1">
      <c r="B35" s="235">
        <f t="shared" si="0"/>
        <v>24</v>
      </c>
      <c r="C35" s="205" t="s">
        <v>282</v>
      </c>
      <c r="D35" s="200" t="s">
        <v>390</v>
      </c>
      <c r="E35" s="234"/>
      <c r="F35" s="228"/>
      <c r="G35" s="233"/>
      <c r="H35" s="203" t="s">
        <v>445</v>
      </c>
      <c r="I35" s="222" t="s">
        <v>486</v>
      </c>
      <c r="J35" s="241" t="s">
        <v>485</v>
      </c>
      <c r="K35" s="216" t="s">
        <v>484</v>
      </c>
      <c r="L35" s="221">
        <v>66.709999999999994</v>
      </c>
      <c r="M35" s="236" t="s">
        <v>299</v>
      </c>
      <c r="N35" s="200">
        <v>245</v>
      </c>
      <c r="O35" s="199">
        <f t="shared" si="1"/>
        <v>15</v>
      </c>
      <c r="P35" s="220">
        <f>INDEX('2. Raumgruppen'!$A$1:$Z$29,MATCH(MID(M35,1,1),'2. Raumgruppen'!$B:$B,0),IF(MID(M35,2,2)="",MATCH('2. Raumgruppen'!$K$7,'2. Raumgruppen'!$7:$7,0),MATCH(MID(M35,2,2),'2. Raumgruppen'!$7:$7,0)))</f>
        <v>0</v>
      </c>
      <c r="Q35" s="197">
        <v>16343.949999999999</v>
      </c>
      <c r="R35" s="219">
        <f t="shared" si="2"/>
        <v>0</v>
      </c>
      <c r="S35" s="218">
        <f t="shared" si="3"/>
        <v>0</v>
      </c>
      <c r="T35" s="296" t="s">
        <v>546</v>
      </c>
      <c r="U35" s="240"/>
      <c r="W35" s="239"/>
      <c r="Y35" s="238"/>
      <c r="Z35" s="238"/>
      <c r="AA35" s="238"/>
    </row>
    <row r="36" spans="1:31" ht="21" customHeight="1">
      <c r="B36" s="235">
        <f t="shared" si="0"/>
        <v>25</v>
      </c>
      <c r="C36" s="205" t="s">
        <v>282</v>
      </c>
      <c r="D36" s="200" t="s">
        <v>390</v>
      </c>
      <c r="E36" s="234"/>
      <c r="F36" s="228"/>
      <c r="G36" s="233"/>
      <c r="H36" s="203" t="s">
        <v>445</v>
      </c>
      <c r="I36" s="222" t="s">
        <v>483</v>
      </c>
      <c r="J36" s="241" t="s">
        <v>482</v>
      </c>
      <c r="K36" s="210" t="s">
        <v>361</v>
      </c>
      <c r="L36" s="221">
        <v>13.22</v>
      </c>
      <c r="M36" s="236" t="s">
        <v>299</v>
      </c>
      <c r="N36" s="200">
        <v>2</v>
      </c>
      <c r="O36" s="199">
        <f t="shared" si="1"/>
        <v>15</v>
      </c>
      <c r="P36" s="220">
        <f>INDEX('2. Raumgruppen'!$A$1:$Z$29,MATCH(MID(M36,1,1),'2. Raumgruppen'!$B:$B,0),IF(MID(M36,2,2)="",MATCH('2. Raumgruppen'!$K$7,'2. Raumgruppen'!$7:$7,0),MATCH(MID(M36,2,2),'2. Raumgruppen'!$7:$7,0)))</f>
        <v>0</v>
      </c>
      <c r="Q36" s="197">
        <v>2696.88</v>
      </c>
      <c r="R36" s="219">
        <f t="shared" si="2"/>
        <v>0</v>
      </c>
      <c r="S36" s="218">
        <f t="shared" si="3"/>
        <v>0</v>
      </c>
      <c r="T36" s="296" t="s">
        <v>546</v>
      </c>
      <c r="U36" s="240"/>
      <c r="W36" s="239"/>
      <c r="Y36" s="238"/>
      <c r="Z36" s="238"/>
      <c r="AA36" s="238"/>
    </row>
    <row r="37" spans="1:31" ht="21" customHeight="1">
      <c r="B37" s="235">
        <f t="shared" si="0"/>
        <v>26</v>
      </c>
      <c r="C37" s="205" t="s">
        <v>282</v>
      </c>
      <c r="D37" s="200" t="s">
        <v>390</v>
      </c>
      <c r="E37" s="234"/>
      <c r="F37" s="228"/>
      <c r="G37" s="233"/>
      <c r="H37" s="203" t="s">
        <v>445</v>
      </c>
      <c r="I37" s="222" t="s">
        <v>481</v>
      </c>
      <c r="J37" s="241" t="s">
        <v>463</v>
      </c>
      <c r="K37" s="216" t="s">
        <v>480</v>
      </c>
      <c r="L37" s="221">
        <v>27.66</v>
      </c>
      <c r="M37" s="236" t="s">
        <v>299</v>
      </c>
      <c r="N37" s="200">
        <v>245</v>
      </c>
      <c r="O37" s="199">
        <f t="shared" si="1"/>
        <v>15</v>
      </c>
      <c r="P37" s="220">
        <f>INDEX('2. Raumgruppen'!$A$1:$Z$29,MATCH(MID(M37,1,1),'2. Raumgruppen'!$B:$B,0),IF(MID(M37,2,2)="",MATCH('2. Raumgruppen'!$K$7,'2. Raumgruppen'!$7:$7,0),MATCH(MID(M37,2,2),'2. Raumgruppen'!$7:$7,0)))</f>
        <v>0</v>
      </c>
      <c r="Q37" s="197">
        <v>6776.7</v>
      </c>
      <c r="R37" s="219">
        <f t="shared" si="2"/>
        <v>0</v>
      </c>
      <c r="S37" s="218">
        <f t="shared" si="3"/>
        <v>0</v>
      </c>
      <c r="T37" s="296" t="s">
        <v>546</v>
      </c>
      <c r="U37" s="240"/>
      <c r="W37" s="239"/>
      <c r="Y37" s="238"/>
      <c r="Z37" s="238"/>
      <c r="AA37" s="238"/>
    </row>
    <row r="38" spans="1:31" ht="21" customHeight="1">
      <c r="B38" s="235">
        <f t="shared" si="0"/>
        <v>27</v>
      </c>
      <c r="C38" s="205" t="s">
        <v>282</v>
      </c>
      <c r="D38" s="200" t="s">
        <v>293</v>
      </c>
      <c r="E38" s="234"/>
      <c r="F38" s="228"/>
      <c r="G38" s="233"/>
      <c r="H38" s="203" t="s">
        <v>445</v>
      </c>
      <c r="I38" s="222" t="s">
        <v>479</v>
      </c>
      <c r="J38" s="241" t="s">
        <v>315</v>
      </c>
      <c r="K38" s="242" t="s">
        <v>295</v>
      </c>
      <c r="L38" s="221">
        <v>68.819999999999993</v>
      </c>
      <c r="M38" s="236" t="s">
        <v>312</v>
      </c>
      <c r="N38" s="200">
        <v>195</v>
      </c>
      <c r="O38" s="199">
        <f t="shared" si="1"/>
        <v>15</v>
      </c>
      <c r="P38" s="220">
        <f>INDEX('2. Raumgruppen'!$A$1:$Z$29,MATCH(MID(M38,1,1),'2. Raumgruppen'!$B:$B,0),IF(MID(M38,2,2)="",MATCH('2. Raumgruppen'!$K$7,'2. Raumgruppen'!$7:$7,0),MATCH(MID(M38,2,2),'2. Raumgruppen'!$7:$7,0)))</f>
        <v>0</v>
      </c>
      <c r="Q38" s="197">
        <v>13419.899999999998</v>
      </c>
      <c r="R38" s="219">
        <f t="shared" si="2"/>
        <v>0</v>
      </c>
      <c r="S38" s="218">
        <f t="shared" si="3"/>
        <v>0</v>
      </c>
      <c r="T38" s="296" t="s">
        <v>546</v>
      </c>
      <c r="U38" s="240"/>
      <c r="W38" s="239"/>
      <c r="Y38" s="238"/>
      <c r="Z38" s="238"/>
      <c r="AA38" s="238"/>
    </row>
    <row r="39" spans="1:31" ht="21" customHeight="1">
      <c r="B39" s="235">
        <f t="shared" si="0"/>
        <v>28</v>
      </c>
      <c r="C39" s="205" t="s">
        <v>282</v>
      </c>
      <c r="D39" s="200" t="s">
        <v>293</v>
      </c>
      <c r="E39" s="234"/>
      <c r="F39" s="228"/>
      <c r="G39" s="233"/>
      <c r="H39" s="203" t="s">
        <v>445</v>
      </c>
      <c r="I39" s="222" t="s">
        <v>478</v>
      </c>
      <c r="J39" s="241" t="s">
        <v>315</v>
      </c>
      <c r="K39" s="216" t="s">
        <v>295</v>
      </c>
      <c r="L39" s="221">
        <v>69.37</v>
      </c>
      <c r="M39" s="236" t="s">
        <v>312</v>
      </c>
      <c r="N39" s="200">
        <v>195</v>
      </c>
      <c r="O39" s="199">
        <f t="shared" si="1"/>
        <v>15</v>
      </c>
      <c r="P39" s="220">
        <f>INDEX('2. Raumgruppen'!$A$1:$Z$29,MATCH(MID(M39,1,1),'2. Raumgruppen'!$B:$B,0),IF(MID(M39,2,2)="",MATCH('2. Raumgruppen'!$K$7,'2. Raumgruppen'!$7:$7,0),MATCH(MID(M39,2,2),'2. Raumgruppen'!$7:$7,0)))</f>
        <v>0</v>
      </c>
      <c r="Q39" s="197">
        <v>13527.150000000001</v>
      </c>
      <c r="R39" s="219">
        <f t="shared" si="2"/>
        <v>0</v>
      </c>
      <c r="S39" s="218">
        <f t="shared" si="3"/>
        <v>0</v>
      </c>
      <c r="T39" s="296" t="s">
        <v>546</v>
      </c>
      <c r="U39" s="240"/>
      <c r="W39" s="239"/>
      <c r="Y39" s="238"/>
      <c r="Z39" s="238"/>
      <c r="AA39" s="238"/>
    </row>
    <row r="40" spans="1:31" ht="21" customHeight="1">
      <c r="B40" s="235">
        <f t="shared" si="0"/>
        <v>29</v>
      </c>
      <c r="C40" s="205" t="s">
        <v>282</v>
      </c>
      <c r="D40" s="200" t="s">
        <v>293</v>
      </c>
      <c r="E40" s="234"/>
      <c r="F40" s="228"/>
      <c r="G40" s="233"/>
      <c r="H40" s="203" t="s">
        <v>445</v>
      </c>
      <c r="I40" s="222" t="s">
        <v>477</v>
      </c>
      <c r="J40" s="241" t="s">
        <v>313</v>
      </c>
      <c r="K40" s="216" t="s">
        <v>295</v>
      </c>
      <c r="L40" s="221">
        <v>24.33</v>
      </c>
      <c r="M40" s="236" t="s">
        <v>312</v>
      </c>
      <c r="N40" s="200">
        <v>195</v>
      </c>
      <c r="O40" s="199">
        <f t="shared" si="1"/>
        <v>15</v>
      </c>
      <c r="P40" s="220">
        <f>INDEX('2. Raumgruppen'!$A$1:$Z$29,MATCH(MID(M40,1,1),'2. Raumgruppen'!$B:$B,0),IF(MID(M40,2,2)="",MATCH('2. Raumgruppen'!$K$7,'2. Raumgruppen'!$7:$7,0),MATCH(MID(M40,2,2),'2. Raumgruppen'!$7:$7,0)))</f>
        <v>0</v>
      </c>
      <c r="Q40" s="197">
        <v>4744.3499999999995</v>
      </c>
      <c r="R40" s="219">
        <f t="shared" si="2"/>
        <v>0</v>
      </c>
      <c r="S40" s="218">
        <f t="shared" si="3"/>
        <v>0</v>
      </c>
      <c r="T40" s="296" t="s">
        <v>546</v>
      </c>
      <c r="U40" s="240"/>
      <c r="W40" s="239"/>
      <c r="Y40" s="238"/>
      <c r="Z40" s="238"/>
      <c r="AA40" s="238"/>
    </row>
    <row r="41" spans="1:31" ht="21" customHeight="1">
      <c r="B41" s="235">
        <f t="shared" si="0"/>
        <v>30</v>
      </c>
      <c r="C41" s="205" t="s">
        <v>282</v>
      </c>
      <c r="D41" s="200" t="s">
        <v>293</v>
      </c>
      <c r="E41" s="234"/>
      <c r="F41" s="228"/>
      <c r="G41" s="233"/>
      <c r="H41" s="203" t="s">
        <v>445</v>
      </c>
      <c r="I41" s="222" t="s">
        <v>476</v>
      </c>
      <c r="J41" s="241" t="s">
        <v>315</v>
      </c>
      <c r="K41" s="216" t="s">
        <v>295</v>
      </c>
      <c r="L41" s="221">
        <v>69.03</v>
      </c>
      <c r="M41" s="236" t="s">
        <v>312</v>
      </c>
      <c r="N41" s="200">
        <v>195</v>
      </c>
      <c r="O41" s="199">
        <f t="shared" si="1"/>
        <v>15</v>
      </c>
      <c r="P41" s="220">
        <f>INDEX('2. Raumgruppen'!$A$1:$Z$29,MATCH(MID(M41,1,1),'2. Raumgruppen'!$B:$B,0),IF(MID(M41,2,2)="",MATCH('2. Raumgruppen'!$K$7,'2. Raumgruppen'!$7:$7,0),MATCH(MID(M41,2,2),'2. Raumgruppen'!$7:$7,0)))</f>
        <v>0</v>
      </c>
      <c r="Q41" s="197">
        <v>13460.85</v>
      </c>
      <c r="R41" s="219">
        <f t="shared" si="2"/>
        <v>0</v>
      </c>
      <c r="S41" s="218">
        <f t="shared" si="3"/>
        <v>0</v>
      </c>
      <c r="T41" s="296" t="s">
        <v>546</v>
      </c>
      <c r="U41" s="240"/>
      <c r="W41" s="239"/>
      <c r="Y41" s="238"/>
      <c r="Z41" s="238"/>
      <c r="AA41" s="238"/>
    </row>
    <row r="42" spans="1:31" ht="21" customHeight="1">
      <c r="B42" s="235">
        <f t="shared" si="0"/>
        <v>31</v>
      </c>
      <c r="C42" s="205" t="s">
        <v>282</v>
      </c>
      <c r="D42" s="200" t="s">
        <v>293</v>
      </c>
      <c r="E42" s="234"/>
      <c r="F42" s="228"/>
      <c r="G42" s="233"/>
      <c r="H42" s="203" t="s">
        <v>445</v>
      </c>
      <c r="I42" s="222" t="s">
        <v>475</v>
      </c>
      <c r="J42" s="237" t="s">
        <v>315</v>
      </c>
      <c r="K42" s="216" t="s">
        <v>295</v>
      </c>
      <c r="L42" s="221">
        <v>69.37</v>
      </c>
      <c r="M42" s="236" t="s">
        <v>312</v>
      </c>
      <c r="N42" s="200">
        <v>195</v>
      </c>
      <c r="O42" s="199">
        <f t="shared" si="1"/>
        <v>15</v>
      </c>
      <c r="P42" s="220">
        <f>INDEX('2. Raumgruppen'!$A$1:$Z$29,MATCH(MID(M42,1,1),'2. Raumgruppen'!$B:$B,0),IF(MID(M42,2,2)="",MATCH('2. Raumgruppen'!$K$7,'2. Raumgruppen'!$7:$7,0),MATCH(MID(M42,2,2),'2. Raumgruppen'!$7:$7,0)))</f>
        <v>0</v>
      </c>
      <c r="Q42" s="197">
        <v>13527.150000000001</v>
      </c>
      <c r="R42" s="219">
        <f t="shared" si="2"/>
        <v>0</v>
      </c>
      <c r="S42" s="218">
        <f t="shared" si="3"/>
        <v>0</v>
      </c>
      <c r="T42" s="296" t="s">
        <v>546</v>
      </c>
      <c r="U42" s="240"/>
      <c r="W42" s="239"/>
      <c r="Y42" s="238"/>
      <c r="Z42" s="238"/>
      <c r="AA42" s="238"/>
    </row>
    <row r="43" spans="1:31" ht="21" customHeight="1">
      <c r="B43" s="235">
        <f t="shared" si="0"/>
        <v>32</v>
      </c>
      <c r="C43" s="205" t="s">
        <v>282</v>
      </c>
      <c r="D43" s="200" t="s">
        <v>293</v>
      </c>
      <c r="E43" s="234"/>
      <c r="F43" s="228"/>
      <c r="G43" s="233"/>
      <c r="H43" s="203" t="s">
        <v>445</v>
      </c>
      <c r="I43" s="222" t="s">
        <v>474</v>
      </c>
      <c r="J43" s="241" t="s">
        <v>313</v>
      </c>
      <c r="K43" s="216" t="s">
        <v>295</v>
      </c>
      <c r="L43" s="221">
        <v>24.31</v>
      </c>
      <c r="M43" s="236" t="s">
        <v>312</v>
      </c>
      <c r="N43" s="200">
        <v>195</v>
      </c>
      <c r="O43" s="199">
        <f t="shared" si="1"/>
        <v>15</v>
      </c>
      <c r="P43" s="220">
        <f>INDEX('2. Raumgruppen'!$A$1:$Z$29,MATCH(MID(M43,1,1),'2. Raumgruppen'!$B:$B,0),IF(MID(M43,2,2)="",MATCH('2. Raumgruppen'!$K$7,'2. Raumgruppen'!$7:$7,0),MATCH(MID(M43,2,2),'2. Raumgruppen'!$7:$7,0)))</f>
        <v>0</v>
      </c>
      <c r="Q43" s="197">
        <v>4740.45</v>
      </c>
      <c r="R43" s="219">
        <f t="shared" si="2"/>
        <v>0</v>
      </c>
      <c r="S43" s="218">
        <f t="shared" si="3"/>
        <v>0</v>
      </c>
      <c r="T43" s="296" t="s">
        <v>546</v>
      </c>
      <c r="U43" s="240"/>
      <c r="W43" s="239"/>
      <c r="Y43" s="238"/>
      <c r="Z43" s="238"/>
      <c r="AA43" s="238"/>
    </row>
    <row r="44" spans="1:31" ht="21" customHeight="1">
      <c r="B44" s="235">
        <f t="shared" ref="B44:B75" si="4">ROW(B44)-11</f>
        <v>33</v>
      </c>
      <c r="C44" s="205" t="s">
        <v>282</v>
      </c>
      <c r="D44" s="200" t="s">
        <v>293</v>
      </c>
      <c r="E44" s="234"/>
      <c r="F44" s="228"/>
      <c r="G44" s="233"/>
      <c r="H44" s="203" t="s">
        <v>445</v>
      </c>
      <c r="I44" s="222" t="s">
        <v>473</v>
      </c>
      <c r="J44" s="237" t="s">
        <v>321</v>
      </c>
      <c r="K44" s="216" t="s">
        <v>295</v>
      </c>
      <c r="L44" s="221">
        <v>124.98</v>
      </c>
      <c r="M44" s="236" t="s">
        <v>312</v>
      </c>
      <c r="N44" s="200">
        <v>195</v>
      </c>
      <c r="O44" s="199">
        <f t="shared" ref="O44:O75" si="5">SVS</f>
        <v>15</v>
      </c>
      <c r="P44" s="220">
        <f>INDEX('2. Raumgruppen'!$A$1:$Z$29,MATCH(MID(M44,1,1),'2. Raumgruppen'!$B:$B,0),IF(MID(M44,2,2)="",MATCH('2. Raumgruppen'!$K$7,'2. Raumgruppen'!$7:$7,0),MATCH(MID(M44,2,2),'2. Raumgruppen'!$7:$7,0)))</f>
        <v>0</v>
      </c>
      <c r="Q44" s="197">
        <v>24371.100000000002</v>
      </c>
      <c r="R44" s="219">
        <f t="shared" ref="R44:R75" si="6">IF(P44=0,0,Q44/P44)</f>
        <v>0</v>
      </c>
      <c r="S44" s="218">
        <f t="shared" ref="S44:S75" si="7">R44*O44</f>
        <v>0</v>
      </c>
      <c r="T44" s="296" t="s">
        <v>546</v>
      </c>
      <c r="U44" s="240"/>
      <c r="W44" s="239"/>
      <c r="Y44" s="238"/>
      <c r="Z44" s="238"/>
      <c r="AA44" s="238"/>
    </row>
    <row r="45" spans="1:31" s="224" customFormat="1" ht="21" customHeight="1">
      <c r="B45" s="235">
        <f t="shared" si="4"/>
        <v>34</v>
      </c>
      <c r="C45" s="205" t="s">
        <v>282</v>
      </c>
      <c r="D45" s="200" t="s">
        <v>390</v>
      </c>
      <c r="E45" s="234"/>
      <c r="F45" s="228"/>
      <c r="G45" s="233"/>
      <c r="H45" s="203" t="s">
        <v>445</v>
      </c>
      <c r="I45" s="222" t="s">
        <v>472</v>
      </c>
      <c r="J45" s="237" t="s">
        <v>307</v>
      </c>
      <c r="K45" s="216" t="s">
        <v>361</v>
      </c>
      <c r="L45" s="221">
        <v>9.33</v>
      </c>
      <c r="M45" s="236" t="s">
        <v>304</v>
      </c>
      <c r="N45" s="200">
        <v>245</v>
      </c>
      <c r="O45" s="199">
        <f t="shared" si="5"/>
        <v>15</v>
      </c>
      <c r="P45" s="220">
        <f>INDEX('2. Raumgruppen'!$A$1:$Z$29,MATCH(MID(M45,1,1),'2. Raumgruppen'!$B:$B,0),IF(MID(M45,2,2)="",MATCH('2. Raumgruppen'!$K$7,'2. Raumgruppen'!$7:$7,0),MATCH(MID(M45,2,2),'2. Raumgruppen'!$7:$7,0)))</f>
        <v>0</v>
      </c>
      <c r="Q45" s="197">
        <v>2285.85</v>
      </c>
      <c r="R45" s="219">
        <f t="shared" si="6"/>
        <v>0</v>
      </c>
      <c r="S45" s="218">
        <f t="shared" si="7"/>
        <v>0</v>
      </c>
      <c r="T45" s="296" t="s">
        <v>546</v>
      </c>
      <c r="U45" s="227"/>
      <c r="V45" s="225"/>
      <c r="W45" s="225" t="e">
        <f>LEFT(#REF!,1)</f>
        <v>#REF!</v>
      </c>
      <c r="X45" s="225"/>
      <c r="Y45" s="226" t="e">
        <f>IF(#REF!=SVS,#REF!,"")</f>
        <v>#REF!</v>
      </c>
      <c r="Z45" s="226" t="e">
        <f>IF(#REF!=SVSg,#REF!,"")</f>
        <v>#REF!</v>
      </c>
      <c r="AA45" s="226" t="e">
        <f>IF(AND(#REF!&lt;&gt;SVS,#REF!&lt;&gt;SVSg,#REF!&lt;&gt;0),#REF!,"")</f>
        <v>#REF!</v>
      </c>
      <c r="AB45" s="225"/>
      <c r="AC45" s="225"/>
      <c r="AD45" s="225"/>
      <c r="AE45" s="225"/>
    </row>
    <row r="46" spans="1:31" s="224" customFormat="1" ht="21" customHeight="1">
      <c r="B46" s="235">
        <f t="shared" si="4"/>
        <v>35</v>
      </c>
      <c r="C46" s="205" t="s">
        <v>282</v>
      </c>
      <c r="D46" s="200" t="s">
        <v>390</v>
      </c>
      <c r="E46" s="234"/>
      <c r="F46" s="228"/>
      <c r="G46" s="233"/>
      <c r="H46" s="203" t="s">
        <v>445</v>
      </c>
      <c r="I46" s="217" t="s">
        <v>471</v>
      </c>
      <c r="J46" s="237" t="s">
        <v>305</v>
      </c>
      <c r="K46" s="216" t="s">
        <v>361</v>
      </c>
      <c r="L46" s="221">
        <v>14.49</v>
      </c>
      <c r="M46" s="236" t="s">
        <v>304</v>
      </c>
      <c r="N46" s="230">
        <v>245</v>
      </c>
      <c r="O46" s="199">
        <f t="shared" si="5"/>
        <v>15</v>
      </c>
      <c r="P46" s="220">
        <f>INDEX('2. Raumgruppen'!$A$1:$Z$29,MATCH(MID(M46,1,1),'2. Raumgruppen'!$B:$B,0),IF(MID(M46,2,2)="",MATCH('2. Raumgruppen'!$K$7,'2. Raumgruppen'!$7:$7,0),MATCH(MID(M46,2,2),'2. Raumgruppen'!$7:$7,0)))</f>
        <v>0</v>
      </c>
      <c r="Q46" s="197">
        <v>3550.05</v>
      </c>
      <c r="R46" s="219">
        <f t="shared" si="6"/>
        <v>0</v>
      </c>
      <c r="S46" s="218">
        <f t="shared" si="7"/>
        <v>0</v>
      </c>
      <c r="T46" s="296" t="s">
        <v>546</v>
      </c>
      <c r="U46" s="227"/>
      <c r="V46" s="225"/>
      <c r="W46" s="225" t="e">
        <f>LEFT(#REF!,1)</f>
        <v>#REF!</v>
      </c>
      <c r="X46" s="225"/>
      <c r="Y46" s="226" t="e">
        <f>IF(#REF!=SVS,#REF!,"")</f>
        <v>#REF!</v>
      </c>
      <c r="Z46" s="226" t="e">
        <f>IF(#REF!=SVSg,#REF!,"")</f>
        <v>#REF!</v>
      </c>
      <c r="AA46" s="226" t="e">
        <f>IF(AND(#REF!&lt;&gt;SVS,#REF!&lt;&gt;SVSg,#REF!&lt;&gt;0),#REF!,"")</f>
        <v>#REF!</v>
      </c>
      <c r="AB46" s="225"/>
      <c r="AC46" s="225"/>
      <c r="AD46" s="225"/>
      <c r="AE46" s="225"/>
    </row>
    <row r="47" spans="1:31" s="224" customFormat="1" ht="21" customHeight="1">
      <c r="B47" s="235">
        <f t="shared" si="4"/>
        <v>36</v>
      </c>
      <c r="C47" s="205" t="s">
        <v>282</v>
      </c>
      <c r="D47" s="200"/>
      <c r="E47" s="234"/>
      <c r="F47" s="228"/>
      <c r="G47" s="233"/>
      <c r="H47" s="203" t="s">
        <v>445</v>
      </c>
      <c r="I47" s="222" t="s">
        <v>470</v>
      </c>
      <c r="J47" s="232" t="s">
        <v>310</v>
      </c>
      <c r="K47" s="214" t="s">
        <v>392</v>
      </c>
      <c r="L47" s="221">
        <v>9.2799999999999994</v>
      </c>
      <c r="M47" s="231" t="s">
        <v>309</v>
      </c>
      <c r="N47" s="230"/>
      <c r="O47" s="199">
        <f t="shared" si="5"/>
        <v>15</v>
      </c>
      <c r="P47" s="220">
        <f>INDEX('2. Raumgruppen'!$A$1:$Z$29,MATCH(MID(M47,1,1),'2. Raumgruppen'!$B:$B,0),IF(MID(M47,2,2)="",MATCH('2. Raumgruppen'!$K$7,'2. Raumgruppen'!$7:$7,0),MATCH(MID(M47,2,2),'2. Raumgruppen'!$7:$7,0)))</f>
        <v>0</v>
      </c>
      <c r="Q47" s="229">
        <v>0</v>
      </c>
      <c r="R47" s="219">
        <f t="shared" si="6"/>
        <v>0</v>
      </c>
      <c r="S47" s="218">
        <f t="shared" si="7"/>
        <v>0</v>
      </c>
      <c r="T47" s="296"/>
      <c r="U47" s="227"/>
      <c r="V47" s="225"/>
      <c r="W47" s="225" t="e">
        <f>LEFT(#REF!,1)</f>
        <v>#REF!</v>
      </c>
      <c r="X47" s="225"/>
      <c r="Y47" s="226" t="e">
        <f>IF(#REF!=SVS,#REF!,"")</f>
        <v>#REF!</v>
      </c>
      <c r="Z47" s="226" t="e">
        <f>IF(#REF!=SVSg,#REF!,"")</f>
        <v>#REF!</v>
      </c>
      <c r="AA47" s="226" t="e">
        <f>IF(AND(#REF!&lt;&gt;SVS,#REF!&lt;&gt;SVSg,#REF!&lt;&gt;0),#REF!,"")</f>
        <v>#REF!</v>
      </c>
      <c r="AB47" s="225"/>
      <c r="AC47" s="225"/>
      <c r="AD47" s="225"/>
      <c r="AE47" s="225"/>
    </row>
    <row r="48" spans="1:31" ht="15" customHeight="1">
      <c r="A48" s="2">
        <v>48</v>
      </c>
      <c r="B48" s="235">
        <f t="shared" si="4"/>
        <v>37</v>
      </c>
      <c r="C48" s="205" t="s">
        <v>282</v>
      </c>
      <c r="D48" s="200" t="s">
        <v>390</v>
      </c>
      <c r="F48" s="195"/>
      <c r="H48" s="203" t="s">
        <v>445</v>
      </c>
      <c r="I48" s="222" t="s">
        <v>461</v>
      </c>
      <c r="J48" s="204" t="s">
        <v>300</v>
      </c>
      <c r="K48" s="216" t="s">
        <v>361</v>
      </c>
      <c r="L48" s="221">
        <v>18.54</v>
      </c>
      <c r="M48" s="216" t="s">
        <v>386</v>
      </c>
      <c r="N48" s="223">
        <v>245</v>
      </c>
      <c r="O48" s="199">
        <f t="shared" si="5"/>
        <v>15</v>
      </c>
      <c r="P48" s="220">
        <f>INDEX('2. Raumgruppen'!$A$1:$Z$29,MATCH(MID(M48,1,1),'2. Raumgruppen'!$B:$B,0),IF(MID(M48,2,2)="",MATCH('2. Raumgruppen'!$K$7,'2. Raumgruppen'!$7:$7,0),MATCH(MID(M48,2,2),'2. Raumgruppen'!$7:$7,0)))</f>
        <v>0</v>
      </c>
      <c r="Q48" s="197">
        <v>4542.3</v>
      </c>
      <c r="R48" s="219">
        <f t="shared" si="6"/>
        <v>0</v>
      </c>
      <c r="S48" s="218">
        <f t="shared" si="7"/>
        <v>0</v>
      </c>
      <c r="T48" s="297" t="s">
        <v>546</v>
      </c>
    </row>
    <row r="49" spans="2:20" ht="53.25">
      <c r="B49" s="340">
        <f t="shared" si="4"/>
        <v>38</v>
      </c>
      <c r="C49" s="341" t="s">
        <v>282</v>
      </c>
      <c r="D49" s="200" t="s">
        <v>390</v>
      </c>
      <c r="E49" s="8"/>
      <c r="F49" s="195"/>
      <c r="G49" s="8"/>
      <c r="H49" s="203" t="s">
        <v>445</v>
      </c>
      <c r="I49" s="222" t="s">
        <v>460</v>
      </c>
      <c r="J49" s="204" t="s">
        <v>459</v>
      </c>
      <c r="K49" s="342" t="s">
        <v>392</v>
      </c>
      <c r="L49" s="244">
        <v>14.04</v>
      </c>
      <c r="M49" s="203" t="s">
        <v>458</v>
      </c>
      <c r="N49" s="200">
        <v>2</v>
      </c>
      <c r="O49" s="344">
        <f t="shared" si="5"/>
        <v>15</v>
      </c>
      <c r="P49" s="348">
        <f>INDEX('2. Raumgruppen'!$A$1:$Z$29,MATCH(MID(M49,1,1),'2. Raumgruppen'!$B:$B,0),IF(MID(M49,2,2)="",MATCH('2. Raumgruppen'!$K$7,'2. Raumgruppen'!$7:$7,0),MATCH(MID(M49,2,2),'2. Raumgruppen'!$7:$7,0)))</f>
        <v>0</v>
      </c>
      <c r="Q49" s="197">
        <v>28.08</v>
      </c>
      <c r="R49" s="349">
        <f t="shared" si="6"/>
        <v>0</v>
      </c>
      <c r="S49" s="350">
        <f t="shared" si="7"/>
        <v>0</v>
      </c>
      <c r="T49" s="297"/>
    </row>
    <row r="50" spans="2:20">
      <c r="B50" s="235">
        <f t="shared" si="4"/>
        <v>39</v>
      </c>
      <c r="C50" s="205" t="s">
        <v>282</v>
      </c>
      <c r="D50" s="200" t="s">
        <v>281</v>
      </c>
      <c r="F50" s="195"/>
      <c r="H50" s="203" t="s">
        <v>445</v>
      </c>
      <c r="I50" s="222" t="s">
        <v>457</v>
      </c>
      <c r="J50" s="212" t="s">
        <v>375</v>
      </c>
      <c r="K50" s="216" t="s">
        <v>295</v>
      </c>
      <c r="L50" s="221">
        <v>43.59</v>
      </c>
      <c r="M50" s="216" t="s">
        <v>312</v>
      </c>
      <c r="N50" s="200">
        <v>245</v>
      </c>
      <c r="O50" s="199">
        <f t="shared" si="5"/>
        <v>15</v>
      </c>
      <c r="P50" s="220">
        <f>INDEX('2. Raumgruppen'!$A$1:$Z$29,MATCH(MID(M50,1,1),'2. Raumgruppen'!$B:$B,0),IF(MID(M50,2,2)="",MATCH('2. Raumgruppen'!$K$7,'2. Raumgruppen'!$7:$7,0),MATCH(MID(M50,2,2),'2. Raumgruppen'!$7:$7,0)))</f>
        <v>0</v>
      </c>
      <c r="Q50" s="197">
        <v>10679.550000000001</v>
      </c>
      <c r="R50" s="219">
        <f t="shared" si="6"/>
        <v>0</v>
      </c>
      <c r="S50" s="218">
        <f t="shared" si="7"/>
        <v>0</v>
      </c>
      <c r="T50" s="297" t="s">
        <v>546</v>
      </c>
    </row>
    <row r="51" spans="2:20">
      <c r="B51" s="235">
        <f t="shared" si="4"/>
        <v>40</v>
      </c>
      <c r="C51" s="205" t="s">
        <v>282</v>
      </c>
      <c r="D51" s="200" t="s">
        <v>281</v>
      </c>
      <c r="F51" s="195"/>
      <c r="H51" s="203" t="s">
        <v>445</v>
      </c>
      <c r="I51" s="222" t="s">
        <v>456</v>
      </c>
      <c r="J51" s="212" t="s">
        <v>375</v>
      </c>
      <c r="K51" s="216" t="s">
        <v>295</v>
      </c>
      <c r="L51" s="221">
        <v>63.48</v>
      </c>
      <c r="M51" s="216" t="s">
        <v>312</v>
      </c>
      <c r="N51" s="200">
        <v>245</v>
      </c>
      <c r="O51" s="199">
        <f t="shared" si="5"/>
        <v>15</v>
      </c>
      <c r="P51" s="220">
        <f>INDEX('2. Raumgruppen'!$A$1:$Z$29,MATCH(MID(M51,1,1),'2. Raumgruppen'!$B:$B,0),IF(MID(M51,2,2)="",MATCH('2. Raumgruppen'!$K$7,'2. Raumgruppen'!$7:$7,0),MATCH(MID(M51,2,2),'2. Raumgruppen'!$7:$7,0)))</f>
        <v>0</v>
      </c>
      <c r="Q51" s="197">
        <v>15552.599999999999</v>
      </c>
      <c r="R51" s="219">
        <f t="shared" si="6"/>
        <v>0</v>
      </c>
      <c r="S51" s="218">
        <f t="shared" si="7"/>
        <v>0</v>
      </c>
      <c r="T51" s="297" t="s">
        <v>546</v>
      </c>
    </row>
    <row r="52" spans="2:20">
      <c r="B52" s="235">
        <f t="shared" si="4"/>
        <v>41</v>
      </c>
      <c r="C52" s="205" t="s">
        <v>282</v>
      </c>
      <c r="D52" s="200" t="s">
        <v>281</v>
      </c>
      <c r="F52" s="195"/>
      <c r="H52" s="203" t="s">
        <v>445</v>
      </c>
      <c r="I52" s="222" t="s">
        <v>455</v>
      </c>
      <c r="J52" s="212" t="s">
        <v>375</v>
      </c>
      <c r="K52" s="216" t="s">
        <v>295</v>
      </c>
      <c r="L52" s="221">
        <v>43.59</v>
      </c>
      <c r="M52" s="216" t="s">
        <v>312</v>
      </c>
      <c r="N52" s="200">
        <v>245</v>
      </c>
      <c r="O52" s="199">
        <f t="shared" si="5"/>
        <v>15</v>
      </c>
      <c r="P52" s="220">
        <f>INDEX('2. Raumgruppen'!$A$1:$Z$29,MATCH(MID(M52,1,1),'2. Raumgruppen'!$B:$B,0),IF(MID(M52,2,2)="",MATCH('2. Raumgruppen'!$K$7,'2. Raumgruppen'!$7:$7,0),MATCH(MID(M52,2,2),'2. Raumgruppen'!$7:$7,0)))</f>
        <v>0</v>
      </c>
      <c r="Q52" s="197">
        <v>10679.550000000001</v>
      </c>
      <c r="R52" s="219">
        <f t="shared" si="6"/>
        <v>0</v>
      </c>
      <c r="S52" s="218">
        <f t="shared" si="7"/>
        <v>0</v>
      </c>
      <c r="T52" s="297" t="s">
        <v>546</v>
      </c>
    </row>
    <row r="53" spans="2:20">
      <c r="B53" s="235">
        <f t="shared" si="4"/>
        <v>42</v>
      </c>
      <c r="C53" s="205" t="s">
        <v>282</v>
      </c>
      <c r="D53" s="200" t="s">
        <v>281</v>
      </c>
      <c r="F53" s="195"/>
      <c r="H53" s="203" t="s">
        <v>445</v>
      </c>
      <c r="I53" s="222" t="s">
        <v>454</v>
      </c>
      <c r="J53" s="212" t="s">
        <v>375</v>
      </c>
      <c r="K53" s="216" t="s">
        <v>295</v>
      </c>
      <c r="L53" s="221">
        <v>61.64</v>
      </c>
      <c r="M53" s="216" t="s">
        <v>312</v>
      </c>
      <c r="N53" s="200">
        <v>245</v>
      </c>
      <c r="O53" s="199">
        <f t="shared" si="5"/>
        <v>15</v>
      </c>
      <c r="P53" s="220">
        <f>INDEX('2. Raumgruppen'!$A$1:$Z$29,MATCH(MID(M53,1,1),'2. Raumgruppen'!$B:$B,0),IF(MID(M53,2,2)="",MATCH('2. Raumgruppen'!$K$7,'2. Raumgruppen'!$7:$7,0),MATCH(MID(M53,2,2),'2. Raumgruppen'!$7:$7,0)))</f>
        <v>0</v>
      </c>
      <c r="Q53" s="197">
        <v>15101.8</v>
      </c>
      <c r="R53" s="219">
        <f t="shared" si="6"/>
        <v>0</v>
      </c>
      <c r="S53" s="218">
        <f t="shared" si="7"/>
        <v>0</v>
      </c>
      <c r="T53" s="297" t="s">
        <v>546</v>
      </c>
    </row>
    <row r="54" spans="2:20">
      <c r="B54" s="235">
        <f t="shared" si="4"/>
        <v>43</v>
      </c>
      <c r="C54" s="205" t="s">
        <v>282</v>
      </c>
      <c r="D54" s="200" t="s">
        <v>281</v>
      </c>
      <c r="F54" s="195"/>
      <c r="H54" s="203" t="s">
        <v>445</v>
      </c>
      <c r="I54" s="222" t="s">
        <v>453</v>
      </c>
      <c r="J54" s="204" t="s">
        <v>452</v>
      </c>
      <c r="K54" s="216" t="s">
        <v>295</v>
      </c>
      <c r="L54" s="221">
        <v>44.46</v>
      </c>
      <c r="M54" s="216" t="s">
        <v>312</v>
      </c>
      <c r="N54" s="200">
        <v>245</v>
      </c>
      <c r="O54" s="199">
        <f t="shared" si="5"/>
        <v>15</v>
      </c>
      <c r="P54" s="220">
        <f>INDEX('2. Raumgruppen'!$A$1:$Z$29,MATCH(MID(M54,1,1),'2. Raumgruppen'!$B:$B,0),IF(MID(M54,2,2)="",MATCH('2. Raumgruppen'!$K$7,'2. Raumgruppen'!$7:$7,0),MATCH(MID(M54,2,2),'2. Raumgruppen'!$7:$7,0)))</f>
        <v>0</v>
      </c>
      <c r="Q54" s="197">
        <v>10892.7</v>
      </c>
      <c r="R54" s="219">
        <f t="shared" si="6"/>
        <v>0</v>
      </c>
      <c r="S54" s="218">
        <f t="shared" si="7"/>
        <v>0</v>
      </c>
      <c r="T54" s="297" t="s">
        <v>546</v>
      </c>
    </row>
    <row r="55" spans="2:20">
      <c r="B55" s="235">
        <f t="shared" si="4"/>
        <v>44</v>
      </c>
      <c r="C55" s="205" t="s">
        <v>282</v>
      </c>
      <c r="D55" s="200" t="s">
        <v>281</v>
      </c>
      <c r="F55" s="195"/>
      <c r="H55" s="203" t="s">
        <v>445</v>
      </c>
      <c r="I55" s="222" t="s">
        <v>451</v>
      </c>
      <c r="J55" s="204" t="s">
        <v>450</v>
      </c>
      <c r="K55" s="216" t="s">
        <v>295</v>
      </c>
      <c r="L55" s="221">
        <v>30.15</v>
      </c>
      <c r="M55" s="216" t="s">
        <v>449</v>
      </c>
      <c r="N55" s="200">
        <v>100</v>
      </c>
      <c r="O55" s="199">
        <f t="shared" si="5"/>
        <v>15</v>
      </c>
      <c r="P55" s="220">
        <f>INDEX('2. Raumgruppen'!$A$1:$Z$29,MATCH(MID(M55,1,1),'2. Raumgruppen'!$B:$B,0),IF(MID(M55,2,2)="",MATCH('2. Raumgruppen'!$K$7,'2. Raumgruppen'!$7:$7,0),MATCH(MID(M55,2,2),'2. Raumgruppen'!$7:$7,0)))</f>
        <v>0</v>
      </c>
      <c r="Q55" s="197">
        <v>3015</v>
      </c>
      <c r="R55" s="219">
        <f t="shared" si="6"/>
        <v>0</v>
      </c>
      <c r="S55" s="218">
        <f t="shared" si="7"/>
        <v>0</v>
      </c>
      <c r="T55" s="297" t="s">
        <v>546</v>
      </c>
    </row>
    <row r="56" spans="2:20">
      <c r="B56" s="235">
        <f t="shared" si="4"/>
        <v>45</v>
      </c>
      <c r="C56" s="205" t="s">
        <v>282</v>
      </c>
      <c r="D56" s="200" t="s">
        <v>281</v>
      </c>
      <c r="F56" s="195"/>
      <c r="H56" s="203" t="s">
        <v>445</v>
      </c>
      <c r="I56" s="222" t="s">
        <v>448</v>
      </c>
      <c r="J56" s="204" t="s">
        <v>368</v>
      </c>
      <c r="K56" s="216" t="s">
        <v>361</v>
      </c>
      <c r="L56" s="221">
        <v>13.21</v>
      </c>
      <c r="M56" s="216" t="s">
        <v>386</v>
      </c>
      <c r="N56" s="200">
        <v>245</v>
      </c>
      <c r="O56" s="199">
        <f t="shared" si="5"/>
        <v>15</v>
      </c>
      <c r="P56" s="220">
        <f>INDEX('2. Raumgruppen'!$A$1:$Z$29,MATCH(MID(M56,1,1),'2. Raumgruppen'!$B:$B,0),IF(MID(M56,2,2)="",MATCH('2. Raumgruppen'!$K$7,'2. Raumgruppen'!$7:$7,0),MATCH(MID(M56,2,2),'2. Raumgruppen'!$7:$7,0)))</f>
        <v>0</v>
      </c>
      <c r="Q56" s="197">
        <v>3236.4500000000003</v>
      </c>
      <c r="R56" s="219">
        <f t="shared" si="6"/>
        <v>0</v>
      </c>
      <c r="S56" s="218">
        <f t="shared" si="7"/>
        <v>0</v>
      </c>
      <c r="T56" s="297" t="s">
        <v>546</v>
      </c>
    </row>
    <row r="57" spans="2:20">
      <c r="B57" s="235">
        <f t="shared" si="4"/>
        <v>46</v>
      </c>
      <c r="C57" s="205" t="s">
        <v>282</v>
      </c>
      <c r="D57" s="200" t="s">
        <v>281</v>
      </c>
      <c r="F57" s="195"/>
      <c r="H57" s="203" t="s">
        <v>445</v>
      </c>
      <c r="I57" s="222" t="s">
        <v>447</v>
      </c>
      <c r="J57" s="204" t="s">
        <v>366</v>
      </c>
      <c r="K57" s="216" t="s">
        <v>295</v>
      </c>
      <c r="L57" s="221">
        <v>84.91</v>
      </c>
      <c r="M57" s="216" t="s">
        <v>299</v>
      </c>
      <c r="N57" s="200">
        <v>245</v>
      </c>
      <c r="O57" s="199">
        <f t="shared" si="5"/>
        <v>15</v>
      </c>
      <c r="P57" s="220">
        <f>INDEX('2. Raumgruppen'!$A$1:$Z$29,MATCH(MID(M57,1,1),'2. Raumgruppen'!$B:$B,0),IF(MID(M57,2,2)="",MATCH('2. Raumgruppen'!$K$7,'2. Raumgruppen'!$7:$7,0),MATCH(MID(M57,2,2),'2. Raumgruppen'!$7:$7,0)))</f>
        <v>0</v>
      </c>
      <c r="Q57" s="197">
        <v>20802.95</v>
      </c>
      <c r="R57" s="219">
        <f t="shared" si="6"/>
        <v>0</v>
      </c>
      <c r="S57" s="218">
        <f t="shared" si="7"/>
        <v>0</v>
      </c>
      <c r="T57" s="297" t="s">
        <v>546</v>
      </c>
    </row>
    <row r="58" spans="2:20">
      <c r="B58" s="235">
        <f t="shared" si="4"/>
        <v>47</v>
      </c>
      <c r="C58" s="205" t="s">
        <v>282</v>
      </c>
      <c r="D58" s="200" t="s">
        <v>281</v>
      </c>
      <c r="F58" s="195"/>
      <c r="H58" s="203" t="s">
        <v>445</v>
      </c>
      <c r="I58" s="222" t="s">
        <v>446</v>
      </c>
      <c r="J58" s="204" t="s">
        <v>410</v>
      </c>
      <c r="K58" s="216" t="s">
        <v>361</v>
      </c>
      <c r="L58" s="221">
        <v>3.78</v>
      </c>
      <c r="M58" s="216" t="s">
        <v>304</v>
      </c>
      <c r="N58" s="200">
        <v>245</v>
      </c>
      <c r="O58" s="199">
        <f t="shared" si="5"/>
        <v>15</v>
      </c>
      <c r="P58" s="220">
        <f>INDEX('2. Raumgruppen'!$A$1:$Z$29,MATCH(MID(M58,1,1),'2. Raumgruppen'!$B:$B,0),IF(MID(M58,2,2)="",MATCH('2. Raumgruppen'!$K$7,'2. Raumgruppen'!$7:$7,0),MATCH(MID(M58,2,2),'2. Raumgruppen'!$7:$7,0)))</f>
        <v>0</v>
      </c>
      <c r="Q58" s="197">
        <v>926.09999999999991</v>
      </c>
      <c r="R58" s="219">
        <f t="shared" si="6"/>
        <v>0</v>
      </c>
      <c r="S58" s="218">
        <f t="shared" si="7"/>
        <v>0</v>
      </c>
      <c r="T58" s="297" t="s">
        <v>546</v>
      </c>
    </row>
    <row r="59" spans="2:20">
      <c r="B59" s="235">
        <f t="shared" si="4"/>
        <v>48</v>
      </c>
      <c r="C59" s="205" t="s">
        <v>282</v>
      </c>
      <c r="D59" s="200" t="s">
        <v>281</v>
      </c>
      <c r="F59" s="195"/>
      <c r="H59" s="203" t="s">
        <v>445</v>
      </c>
      <c r="I59" s="222" t="s">
        <v>444</v>
      </c>
      <c r="J59" s="204" t="s">
        <v>443</v>
      </c>
      <c r="K59" s="216" t="s">
        <v>361</v>
      </c>
      <c r="L59" s="221">
        <v>4.07</v>
      </c>
      <c r="M59" s="216" t="s">
        <v>304</v>
      </c>
      <c r="N59" s="200">
        <v>195</v>
      </c>
      <c r="O59" s="295">
        <f t="shared" si="5"/>
        <v>15</v>
      </c>
      <c r="P59" s="291">
        <f>INDEX('2. Raumgruppen'!$A$1:$Z$29,MATCH(MID(M59,1,1),'2. Raumgruppen'!$B:$B,0),IF(MID(M59,2,2)="",MATCH('2. Raumgruppen'!$K$7,'2. Raumgruppen'!$7:$7,0),MATCH(MID(M59,2,2),'2. Raumgruppen'!$7:$7,0)))</f>
        <v>0</v>
      </c>
      <c r="Q59" s="197">
        <v>793.65000000000009</v>
      </c>
      <c r="R59" s="292">
        <f t="shared" si="6"/>
        <v>0</v>
      </c>
      <c r="S59" s="294">
        <f t="shared" si="7"/>
        <v>0</v>
      </c>
      <c r="T59" s="297" t="s">
        <v>546</v>
      </c>
    </row>
    <row r="60" spans="2:20">
      <c r="B60" s="235">
        <f t="shared" si="4"/>
        <v>49</v>
      </c>
      <c r="C60" s="205" t="s">
        <v>282</v>
      </c>
      <c r="D60" s="200" t="s">
        <v>293</v>
      </c>
      <c r="F60" s="195"/>
      <c r="H60" s="200" t="s">
        <v>359</v>
      </c>
      <c r="I60" s="209" t="s">
        <v>442</v>
      </c>
      <c r="J60" s="204" t="s">
        <v>441</v>
      </c>
      <c r="K60" s="216" t="s">
        <v>295</v>
      </c>
      <c r="L60" s="211">
        <v>18.559999999999999</v>
      </c>
      <c r="M60" s="210" t="s">
        <v>342</v>
      </c>
      <c r="N60" s="200">
        <v>50</v>
      </c>
      <c r="O60" s="286">
        <f t="shared" si="5"/>
        <v>15</v>
      </c>
      <c r="P60" s="287">
        <f>INDEX('2. Raumgruppen'!$A$1:$Z$29,MATCH(MID(M60,1,1),'2. Raumgruppen'!$B:$B,0),IF(MID(M60,2,2)="",MATCH('2. Raumgruppen'!$K$7,'2. Raumgruppen'!$7:$7,0),MATCH(MID(M60,2,2),'2. Raumgruppen'!$7:$7,0)))</f>
        <v>0</v>
      </c>
      <c r="Q60" s="288">
        <v>927.99999999999989</v>
      </c>
      <c r="R60" s="289">
        <f t="shared" si="6"/>
        <v>0</v>
      </c>
      <c r="S60" s="290">
        <f t="shared" si="7"/>
        <v>0</v>
      </c>
      <c r="T60" s="297" t="s">
        <v>546</v>
      </c>
    </row>
    <row r="61" spans="2:20">
      <c r="B61" s="235">
        <f t="shared" si="4"/>
        <v>50</v>
      </c>
      <c r="C61" s="205" t="s">
        <v>282</v>
      </c>
      <c r="D61" s="200" t="s">
        <v>293</v>
      </c>
      <c r="F61" s="195"/>
      <c r="H61" s="200" t="s">
        <v>359</v>
      </c>
      <c r="I61" s="209" t="s">
        <v>440</v>
      </c>
      <c r="J61" s="204" t="s">
        <v>564</v>
      </c>
      <c r="K61" s="216" t="s">
        <v>295</v>
      </c>
      <c r="L61" s="211">
        <v>72.17</v>
      </c>
      <c r="M61" s="210" t="s">
        <v>449</v>
      </c>
      <c r="N61" s="200">
        <v>195</v>
      </c>
      <c r="O61" s="199">
        <f t="shared" si="5"/>
        <v>15</v>
      </c>
      <c r="P61" s="208">
        <f>INDEX('2. Raumgruppen'!$A$1:$Z$29,MATCH(MID(M61,1,1),'2. Raumgruppen'!$B:$B,0),IF(MID(M61,2,2)="",MATCH('2. Raumgruppen'!$K$7,'2. Raumgruppen'!$7:$7,0),MATCH(MID(M61,2,2),'2. Raumgruppen'!$7:$7,0)))</f>
        <v>0</v>
      </c>
      <c r="Q61" s="197">
        <v>14073.15</v>
      </c>
      <c r="R61" s="207">
        <f t="shared" si="6"/>
        <v>0</v>
      </c>
      <c r="S61" s="206">
        <f t="shared" si="7"/>
        <v>0</v>
      </c>
      <c r="T61" s="297" t="s">
        <v>546</v>
      </c>
    </row>
    <row r="62" spans="2:20">
      <c r="B62" s="235">
        <f t="shared" si="4"/>
        <v>51</v>
      </c>
      <c r="C62" s="205" t="s">
        <v>282</v>
      </c>
      <c r="D62" s="200" t="s">
        <v>293</v>
      </c>
      <c r="F62" s="195"/>
      <c r="H62" s="200" t="s">
        <v>359</v>
      </c>
      <c r="I62" s="209" t="s">
        <v>439</v>
      </c>
      <c r="J62" s="204" t="s">
        <v>437</v>
      </c>
      <c r="K62" s="200" t="s">
        <v>295</v>
      </c>
      <c r="L62" s="211">
        <v>18.690000000000001</v>
      </c>
      <c r="M62" s="210" t="s">
        <v>436</v>
      </c>
      <c r="N62" s="200">
        <v>50</v>
      </c>
      <c r="O62" s="199">
        <f t="shared" si="5"/>
        <v>15</v>
      </c>
      <c r="P62" s="208">
        <f>INDEX('2. Raumgruppen'!$A$1:$Z$29,MATCH(MID(M62,1,1),'2. Raumgruppen'!$B:$B,0),IF(MID(M62,2,2)="",MATCH('2. Raumgruppen'!$K$7,'2. Raumgruppen'!$7:$7,0),MATCH(MID(M62,2,2),'2. Raumgruppen'!$7:$7,0)))</f>
        <v>0</v>
      </c>
      <c r="Q62" s="197">
        <v>934.50000000000011</v>
      </c>
      <c r="R62" s="207">
        <f t="shared" si="6"/>
        <v>0</v>
      </c>
      <c r="S62" s="206">
        <f t="shared" si="7"/>
        <v>0</v>
      </c>
      <c r="T62" s="297" t="s">
        <v>546</v>
      </c>
    </row>
    <row r="63" spans="2:20">
      <c r="B63" s="235">
        <f t="shared" si="4"/>
        <v>52</v>
      </c>
      <c r="C63" s="205" t="s">
        <v>282</v>
      </c>
      <c r="D63" s="200" t="s">
        <v>293</v>
      </c>
      <c r="F63" s="195"/>
      <c r="H63" s="200" t="s">
        <v>359</v>
      </c>
      <c r="I63" s="209" t="s">
        <v>438</v>
      </c>
      <c r="J63" s="204" t="s">
        <v>437</v>
      </c>
      <c r="K63" s="203" t="s">
        <v>295</v>
      </c>
      <c r="L63" s="211">
        <v>18.46</v>
      </c>
      <c r="M63" s="210" t="s">
        <v>436</v>
      </c>
      <c r="N63" s="200">
        <v>50</v>
      </c>
      <c r="O63" s="199">
        <f t="shared" si="5"/>
        <v>15</v>
      </c>
      <c r="P63" s="208">
        <f>INDEX('2. Raumgruppen'!$A$1:$Z$29,MATCH(MID(M63,1,1),'2. Raumgruppen'!$B:$B,0),IF(MID(M63,2,2)="",MATCH('2. Raumgruppen'!$K$7,'2. Raumgruppen'!$7:$7,0),MATCH(MID(M63,2,2),'2. Raumgruppen'!$7:$7,0)))</f>
        <v>0</v>
      </c>
      <c r="Q63" s="197">
        <v>923</v>
      </c>
      <c r="R63" s="207">
        <f t="shared" si="6"/>
        <v>0</v>
      </c>
      <c r="S63" s="206">
        <f t="shared" si="7"/>
        <v>0</v>
      </c>
      <c r="T63" s="297" t="s">
        <v>546</v>
      </c>
    </row>
    <row r="64" spans="2:20">
      <c r="B64" s="235">
        <f t="shared" si="4"/>
        <v>53</v>
      </c>
      <c r="C64" s="205" t="s">
        <v>282</v>
      </c>
      <c r="D64" s="200" t="s">
        <v>293</v>
      </c>
      <c r="F64" s="195"/>
      <c r="H64" s="200" t="s">
        <v>359</v>
      </c>
      <c r="I64" s="209" t="s">
        <v>435</v>
      </c>
      <c r="J64" s="204" t="s">
        <v>434</v>
      </c>
      <c r="K64" s="203" t="s">
        <v>295</v>
      </c>
      <c r="L64" s="211">
        <v>31.71</v>
      </c>
      <c r="M64" s="210" t="s">
        <v>342</v>
      </c>
      <c r="N64" s="200">
        <v>50</v>
      </c>
      <c r="O64" s="199">
        <f t="shared" si="5"/>
        <v>15</v>
      </c>
      <c r="P64" s="208">
        <f>INDEX('2. Raumgruppen'!$A$1:$Z$29,MATCH(MID(M64,1,1),'2. Raumgruppen'!$B:$B,0),IF(MID(M64,2,2)="",MATCH('2. Raumgruppen'!$K$7,'2. Raumgruppen'!$7:$7,0),MATCH(MID(M64,2,2),'2. Raumgruppen'!$7:$7,0)))</f>
        <v>0</v>
      </c>
      <c r="Q64" s="197">
        <v>1585.5</v>
      </c>
      <c r="R64" s="207">
        <f t="shared" si="6"/>
        <v>0</v>
      </c>
      <c r="S64" s="206">
        <f t="shared" si="7"/>
        <v>0</v>
      </c>
      <c r="T64" s="297" t="s">
        <v>546</v>
      </c>
    </row>
    <row r="65" spans="2:20">
      <c r="B65" s="235">
        <f t="shared" si="4"/>
        <v>54</v>
      </c>
      <c r="C65" s="205" t="s">
        <v>282</v>
      </c>
      <c r="D65" s="200" t="s">
        <v>293</v>
      </c>
      <c r="F65" s="195"/>
      <c r="H65" s="200" t="s">
        <v>359</v>
      </c>
      <c r="I65" s="209" t="s">
        <v>433</v>
      </c>
      <c r="J65" s="204" t="s">
        <v>432</v>
      </c>
      <c r="K65" s="203" t="s">
        <v>295</v>
      </c>
      <c r="L65" s="211">
        <v>21.54</v>
      </c>
      <c r="M65" s="210" t="s">
        <v>431</v>
      </c>
      <c r="N65" s="200">
        <v>100</v>
      </c>
      <c r="O65" s="199">
        <f t="shared" si="5"/>
        <v>15</v>
      </c>
      <c r="P65" s="208">
        <f>INDEX('2. Raumgruppen'!$A$1:$Z$29,MATCH(MID(M65,1,1),'2. Raumgruppen'!$B:$B,0),IF(MID(M65,2,2)="",MATCH('2. Raumgruppen'!$K$7,'2. Raumgruppen'!$7:$7,0),MATCH(MID(M65,2,2),'2. Raumgruppen'!$7:$7,0)))</f>
        <v>0</v>
      </c>
      <c r="Q65" s="197">
        <v>2154</v>
      </c>
      <c r="R65" s="207">
        <f t="shared" si="6"/>
        <v>0</v>
      </c>
      <c r="S65" s="206">
        <f t="shared" si="7"/>
        <v>0</v>
      </c>
      <c r="T65" s="297" t="s">
        <v>546</v>
      </c>
    </row>
    <row r="66" spans="2:20">
      <c r="B66" s="235">
        <f t="shared" si="4"/>
        <v>55</v>
      </c>
      <c r="C66" s="205" t="s">
        <v>282</v>
      </c>
      <c r="D66" s="200" t="s">
        <v>293</v>
      </c>
      <c r="F66" s="195"/>
      <c r="H66" s="200" t="s">
        <v>359</v>
      </c>
      <c r="I66" s="209" t="s">
        <v>430</v>
      </c>
      <c r="J66" s="204" t="s">
        <v>429</v>
      </c>
      <c r="K66" s="203" t="s">
        <v>295</v>
      </c>
      <c r="L66" s="211">
        <v>22.69</v>
      </c>
      <c r="M66" s="210" t="s">
        <v>342</v>
      </c>
      <c r="N66" s="200">
        <v>50</v>
      </c>
      <c r="O66" s="199">
        <f t="shared" si="5"/>
        <v>15</v>
      </c>
      <c r="P66" s="208">
        <f>INDEX('2. Raumgruppen'!$A$1:$Z$29,MATCH(MID(M66,1,1),'2. Raumgruppen'!$B:$B,0),IF(MID(M66,2,2)="",MATCH('2. Raumgruppen'!$K$7,'2. Raumgruppen'!$7:$7,0),MATCH(MID(M66,2,2),'2. Raumgruppen'!$7:$7,0)))</f>
        <v>0</v>
      </c>
      <c r="Q66" s="197">
        <v>1134.5</v>
      </c>
      <c r="R66" s="207">
        <f t="shared" si="6"/>
        <v>0</v>
      </c>
      <c r="S66" s="206">
        <f t="shared" si="7"/>
        <v>0</v>
      </c>
      <c r="T66" s="297" t="s">
        <v>546</v>
      </c>
    </row>
    <row r="67" spans="2:20">
      <c r="B67" s="235">
        <f t="shared" si="4"/>
        <v>56</v>
      </c>
      <c r="C67" s="205" t="s">
        <v>282</v>
      </c>
      <c r="D67" s="200" t="s">
        <v>293</v>
      </c>
      <c r="F67" s="195"/>
      <c r="H67" s="200" t="s">
        <v>359</v>
      </c>
      <c r="I67" s="209" t="s">
        <v>428</v>
      </c>
      <c r="J67" s="204" t="s">
        <v>427</v>
      </c>
      <c r="K67" s="203" t="s">
        <v>295</v>
      </c>
      <c r="L67" s="211">
        <v>13.5</v>
      </c>
      <c r="M67" s="210" t="s">
        <v>426</v>
      </c>
      <c r="N67" s="200">
        <v>50</v>
      </c>
      <c r="O67" s="199">
        <f t="shared" si="5"/>
        <v>15</v>
      </c>
      <c r="P67" s="208">
        <f>INDEX('2. Raumgruppen'!$A$1:$Z$29,MATCH(MID(M67,1,1),'2. Raumgruppen'!$B:$B,0),IF(MID(M67,2,2)="",MATCH('2. Raumgruppen'!$K$7,'2. Raumgruppen'!$7:$7,0),MATCH(MID(M67,2,2),'2. Raumgruppen'!$7:$7,0)))</f>
        <v>0</v>
      </c>
      <c r="Q67" s="197">
        <v>675</v>
      </c>
      <c r="R67" s="207">
        <f t="shared" si="6"/>
        <v>0</v>
      </c>
      <c r="S67" s="206">
        <f t="shared" si="7"/>
        <v>0</v>
      </c>
      <c r="T67" s="297" t="s">
        <v>546</v>
      </c>
    </row>
    <row r="68" spans="2:20">
      <c r="B68" s="235">
        <f t="shared" si="4"/>
        <v>57</v>
      </c>
      <c r="C68" s="205" t="s">
        <v>282</v>
      </c>
      <c r="D68" s="200" t="s">
        <v>293</v>
      </c>
      <c r="F68" s="195"/>
      <c r="H68" s="200" t="s">
        <v>359</v>
      </c>
      <c r="I68" s="209" t="s">
        <v>425</v>
      </c>
      <c r="J68" s="215" t="s">
        <v>371</v>
      </c>
      <c r="K68" s="203" t="s">
        <v>295</v>
      </c>
      <c r="L68" s="211">
        <v>9.17</v>
      </c>
      <c r="M68" s="210" t="s">
        <v>370</v>
      </c>
      <c r="N68" s="200">
        <v>50</v>
      </c>
      <c r="O68" s="199">
        <f t="shared" si="5"/>
        <v>15</v>
      </c>
      <c r="P68" s="208">
        <f>INDEX('2. Raumgruppen'!$A$1:$Z$29,MATCH(MID(M68,1,1),'2. Raumgruppen'!$B:$B,0),IF(MID(M68,2,2)="",MATCH('2. Raumgruppen'!$K$7,'2. Raumgruppen'!$7:$7,0),MATCH(MID(M68,2,2),'2. Raumgruppen'!$7:$7,0)))</f>
        <v>0</v>
      </c>
      <c r="Q68" s="197">
        <v>458.5</v>
      </c>
      <c r="R68" s="207">
        <f t="shared" si="6"/>
        <v>0</v>
      </c>
      <c r="S68" s="206">
        <f t="shared" si="7"/>
        <v>0</v>
      </c>
      <c r="T68" s="297" t="s">
        <v>546</v>
      </c>
    </row>
    <row r="69" spans="2:20">
      <c r="B69" s="235">
        <f t="shared" si="4"/>
        <v>58</v>
      </c>
      <c r="C69" s="205" t="s">
        <v>282</v>
      </c>
      <c r="D69" s="200" t="s">
        <v>293</v>
      </c>
      <c r="F69" s="195"/>
      <c r="H69" s="200" t="s">
        <v>359</v>
      </c>
      <c r="I69" s="209" t="s">
        <v>424</v>
      </c>
      <c r="J69" s="204" t="s">
        <v>302</v>
      </c>
      <c r="K69" s="203" t="s">
        <v>295</v>
      </c>
      <c r="L69" s="211">
        <v>17.010000000000002</v>
      </c>
      <c r="M69" s="210" t="s">
        <v>299</v>
      </c>
      <c r="N69" s="200">
        <v>195</v>
      </c>
      <c r="O69" s="199">
        <f t="shared" si="5"/>
        <v>15</v>
      </c>
      <c r="P69" s="208">
        <f>INDEX('2. Raumgruppen'!$A$1:$Z$29,MATCH(MID(M69,1,1),'2. Raumgruppen'!$B:$B,0),IF(MID(M69,2,2)="",MATCH('2. Raumgruppen'!$K$7,'2. Raumgruppen'!$7:$7,0),MATCH(MID(M69,2,2),'2. Raumgruppen'!$7:$7,0)))</f>
        <v>0</v>
      </c>
      <c r="Q69" s="197">
        <v>3316.9500000000003</v>
      </c>
      <c r="R69" s="207">
        <f t="shared" si="6"/>
        <v>0</v>
      </c>
      <c r="S69" s="206">
        <f t="shared" si="7"/>
        <v>0</v>
      </c>
      <c r="T69" s="297" t="s">
        <v>546</v>
      </c>
    </row>
    <row r="70" spans="2:20">
      <c r="B70" s="235">
        <f t="shared" si="4"/>
        <v>59</v>
      </c>
      <c r="C70" s="205" t="s">
        <v>282</v>
      </c>
      <c r="D70" s="200" t="s">
        <v>293</v>
      </c>
      <c r="F70" s="195"/>
      <c r="H70" s="200" t="s">
        <v>359</v>
      </c>
      <c r="I70" s="209" t="s">
        <v>423</v>
      </c>
      <c r="J70" s="204" t="s">
        <v>422</v>
      </c>
      <c r="K70" s="203" t="s">
        <v>295</v>
      </c>
      <c r="L70" s="211">
        <v>6.21</v>
      </c>
      <c r="M70" s="210" t="s">
        <v>309</v>
      </c>
      <c r="N70" s="213"/>
      <c r="O70" s="199">
        <f t="shared" si="5"/>
        <v>15</v>
      </c>
      <c r="P70" s="208">
        <f>INDEX('2. Raumgruppen'!$A$1:$Z$29,MATCH(MID(M70,1,1),'2. Raumgruppen'!$B:$B,0),IF(MID(M70,2,2)="",MATCH('2. Raumgruppen'!$K$7,'2. Raumgruppen'!$7:$7,0),MATCH(MID(M70,2,2),'2. Raumgruppen'!$7:$7,0)))</f>
        <v>0</v>
      </c>
      <c r="Q70" s="197">
        <v>0</v>
      </c>
      <c r="R70" s="207">
        <f t="shared" si="6"/>
        <v>0</v>
      </c>
      <c r="S70" s="206">
        <f t="shared" si="7"/>
        <v>0</v>
      </c>
      <c r="T70" s="297"/>
    </row>
    <row r="71" spans="2:20">
      <c r="B71" s="235">
        <f t="shared" si="4"/>
        <v>60</v>
      </c>
      <c r="C71" s="205" t="s">
        <v>282</v>
      </c>
      <c r="D71" s="200" t="s">
        <v>293</v>
      </c>
      <c r="F71" s="195"/>
      <c r="H71" s="200" t="s">
        <v>359</v>
      </c>
      <c r="I71" s="209" t="s">
        <v>421</v>
      </c>
      <c r="J71" s="204" t="s">
        <v>420</v>
      </c>
      <c r="K71" s="200" t="s">
        <v>295</v>
      </c>
      <c r="L71" s="211">
        <v>9.73</v>
      </c>
      <c r="M71" s="210" t="s">
        <v>299</v>
      </c>
      <c r="N71" s="200">
        <v>195</v>
      </c>
      <c r="O71" s="199">
        <f t="shared" si="5"/>
        <v>15</v>
      </c>
      <c r="P71" s="208">
        <f>INDEX('2. Raumgruppen'!$A$1:$Z$29,MATCH(MID(M71,1,1),'2. Raumgruppen'!$B:$B,0),IF(MID(M71,2,2)="",MATCH('2. Raumgruppen'!$K$7,'2. Raumgruppen'!$7:$7,0),MATCH(MID(M71,2,2),'2. Raumgruppen'!$7:$7,0)))</f>
        <v>0</v>
      </c>
      <c r="Q71" s="197">
        <v>1897.3500000000001</v>
      </c>
      <c r="R71" s="207">
        <f t="shared" si="6"/>
        <v>0</v>
      </c>
      <c r="S71" s="206">
        <f t="shared" si="7"/>
        <v>0</v>
      </c>
      <c r="T71" s="297" t="s">
        <v>546</v>
      </c>
    </row>
    <row r="72" spans="2:20">
      <c r="B72" s="235">
        <f t="shared" si="4"/>
        <v>61</v>
      </c>
      <c r="C72" s="205" t="s">
        <v>282</v>
      </c>
      <c r="D72" s="200" t="s">
        <v>293</v>
      </c>
      <c r="F72" s="195"/>
      <c r="H72" s="200" t="s">
        <v>359</v>
      </c>
      <c r="I72" s="209" t="s">
        <v>419</v>
      </c>
      <c r="J72" s="204" t="s">
        <v>302</v>
      </c>
      <c r="K72" s="203" t="s">
        <v>295</v>
      </c>
      <c r="L72" s="211">
        <v>33.6</v>
      </c>
      <c r="M72" s="210" t="s">
        <v>299</v>
      </c>
      <c r="N72" s="200">
        <v>195</v>
      </c>
      <c r="O72" s="199">
        <f t="shared" si="5"/>
        <v>15</v>
      </c>
      <c r="P72" s="208">
        <f>INDEX('2. Raumgruppen'!$A$1:$Z$29,MATCH(MID(M72,1,1),'2. Raumgruppen'!$B:$B,0),IF(MID(M72,2,2)="",MATCH('2. Raumgruppen'!$K$7,'2. Raumgruppen'!$7:$7,0),MATCH(MID(M72,2,2),'2. Raumgruppen'!$7:$7,0)))</f>
        <v>0</v>
      </c>
      <c r="Q72" s="197">
        <v>6552</v>
      </c>
      <c r="R72" s="207">
        <f t="shared" si="6"/>
        <v>0</v>
      </c>
      <c r="S72" s="206">
        <f t="shared" si="7"/>
        <v>0</v>
      </c>
      <c r="T72" s="297" t="s">
        <v>546</v>
      </c>
    </row>
    <row r="73" spans="2:20">
      <c r="B73" s="235">
        <f t="shared" si="4"/>
        <v>62</v>
      </c>
      <c r="C73" s="205" t="s">
        <v>282</v>
      </c>
      <c r="D73" s="200" t="s">
        <v>293</v>
      </c>
      <c r="F73" s="195"/>
      <c r="H73" s="200" t="s">
        <v>359</v>
      </c>
      <c r="I73" s="209" t="s">
        <v>418</v>
      </c>
      <c r="J73" s="204" t="s">
        <v>417</v>
      </c>
      <c r="K73" s="203" t="s">
        <v>361</v>
      </c>
      <c r="L73" s="211">
        <v>10.79</v>
      </c>
      <c r="M73" s="210" t="s">
        <v>304</v>
      </c>
      <c r="N73" s="200">
        <v>245</v>
      </c>
      <c r="O73" s="199">
        <f t="shared" si="5"/>
        <v>15</v>
      </c>
      <c r="P73" s="208">
        <f>INDEX('2. Raumgruppen'!$A$1:$Z$29,MATCH(MID(M73,1,1),'2. Raumgruppen'!$B:$B,0),IF(MID(M73,2,2)="",MATCH('2. Raumgruppen'!$K$7,'2. Raumgruppen'!$7:$7,0),MATCH(MID(M73,2,2),'2. Raumgruppen'!$7:$7,0)))</f>
        <v>0</v>
      </c>
      <c r="Q73" s="197">
        <v>2643.5499999999997</v>
      </c>
      <c r="R73" s="207">
        <f t="shared" si="6"/>
        <v>0</v>
      </c>
      <c r="S73" s="206">
        <f t="shared" si="7"/>
        <v>0</v>
      </c>
      <c r="T73" s="297" t="s">
        <v>546</v>
      </c>
    </row>
    <row r="74" spans="2:20">
      <c r="B74" s="235">
        <f t="shared" si="4"/>
        <v>63</v>
      </c>
      <c r="C74" s="205" t="s">
        <v>282</v>
      </c>
      <c r="D74" s="200" t="s">
        <v>293</v>
      </c>
      <c r="F74" s="195"/>
      <c r="H74" s="200" t="s">
        <v>359</v>
      </c>
      <c r="I74" s="209" t="s">
        <v>416</v>
      </c>
      <c r="J74" s="204" t="s">
        <v>415</v>
      </c>
      <c r="K74" s="210" t="s">
        <v>361</v>
      </c>
      <c r="L74" s="211">
        <v>4.41</v>
      </c>
      <c r="M74" s="210" t="s">
        <v>304</v>
      </c>
      <c r="N74" s="200">
        <v>245</v>
      </c>
      <c r="O74" s="199">
        <f t="shared" si="5"/>
        <v>15</v>
      </c>
      <c r="P74" s="208">
        <f>INDEX('2. Raumgruppen'!$A$1:$Z$29,MATCH(MID(M74,1,1),'2. Raumgruppen'!$B:$B,0),IF(MID(M74,2,2)="",MATCH('2. Raumgruppen'!$K$7,'2. Raumgruppen'!$7:$7,0),MATCH(MID(M74,2,2),'2. Raumgruppen'!$7:$7,0)))</f>
        <v>0</v>
      </c>
      <c r="Q74" s="197">
        <v>1080.45</v>
      </c>
      <c r="R74" s="207">
        <f t="shared" si="6"/>
        <v>0</v>
      </c>
      <c r="S74" s="206">
        <f t="shared" si="7"/>
        <v>0</v>
      </c>
      <c r="T74" s="297" t="s">
        <v>546</v>
      </c>
    </row>
    <row r="75" spans="2:20">
      <c r="B75" s="235">
        <f t="shared" si="4"/>
        <v>64</v>
      </c>
      <c r="C75" s="205" t="s">
        <v>282</v>
      </c>
      <c r="D75" s="200" t="s">
        <v>293</v>
      </c>
      <c r="F75" s="195"/>
      <c r="H75" s="200" t="s">
        <v>359</v>
      </c>
      <c r="I75" s="209" t="s">
        <v>414</v>
      </c>
      <c r="J75" s="204" t="s">
        <v>364</v>
      </c>
      <c r="K75" s="203" t="s">
        <v>361</v>
      </c>
      <c r="L75" s="211">
        <v>6.14</v>
      </c>
      <c r="M75" s="210" t="s">
        <v>304</v>
      </c>
      <c r="N75" s="200">
        <v>245</v>
      </c>
      <c r="O75" s="199">
        <f t="shared" si="5"/>
        <v>15</v>
      </c>
      <c r="P75" s="208">
        <f>INDEX('2. Raumgruppen'!$A$1:$Z$29,MATCH(MID(M75,1,1),'2. Raumgruppen'!$B:$B,0),IF(MID(M75,2,2)="",MATCH('2. Raumgruppen'!$K$7,'2. Raumgruppen'!$7:$7,0),MATCH(MID(M75,2,2),'2. Raumgruppen'!$7:$7,0)))</f>
        <v>0</v>
      </c>
      <c r="Q75" s="197">
        <v>1504.3</v>
      </c>
      <c r="R75" s="207">
        <f t="shared" si="6"/>
        <v>0</v>
      </c>
      <c r="S75" s="206">
        <f t="shared" si="7"/>
        <v>0</v>
      </c>
      <c r="T75" s="297" t="s">
        <v>546</v>
      </c>
    </row>
    <row r="76" spans="2:20">
      <c r="B76" s="235">
        <f t="shared" ref="B76:B107" si="8">ROW(B76)-11</f>
        <v>65</v>
      </c>
      <c r="C76" s="205" t="s">
        <v>282</v>
      </c>
      <c r="D76" s="200" t="s">
        <v>293</v>
      </c>
      <c r="F76" s="195"/>
      <c r="H76" s="200" t="s">
        <v>359</v>
      </c>
      <c r="I76" s="209" t="s">
        <v>413</v>
      </c>
      <c r="J76" s="204" t="s">
        <v>412</v>
      </c>
      <c r="K76" s="203" t="s">
        <v>361</v>
      </c>
      <c r="L76" s="211">
        <v>6.19</v>
      </c>
      <c r="M76" s="210" t="s">
        <v>304</v>
      </c>
      <c r="N76" s="200">
        <v>245</v>
      </c>
      <c r="O76" s="199">
        <f t="shared" ref="O76:O107" si="9">SVS</f>
        <v>15</v>
      </c>
      <c r="P76" s="208">
        <f>INDEX('2. Raumgruppen'!$A$1:$Z$29,MATCH(MID(M76,1,1),'2. Raumgruppen'!$B:$B,0),IF(MID(M76,2,2)="",MATCH('2. Raumgruppen'!$K$7,'2. Raumgruppen'!$7:$7,0),MATCH(MID(M76,2,2),'2. Raumgruppen'!$7:$7,0)))</f>
        <v>0</v>
      </c>
      <c r="Q76" s="197">
        <v>1516.5500000000002</v>
      </c>
      <c r="R76" s="207">
        <f t="shared" ref="R76:R107" si="10">IF(P76=0,0,Q76/P76)</f>
        <v>0</v>
      </c>
      <c r="S76" s="206">
        <f t="shared" ref="S76:S107" si="11">R76*O76</f>
        <v>0</v>
      </c>
      <c r="T76" s="297" t="s">
        <v>546</v>
      </c>
    </row>
    <row r="77" spans="2:20">
      <c r="B77" s="235">
        <f t="shared" si="8"/>
        <v>66</v>
      </c>
      <c r="C77" s="205" t="s">
        <v>282</v>
      </c>
      <c r="D77" s="200" t="s">
        <v>293</v>
      </c>
      <c r="F77" s="195"/>
      <c r="H77" s="200" t="s">
        <v>359</v>
      </c>
      <c r="I77" s="209" t="s">
        <v>411</v>
      </c>
      <c r="J77" s="204" t="s">
        <v>410</v>
      </c>
      <c r="K77" s="210" t="s">
        <v>361</v>
      </c>
      <c r="L77" s="211">
        <v>10.69</v>
      </c>
      <c r="M77" s="210" t="s">
        <v>304</v>
      </c>
      <c r="N77" s="200">
        <v>245</v>
      </c>
      <c r="O77" s="199">
        <f t="shared" si="9"/>
        <v>15</v>
      </c>
      <c r="P77" s="208">
        <f>INDEX('2. Raumgruppen'!$A$1:$Z$29,MATCH(MID(M77,1,1),'2. Raumgruppen'!$B:$B,0),IF(MID(M77,2,2)="",MATCH('2. Raumgruppen'!$K$7,'2. Raumgruppen'!$7:$7,0),MATCH(MID(M77,2,2),'2. Raumgruppen'!$7:$7,0)))</f>
        <v>0</v>
      </c>
      <c r="Q77" s="197">
        <v>2619.0499999999997</v>
      </c>
      <c r="R77" s="207">
        <f t="shared" si="10"/>
        <v>0</v>
      </c>
      <c r="S77" s="206">
        <f t="shared" si="11"/>
        <v>0</v>
      </c>
      <c r="T77" s="297" t="s">
        <v>546</v>
      </c>
    </row>
    <row r="78" spans="2:20">
      <c r="B78" s="235">
        <f t="shared" si="8"/>
        <v>67</v>
      </c>
      <c r="C78" s="205" t="s">
        <v>282</v>
      </c>
      <c r="D78" s="200" t="s">
        <v>293</v>
      </c>
      <c r="F78" s="195"/>
      <c r="H78" s="200" t="s">
        <v>359</v>
      </c>
      <c r="I78" s="209" t="s">
        <v>409</v>
      </c>
      <c r="J78" s="204" t="s">
        <v>328</v>
      </c>
      <c r="K78" s="203" t="s">
        <v>361</v>
      </c>
      <c r="L78" s="211">
        <v>4.3899999999999997</v>
      </c>
      <c r="M78" s="210" t="s">
        <v>309</v>
      </c>
      <c r="N78" s="200"/>
      <c r="O78" s="199">
        <f t="shared" si="9"/>
        <v>15</v>
      </c>
      <c r="P78" s="208">
        <f>INDEX('2. Raumgruppen'!$A$1:$Z$29,MATCH(MID(M78,1,1),'2. Raumgruppen'!$B:$B,0),IF(MID(M78,2,2)="",MATCH('2. Raumgruppen'!$K$7,'2. Raumgruppen'!$7:$7,0),MATCH(MID(M78,2,2),'2. Raumgruppen'!$7:$7,0)))</f>
        <v>0</v>
      </c>
      <c r="Q78" s="197">
        <v>0</v>
      </c>
      <c r="R78" s="207">
        <f t="shared" si="10"/>
        <v>0</v>
      </c>
      <c r="S78" s="206">
        <f t="shared" si="11"/>
        <v>0</v>
      </c>
      <c r="T78" s="297"/>
    </row>
    <row r="79" spans="2:20" ht="53.25">
      <c r="B79" s="340">
        <f t="shared" si="8"/>
        <v>68</v>
      </c>
      <c r="C79" s="341" t="s">
        <v>282</v>
      </c>
      <c r="D79" s="200" t="s">
        <v>293</v>
      </c>
      <c r="E79" s="8"/>
      <c r="F79" s="195"/>
      <c r="G79" s="8"/>
      <c r="H79" s="200" t="s">
        <v>359</v>
      </c>
      <c r="I79" s="209" t="s">
        <v>408</v>
      </c>
      <c r="J79" s="204" t="s">
        <v>310</v>
      </c>
      <c r="K79" s="342" t="s">
        <v>392</v>
      </c>
      <c r="L79" s="343">
        <v>14.39</v>
      </c>
      <c r="M79" s="200" t="s">
        <v>309</v>
      </c>
      <c r="N79" s="200"/>
      <c r="O79" s="344">
        <f t="shared" si="9"/>
        <v>15</v>
      </c>
      <c r="P79" s="345">
        <f>INDEX('2. Raumgruppen'!$A$1:$Z$29,MATCH(MID(M79,1,1),'2. Raumgruppen'!$B:$B,0),IF(MID(M79,2,2)="",MATCH('2. Raumgruppen'!$K$7,'2. Raumgruppen'!$7:$7,0),MATCH(MID(M79,2,2),'2. Raumgruppen'!$7:$7,0)))</f>
        <v>0</v>
      </c>
      <c r="Q79" s="197">
        <v>0</v>
      </c>
      <c r="R79" s="346">
        <f t="shared" si="10"/>
        <v>0</v>
      </c>
      <c r="S79" s="347">
        <f t="shared" si="11"/>
        <v>0</v>
      </c>
      <c r="T79" s="297"/>
    </row>
    <row r="80" spans="2:20">
      <c r="B80" s="235">
        <f t="shared" si="8"/>
        <v>69</v>
      </c>
      <c r="C80" s="205" t="s">
        <v>282</v>
      </c>
      <c r="D80" s="200" t="s">
        <v>293</v>
      </c>
      <c r="F80" s="195"/>
      <c r="H80" s="200" t="s">
        <v>359</v>
      </c>
      <c r="I80" s="209" t="s">
        <v>407</v>
      </c>
      <c r="J80" s="204" t="s">
        <v>328</v>
      </c>
      <c r="K80" s="203" t="s">
        <v>295</v>
      </c>
      <c r="L80" s="211">
        <v>19</v>
      </c>
      <c r="M80" s="210" t="s">
        <v>404</v>
      </c>
      <c r="N80" s="200">
        <v>12</v>
      </c>
      <c r="O80" s="199">
        <f t="shared" si="9"/>
        <v>15</v>
      </c>
      <c r="P80" s="208">
        <f>INDEX('2. Raumgruppen'!$A$1:$Z$29,MATCH(MID(M80,1,1),'2. Raumgruppen'!$B:$B,0),IF(MID(M80,2,2)="",MATCH('2. Raumgruppen'!$K$7,'2. Raumgruppen'!$7:$7,0),MATCH(MID(M80,2,2),'2. Raumgruppen'!$7:$7,0)))</f>
        <v>0</v>
      </c>
      <c r="Q80" s="197">
        <v>228</v>
      </c>
      <c r="R80" s="207">
        <f t="shared" si="10"/>
        <v>0</v>
      </c>
      <c r="S80" s="206">
        <f t="shared" si="11"/>
        <v>0</v>
      </c>
      <c r="T80" s="297" t="s">
        <v>546</v>
      </c>
    </row>
    <row r="81" spans="2:20">
      <c r="B81" s="235">
        <f t="shared" si="8"/>
        <v>70</v>
      </c>
      <c r="C81" s="205" t="s">
        <v>282</v>
      </c>
      <c r="D81" s="200" t="s">
        <v>293</v>
      </c>
      <c r="F81" s="195"/>
      <c r="H81" s="200" t="s">
        <v>359</v>
      </c>
      <c r="I81" s="209" t="s">
        <v>406</v>
      </c>
      <c r="J81" s="204" t="s">
        <v>405</v>
      </c>
      <c r="K81" s="203" t="s">
        <v>295</v>
      </c>
      <c r="L81" s="211">
        <v>15.42</v>
      </c>
      <c r="M81" s="210" t="s">
        <v>404</v>
      </c>
      <c r="N81" s="200">
        <v>12</v>
      </c>
      <c r="O81" s="199">
        <f t="shared" si="9"/>
        <v>15</v>
      </c>
      <c r="P81" s="208">
        <f>INDEX('2. Raumgruppen'!$A$1:$Z$29,MATCH(MID(M81,1,1),'2. Raumgruppen'!$B:$B,0),IF(MID(M81,2,2)="",MATCH('2. Raumgruppen'!$K$7,'2. Raumgruppen'!$7:$7,0),MATCH(MID(M81,2,2),'2. Raumgruppen'!$7:$7,0)))</f>
        <v>0</v>
      </c>
      <c r="Q81" s="197">
        <v>185.04</v>
      </c>
      <c r="R81" s="207">
        <f t="shared" si="10"/>
        <v>0</v>
      </c>
      <c r="S81" s="206">
        <f t="shared" si="11"/>
        <v>0</v>
      </c>
      <c r="T81" s="297" t="s">
        <v>546</v>
      </c>
    </row>
    <row r="82" spans="2:20">
      <c r="B82" s="235">
        <f t="shared" si="8"/>
        <v>71</v>
      </c>
      <c r="C82" s="205" t="s">
        <v>282</v>
      </c>
      <c r="D82" s="200" t="s">
        <v>293</v>
      </c>
      <c r="F82" s="195"/>
      <c r="H82" s="200" t="s">
        <v>359</v>
      </c>
      <c r="I82" s="209" t="s">
        <v>403</v>
      </c>
      <c r="J82" s="204" t="s">
        <v>328</v>
      </c>
      <c r="K82" s="203" t="s">
        <v>295</v>
      </c>
      <c r="L82" s="211">
        <v>24.85</v>
      </c>
      <c r="M82" s="210" t="s">
        <v>360</v>
      </c>
      <c r="N82" s="200">
        <v>2</v>
      </c>
      <c r="O82" s="199">
        <f t="shared" si="9"/>
        <v>15</v>
      </c>
      <c r="P82" s="208">
        <f>INDEX('2. Raumgruppen'!$A$1:$Z$29,MATCH(MID(M82,1,1),'2. Raumgruppen'!$B:$B,0),IF(MID(M82,2,2)="",MATCH('2. Raumgruppen'!$K$7,'2. Raumgruppen'!$7:$7,0),MATCH(MID(M82,2,2),'2. Raumgruppen'!$7:$7,0)))</f>
        <v>0</v>
      </c>
      <c r="Q82" s="197">
        <v>49.7</v>
      </c>
      <c r="R82" s="207">
        <f t="shared" si="10"/>
        <v>0</v>
      </c>
      <c r="S82" s="206">
        <f t="shared" si="11"/>
        <v>0</v>
      </c>
      <c r="T82" s="297" t="s">
        <v>546</v>
      </c>
    </row>
    <row r="83" spans="2:20">
      <c r="B83" s="235">
        <f t="shared" si="8"/>
        <v>72</v>
      </c>
      <c r="C83" s="205" t="s">
        <v>282</v>
      </c>
      <c r="D83" s="200" t="s">
        <v>293</v>
      </c>
      <c r="F83" s="195"/>
      <c r="H83" s="200" t="s">
        <v>359</v>
      </c>
      <c r="I83" s="209" t="s">
        <v>402</v>
      </c>
      <c r="J83" s="204" t="s">
        <v>326</v>
      </c>
      <c r="K83" s="203" t="s">
        <v>361</v>
      </c>
      <c r="L83" s="211">
        <v>58.39</v>
      </c>
      <c r="M83" s="210" t="s">
        <v>386</v>
      </c>
      <c r="N83" s="200">
        <v>245</v>
      </c>
      <c r="O83" s="199">
        <f t="shared" si="9"/>
        <v>15</v>
      </c>
      <c r="P83" s="208">
        <f>INDEX('2. Raumgruppen'!$A$1:$Z$29,MATCH(MID(M83,1,1),'2. Raumgruppen'!$B:$B,0),IF(MID(M83,2,2)="",MATCH('2. Raumgruppen'!$K$7,'2. Raumgruppen'!$7:$7,0),MATCH(MID(M83,2,2),'2. Raumgruppen'!$7:$7,0)))</f>
        <v>0</v>
      </c>
      <c r="Q83" s="197">
        <v>14305.55</v>
      </c>
      <c r="R83" s="207">
        <f t="shared" si="10"/>
        <v>0</v>
      </c>
      <c r="S83" s="206">
        <f t="shared" si="11"/>
        <v>0</v>
      </c>
      <c r="T83" s="297" t="s">
        <v>546</v>
      </c>
    </row>
    <row r="84" spans="2:20">
      <c r="B84" s="235">
        <f t="shared" si="8"/>
        <v>73</v>
      </c>
      <c r="C84" s="205" t="s">
        <v>282</v>
      </c>
      <c r="D84" s="200" t="s">
        <v>293</v>
      </c>
      <c r="F84" s="195"/>
      <c r="H84" s="200" t="s">
        <v>359</v>
      </c>
      <c r="I84" s="209" t="s">
        <v>401</v>
      </c>
      <c r="J84" s="204" t="s">
        <v>324</v>
      </c>
      <c r="K84" s="203" t="s">
        <v>295</v>
      </c>
      <c r="L84" s="211">
        <v>22.46</v>
      </c>
      <c r="M84" s="210" t="s">
        <v>386</v>
      </c>
      <c r="N84" s="200">
        <v>245</v>
      </c>
      <c r="O84" s="199">
        <f t="shared" si="9"/>
        <v>15</v>
      </c>
      <c r="P84" s="208">
        <f>INDEX('2. Raumgruppen'!$A$1:$Z$29,MATCH(MID(M84,1,1),'2. Raumgruppen'!$B:$B,0),IF(MID(M84,2,2)="",MATCH('2. Raumgruppen'!$K$7,'2. Raumgruppen'!$7:$7,0),MATCH(MID(M84,2,2),'2. Raumgruppen'!$7:$7,0)))</f>
        <v>0</v>
      </c>
      <c r="Q84" s="197">
        <v>5502.7</v>
      </c>
      <c r="R84" s="207">
        <f t="shared" si="10"/>
        <v>0</v>
      </c>
      <c r="S84" s="206">
        <f t="shared" si="11"/>
        <v>0</v>
      </c>
      <c r="T84" s="297" t="s">
        <v>546</v>
      </c>
    </row>
    <row r="85" spans="2:20">
      <c r="B85" s="235">
        <f t="shared" si="8"/>
        <v>74</v>
      </c>
      <c r="C85" s="205" t="s">
        <v>282</v>
      </c>
      <c r="D85" s="200" t="s">
        <v>293</v>
      </c>
      <c r="F85" s="195"/>
      <c r="H85" s="200" t="s">
        <v>359</v>
      </c>
      <c r="I85" s="209" t="s">
        <v>400</v>
      </c>
      <c r="J85" s="204" t="s">
        <v>321</v>
      </c>
      <c r="K85" s="203" t="s">
        <v>295</v>
      </c>
      <c r="L85" s="211">
        <v>128.26</v>
      </c>
      <c r="M85" s="210" t="s">
        <v>312</v>
      </c>
      <c r="N85" s="200">
        <v>245</v>
      </c>
      <c r="O85" s="199">
        <f t="shared" si="9"/>
        <v>15</v>
      </c>
      <c r="P85" s="208">
        <f>INDEX('2. Raumgruppen'!$A$1:$Z$29,MATCH(MID(M85,1,1),'2. Raumgruppen'!$B:$B,0),IF(MID(M85,2,2)="",MATCH('2. Raumgruppen'!$K$7,'2. Raumgruppen'!$7:$7,0),MATCH(MID(M85,2,2),'2. Raumgruppen'!$7:$7,0)))</f>
        <v>0</v>
      </c>
      <c r="Q85" s="197">
        <v>31423.699999999997</v>
      </c>
      <c r="R85" s="207">
        <f t="shared" si="10"/>
        <v>0</v>
      </c>
      <c r="S85" s="206">
        <f t="shared" si="11"/>
        <v>0</v>
      </c>
      <c r="T85" s="297" t="s">
        <v>546</v>
      </c>
    </row>
    <row r="86" spans="2:20">
      <c r="B86" s="235">
        <f t="shared" si="8"/>
        <v>75</v>
      </c>
      <c r="C86" s="205" t="s">
        <v>282</v>
      </c>
      <c r="D86" s="200" t="s">
        <v>293</v>
      </c>
      <c r="F86" s="195"/>
      <c r="H86" s="200" t="s">
        <v>359</v>
      </c>
      <c r="I86" s="209" t="s">
        <v>399</v>
      </c>
      <c r="J86" s="204" t="s">
        <v>315</v>
      </c>
      <c r="K86" s="203" t="s">
        <v>295</v>
      </c>
      <c r="L86" s="211">
        <v>68.81</v>
      </c>
      <c r="M86" s="210" t="s">
        <v>312</v>
      </c>
      <c r="N86" s="200">
        <v>195</v>
      </c>
      <c r="O86" s="199">
        <f t="shared" si="9"/>
        <v>15</v>
      </c>
      <c r="P86" s="208">
        <f>INDEX('2. Raumgruppen'!$A$1:$Z$29,MATCH(MID(M86,1,1),'2. Raumgruppen'!$B:$B,0),IF(MID(M86,2,2)="",MATCH('2. Raumgruppen'!$K$7,'2. Raumgruppen'!$7:$7,0),MATCH(MID(M86,2,2),'2. Raumgruppen'!$7:$7,0)))</f>
        <v>0</v>
      </c>
      <c r="Q86" s="197">
        <v>13417.95</v>
      </c>
      <c r="R86" s="207">
        <f t="shared" si="10"/>
        <v>0</v>
      </c>
      <c r="S86" s="206">
        <f t="shared" si="11"/>
        <v>0</v>
      </c>
      <c r="T86" s="297" t="s">
        <v>546</v>
      </c>
    </row>
    <row r="87" spans="2:20">
      <c r="B87" s="235">
        <f t="shared" si="8"/>
        <v>76</v>
      </c>
      <c r="C87" s="205" t="s">
        <v>282</v>
      </c>
      <c r="D87" s="200" t="s">
        <v>293</v>
      </c>
      <c r="F87" s="195"/>
      <c r="H87" s="200" t="s">
        <v>359</v>
      </c>
      <c r="I87" s="209" t="s">
        <v>398</v>
      </c>
      <c r="J87" s="204" t="s">
        <v>315</v>
      </c>
      <c r="K87" s="203" t="s">
        <v>295</v>
      </c>
      <c r="L87" s="211">
        <v>69.37</v>
      </c>
      <c r="M87" s="210" t="s">
        <v>312</v>
      </c>
      <c r="N87" s="200">
        <v>195</v>
      </c>
      <c r="O87" s="199">
        <f t="shared" si="9"/>
        <v>15</v>
      </c>
      <c r="P87" s="208">
        <f>INDEX('2. Raumgruppen'!$A$1:$Z$29,MATCH(MID(M87,1,1),'2. Raumgruppen'!$B:$B,0),IF(MID(M87,2,2)="",MATCH('2. Raumgruppen'!$K$7,'2. Raumgruppen'!$7:$7,0),MATCH(MID(M87,2,2),'2. Raumgruppen'!$7:$7,0)))</f>
        <v>0</v>
      </c>
      <c r="Q87" s="197">
        <v>13527.150000000001</v>
      </c>
      <c r="R87" s="207">
        <f t="shared" si="10"/>
        <v>0</v>
      </c>
      <c r="S87" s="206">
        <f t="shared" si="11"/>
        <v>0</v>
      </c>
      <c r="T87" s="297" t="s">
        <v>546</v>
      </c>
    </row>
    <row r="88" spans="2:20">
      <c r="B88" s="235">
        <f t="shared" si="8"/>
        <v>77</v>
      </c>
      <c r="C88" s="205" t="s">
        <v>282</v>
      </c>
      <c r="D88" s="200" t="s">
        <v>293</v>
      </c>
      <c r="F88" s="195"/>
      <c r="H88" s="200" t="s">
        <v>359</v>
      </c>
      <c r="I88" s="209" t="s">
        <v>397</v>
      </c>
      <c r="J88" s="204" t="s">
        <v>313</v>
      </c>
      <c r="K88" s="203" t="s">
        <v>295</v>
      </c>
      <c r="L88" s="211">
        <v>24.37</v>
      </c>
      <c r="M88" s="210" t="s">
        <v>312</v>
      </c>
      <c r="N88" s="200">
        <v>195</v>
      </c>
      <c r="O88" s="199">
        <f t="shared" si="9"/>
        <v>15</v>
      </c>
      <c r="P88" s="208">
        <f>INDEX('2. Raumgruppen'!$A$1:$Z$29,MATCH(MID(M88,1,1),'2. Raumgruppen'!$B:$B,0),IF(MID(M88,2,2)="",MATCH('2. Raumgruppen'!$K$7,'2. Raumgruppen'!$7:$7,0),MATCH(MID(M88,2,2),'2. Raumgruppen'!$7:$7,0)))</f>
        <v>0</v>
      </c>
      <c r="Q88" s="197">
        <v>4752.1500000000005</v>
      </c>
      <c r="R88" s="207">
        <f t="shared" si="10"/>
        <v>0</v>
      </c>
      <c r="S88" s="206">
        <f t="shared" si="11"/>
        <v>0</v>
      </c>
      <c r="T88" s="297" t="s">
        <v>546</v>
      </c>
    </row>
    <row r="89" spans="2:20">
      <c r="B89" s="235">
        <f t="shared" si="8"/>
        <v>78</v>
      </c>
      <c r="C89" s="205" t="s">
        <v>282</v>
      </c>
      <c r="D89" s="200" t="s">
        <v>293</v>
      </c>
      <c r="F89" s="195"/>
      <c r="H89" s="200" t="s">
        <v>359</v>
      </c>
      <c r="I89" s="209" t="s">
        <v>396</v>
      </c>
      <c r="J89" s="204" t="s">
        <v>315</v>
      </c>
      <c r="K89" s="203" t="s">
        <v>295</v>
      </c>
      <c r="L89" s="211">
        <v>69.03</v>
      </c>
      <c r="M89" s="210" t="s">
        <v>312</v>
      </c>
      <c r="N89" s="200">
        <v>195</v>
      </c>
      <c r="O89" s="199">
        <f t="shared" si="9"/>
        <v>15</v>
      </c>
      <c r="P89" s="208">
        <f>INDEX('2. Raumgruppen'!$A$1:$Z$29,MATCH(MID(M89,1,1),'2. Raumgruppen'!$B:$B,0),IF(MID(M89,2,2)="",MATCH('2. Raumgruppen'!$K$7,'2. Raumgruppen'!$7:$7,0),MATCH(MID(M89,2,2),'2. Raumgruppen'!$7:$7,0)))</f>
        <v>0</v>
      </c>
      <c r="Q89" s="197">
        <v>13460.85</v>
      </c>
      <c r="R89" s="207">
        <f t="shared" si="10"/>
        <v>0</v>
      </c>
      <c r="S89" s="206">
        <f t="shared" si="11"/>
        <v>0</v>
      </c>
      <c r="T89" s="297" t="s">
        <v>546</v>
      </c>
    </row>
    <row r="90" spans="2:20">
      <c r="B90" s="235">
        <f t="shared" si="8"/>
        <v>79</v>
      </c>
      <c r="C90" s="205" t="s">
        <v>282</v>
      </c>
      <c r="D90" s="200" t="s">
        <v>293</v>
      </c>
      <c r="F90" s="195"/>
      <c r="H90" s="200" t="s">
        <v>359</v>
      </c>
      <c r="I90" s="209" t="s">
        <v>395</v>
      </c>
      <c r="J90" s="204" t="s">
        <v>315</v>
      </c>
      <c r="K90" s="203" t="s">
        <v>295</v>
      </c>
      <c r="L90" s="211">
        <v>69.37</v>
      </c>
      <c r="M90" s="210" t="s">
        <v>312</v>
      </c>
      <c r="N90" s="200">
        <v>195</v>
      </c>
      <c r="O90" s="199">
        <f t="shared" si="9"/>
        <v>15</v>
      </c>
      <c r="P90" s="208">
        <f>INDEX('2. Raumgruppen'!$A$1:$Z$29,MATCH(MID(M90,1,1),'2. Raumgruppen'!$B:$B,0),IF(MID(M90,2,2)="",MATCH('2. Raumgruppen'!$K$7,'2. Raumgruppen'!$7:$7,0),MATCH(MID(M90,2,2),'2. Raumgruppen'!$7:$7,0)))</f>
        <v>0</v>
      </c>
      <c r="Q90" s="197">
        <v>13527.150000000001</v>
      </c>
      <c r="R90" s="207">
        <f t="shared" si="10"/>
        <v>0</v>
      </c>
      <c r="S90" s="206">
        <f t="shared" si="11"/>
        <v>0</v>
      </c>
      <c r="T90" s="297" t="s">
        <v>546</v>
      </c>
    </row>
    <row r="91" spans="2:20">
      <c r="B91" s="235">
        <f t="shared" si="8"/>
        <v>80</v>
      </c>
      <c r="C91" s="205" t="s">
        <v>282</v>
      </c>
      <c r="D91" s="200" t="s">
        <v>293</v>
      </c>
      <c r="F91" s="195"/>
      <c r="H91" s="200" t="s">
        <v>359</v>
      </c>
      <c r="I91" s="209" t="s">
        <v>394</v>
      </c>
      <c r="J91" s="204" t="s">
        <v>313</v>
      </c>
      <c r="K91" s="203" t="s">
        <v>295</v>
      </c>
      <c r="L91" s="211">
        <v>24.37</v>
      </c>
      <c r="M91" s="210" t="s">
        <v>312</v>
      </c>
      <c r="N91" s="200">
        <v>195</v>
      </c>
      <c r="O91" s="199">
        <f t="shared" si="9"/>
        <v>15</v>
      </c>
      <c r="P91" s="208">
        <f>INDEX('2. Raumgruppen'!$A$1:$Z$29,MATCH(MID(M91,1,1),'2. Raumgruppen'!$B:$B,0),IF(MID(M91,2,2)="",MATCH('2. Raumgruppen'!$K$7,'2. Raumgruppen'!$7:$7,0),MATCH(MID(M91,2,2),'2. Raumgruppen'!$7:$7,0)))</f>
        <v>0</v>
      </c>
      <c r="Q91" s="197">
        <v>4752.1500000000005</v>
      </c>
      <c r="R91" s="207">
        <f t="shared" si="10"/>
        <v>0</v>
      </c>
      <c r="S91" s="206">
        <f t="shared" si="11"/>
        <v>0</v>
      </c>
      <c r="T91" s="297" t="s">
        <v>546</v>
      </c>
    </row>
    <row r="92" spans="2:20" ht="53.25">
      <c r="B92" s="340">
        <f t="shared" si="8"/>
        <v>81</v>
      </c>
      <c r="C92" s="341" t="s">
        <v>282</v>
      </c>
      <c r="D92" s="200" t="s">
        <v>293</v>
      </c>
      <c r="E92" s="8"/>
      <c r="F92" s="195"/>
      <c r="G92" s="8"/>
      <c r="H92" s="200" t="s">
        <v>359</v>
      </c>
      <c r="I92" s="209" t="s">
        <v>393</v>
      </c>
      <c r="J92" s="204" t="s">
        <v>310</v>
      </c>
      <c r="K92" s="342" t="s">
        <v>392</v>
      </c>
      <c r="L92" s="343">
        <v>9.2799999999999994</v>
      </c>
      <c r="M92" s="200" t="s">
        <v>309</v>
      </c>
      <c r="N92" s="213"/>
      <c r="O92" s="344">
        <f t="shared" si="9"/>
        <v>15</v>
      </c>
      <c r="P92" s="345">
        <f>INDEX('2. Raumgruppen'!$A$1:$Z$29,MATCH(MID(M92,1,1),'2. Raumgruppen'!$B:$B,0),IF(MID(M92,2,2)="",MATCH('2. Raumgruppen'!$K$7,'2. Raumgruppen'!$7:$7,0),MATCH(MID(M92,2,2),'2. Raumgruppen'!$7:$7,0)))</f>
        <v>0</v>
      </c>
      <c r="Q92" s="197">
        <v>0</v>
      </c>
      <c r="R92" s="346">
        <f t="shared" si="10"/>
        <v>0</v>
      </c>
      <c r="S92" s="347">
        <f t="shared" si="11"/>
        <v>0</v>
      </c>
      <c r="T92" s="297"/>
    </row>
    <row r="93" spans="2:20">
      <c r="B93" s="235">
        <f t="shared" si="8"/>
        <v>82</v>
      </c>
      <c r="C93" s="205" t="s">
        <v>282</v>
      </c>
      <c r="D93" s="200" t="s">
        <v>390</v>
      </c>
      <c r="F93" s="195"/>
      <c r="H93" s="200" t="s">
        <v>359</v>
      </c>
      <c r="I93" s="209" t="s">
        <v>391</v>
      </c>
      <c r="J93" s="204" t="s">
        <v>334</v>
      </c>
      <c r="K93" s="203" t="s">
        <v>361</v>
      </c>
      <c r="L93" s="211">
        <v>9.33</v>
      </c>
      <c r="M93" s="210" t="s">
        <v>304</v>
      </c>
      <c r="N93" s="200">
        <v>245</v>
      </c>
      <c r="O93" s="199">
        <f t="shared" si="9"/>
        <v>15</v>
      </c>
      <c r="P93" s="208">
        <f>INDEX('2. Raumgruppen'!$A$1:$Z$29,MATCH(MID(M93,1,1),'2. Raumgruppen'!$B:$B,0),IF(MID(M93,2,2)="",MATCH('2. Raumgruppen'!$K$7,'2. Raumgruppen'!$7:$7,0),MATCH(MID(M93,2,2),'2. Raumgruppen'!$7:$7,0)))</f>
        <v>0</v>
      </c>
      <c r="Q93" s="197">
        <v>2285.85</v>
      </c>
      <c r="R93" s="207">
        <f t="shared" si="10"/>
        <v>0</v>
      </c>
      <c r="S93" s="206">
        <f t="shared" si="11"/>
        <v>0</v>
      </c>
      <c r="T93" s="297" t="s">
        <v>546</v>
      </c>
    </row>
    <row r="94" spans="2:20">
      <c r="B94" s="235">
        <f t="shared" si="8"/>
        <v>83</v>
      </c>
      <c r="C94" s="205" t="s">
        <v>282</v>
      </c>
      <c r="D94" s="200" t="s">
        <v>390</v>
      </c>
      <c r="F94" s="195"/>
      <c r="H94" s="200" t="s">
        <v>359</v>
      </c>
      <c r="I94" s="209" t="s">
        <v>389</v>
      </c>
      <c r="J94" s="204" t="s">
        <v>332</v>
      </c>
      <c r="K94" s="203" t="s">
        <v>361</v>
      </c>
      <c r="L94" s="211">
        <v>14.49</v>
      </c>
      <c r="M94" s="210" t="s">
        <v>304</v>
      </c>
      <c r="N94" s="200">
        <v>245</v>
      </c>
      <c r="O94" s="199">
        <f t="shared" si="9"/>
        <v>15</v>
      </c>
      <c r="P94" s="208">
        <f>INDEX('2. Raumgruppen'!$A$1:$Z$29,MATCH(MID(M94,1,1),'2. Raumgruppen'!$B:$B,0),IF(MID(M94,2,2)="",MATCH('2. Raumgruppen'!$K$7,'2. Raumgruppen'!$7:$7,0),MATCH(MID(M94,2,2),'2. Raumgruppen'!$7:$7,0)))</f>
        <v>0</v>
      </c>
      <c r="Q94" s="197">
        <v>3550.05</v>
      </c>
      <c r="R94" s="207">
        <f t="shared" si="10"/>
        <v>0</v>
      </c>
      <c r="S94" s="206">
        <f t="shared" si="11"/>
        <v>0</v>
      </c>
      <c r="T94" s="297" t="s">
        <v>546</v>
      </c>
    </row>
    <row r="95" spans="2:20">
      <c r="B95" s="235">
        <f t="shared" si="8"/>
        <v>84</v>
      </c>
      <c r="C95" s="205" t="s">
        <v>282</v>
      </c>
      <c r="D95" s="200" t="s">
        <v>293</v>
      </c>
      <c r="F95" s="195"/>
      <c r="H95" s="200" t="s">
        <v>359</v>
      </c>
      <c r="I95" s="209" t="s">
        <v>388</v>
      </c>
      <c r="J95" s="204" t="s">
        <v>302</v>
      </c>
      <c r="K95" s="203" t="s">
        <v>295</v>
      </c>
      <c r="L95" s="211">
        <v>13.17</v>
      </c>
      <c r="M95" s="210" t="s">
        <v>299</v>
      </c>
      <c r="N95" s="200">
        <v>245</v>
      </c>
      <c r="O95" s="199">
        <f t="shared" si="9"/>
        <v>15</v>
      </c>
      <c r="P95" s="208">
        <f>INDEX('2. Raumgruppen'!$A$1:$Z$29,MATCH(MID(M95,1,1),'2. Raumgruppen'!$B:$B,0),IF(MID(M95,2,2)="",MATCH('2. Raumgruppen'!$K$7,'2. Raumgruppen'!$7:$7,0),MATCH(MID(M95,2,2),'2. Raumgruppen'!$7:$7,0)))</f>
        <v>0</v>
      </c>
      <c r="Q95" s="197">
        <v>3226.65</v>
      </c>
      <c r="R95" s="207">
        <f t="shared" si="10"/>
        <v>0</v>
      </c>
      <c r="S95" s="206">
        <f t="shared" si="11"/>
        <v>0</v>
      </c>
      <c r="T95" s="297" t="s">
        <v>546</v>
      </c>
    </row>
    <row r="96" spans="2:20">
      <c r="B96" s="235">
        <f t="shared" si="8"/>
        <v>85</v>
      </c>
      <c r="C96" s="205" t="s">
        <v>282</v>
      </c>
      <c r="D96" s="200" t="s">
        <v>293</v>
      </c>
      <c r="F96" s="195"/>
      <c r="H96" s="200" t="s">
        <v>359</v>
      </c>
      <c r="I96" s="209" t="s">
        <v>387</v>
      </c>
      <c r="J96" s="204" t="s">
        <v>300</v>
      </c>
      <c r="K96" s="203" t="s">
        <v>361</v>
      </c>
      <c r="L96" s="211">
        <v>24.93</v>
      </c>
      <c r="M96" s="210" t="s">
        <v>386</v>
      </c>
      <c r="N96" s="200">
        <v>245</v>
      </c>
      <c r="O96" s="199">
        <f t="shared" si="9"/>
        <v>15</v>
      </c>
      <c r="P96" s="208">
        <f>INDEX('2. Raumgruppen'!$A$1:$Z$29,MATCH(MID(M96,1,1),'2. Raumgruppen'!$B:$B,0),IF(MID(M96,2,2)="",MATCH('2. Raumgruppen'!$K$7,'2. Raumgruppen'!$7:$7,0),MATCH(MID(M96,2,2),'2. Raumgruppen'!$7:$7,0)))</f>
        <v>0</v>
      </c>
      <c r="Q96" s="197">
        <v>6107.85</v>
      </c>
      <c r="R96" s="207">
        <f t="shared" si="10"/>
        <v>0</v>
      </c>
      <c r="S96" s="206">
        <f t="shared" si="11"/>
        <v>0</v>
      </c>
      <c r="T96" s="297" t="s">
        <v>546</v>
      </c>
    </row>
    <row r="97" spans="2:20" ht="21.75">
      <c r="B97" s="235">
        <f t="shared" si="8"/>
        <v>86</v>
      </c>
      <c r="C97" s="205" t="s">
        <v>282</v>
      </c>
      <c r="D97" s="200"/>
      <c r="F97" s="195"/>
      <c r="H97" s="200" t="s">
        <v>359</v>
      </c>
      <c r="I97" s="209" t="s">
        <v>385</v>
      </c>
      <c r="J97" s="204" t="s">
        <v>384</v>
      </c>
      <c r="K97" s="203" t="s">
        <v>381</v>
      </c>
      <c r="L97" s="211">
        <v>6.89</v>
      </c>
      <c r="M97" s="210" t="s">
        <v>309</v>
      </c>
      <c r="N97" s="200"/>
      <c r="O97" s="199">
        <f t="shared" si="9"/>
        <v>15</v>
      </c>
      <c r="P97" s="208">
        <f>INDEX('2. Raumgruppen'!$A$1:$Z$29,MATCH(MID(M97,1,1),'2. Raumgruppen'!$B:$B,0),IF(MID(M97,2,2)="",MATCH('2. Raumgruppen'!$K$7,'2. Raumgruppen'!$7:$7,0),MATCH(MID(M97,2,2),'2. Raumgruppen'!$7:$7,0)))</f>
        <v>0</v>
      </c>
      <c r="Q97" s="197">
        <v>0</v>
      </c>
      <c r="R97" s="207">
        <f t="shared" si="10"/>
        <v>0</v>
      </c>
      <c r="S97" s="206">
        <f t="shared" si="11"/>
        <v>0</v>
      </c>
      <c r="T97" s="297"/>
    </row>
    <row r="98" spans="2:20" ht="21.75">
      <c r="B98" s="235">
        <f t="shared" si="8"/>
        <v>87</v>
      </c>
      <c r="C98" s="205" t="s">
        <v>282</v>
      </c>
      <c r="D98" s="200"/>
      <c r="F98" s="195"/>
      <c r="H98" s="200" t="s">
        <v>359</v>
      </c>
      <c r="I98" s="209" t="s">
        <v>383</v>
      </c>
      <c r="J98" s="204" t="s">
        <v>382</v>
      </c>
      <c r="K98" s="203" t="s">
        <v>381</v>
      </c>
      <c r="L98" s="211">
        <v>6.93</v>
      </c>
      <c r="M98" s="210" t="s">
        <v>309</v>
      </c>
      <c r="N98" s="200"/>
      <c r="O98" s="199">
        <f t="shared" si="9"/>
        <v>15</v>
      </c>
      <c r="P98" s="208">
        <f>INDEX('2. Raumgruppen'!$A$1:$Z$29,MATCH(MID(M98,1,1),'2. Raumgruppen'!$B:$B,0),IF(MID(M98,2,2)="",MATCH('2. Raumgruppen'!$K$7,'2. Raumgruppen'!$7:$7,0),MATCH(MID(M98,2,2),'2. Raumgruppen'!$7:$7,0)))</f>
        <v>0</v>
      </c>
      <c r="Q98" s="197">
        <v>0</v>
      </c>
      <c r="R98" s="207">
        <f t="shared" si="10"/>
        <v>0</v>
      </c>
      <c r="S98" s="206">
        <f t="shared" si="11"/>
        <v>0</v>
      </c>
      <c r="T98" s="297"/>
    </row>
    <row r="99" spans="2:20">
      <c r="B99" s="235">
        <f t="shared" si="8"/>
        <v>88</v>
      </c>
      <c r="C99" s="205" t="s">
        <v>282</v>
      </c>
      <c r="D99" s="200" t="s">
        <v>281</v>
      </c>
      <c r="F99" s="195"/>
      <c r="H99" s="200" t="s">
        <v>359</v>
      </c>
      <c r="I99" s="209" t="s">
        <v>380</v>
      </c>
      <c r="J99" s="212" t="s">
        <v>375</v>
      </c>
      <c r="K99" s="203" t="s">
        <v>295</v>
      </c>
      <c r="L99" s="211">
        <v>43.59</v>
      </c>
      <c r="M99" s="210" t="s">
        <v>374</v>
      </c>
      <c r="N99" s="200">
        <v>245</v>
      </c>
      <c r="O99" s="199">
        <f t="shared" si="9"/>
        <v>15</v>
      </c>
      <c r="P99" s="208">
        <f>INDEX('2. Raumgruppen'!$A$1:$Z$29,MATCH(MID(M99,1,1),'2. Raumgruppen'!$B:$B,0),IF(MID(M99,2,2)="",MATCH('2. Raumgruppen'!$K$7,'2. Raumgruppen'!$7:$7,0),MATCH(MID(M99,2,2),'2. Raumgruppen'!$7:$7,0)))</f>
        <v>0</v>
      </c>
      <c r="Q99" s="197">
        <v>10679.550000000001</v>
      </c>
      <c r="R99" s="207">
        <f t="shared" si="10"/>
        <v>0</v>
      </c>
      <c r="S99" s="206">
        <f t="shared" si="11"/>
        <v>0</v>
      </c>
      <c r="T99" s="297" t="s">
        <v>546</v>
      </c>
    </row>
    <row r="100" spans="2:20">
      <c r="B100" s="235">
        <f t="shared" si="8"/>
        <v>89</v>
      </c>
      <c r="C100" s="205" t="s">
        <v>282</v>
      </c>
      <c r="D100" s="200" t="s">
        <v>281</v>
      </c>
      <c r="F100" s="195"/>
      <c r="H100" s="200" t="s">
        <v>359</v>
      </c>
      <c r="I100" s="209" t="s">
        <v>379</v>
      </c>
      <c r="J100" s="212" t="s">
        <v>375</v>
      </c>
      <c r="K100" s="203" t="s">
        <v>295</v>
      </c>
      <c r="L100" s="211">
        <v>63.86</v>
      </c>
      <c r="M100" s="210" t="s">
        <v>374</v>
      </c>
      <c r="N100" s="200">
        <v>245</v>
      </c>
      <c r="O100" s="199">
        <f t="shared" si="9"/>
        <v>15</v>
      </c>
      <c r="P100" s="208">
        <f>INDEX('2. Raumgruppen'!$A$1:$Z$29,MATCH(MID(M100,1,1),'2. Raumgruppen'!$B:$B,0),IF(MID(M100,2,2)="",MATCH('2. Raumgruppen'!$K$7,'2. Raumgruppen'!$7:$7,0),MATCH(MID(M100,2,2),'2. Raumgruppen'!$7:$7,0)))</f>
        <v>0</v>
      </c>
      <c r="Q100" s="197">
        <v>15645.7</v>
      </c>
      <c r="R100" s="207">
        <f t="shared" si="10"/>
        <v>0</v>
      </c>
      <c r="S100" s="206">
        <f t="shared" si="11"/>
        <v>0</v>
      </c>
      <c r="T100" s="297" t="s">
        <v>546</v>
      </c>
    </row>
    <row r="101" spans="2:20">
      <c r="B101" s="235">
        <f t="shared" si="8"/>
        <v>90</v>
      </c>
      <c r="C101" s="205" t="s">
        <v>282</v>
      </c>
      <c r="D101" s="200" t="s">
        <v>281</v>
      </c>
      <c r="F101" s="195"/>
      <c r="H101" s="200" t="s">
        <v>359</v>
      </c>
      <c r="I101" s="209" t="s">
        <v>378</v>
      </c>
      <c r="J101" s="212" t="s">
        <v>375</v>
      </c>
      <c r="K101" s="203" t="s">
        <v>295</v>
      </c>
      <c r="L101" s="211">
        <v>43.55</v>
      </c>
      <c r="M101" s="210" t="s">
        <v>374</v>
      </c>
      <c r="N101" s="200">
        <v>245</v>
      </c>
      <c r="O101" s="199">
        <f t="shared" si="9"/>
        <v>15</v>
      </c>
      <c r="P101" s="208">
        <f>INDEX('2. Raumgruppen'!$A$1:$Z$29,MATCH(MID(M101,1,1),'2. Raumgruppen'!$B:$B,0),IF(MID(M101,2,2)="",MATCH('2. Raumgruppen'!$K$7,'2. Raumgruppen'!$7:$7,0),MATCH(MID(M101,2,2),'2. Raumgruppen'!$7:$7,0)))</f>
        <v>0</v>
      </c>
      <c r="Q101" s="197">
        <v>10669.75</v>
      </c>
      <c r="R101" s="207">
        <f t="shared" si="10"/>
        <v>0</v>
      </c>
      <c r="S101" s="206">
        <f t="shared" si="11"/>
        <v>0</v>
      </c>
      <c r="T101" s="297" t="s">
        <v>546</v>
      </c>
    </row>
    <row r="102" spans="2:20">
      <c r="B102" s="235">
        <f t="shared" si="8"/>
        <v>91</v>
      </c>
      <c r="C102" s="205" t="s">
        <v>282</v>
      </c>
      <c r="D102" s="200" t="s">
        <v>281</v>
      </c>
      <c r="F102" s="195"/>
      <c r="H102" s="200" t="s">
        <v>359</v>
      </c>
      <c r="I102" s="209" t="s">
        <v>377</v>
      </c>
      <c r="J102" s="212" t="s">
        <v>375</v>
      </c>
      <c r="K102" s="203" t="s">
        <v>295</v>
      </c>
      <c r="L102" s="211">
        <v>44.3</v>
      </c>
      <c r="M102" s="210" t="s">
        <v>374</v>
      </c>
      <c r="N102" s="200">
        <v>245</v>
      </c>
      <c r="O102" s="199">
        <f t="shared" si="9"/>
        <v>15</v>
      </c>
      <c r="P102" s="208">
        <f>INDEX('2. Raumgruppen'!$A$1:$Z$29,MATCH(MID(M102,1,1),'2. Raumgruppen'!$B:$B,0),IF(MID(M102,2,2)="",MATCH('2. Raumgruppen'!$K$7,'2. Raumgruppen'!$7:$7,0),MATCH(MID(M102,2,2),'2. Raumgruppen'!$7:$7,0)))</f>
        <v>0</v>
      </c>
      <c r="Q102" s="197">
        <v>10853.5</v>
      </c>
      <c r="R102" s="207">
        <f t="shared" si="10"/>
        <v>0</v>
      </c>
      <c r="S102" s="206">
        <f t="shared" si="11"/>
        <v>0</v>
      </c>
      <c r="T102" s="297" t="s">
        <v>546</v>
      </c>
    </row>
    <row r="103" spans="2:20">
      <c r="B103" s="235">
        <f t="shared" si="8"/>
        <v>92</v>
      </c>
      <c r="C103" s="205" t="s">
        <v>282</v>
      </c>
      <c r="D103" s="200" t="s">
        <v>281</v>
      </c>
      <c r="F103" s="195"/>
      <c r="H103" s="200" t="s">
        <v>359</v>
      </c>
      <c r="I103" s="209" t="s">
        <v>376</v>
      </c>
      <c r="J103" s="212" t="s">
        <v>375</v>
      </c>
      <c r="K103" s="203" t="s">
        <v>295</v>
      </c>
      <c r="L103" s="211">
        <v>41.5</v>
      </c>
      <c r="M103" s="210" t="s">
        <v>374</v>
      </c>
      <c r="N103" s="200">
        <v>245</v>
      </c>
      <c r="O103" s="199">
        <f t="shared" si="9"/>
        <v>15</v>
      </c>
      <c r="P103" s="208">
        <f>INDEX('2. Raumgruppen'!$A$1:$Z$29,MATCH(MID(M103,1,1),'2. Raumgruppen'!$B:$B,0),IF(MID(M103,2,2)="",MATCH('2. Raumgruppen'!$K$7,'2. Raumgruppen'!$7:$7,0),MATCH(MID(M103,2,2),'2. Raumgruppen'!$7:$7,0)))</f>
        <v>0</v>
      </c>
      <c r="Q103" s="197">
        <v>10167.5</v>
      </c>
      <c r="R103" s="207">
        <f t="shared" si="10"/>
        <v>0</v>
      </c>
      <c r="S103" s="206">
        <f t="shared" si="11"/>
        <v>0</v>
      </c>
      <c r="T103" s="297" t="s">
        <v>546</v>
      </c>
    </row>
    <row r="104" spans="2:20">
      <c r="B104" s="235">
        <f t="shared" si="8"/>
        <v>93</v>
      </c>
      <c r="C104" s="205" t="s">
        <v>282</v>
      </c>
      <c r="D104" s="200" t="s">
        <v>281</v>
      </c>
      <c r="F104" s="195"/>
      <c r="H104" s="200" t="s">
        <v>359</v>
      </c>
      <c r="I104" s="209" t="s">
        <v>373</v>
      </c>
      <c r="J104" s="204" t="s">
        <v>565</v>
      </c>
      <c r="K104" s="203" t="s">
        <v>295</v>
      </c>
      <c r="L104" s="211">
        <v>22.31</v>
      </c>
      <c r="M104" s="210" t="s">
        <v>449</v>
      </c>
      <c r="N104" s="200">
        <v>50</v>
      </c>
      <c r="O104" s="199">
        <f t="shared" si="9"/>
        <v>15</v>
      </c>
      <c r="P104" s="208">
        <f>INDEX('2. Raumgruppen'!$A$1:$Z$29,MATCH(MID(M104,1,1),'2. Raumgruppen'!$B:$B,0),IF(MID(M104,2,2)="",MATCH('2. Raumgruppen'!$K$7,'2. Raumgruppen'!$7:$7,0),MATCH(MID(M104,2,2),'2. Raumgruppen'!$7:$7,0)))</f>
        <v>0</v>
      </c>
      <c r="Q104" s="197">
        <v>1115.5</v>
      </c>
      <c r="R104" s="207">
        <f t="shared" si="10"/>
        <v>0</v>
      </c>
      <c r="S104" s="206">
        <f t="shared" si="11"/>
        <v>0</v>
      </c>
      <c r="T104" s="297" t="s">
        <v>546</v>
      </c>
    </row>
    <row r="105" spans="2:20">
      <c r="B105" s="235">
        <f t="shared" si="8"/>
        <v>94</v>
      </c>
      <c r="C105" s="205" t="s">
        <v>282</v>
      </c>
      <c r="D105" s="200" t="s">
        <v>281</v>
      </c>
      <c r="F105" s="195"/>
      <c r="H105" s="200" t="s">
        <v>359</v>
      </c>
      <c r="I105" s="209" t="s">
        <v>372</v>
      </c>
      <c r="J105" s="204" t="s">
        <v>371</v>
      </c>
      <c r="K105" s="203" t="s">
        <v>295</v>
      </c>
      <c r="L105" s="211">
        <v>4.3899999999999997</v>
      </c>
      <c r="M105" s="210" t="s">
        <v>370</v>
      </c>
      <c r="N105" s="200">
        <v>50</v>
      </c>
      <c r="O105" s="199">
        <f t="shared" si="9"/>
        <v>15</v>
      </c>
      <c r="P105" s="208">
        <f>INDEX('2. Raumgruppen'!$A$1:$Z$29,MATCH(MID(M105,1,1),'2. Raumgruppen'!$B:$B,0),IF(MID(M105,2,2)="",MATCH('2. Raumgruppen'!$K$7,'2. Raumgruppen'!$7:$7,0),MATCH(MID(M105,2,2),'2. Raumgruppen'!$7:$7,0)))</f>
        <v>0</v>
      </c>
      <c r="Q105" s="197">
        <v>219.49999999999997</v>
      </c>
      <c r="R105" s="207">
        <f t="shared" si="10"/>
        <v>0</v>
      </c>
      <c r="S105" s="206">
        <f t="shared" si="11"/>
        <v>0</v>
      </c>
      <c r="T105" s="297" t="s">
        <v>546</v>
      </c>
    </row>
    <row r="106" spans="2:20">
      <c r="B106" s="235">
        <f t="shared" si="8"/>
        <v>95</v>
      </c>
      <c r="C106" s="205" t="s">
        <v>282</v>
      </c>
      <c r="D106" s="200" t="s">
        <v>281</v>
      </c>
      <c r="F106" s="195"/>
      <c r="H106" s="200" t="s">
        <v>359</v>
      </c>
      <c r="I106" s="209" t="s">
        <v>369</v>
      </c>
      <c r="J106" s="204" t="s">
        <v>368</v>
      </c>
      <c r="K106" s="203" t="s">
        <v>361</v>
      </c>
      <c r="L106" s="211">
        <v>22.34</v>
      </c>
      <c r="M106" s="210" t="s">
        <v>299</v>
      </c>
      <c r="N106" s="200">
        <v>245</v>
      </c>
      <c r="O106" s="199">
        <f t="shared" si="9"/>
        <v>15</v>
      </c>
      <c r="P106" s="208">
        <f>INDEX('2. Raumgruppen'!$A$1:$Z$29,MATCH(MID(M106,1,1),'2. Raumgruppen'!$B:$B,0),IF(MID(M106,2,2)="",MATCH('2. Raumgruppen'!$K$7,'2. Raumgruppen'!$7:$7,0),MATCH(MID(M106,2,2),'2. Raumgruppen'!$7:$7,0)))</f>
        <v>0</v>
      </c>
      <c r="Q106" s="197">
        <v>5473.3</v>
      </c>
      <c r="R106" s="207">
        <f t="shared" si="10"/>
        <v>0</v>
      </c>
      <c r="S106" s="206">
        <f t="shared" si="11"/>
        <v>0</v>
      </c>
      <c r="T106" s="297" t="s">
        <v>546</v>
      </c>
    </row>
    <row r="107" spans="2:20">
      <c r="B107" s="235">
        <f t="shared" si="8"/>
        <v>96</v>
      </c>
      <c r="C107" s="205" t="s">
        <v>282</v>
      </c>
      <c r="D107" s="200" t="s">
        <v>281</v>
      </c>
      <c r="F107" s="195"/>
      <c r="H107" s="200" t="s">
        <v>359</v>
      </c>
      <c r="I107" s="209" t="s">
        <v>367</v>
      </c>
      <c r="J107" s="204" t="s">
        <v>366</v>
      </c>
      <c r="K107" s="203" t="s">
        <v>295</v>
      </c>
      <c r="L107" s="211">
        <v>87.24</v>
      </c>
      <c r="M107" s="210" t="s">
        <v>299</v>
      </c>
      <c r="N107" s="200">
        <v>245</v>
      </c>
      <c r="O107" s="199">
        <f t="shared" si="9"/>
        <v>15</v>
      </c>
      <c r="P107" s="208">
        <f>INDEX('2. Raumgruppen'!$A$1:$Z$29,MATCH(MID(M107,1,1),'2. Raumgruppen'!$B:$B,0),IF(MID(M107,2,2)="",MATCH('2. Raumgruppen'!$K$7,'2. Raumgruppen'!$7:$7,0),MATCH(MID(M107,2,2),'2. Raumgruppen'!$7:$7,0)))</f>
        <v>0</v>
      </c>
      <c r="Q107" s="197">
        <v>21373.8</v>
      </c>
      <c r="R107" s="207">
        <f t="shared" si="10"/>
        <v>0</v>
      </c>
      <c r="S107" s="206">
        <f t="shared" si="11"/>
        <v>0</v>
      </c>
      <c r="T107" s="297" t="s">
        <v>546</v>
      </c>
    </row>
    <row r="108" spans="2:20">
      <c r="B108" s="235">
        <f t="shared" ref="B108:B139" si="12">ROW(B108)-11</f>
        <v>97</v>
      </c>
      <c r="C108" s="205" t="s">
        <v>282</v>
      </c>
      <c r="D108" s="200" t="s">
        <v>281</v>
      </c>
      <c r="F108" s="195"/>
      <c r="H108" s="200" t="s">
        <v>359</v>
      </c>
      <c r="I108" s="209" t="s">
        <v>365</v>
      </c>
      <c r="J108" s="204" t="s">
        <v>364</v>
      </c>
      <c r="K108" s="203" t="s">
        <v>361</v>
      </c>
      <c r="L108" s="211">
        <v>5.04</v>
      </c>
      <c r="M108" s="210" t="s">
        <v>304</v>
      </c>
      <c r="N108" s="200">
        <v>245</v>
      </c>
      <c r="O108" s="199">
        <f t="shared" ref="O108:O139" si="13">SVS</f>
        <v>15</v>
      </c>
      <c r="P108" s="208">
        <f>INDEX('2. Raumgruppen'!$A$1:$Z$29,MATCH(MID(M108,1,1),'2. Raumgruppen'!$B:$B,0),IF(MID(M108,2,2)="",MATCH('2. Raumgruppen'!$K$7,'2. Raumgruppen'!$7:$7,0),MATCH(MID(M108,2,2),'2. Raumgruppen'!$7:$7,0)))</f>
        <v>0</v>
      </c>
      <c r="Q108" s="197">
        <v>1234.8</v>
      </c>
      <c r="R108" s="207">
        <f t="shared" ref="R108:R139" si="14">IF(P108=0,0,Q108/P108)</f>
        <v>0</v>
      </c>
      <c r="S108" s="206">
        <f t="shared" ref="S108:S139" si="15">R108*O108</f>
        <v>0</v>
      </c>
      <c r="T108" s="297" t="s">
        <v>546</v>
      </c>
    </row>
    <row r="109" spans="2:20">
      <c r="B109" s="235">
        <f t="shared" si="12"/>
        <v>98</v>
      </c>
      <c r="C109" s="205" t="s">
        <v>282</v>
      </c>
      <c r="D109" s="200" t="s">
        <v>281</v>
      </c>
      <c r="F109" s="195"/>
      <c r="H109" s="200" t="s">
        <v>359</v>
      </c>
      <c r="I109" s="209" t="s">
        <v>363</v>
      </c>
      <c r="J109" s="204" t="s">
        <v>362</v>
      </c>
      <c r="K109" s="203" t="s">
        <v>361</v>
      </c>
      <c r="L109" s="211">
        <v>3.17</v>
      </c>
      <c r="M109" s="210" t="s">
        <v>360</v>
      </c>
      <c r="N109" s="200">
        <v>100</v>
      </c>
      <c r="O109" s="199">
        <f t="shared" si="13"/>
        <v>15</v>
      </c>
      <c r="P109" s="208">
        <f>INDEX('2. Raumgruppen'!$A$1:$Z$29,MATCH(MID(M109,1,1),'2. Raumgruppen'!$B:$B,0),IF(MID(M109,2,2)="",MATCH('2. Raumgruppen'!$K$7,'2. Raumgruppen'!$7:$7,0),MATCH(MID(M109,2,2),'2. Raumgruppen'!$7:$7,0)))</f>
        <v>0</v>
      </c>
      <c r="Q109" s="197">
        <v>317</v>
      </c>
      <c r="R109" s="207">
        <f t="shared" si="14"/>
        <v>0</v>
      </c>
      <c r="S109" s="206">
        <f t="shared" si="15"/>
        <v>0</v>
      </c>
      <c r="T109" s="297" t="s">
        <v>546</v>
      </c>
    </row>
    <row r="110" spans="2:20">
      <c r="B110" s="235">
        <f t="shared" si="12"/>
        <v>99</v>
      </c>
      <c r="C110" s="205" t="s">
        <v>282</v>
      </c>
      <c r="D110" s="200" t="s">
        <v>281</v>
      </c>
      <c r="F110" s="195"/>
      <c r="H110" s="200" t="s">
        <v>359</v>
      </c>
      <c r="I110" s="209" t="s">
        <v>358</v>
      </c>
      <c r="J110" s="204" t="s">
        <v>357</v>
      </c>
      <c r="K110" s="203" t="s">
        <v>295</v>
      </c>
      <c r="L110" s="211">
        <v>18.45</v>
      </c>
      <c r="M110" s="210" t="s">
        <v>356</v>
      </c>
      <c r="N110" s="200">
        <v>245</v>
      </c>
      <c r="O110" s="199">
        <f t="shared" si="13"/>
        <v>15</v>
      </c>
      <c r="P110" s="208">
        <f>INDEX('2. Raumgruppen'!$A$1:$Z$29,MATCH(MID(M110,1,1),'2. Raumgruppen'!$B:$B,0),IF(MID(M110,2,2)="",MATCH('2. Raumgruppen'!$K$7,'2. Raumgruppen'!$7:$7,0),MATCH(MID(M110,2,2),'2. Raumgruppen'!$7:$7,0)))</f>
        <v>0</v>
      </c>
      <c r="Q110" s="197">
        <v>4520.25</v>
      </c>
      <c r="R110" s="207">
        <f t="shared" si="14"/>
        <v>0</v>
      </c>
      <c r="S110" s="206">
        <f t="shared" si="15"/>
        <v>0</v>
      </c>
      <c r="T110" s="297" t="s">
        <v>546</v>
      </c>
    </row>
    <row r="111" spans="2:20">
      <c r="B111" s="235">
        <f t="shared" si="12"/>
        <v>100</v>
      </c>
      <c r="C111" s="205" t="s">
        <v>282</v>
      </c>
      <c r="D111" s="200" t="s">
        <v>293</v>
      </c>
      <c r="F111" s="195"/>
      <c r="H111" s="200" t="s">
        <v>298</v>
      </c>
      <c r="I111" s="200" t="s">
        <v>355</v>
      </c>
      <c r="J111" s="204" t="s">
        <v>354</v>
      </c>
      <c r="K111" s="203" t="s">
        <v>295</v>
      </c>
      <c r="L111" s="202">
        <v>72.08</v>
      </c>
      <c r="M111" s="201" t="s">
        <v>312</v>
      </c>
      <c r="N111" s="200">
        <v>195</v>
      </c>
      <c r="O111" s="199">
        <f t="shared" si="13"/>
        <v>15</v>
      </c>
      <c r="P111" s="208">
        <f>INDEX('2. Raumgruppen'!$A$1:$Z$29,MATCH(MID(M111,1,1),'2. Raumgruppen'!$B:$B,0),IF(MID(M111,2,2)="",MATCH('2. Raumgruppen'!$K$7,'2. Raumgruppen'!$7:$7,0),MATCH(MID(M111,2,2),'2. Raumgruppen'!$7:$7,0)))</f>
        <v>0</v>
      </c>
      <c r="Q111" s="197">
        <v>14055.6</v>
      </c>
      <c r="R111" s="207">
        <f t="shared" si="14"/>
        <v>0</v>
      </c>
      <c r="S111" s="206">
        <f t="shared" si="15"/>
        <v>0</v>
      </c>
      <c r="T111" s="297" t="s">
        <v>546</v>
      </c>
    </row>
    <row r="112" spans="2:20">
      <c r="B112" s="235">
        <f t="shared" si="12"/>
        <v>101</v>
      </c>
      <c r="C112" s="205" t="s">
        <v>282</v>
      </c>
      <c r="D112" s="200" t="s">
        <v>293</v>
      </c>
      <c r="F112" s="195"/>
      <c r="H112" s="200" t="s">
        <v>298</v>
      </c>
      <c r="I112" s="200" t="s">
        <v>353</v>
      </c>
      <c r="J112" s="204" t="s">
        <v>352</v>
      </c>
      <c r="K112" s="203" t="s">
        <v>295</v>
      </c>
      <c r="L112" s="202">
        <v>7.88</v>
      </c>
      <c r="M112" s="201" t="s">
        <v>312</v>
      </c>
      <c r="N112" s="200">
        <v>195</v>
      </c>
      <c r="O112" s="199">
        <f t="shared" si="13"/>
        <v>15</v>
      </c>
      <c r="P112" s="208">
        <f>INDEX('2. Raumgruppen'!$A$1:$Z$29,MATCH(MID(M112,1,1),'2. Raumgruppen'!$B:$B,0),IF(MID(M112,2,2)="",MATCH('2. Raumgruppen'!$K$7,'2. Raumgruppen'!$7:$7,0),MATCH(MID(M112,2,2),'2. Raumgruppen'!$7:$7,0)))</f>
        <v>0</v>
      </c>
      <c r="Q112" s="197">
        <v>1536.6</v>
      </c>
      <c r="R112" s="207">
        <f t="shared" si="14"/>
        <v>0</v>
      </c>
      <c r="S112" s="206">
        <f t="shared" si="15"/>
        <v>0</v>
      </c>
      <c r="T112" s="297" t="s">
        <v>546</v>
      </c>
    </row>
    <row r="113" spans="2:20">
      <c r="B113" s="235">
        <f t="shared" si="12"/>
        <v>102</v>
      </c>
      <c r="C113" s="205" t="s">
        <v>282</v>
      </c>
      <c r="D113" s="200" t="s">
        <v>293</v>
      </c>
      <c r="F113" s="195"/>
      <c r="H113" s="200" t="s">
        <v>298</v>
      </c>
      <c r="I113" s="200" t="s">
        <v>351</v>
      </c>
      <c r="J113" s="204" t="s">
        <v>350</v>
      </c>
      <c r="K113" s="203" t="s">
        <v>295</v>
      </c>
      <c r="L113" s="202">
        <v>23.11</v>
      </c>
      <c r="M113" s="201" t="s">
        <v>349</v>
      </c>
      <c r="N113" s="200">
        <v>50</v>
      </c>
      <c r="O113" s="199">
        <f t="shared" si="13"/>
        <v>15</v>
      </c>
      <c r="P113" s="208">
        <f>INDEX('2. Raumgruppen'!$A$1:$Z$29,MATCH(MID(M113,1,1),'2. Raumgruppen'!$B:$B,0),IF(MID(M113,2,2)="",MATCH('2. Raumgruppen'!$K$7,'2. Raumgruppen'!$7:$7,0),MATCH(MID(M113,2,2),'2. Raumgruppen'!$7:$7,0)))</f>
        <v>0</v>
      </c>
      <c r="Q113" s="197">
        <v>1155.5</v>
      </c>
      <c r="R113" s="207">
        <f t="shared" si="14"/>
        <v>0</v>
      </c>
      <c r="S113" s="206">
        <f t="shared" si="15"/>
        <v>0</v>
      </c>
      <c r="T113" s="297" t="s">
        <v>546</v>
      </c>
    </row>
    <row r="114" spans="2:20">
      <c r="B114" s="235">
        <f t="shared" si="12"/>
        <v>103</v>
      </c>
      <c r="C114" s="205" t="s">
        <v>282</v>
      </c>
      <c r="D114" s="200" t="s">
        <v>293</v>
      </c>
      <c r="F114" s="195"/>
      <c r="H114" s="200" t="s">
        <v>298</v>
      </c>
      <c r="I114" s="200" t="s">
        <v>348</v>
      </c>
      <c r="J114" s="204" t="s">
        <v>347</v>
      </c>
      <c r="K114" s="203" t="s">
        <v>295</v>
      </c>
      <c r="L114" s="202">
        <v>18.75</v>
      </c>
      <c r="M114" s="201" t="s">
        <v>309</v>
      </c>
      <c r="N114" s="200"/>
      <c r="O114" s="199">
        <f t="shared" si="13"/>
        <v>15</v>
      </c>
      <c r="P114" s="208">
        <f>INDEX('2. Raumgruppen'!$A$1:$Z$29,MATCH(MID(M114,1,1),'2. Raumgruppen'!$B:$B,0),IF(MID(M114,2,2)="",MATCH('2. Raumgruppen'!$K$7,'2. Raumgruppen'!$7:$7,0),MATCH(MID(M114,2,2),'2. Raumgruppen'!$7:$7,0)))</f>
        <v>0</v>
      </c>
      <c r="Q114" s="197">
        <v>0</v>
      </c>
      <c r="R114" s="207">
        <f t="shared" si="14"/>
        <v>0</v>
      </c>
      <c r="S114" s="206">
        <f t="shared" si="15"/>
        <v>0</v>
      </c>
      <c r="T114" s="297"/>
    </row>
    <row r="115" spans="2:20">
      <c r="B115" s="235">
        <f t="shared" si="12"/>
        <v>104</v>
      </c>
      <c r="C115" s="205" t="s">
        <v>282</v>
      </c>
      <c r="D115" s="200" t="s">
        <v>293</v>
      </c>
      <c r="F115" s="195"/>
      <c r="H115" s="200" t="s">
        <v>298</v>
      </c>
      <c r="I115" s="200" t="s">
        <v>346</v>
      </c>
      <c r="J115" s="204" t="s">
        <v>345</v>
      </c>
      <c r="K115" s="203" t="s">
        <v>295</v>
      </c>
      <c r="L115" s="202">
        <v>15.09</v>
      </c>
      <c r="M115" s="201" t="s">
        <v>342</v>
      </c>
      <c r="N115" s="200">
        <v>50</v>
      </c>
      <c r="O115" s="199">
        <f t="shared" si="13"/>
        <v>15</v>
      </c>
      <c r="P115" s="208">
        <f>INDEX('2. Raumgruppen'!$A$1:$Z$29,MATCH(MID(M115,1,1),'2. Raumgruppen'!$B:$B,0),IF(MID(M115,2,2)="",MATCH('2. Raumgruppen'!$K$7,'2. Raumgruppen'!$7:$7,0),MATCH(MID(M115,2,2),'2. Raumgruppen'!$7:$7,0)))</f>
        <v>0</v>
      </c>
      <c r="Q115" s="197">
        <v>754.5</v>
      </c>
      <c r="R115" s="207">
        <f t="shared" si="14"/>
        <v>0</v>
      </c>
      <c r="S115" s="206">
        <f t="shared" si="15"/>
        <v>0</v>
      </c>
      <c r="T115" s="297" t="s">
        <v>546</v>
      </c>
    </row>
    <row r="116" spans="2:20">
      <c r="B116" s="235">
        <f t="shared" si="12"/>
        <v>105</v>
      </c>
      <c r="C116" s="205" t="s">
        <v>282</v>
      </c>
      <c r="D116" s="200" t="s">
        <v>293</v>
      </c>
      <c r="F116" s="195"/>
      <c r="H116" s="200" t="s">
        <v>298</v>
      </c>
      <c r="I116" s="200" t="s">
        <v>344</v>
      </c>
      <c r="J116" s="204" t="s">
        <v>343</v>
      </c>
      <c r="K116" s="203" t="s">
        <v>295</v>
      </c>
      <c r="L116" s="202">
        <v>33.270000000000003</v>
      </c>
      <c r="M116" s="201" t="s">
        <v>342</v>
      </c>
      <c r="N116" s="200">
        <v>50</v>
      </c>
      <c r="O116" s="199">
        <f t="shared" si="13"/>
        <v>15</v>
      </c>
      <c r="P116" s="208">
        <f>INDEX('2. Raumgruppen'!$A$1:$Z$29,MATCH(MID(M116,1,1),'2. Raumgruppen'!$B:$B,0),IF(MID(M116,2,2)="",MATCH('2. Raumgruppen'!$K$7,'2. Raumgruppen'!$7:$7,0),MATCH(MID(M116,2,2),'2. Raumgruppen'!$7:$7,0)))</f>
        <v>0</v>
      </c>
      <c r="Q116" s="197">
        <v>1663.5000000000002</v>
      </c>
      <c r="R116" s="207">
        <f t="shared" si="14"/>
        <v>0</v>
      </c>
      <c r="S116" s="206">
        <f t="shared" si="15"/>
        <v>0</v>
      </c>
      <c r="T116" s="297" t="s">
        <v>546</v>
      </c>
    </row>
    <row r="117" spans="2:20">
      <c r="B117" s="235">
        <f t="shared" si="12"/>
        <v>106</v>
      </c>
      <c r="C117" s="205" t="s">
        <v>282</v>
      </c>
      <c r="D117" s="200" t="s">
        <v>293</v>
      </c>
      <c r="F117" s="195"/>
      <c r="H117" s="200" t="s">
        <v>298</v>
      </c>
      <c r="I117" s="200" t="s">
        <v>341</v>
      </c>
      <c r="J117" s="204" t="s">
        <v>302</v>
      </c>
      <c r="K117" s="203" t="s">
        <v>295</v>
      </c>
      <c r="L117" s="202">
        <v>82.64</v>
      </c>
      <c r="M117" s="201" t="s">
        <v>299</v>
      </c>
      <c r="N117" s="200">
        <v>195</v>
      </c>
      <c r="O117" s="199">
        <f t="shared" si="13"/>
        <v>15</v>
      </c>
      <c r="P117" s="208">
        <f>INDEX('2. Raumgruppen'!$A$1:$Z$29,MATCH(MID(M117,1,1),'2. Raumgruppen'!$B:$B,0),IF(MID(M117,2,2)="",MATCH('2. Raumgruppen'!$K$7,'2. Raumgruppen'!$7:$7,0),MATCH(MID(M117,2,2),'2. Raumgruppen'!$7:$7,0)))</f>
        <v>0</v>
      </c>
      <c r="Q117" s="197">
        <v>16114.8</v>
      </c>
      <c r="R117" s="207">
        <f t="shared" si="14"/>
        <v>0</v>
      </c>
      <c r="S117" s="206">
        <f t="shared" si="15"/>
        <v>0</v>
      </c>
      <c r="T117" s="297" t="s">
        <v>546</v>
      </c>
    </row>
    <row r="118" spans="2:20">
      <c r="B118" s="235">
        <f t="shared" si="12"/>
        <v>107</v>
      </c>
      <c r="C118" s="205" t="s">
        <v>282</v>
      </c>
      <c r="D118" s="200" t="s">
        <v>293</v>
      </c>
      <c r="F118" s="195"/>
      <c r="H118" s="200" t="s">
        <v>298</v>
      </c>
      <c r="I118" s="200" t="s">
        <v>340</v>
      </c>
      <c r="J118" s="204" t="s">
        <v>339</v>
      </c>
      <c r="K118" s="203" t="s">
        <v>295</v>
      </c>
      <c r="L118" s="202">
        <v>86.8</v>
      </c>
      <c r="M118" s="201" t="s">
        <v>312</v>
      </c>
      <c r="N118" s="200">
        <v>195</v>
      </c>
      <c r="O118" s="199">
        <f t="shared" si="13"/>
        <v>15</v>
      </c>
      <c r="P118" s="208">
        <f>INDEX('2. Raumgruppen'!$A$1:$Z$29,MATCH(MID(M118,1,1),'2. Raumgruppen'!$B:$B,0),IF(MID(M118,2,2)="",MATCH('2. Raumgruppen'!$K$7,'2. Raumgruppen'!$7:$7,0),MATCH(MID(M118,2,2),'2. Raumgruppen'!$7:$7,0)))</f>
        <v>0</v>
      </c>
      <c r="Q118" s="197">
        <v>16926</v>
      </c>
      <c r="R118" s="207">
        <f t="shared" si="14"/>
        <v>0</v>
      </c>
      <c r="S118" s="206">
        <f t="shared" si="15"/>
        <v>0</v>
      </c>
      <c r="T118" s="297" t="s">
        <v>546</v>
      </c>
    </row>
    <row r="119" spans="2:20">
      <c r="B119" s="235">
        <f t="shared" si="12"/>
        <v>108</v>
      </c>
      <c r="C119" s="205" t="s">
        <v>282</v>
      </c>
      <c r="D119" s="200" t="s">
        <v>293</v>
      </c>
      <c r="F119" s="195"/>
      <c r="H119" s="200" t="s">
        <v>298</v>
      </c>
      <c r="I119" s="200" t="s">
        <v>338</v>
      </c>
      <c r="J119" s="204" t="s">
        <v>337</v>
      </c>
      <c r="K119" s="203" t="s">
        <v>295</v>
      </c>
      <c r="L119" s="202">
        <v>15.06</v>
      </c>
      <c r="M119" s="201" t="s">
        <v>312</v>
      </c>
      <c r="N119" s="200">
        <v>195</v>
      </c>
      <c r="O119" s="199">
        <f t="shared" si="13"/>
        <v>15</v>
      </c>
      <c r="P119" s="208">
        <f>INDEX('2. Raumgruppen'!$A$1:$Z$29,MATCH(MID(M119,1,1),'2. Raumgruppen'!$B:$B,0),IF(MID(M119,2,2)="",MATCH('2. Raumgruppen'!$K$7,'2. Raumgruppen'!$7:$7,0),MATCH(MID(M119,2,2),'2. Raumgruppen'!$7:$7,0)))</f>
        <v>0</v>
      </c>
      <c r="Q119" s="197">
        <v>2936.7000000000003</v>
      </c>
      <c r="R119" s="207">
        <f t="shared" si="14"/>
        <v>0</v>
      </c>
      <c r="S119" s="206">
        <f t="shared" si="15"/>
        <v>0</v>
      </c>
      <c r="T119" s="297" t="s">
        <v>546</v>
      </c>
    </row>
    <row r="120" spans="2:20">
      <c r="B120" s="235">
        <f t="shared" si="12"/>
        <v>109</v>
      </c>
      <c r="C120" s="205" t="s">
        <v>282</v>
      </c>
      <c r="D120" s="200" t="s">
        <v>293</v>
      </c>
      <c r="F120" s="195"/>
      <c r="H120" s="200" t="s">
        <v>298</v>
      </c>
      <c r="I120" s="209" t="s">
        <v>336</v>
      </c>
      <c r="J120" s="204" t="s">
        <v>310</v>
      </c>
      <c r="K120" s="203" t="s">
        <v>295</v>
      </c>
      <c r="L120" s="202">
        <v>11.61</v>
      </c>
      <c r="M120" s="201" t="s">
        <v>309</v>
      </c>
      <c r="N120" s="200"/>
      <c r="O120" s="199">
        <f t="shared" si="13"/>
        <v>15</v>
      </c>
      <c r="P120" s="208">
        <f>INDEX('2. Raumgruppen'!$A$1:$Z$29,MATCH(MID(M120,1,1),'2. Raumgruppen'!$B:$B,0),IF(MID(M120,2,2)="",MATCH('2. Raumgruppen'!$K$7,'2. Raumgruppen'!$7:$7,0),MATCH(MID(M120,2,2),'2. Raumgruppen'!$7:$7,0)))</f>
        <v>0</v>
      </c>
      <c r="Q120" s="197">
        <v>0</v>
      </c>
      <c r="R120" s="207">
        <f t="shared" si="14"/>
        <v>0</v>
      </c>
      <c r="S120" s="206">
        <f t="shared" si="15"/>
        <v>0</v>
      </c>
      <c r="T120" s="297" t="s">
        <v>546</v>
      </c>
    </row>
    <row r="121" spans="2:20">
      <c r="B121" s="235">
        <f t="shared" si="12"/>
        <v>110</v>
      </c>
      <c r="C121" s="205" t="s">
        <v>282</v>
      </c>
      <c r="D121" s="200" t="s">
        <v>293</v>
      </c>
      <c r="F121" s="195"/>
      <c r="H121" s="200" t="s">
        <v>298</v>
      </c>
      <c r="I121" s="200" t="s">
        <v>335</v>
      </c>
      <c r="J121" s="204" t="s">
        <v>334</v>
      </c>
      <c r="K121" s="203" t="s">
        <v>295</v>
      </c>
      <c r="L121" s="202">
        <v>8.4600000000000009</v>
      </c>
      <c r="M121" s="201" t="s">
        <v>304</v>
      </c>
      <c r="N121" s="200">
        <v>245</v>
      </c>
      <c r="O121" s="199">
        <f t="shared" si="13"/>
        <v>15</v>
      </c>
      <c r="P121" s="208">
        <f>INDEX('2. Raumgruppen'!$A$1:$Z$29,MATCH(MID(M121,1,1),'2. Raumgruppen'!$B:$B,0),IF(MID(M121,2,2)="",MATCH('2. Raumgruppen'!$K$7,'2. Raumgruppen'!$7:$7,0),MATCH(MID(M121,2,2),'2. Raumgruppen'!$7:$7,0)))</f>
        <v>0</v>
      </c>
      <c r="Q121" s="197">
        <v>2072.7000000000003</v>
      </c>
      <c r="R121" s="207">
        <f t="shared" si="14"/>
        <v>0</v>
      </c>
      <c r="S121" s="206">
        <f t="shared" si="15"/>
        <v>0</v>
      </c>
      <c r="T121" s="297" t="s">
        <v>546</v>
      </c>
    </row>
    <row r="122" spans="2:20">
      <c r="B122" s="235">
        <f t="shared" si="12"/>
        <v>111</v>
      </c>
      <c r="C122" s="205" t="s">
        <v>282</v>
      </c>
      <c r="D122" s="200" t="s">
        <v>293</v>
      </c>
      <c r="F122" s="195"/>
      <c r="H122" s="200" t="s">
        <v>298</v>
      </c>
      <c r="I122" s="200" t="s">
        <v>333</v>
      </c>
      <c r="J122" s="204" t="s">
        <v>332</v>
      </c>
      <c r="K122" s="203" t="s">
        <v>295</v>
      </c>
      <c r="L122" s="202">
        <v>13.17</v>
      </c>
      <c r="M122" s="201" t="s">
        <v>304</v>
      </c>
      <c r="N122" s="200">
        <v>245</v>
      </c>
      <c r="O122" s="199">
        <f t="shared" si="13"/>
        <v>15</v>
      </c>
      <c r="P122" s="208">
        <f>INDEX('2. Raumgruppen'!$A$1:$Z$29,MATCH(MID(M122,1,1),'2. Raumgruppen'!$B:$B,0),IF(MID(M122,2,2)="",MATCH('2. Raumgruppen'!$K$7,'2. Raumgruppen'!$7:$7,0),MATCH(MID(M122,2,2),'2. Raumgruppen'!$7:$7,0)))</f>
        <v>0</v>
      </c>
      <c r="Q122" s="197">
        <v>3226.65</v>
      </c>
      <c r="R122" s="207">
        <f t="shared" si="14"/>
        <v>0</v>
      </c>
      <c r="S122" s="206">
        <f t="shared" si="15"/>
        <v>0</v>
      </c>
      <c r="T122" s="297" t="s">
        <v>546</v>
      </c>
    </row>
    <row r="123" spans="2:20">
      <c r="B123" s="235">
        <f t="shared" si="12"/>
        <v>112</v>
      </c>
      <c r="C123" s="205" t="s">
        <v>282</v>
      </c>
      <c r="D123" s="200" t="s">
        <v>293</v>
      </c>
      <c r="F123" s="195"/>
      <c r="H123" s="200" t="s">
        <v>298</v>
      </c>
      <c r="I123" s="200" t="s">
        <v>331</v>
      </c>
      <c r="J123" s="204" t="s">
        <v>330</v>
      </c>
      <c r="K123" s="203" t="s">
        <v>295</v>
      </c>
      <c r="L123" s="202">
        <v>7.58</v>
      </c>
      <c r="M123" s="201" t="s">
        <v>304</v>
      </c>
      <c r="N123" s="200">
        <v>245</v>
      </c>
      <c r="O123" s="199">
        <f t="shared" si="13"/>
        <v>15</v>
      </c>
      <c r="P123" s="208">
        <f>INDEX('2. Raumgruppen'!$A$1:$Z$29,MATCH(MID(M123,1,1),'2. Raumgruppen'!$B:$B,0),IF(MID(M123,2,2)="",MATCH('2. Raumgruppen'!$K$7,'2. Raumgruppen'!$7:$7,0),MATCH(MID(M123,2,2),'2. Raumgruppen'!$7:$7,0)))</f>
        <v>0</v>
      </c>
      <c r="Q123" s="197">
        <v>1857.1</v>
      </c>
      <c r="R123" s="207">
        <f t="shared" si="14"/>
        <v>0</v>
      </c>
      <c r="S123" s="206">
        <f t="shared" si="15"/>
        <v>0</v>
      </c>
      <c r="T123" s="297" t="s">
        <v>546</v>
      </c>
    </row>
    <row r="124" spans="2:20">
      <c r="B124" s="235">
        <f t="shared" si="12"/>
        <v>113</v>
      </c>
      <c r="C124" s="205" t="s">
        <v>282</v>
      </c>
      <c r="D124" s="200" t="s">
        <v>293</v>
      </c>
      <c r="F124" s="195"/>
      <c r="H124" s="200" t="s">
        <v>298</v>
      </c>
      <c r="I124" s="200" t="s">
        <v>329</v>
      </c>
      <c r="J124" s="204" t="s">
        <v>328</v>
      </c>
      <c r="K124" s="203" t="s">
        <v>295</v>
      </c>
      <c r="L124" s="202">
        <v>22.62</v>
      </c>
      <c r="M124" s="201" t="s">
        <v>294</v>
      </c>
      <c r="N124" s="200">
        <v>1</v>
      </c>
      <c r="O124" s="199">
        <f t="shared" si="13"/>
        <v>15</v>
      </c>
      <c r="P124" s="208">
        <v>0</v>
      </c>
      <c r="Q124" s="197">
        <v>22.62</v>
      </c>
      <c r="R124" s="207">
        <f t="shared" si="14"/>
        <v>0</v>
      </c>
      <c r="S124" s="206">
        <f t="shared" si="15"/>
        <v>0</v>
      </c>
      <c r="T124" s="297" t="s">
        <v>546</v>
      </c>
    </row>
    <row r="125" spans="2:20">
      <c r="B125" s="235">
        <f t="shared" si="12"/>
        <v>114</v>
      </c>
      <c r="C125" s="205" t="s">
        <v>282</v>
      </c>
      <c r="D125" s="200" t="s">
        <v>293</v>
      </c>
      <c r="F125" s="195"/>
      <c r="H125" s="200" t="s">
        <v>298</v>
      </c>
      <c r="I125" s="200" t="s">
        <v>327</v>
      </c>
      <c r="J125" s="204" t="s">
        <v>326</v>
      </c>
      <c r="K125" s="203" t="s">
        <v>295</v>
      </c>
      <c r="L125" s="202">
        <v>56.82</v>
      </c>
      <c r="M125" s="201" t="s">
        <v>299</v>
      </c>
      <c r="N125" s="200">
        <v>245</v>
      </c>
      <c r="O125" s="199">
        <f t="shared" si="13"/>
        <v>15</v>
      </c>
      <c r="P125" s="208">
        <f>INDEX('2. Raumgruppen'!$A$1:$Z$29,MATCH(MID(M125,1,1),'2. Raumgruppen'!$B:$B,0),IF(MID(M125,2,2)="",MATCH('2. Raumgruppen'!$K$7,'2. Raumgruppen'!$7:$7,0),MATCH(MID(M125,2,2),'2. Raumgruppen'!$7:$7,0)))</f>
        <v>0</v>
      </c>
      <c r="Q125" s="197">
        <v>13920.9</v>
      </c>
      <c r="R125" s="207">
        <f t="shared" si="14"/>
        <v>0</v>
      </c>
      <c r="S125" s="206">
        <f t="shared" si="15"/>
        <v>0</v>
      </c>
      <c r="T125" s="297" t="s">
        <v>546</v>
      </c>
    </row>
    <row r="126" spans="2:20">
      <c r="B126" s="235">
        <f t="shared" si="12"/>
        <v>115</v>
      </c>
      <c r="C126" s="205" t="s">
        <v>282</v>
      </c>
      <c r="D126" s="200" t="s">
        <v>293</v>
      </c>
      <c r="F126" s="195"/>
      <c r="H126" s="200" t="s">
        <v>298</v>
      </c>
      <c r="I126" s="200" t="s">
        <v>325</v>
      </c>
      <c r="J126" s="204" t="s">
        <v>324</v>
      </c>
      <c r="K126" s="203" t="s">
        <v>295</v>
      </c>
      <c r="L126" s="202">
        <v>20.96</v>
      </c>
      <c r="M126" s="201" t="s">
        <v>356</v>
      </c>
      <c r="N126" s="200">
        <v>245</v>
      </c>
      <c r="O126" s="199">
        <f t="shared" si="13"/>
        <v>15</v>
      </c>
      <c r="P126" s="208">
        <f>INDEX('2. Raumgruppen'!$A$1:$Z$29,MATCH(MID(M126,1,1),'2. Raumgruppen'!$B:$B,0),IF(MID(M126,2,2)="",MATCH('2. Raumgruppen'!$K$7,'2. Raumgruppen'!$7:$7,0),MATCH(MID(M126,2,2),'2. Raumgruppen'!$7:$7,0)))</f>
        <v>0</v>
      </c>
      <c r="Q126" s="197">
        <v>5135.2</v>
      </c>
      <c r="R126" s="207">
        <f t="shared" si="14"/>
        <v>0</v>
      </c>
      <c r="S126" s="206">
        <f t="shared" si="15"/>
        <v>0</v>
      </c>
      <c r="T126" s="297" t="s">
        <v>546</v>
      </c>
    </row>
    <row r="127" spans="2:20">
      <c r="B127" s="235">
        <f t="shared" si="12"/>
        <v>116</v>
      </c>
      <c r="C127" s="205" t="s">
        <v>282</v>
      </c>
      <c r="D127" s="200" t="s">
        <v>293</v>
      </c>
      <c r="F127" s="195"/>
      <c r="H127" s="200" t="s">
        <v>298</v>
      </c>
      <c r="I127" s="200" t="s">
        <v>322</v>
      </c>
      <c r="J127" s="204" t="s">
        <v>321</v>
      </c>
      <c r="K127" s="203" t="s">
        <v>295</v>
      </c>
      <c r="L127" s="202">
        <v>128.26</v>
      </c>
      <c r="M127" s="201" t="s">
        <v>312</v>
      </c>
      <c r="N127" s="200">
        <v>245</v>
      </c>
      <c r="O127" s="199">
        <f t="shared" si="13"/>
        <v>15</v>
      </c>
      <c r="P127" s="208">
        <f>INDEX('2. Raumgruppen'!$A$1:$Z$29,MATCH(MID(M127,1,1),'2. Raumgruppen'!$B:$B,0),IF(MID(M127,2,2)="",MATCH('2. Raumgruppen'!$K$7,'2. Raumgruppen'!$7:$7,0),MATCH(MID(M127,2,2),'2. Raumgruppen'!$7:$7,0)))</f>
        <v>0</v>
      </c>
      <c r="Q127" s="197">
        <v>31423.699999999997</v>
      </c>
      <c r="R127" s="207">
        <f t="shared" si="14"/>
        <v>0</v>
      </c>
      <c r="S127" s="206">
        <f t="shared" si="15"/>
        <v>0</v>
      </c>
      <c r="T127" s="297" t="s">
        <v>546</v>
      </c>
    </row>
    <row r="128" spans="2:20">
      <c r="B128" s="235">
        <f t="shared" si="12"/>
        <v>117</v>
      </c>
      <c r="C128" s="205" t="s">
        <v>282</v>
      </c>
      <c r="D128" s="200" t="s">
        <v>293</v>
      </c>
      <c r="F128" s="195"/>
      <c r="H128" s="200" t="s">
        <v>298</v>
      </c>
      <c r="I128" s="200" t="s">
        <v>320</v>
      </c>
      <c r="J128" s="204" t="s">
        <v>315</v>
      </c>
      <c r="K128" s="203" t="s">
        <v>295</v>
      </c>
      <c r="L128" s="202">
        <v>68.81</v>
      </c>
      <c r="M128" s="201" t="s">
        <v>312</v>
      </c>
      <c r="N128" s="200">
        <v>195</v>
      </c>
      <c r="O128" s="199">
        <f t="shared" si="13"/>
        <v>15</v>
      </c>
      <c r="P128" s="208">
        <f>INDEX('2. Raumgruppen'!$A$1:$Z$29,MATCH(MID(M128,1,1),'2. Raumgruppen'!$B:$B,0),IF(MID(M128,2,2)="",MATCH('2. Raumgruppen'!$K$7,'2. Raumgruppen'!$7:$7,0),MATCH(MID(M128,2,2),'2. Raumgruppen'!$7:$7,0)))</f>
        <v>0</v>
      </c>
      <c r="Q128" s="197">
        <v>13417.95</v>
      </c>
      <c r="R128" s="207">
        <f t="shared" si="14"/>
        <v>0</v>
      </c>
      <c r="S128" s="206">
        <f t="shared" si="15"/>
        <v>0</v>
      </c>
      <c r="T128" s="297" t="s">
        <v>546</v>
      </c>
    </row>
    <row r="129" spans="2:20">
      <c r="B129" s="235">
        <f t="shared" si="12"/>
        <v>118</v>
      </c>
      <c r="C129" s="205" t="s">
        <v>282</v>
      </c>
      <c r="D129" s="200" t="s">
        <v>293</v>
      </c>
      <c r="F129" s="195"/>
      <c r="H129" s="200" t="s">
        <v>298</v>
      </c>
      <c r="I129" s="200" t="s">
        <v>319</v>
      </c>
      <c r="J129" s="204" t="s">
        <v>315</v>
      </c>
      <c r="K129" s="203" t="s">
        <v>295</v>
      </c>
      <c r="L129" s="202">
        <v>69.37</v>
      </c>
      <c r="M129" s="201" t="s">
        <v>312</v>
      </c>
      <c r="N129" s="200">
        <v>195</v>
      </c>
      <c r="O129" s="199">
        <f t="shared" si="13"/>
        <v>15</v>
      </c>
      <c r="P129" s="208">
        <f>INDEX('2. Raumgruppen'!$A$1:$Z$29,MATCH(MID(M129,1,1),'2. Raumgruppen'!$B:$B,0),IF(MID(M129,2,2)="",MATCH('2. Raumgruppen'!$K$7,'2. Raumgruppen'!$7:$7,0),MATCH(MID(M129,2,2),'2. Raumgruppen'!$7:$7,0)))</f>
        <v>0</v>
      </c>
      <c r="Q129" s="197">
        <v>13527.150000000001</v>
      </c>
      <c r="R129" s="207">
        <f t="shared" si="14"/>
        <v>0</v>
      </c>
      <c r="S129" s="206">
        <f t="shared" si="15"/>
        <v>0</v>
      </c>
      <c r="T129" s="297" t="s">
        <v>546</v>
      </c>
    </row>
    <row r="130" spans="2:20">
      <c r="B130" s="235">
        <f t="shared" si="12"/>
        <v>119</v>
      </c>
      <c r="C130" s="205" t="s">
        <v>282</v>
      </c>
      <c r="D130" s="200" t="s">
        <v>293</v>
      </c>
      <c r="F130" s="195"/>
      <c r="H130" s="200" t="s">
        <v>298</v>
      </c>
      <c r="I130" s="200" t="s">
        <v>318</v>
      </c>
      <c r="J130" s="204" t="s">
        <v>313</v>
      </c>
      <c r="K130" s="203" t="s">
        <v>295</v>
      </c>
      <c r="L130" s="202">
        <v>24.37</v>
      </c>
      <c r="M130" s="201" t="s">
        <v>312</v>
      </c>
      <c r="N130" s="200">
        <v>195</v>
      </c>
      <c r="O130" s="199">
        <f t="shared" si="13"/>
        <v>15</v>
      </c>
      <c r="P130" s="208">
        <f>INDEX('2. Raumgruppen'!$A$1:$Z$29,MATCH(MID(M130,1,1),'2. Raumgruppen'!$B:$B,0),IF(MID(M130,2,2)="",MATCH('2. Raumgruppen'!$K$7,'2. Raumgruppen'!$7:$7,0),MATCH(MID(M130,2,2),'2. Raumgruppen'!$7:$7,0)))</f>
        <v>0</v>
      </c>
      <c r="Q130" s="197">
        <v>4752.1500000000005</v>
      </c>
      <c r="R130" s="207">
        <f t="shared" si="14"/>
        <v>0</v>
      </c>
      <c r="S130" s="206">
        <f t="shared" si="15"/>
        <v>0</v>
      </c>
      <c r="T130" s="297" t="s">
        <v>546</v>
      </c>
    </row>
    <row r="131" spans="2:20">
      <c r="B131" s="235">
        <f t="shared" si="12"/>
        <v>120</v>
      </c>
      <c r="C131" s="205" t="s">
        <v>282</v>
      </c>
      <c r="D131" s="200" t="s">
        <v>293</v>
      </c>
      <c r="F131" s="195"/>
      <c r="H131" s="200" t="s">
        <v>298</v>
      </c>
      <c r="I131" s="200" t="s">
        <v>317</v>
      </c>
      <c r="J131" s="204" t="s">
        <v>315</v>
      </c>
      <c r="K131" s="203" t="s">
        <v>295</v>
      </c>
      <c r="L131" s="202">
        <v>69.010000000000005</v>
      </c>
      <c r="M131" s="201" t="s">
        <v>312</v>
      </c>
      <c r="N131" s="200">
        <v>195</v>
      </c>
      <c r="O131" s="199">
        <f t="shared" si="13"/>
        <v>15</v>
      </c>
      <c r="P131" s="208">
        <f>INDEX('2. Raumgruppen'!$A$1:$Z$29,MATCH(MID(M131,1,1),'2. Raumgruppen'!$B:$B,0),IF(MID(M131,2,2)="",MATCH('2. Raumgruppen'!$K$7,'2. Raumgruppen'!$7:$7,0),MATCH(MID(M131,2,2),'2. Raumgruppen'!$7:$7,0)))</f>
        <v>0</v>
      </c>
      <c r="Q131" s="197">
        <v>13456.95</v>
      </c>
      <c r="R131" s="207">
        <f t="shared" si="14"/>
        <v>0</v>
      </c>
      <c r="S131" s="206">
        <f t="shared" si="15"/>
        <v>0</v>
      </c>
      <c r="T131" s="297" t="s">
        <v>546</v>
      </c>
    </row>
    <row r="132" spans="2:20">
      <c r="B132" s="235">
        <f t="shared" si="12"/>
        <v>121</v>
      </c>
      <c r="C132" s="205" t="s">
        <v>282</v>
      </c>
      <c r="D132" s="200" t="s">
        <v>293</v>
      </c>
      <c r="F132" s="195"/>
      <c r="H132" s="200" t="s">
        <v>298</v>
      </c>
      <c r="I132" s="200" t="s">
        <v>316</v>
      </c>
      <c r="J132" s="204" t="s">
        <v>315</v>
      </c>
      <c r="K132" s="203" t="s">
        <v>295</v>
      </c>
      <c r="L132" s="202">
        <v>69.37</v>
      </c>
      <c r="M132" s="201" t="s">
        <v>312</v>
      </c>
      <c r="N132" s="200">
        <v>195</v>
      </c>
      <c r="O132" s="199">
        <f t="shared" si="13"/>
        <v>15</v>
      </c>
      <c r="P132" s="208">
        <f>INDEX('2. Raumgruppen'!$A$1:$Z$29,MATCH(MID(M132,1,1),'2. Raumgruppen'!$B:$B,0),IF(MID(M132,2,2)="",MATCH('2. Raumgruppen'!$K$7,'2. Raumgruppen'!$7:$7,0),MATCH(MID(M132,2,2),'2. Raumgruppen'!$7:$7,0)))</f>
        <v>0</v>
      </c>
      <c r="Q132" s="197">
        <v>13527.150000000001</v>
      </c>
      <c r="R132" s="207">
        <f t="shared" si="14"/>
        <v>0</v>
      </c>
      <c r="S132" s="206">
        <f t="shared" si="15"/>
        <v>0</v>
      </c>
      <c r="T132" s="297" t="s">
        <v>546</v>
      </c>
    </row>
    <row r="133" spans="2:20">
      <c r="B133" s="235">
        <f t="shared" si="12"/>
        <v>122</v>
      </c>
      <c r="C133" s="205" t="s">
        <v>282</v>
      </c>
      <c r="D133" s="200" t="s">
        <v>293</v>
      </c>
      <c r="F133" s="195"/>
      <c r="H133" s="200" t="s">
        <v>298</v>
      </c>
      <c r="I133" s="200" t="s">
        <v>314</v>
      </c>
      <c r="J133" s="204" t="s">
        <v>313</v>
      </c>
      <c r="K133" s="203" t="s">
        <v>295</v>
      </c>
      <c r="L133" s="202">
        <v>24.37</v>
      </c>
      <c r="M133" s="201" t="s">
        <v>312</v>
      </c>
      <c r="N133" s="200">
        <v>195</v>
      </c>
      <c r="O133" s="199">
        <f t="shared" si="13"/>
        <v>15</v>
      </c>
      <c r="P133" s="208">
        <f>INDEX('2. Raumgruppen'!$A$1:$Z$29,MATCH(MID(M133,1,1),'2. Raumgruppen'!$B:$B,0),IF(MID(M133,2,2)="",MATCH('2. Raumgruppen'!$K$7,'2. Raumgruppen'!$7:$7,0),MATCH(MID(M133,2,2),'2. Raumgruppen'!$7:$7,0)))</f>
        <v>0</v>
      </c>
      <c r="Q133" s="197">
        <v>4752.1500000000005</v>
      </c>
      <c r="R133" s="207">
        <f t="shared" si="14"/>
        <v>0</v>
      </c>
      <c r="S133" s="206">
        <f t="shared" si="15"/>
        <v>0</v>
      </c>
      <c r="T133" s="297" t="s">
        <v>546</v>
      </c>
    </row>
    <row r="134" spans="2:20">
      <c r="B134" s="235">
        <f t="shared" si="12"/>
        <v>123</v>
      </c>
      <c r="C134" s="205" t="s">
        <v>282</v>
      </c>
      <c r="D134" s="200" t="s">
        <v>293</v>
      </c>
      <c r="F134" s="195"/>
      <c r="H134" s="200" t="s">
        <v>298</v>
      </c>
      <c r="I134" s="200" t="s">
        <v>311</v>
      </c>
      <c r="J134" s="204" t="s">
        <v>310</v>
      </c>
      <c r="K134" s="203" t="s">
        <v>295</v>
      </c>
      <c r="L134" s="202"/>
      <c r="M134" s="201" t="s">
        <v>309</v>
      </c>
      <c r="N134" s="200"/>
      <c r="O134" s="199">
        <f t="shared" si="13"/>
        <v>15</v>
      </c>
      <c r="P134" s="208">
        <f>INDEX('2. Raumgruppen'!$A$1:$Z$29,MATCH(MID(M134,1,1),'2. Raumgruppen'!$B:$B,0),IF(MID(M134,2,2)="",MATCH('2. Raumgruppen'!$K$7,'2. Raumgruppen'!$7:$7,0),MATCH(MID(M134,2,2),'2. Raumgruppen'!$7:$7,0)))</f>
        <v>0</v>
      </c>
      <c r="Q134" s="197">
        <v>0</v>
      </c>
      <c r="R134" s="207">
        <f t="shared" si="14"/>
        <v>0</v>
      </c>
      <c r="S134" s="206">
        <f t="shared" si="15"/>
        <v>0</v>
      </c>
      <c r="T134" s="297"/>
    </row>
    <row r="135" spans="2:20">
      <c r="B135" s="235">
        <f t="shared" si="12"/>
        <v>124</v>
      </c>
      <c r="C135" s="205" t="s">
        <v>282</v>
      </c>
      <c r="D135" s="200" t="s">
        <v>293</v>
      </c>
      <c r="F135" s="195"/>
      <c r="H135" s="200" t="s">
        <v>298</v>
      </c>
      <c r="I135" s="200" t="s">
        <v>308</v>
      </c>
      <c r="J135" s="204" t="s">
        <v>307</v>
      </c>
      <c r="K135" s="203" t="s">
        <v>295</v>
      </c>
      <c r="L135" s="202">
        <v>9.33</v>
      </c>
      <c r="M135" s="201" t="s">
        <v>304</v>
      </c>
      <c r="N135" s="200">
        <v>245</v>
      </c>
      <c r="O135" s="199">
        <f t="shared" si="13"/>
        <v>15</v>
      </c>
      <c r="P135" s="208">
        <f>INDEX('2. Raumgruppen'!$A$1:$Z$29,MATCH(MID(M135,1,1),'2. Raumgruppen'!$B:$B,0),IF(MID(M135,2,2)="",MATCH('2. Raumgruppen'!$K$7,'2. Raumgruppen'!$7:$7,0),MATCH(MID(M135,2,2),'2. Raumgruppen'!$7:$7,0)))</f>
        <v>0</v>
      </c>
      <c r="Q135" s="197">
        <v>2285.85</v>
      </c>
      <c r="R135" s="207">
        <f t="shared" si="14"/>
        <v>0</v>
      </c>
      <c r="S135" s="206">
        <f t="shared" si="15"/>
        <v>0</v>
      </c>
      <c r="T135" s="297" t="s">
        <v>546</v>
      </c>
    </row>
    <row r="136" spans="2:20">
      <c r="B136" s="235">
        <f t="shared" si="12"/>
        <v>125</v>
      </c>
      <c r="C136" s="205" t="s">
        <v>282</v>
      </c>
      <c r="D136" s="200" t="s">
        <v>293</v>
      </c>
      <c r="F136" s="195"/>
      <c r="H136" s="200" t="s">
        <v>298</v>
      </c>
      <c r="I136" s="200" t="s">
        <v>306</v>
      </c>
      <c r="J136" s="204" t="s">
        <v>305</v>
      </c>
      <c r="K136" s="203" t="s">
        <v>295</v>
      </c>
      <c r="L136" s="202">
        <v>14.49</v>
      </c>
      <c r="M136" s="201" t="s">
        <v>304</v>
      </c>
      <c r="N136" s="200">
        <v>245</v>
      </c>
      <c r="O136" s="199">
        <f t="shared" si="13"/>
        <v>15</v>
      </c>
      <c r="P136" s="208">
        <f>INDEX('2. Raumgruppen'!$A$1:$Z$29,MATCH(MID(M136,1,1),'2. Raumgruppen'!$B:$B,0),IF(MID(M136,2,2)="",MATCH('2. Raumgruppen'!$K$7,'2. Raumgruppen'!$7:$7,0),MATCH(MID(M136,2,2),'2. Raumgruppen'!$7:$7,0)))</f>
        <v>0</v>
      </c>
      <c r="Q136" s="197">
        <v>3550.05</v>
      </c>
      <c r="R136" s="207">
        <f t="shared" si="14"/>
        <v>0</v>
      </c>
      <c r="S136" s="206">
        <f t="shared" si="15"/>
        <v>0</v>
      </c>
      <c r="T136" s="297" t="s">
        <v>546</v>
      </c>
    </row>
    <row r="137" spans="2:20">
      <c r="B137" s="235">
        <f t="shared" si="12"/>
        <v>126</v>
      </c>
      <c r="C137" s="205" t="s">
        <v>282</v>
      </c>
      <c r="D137" s="200" t="s">
        <v>293</v>
      </c>
      <c r="F137" s="195"/>
      <c r="H137" s="200" t="s">
        <v>298</v>
      </c>
      <c r="I137" s="200" t="s">
        <v>303</v>
      </c>
      <c r="J137" s="204" t="s">
        <v>302</v>
      </c>
      <c r="K137" s="203" t="s">
        <v>295</v>
      </c>
      <c r="L137" s="202">
        <v>13.17</v>
      </c>
      <c r="M137" s="201" t="s">
        <v>299</v>
      </c>
      <c r="N137" s="200">
        <v>245</v>
      </c>
      <c r="O137" s="199">
        <f t="shared" si="13"/>
        <v>15</v>
      </c>
      <c r="P137" s="208">
        <f>INDEX('2. Raumgruppen'!$A$1:$Z$29,MATCH(MID(M137,1,1),'2. Raumgruppen'!$B:$B,0),IF(MID(M137,2,2)="",MATCH('2. Raumgruppen'!$K$7,'2. Raumgruppen'!$7:$7,0),MATCH(MID(M137,2,2),'2. Raumgruppen'!$7:$7,0)))</f>
        <v>0</v>
      </c>
      <c r="Q137" s="197">
        <v>3226.65</v>
      </c>
      <c r="R137" s="207">
        <f t="shared" si="14"/>
        <v>0</v>
      </c>
      <c r="S137" s="206">
        <f t="shared" si="15"/>
        <v>0</v>
      </c>
      <c r="T137" s="297" t="s">
        <v>546</v>
      </c>
    </row>
    <row r="138" spans="2:20">
      <c r="B138" s="235">
        <f t="shared" si="12"/>
        <v>127</v>
      </c>
      <c r="C138" s="205" t="s">
        <v>282</v>
      </c>
      <c r="D138" s="200" t="s">
        <v>293</v>
      </c>
      <c r="F138" s="195"/>
      <c r="H138" s="200" t="s">
        <v>298</v>
      </c>
      <c r="I138" s="200" t="s">
        <v>301</v>
      </c>
      <c r="J138" s="204" t="s">
        <v>300</v>
      </c>
      <c r="K138" s="203" t="s">
        <v>295</v>
      </c>
      <c r="L138" s="202">
        <v>24.93</v>
      </c>
      <c r="M138" s="201" t="s">
        <v>299</v>
      </c>
      <c r="N138" s="200">
        <v>245</v>
      </c>
      <c r="O138" s="199">
        <f t="shared" si="13"/>
        <v>15</v>
      </c>
      <c r="P138" s="208">
        <f>INDEX('2. Raumgruppen'!$A$1:$Z$29,MATCH(MID(M138,1,1),'2. Raumgruppen'!$B:$B,0),IF(MID(M138,2,2)="",MATCH('2. Raumgruppen'!$K$7,'2. Raumgruppen'!$7:$7,0),MATCH(MID(M138,2,2),'2. Raumgruppen'!$7:$7,0)))</f>
        <v>0</v>
      </c>
      <c r="Q138" s="197">
        <v>6107.85</v>
      </c>
      <c r="R138" s="207">
        <f t="shared" si="14"/>
        <v>0</v>
      </c>
      <c r="S138" s="206">
        <f t="shared" si="15"/>
        <v>0</v>
      </c>
      <c r="T138" s="297" t="s">
        <v>546</v>
      </c>
    </row>
    <row r="139" spans="2:20">
      <c r="B139" s="235">
        <f t="shared" si="12"/>
        <v>128</v>
      </c>
      <c r="C139" s="205" t="s">
        <v>282</v>
      </c>
      <c r="D139" s="200" t="s">
        <v>293</v>
      </c>
      <c r="F139" s="195"/>
      <c r="H139" s="200" t="s">
        <v>298</v>
      </c>
      <c r="I139" s="200" t="s">
        <v>297</v>
      </c>
      <c r="J139" s="204" t="s">
        <v>296</v>
      </c>
      <c r="K139" s="203" t="s">
        <v>295</v>
      </c>
      <c r="L139" s="202">
        <v>7.7</v>
      </c>
      <c r="M139" s="201" t="s">
        <v>294</v>
      </c>
      <c r="N139" s="200">
        <v>1</v>
      </c>
      <c r="O139" s="199">
        <f t="shared" si="13"/>
        <v>15</v>
      </c>
      <c r="P139" s="198">
        <f>INDEX('2. Raumgruppen'!$A$1:$Z$29,MATCH(MID(M139,1,1),'2. Raumgruppen'!$B:$B,0),IF(MID(M139,2,2)="",MATCH('2. Raumgruppen'!$K$7,'2. Raumgruppen'!$7:$7,0),MATCH(MID(M139,2,2),'2. Raumgruppen'!$7:$7,0)))</f>
        <v>0</v>
      </c>
      <c r="Q139" s="197">
        <v>7.7</v>
      </c>
      <c r="R139" s="196">
        <f t="shared" si="14"/>
        <v>0</v>
      </c>
      <c r="S139" s="196">
        <f t="shared" si="15"/>
        <v>0</v>
      </c>
      <c r="T139" s="297"/>
    </row>
  </sheetData>
  <mergeCells count="10">
    <mergeCell ref="K9:L9"/>
    <mergeCell ref="O9:Q9"/>
    <mergeCell ref="R9:S9"/>
    <mergeCell ref="S4:T4"/>
    <mergeCell ref="B5:T5"/>
    <mergeCell ref="B7:I8"/>
    <mergeCell ref="O7:Q7"/>
    <mergeCell ref="R7:S7"/>
    <mergeCell ref="O8:Q8"/>
    <mergeCell ref="R8:S8"/>
  </mergeCells>
  <hyperlinks>
    <hyperlink ref="S4" location="Doku_Blatt_Einzelraum" display="Bearbeitungshinweis"/>
  </hyperlinks>
  <printOptions horizontalCentered="1"/>
  <pageMargins left="0.25" right="0.25" top="0.75" bottom="0.75" header="0.3" footer="0.3"/>
  <pageSetup paperSize="9" scale="75" orientation="landscape" r:id="rId1"/>
  <headerFooter alignWithMargins="0">
    <oddFooter>&amp;C&amp;"Tahoma2,Regular"&amp;9Seite &amp;P von &amp;N</oddFooter>
  </headerFooter>
  <legacy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30"/>
  <sheetViews>
    <sheetView workbookViewId="0">
      <selection activeCell="E30" sqref="E30"/>
    </sheetView>
  </sheetViews>
  <sheetFormatPr baseColWidth="10" defaultRowHeight="14.25"/>
  <cols>
    <col min="1" max="1" width="1.375" style="77" customWidth="1"/>
    <col min="2" max="2" width="8.75" style="77" customWidth="1"/>
    <col min="3" max="3" width="33.625" style="77" customWidth="1"/>
    <col min="4" max="4" width="7.5" style="78" customWidth="1"/>
    <col min="5" max="5" width="17.25" style="77" customWidth="1"/>
    <col min="6" max="6" width="11.125" style="77" customWidth="1"/>
    <col min="7" max="7" width="17.75" style="77" customWidth="1"/>
    <col min="8" max="8" width="1.375" style="77" customWidth="1"/>
    <col min="9" max="1024" width="10.625" style="77" customWidth="1"/>
  </cols>
  <sheetData>
    <row r="1" spans="2:7" ht="7.5" customHeight="1"/>
    <row r="2" spans="2:7" ht="15" customHeight="1">
      <c r="B2" s="28" t="str">
        <f>Auftraggeber</f>
        <v>Gemeinde Grünheide (Mark)</v>
      </c>
      <c r="C2" s="79"/>
      <c r="D2" s="80"/>
      <c r="E2" s="81"/>
      <c r="F2" s="74"/>
      <c r="G2" s="31" t="str">
        <f>"Projekt: "&amp;Projekt_Nr</f>
        <v xml:space="preserve">Projekt: </v>
      </c>
    </row>
    <row r="3" spans="2:7" ht="12" customHeight="1">
      <c r="B3" s="32" t="str">
        <f>Projekt_Titel</f>
        <v>Unterhalts- und Grundreinigung der Grundschule Hangelsberg</v>
      </c>
      <c r="C3" s="82"/>
      <c r="D3" s="83"/>
      <c r="E3" s="82"/>
      <c r="F3" s="75"/>
      <c r="G3" s="59"/>
    </row>
    <row r="4" spans="2:7">
      <c r="B4" s="84"/>
      <c r="C4" s="84"/>
      <c r="D4" s="85"/>
      <c r="E4" s="84"/>
      <c r="F4" s="84"/>
      <c r="G4" s="86" t="s">
        <v>46</v>
      </c>
    </row>
    <row r="5" spans="2:7">
      <c r="B5" s="311" t="str">
        <f>IF(Bieter_Name=0,"Bieter: ","Bieter: "&amp;Bieter_Firma)</f>
        <v xml:space="preserve">Bieter: </v>
      </c>
      <c r="C5" s="311"/>
      <c r="D5" s="311"/>
      <c r="E5" s="311"/>
      <c r="F5" s="311"/>
      <c r="G5" s="311"/>
    </row>
    <row r="6" spans="2:7">
      <c r="B6" s="84"/>
      <c r="C6" s="84"/>
      <c r="D6" s="85"/>
      <c r="E6" s="84"/>
      <c r="F6" s="84"/>
      <c r="G6" s="84"/>
    </row>
    <row r="7" spans="2:7" s="87" customFormat="1">
      <c r="B7" s="88" t="s">
        <v>25</v>
      </c>
      <c r="C7" s="89"/>
      <c r="D7" s="90"/>
      <c r="E7" s="91"/>
      <c r="F7" s="92"/>
      <c r="G7" s="93"/>
    </row>
    <row r="8" spans="2:7">
      <c r="B8" s="94"/>
      <c r="C8" s="95"/>
      <c r="D8" s="95"/>
      <c r="E8" s="95"/>
      <c r="F8" s="95"/>
      <c r="G8" s="95"/>
    </row>
    <row r="9" spans="2:7" ht="15">
      <c r="C9" s="96" t="s">
        <v>125</v>
      </c>
      <c r="D9" s="97"/>
      <c r="E9" s="98">
        <f>+E17+E23+E29</f>
        <v>4126.28</v>
      </c>
      <c r="F9" s="99"/>
      <c r="G9" s="98">
        <f>+G17+G23+G29</f>
        <v>0</v>
      </c>
    </row>
    <row r="10" spans="2:7">
      <c r="B10" s="100"/>
      <c r="C10" s="84"/>
      <c r="D10" s="85"/>
      <c r="E10" s="84"/>
      <c r="F10" s="84"/>
      <c r="G10" s="84"/>
    </row>
    <row r="11" spans="2:7" ht="25.5">
      <c r="B11" s="101" t="s">
        <v>122</v>
      </c>
      <c r="C11" s="101" t="s">
        <v>124</v>
      </c>
      <c r="D11" s="67" t="s">
        <v>126</v>
      </c>
      <c r="E11" s="65" t="s">
        <v>127</v>
      </c>
      <c r="F11" s="102" t="s">
        <v>128</v>
      </c>
      <c r="G11" s="103" t="s">
        <v>129</v>
      </c>
    </row>
    <row r="12" spans="2:7" ht="16.5" customHeight="1">
      <c r="B12" s="101"/>
      <c r="C12" s="101" t="s">
        <v>273</v>
      </c>
      <c r="D12" s="67"/>
      <c r="E12" s="65"/>
      <c r="F12" s="103"/>
      <c r="G12" s="103"/>
    </row>
    <row r="13" spans="2:7" ht="16.5" customHeight="1">
      <c r="B13" s="101"/>
      <c r="C13" s="104" t="s">
        <v>279</v>
      </c>
      <c r="D13" s="105"/>
      <c r="E13" s="106">
        <v>602.23</v>
      </c>
      <c r="F13" s="107"/>
      <c r="G13" s="108">
        <f>SUM(E13*F13)</f>
        <v>0</v>
      </c>
    </row>
    <row r="14" spans="2:7" ht="16.5" customHeight="1">
      <c r="B14" s="101"/>
      <c r="C14" s="104" t="s">
        <v>281</v>
      </c>
      <c r="D14" s="105"/>
      <c r="E14" s="106">
        <v>464.02</v>
      </c>
      <c r="F14" s="107"/>
      <c r="G14" s="108">
        <f>SUM(E14*F14)</f>
        <v>0</v>
      </c>
    </row>
    <row r="15" spans="2:7" ht="16.5" customHeight="1">
      <c r="B15" s="101"/>
      <c r="C15" s="77" t="s">
        <v>545</v>
      </c>
      <c r="D15" s="105"/>
      <c r="E15" s="109">
        <v>604.37</v>
      </c>
      <c r="F15" s="107"/>
      <c r="G15" s="108">
        <f>SUM(E15*F15)</f>
        <v>0</v>
      </c>
    </row>
    <row r="16" spans="2:7" ht="16.5" customHeight="1">
      <c r="B16" s="101"/>
      <c r="C16" s="104" t="s">
        <v>280</v>
      </c>
      <c r="D16" s="105"/>
      <c r="E16" s="109">
        <v>82.62</v>
      </c>
      <c r="F16" s="107"/>
      <c r="G16" s="108">
        <f>SUM(E16*F16)</f>
        <v>0</v>
      </c>
    </row>
    <row r="17" spans="2:7" s="84" customFormat="1" ht="16.5" customHeight="1">
      <c r="B17" s="110"/>
      <c r="C17" s="111" t="s">
        <v>274</v>
      </c>
      <c r="D17" s="112"/>
      <c r="E17" s="113">
        <f>SUM(E13:E16)</f>
        <v>1753.2399999999998</v>
      </c>
      <c r="F17" s="114"/>
      <c r="G17" s="113">
        <f>SUM(G13:G16)</f>
        <v>0</v>
      </c>
    </row>
    <row r="18" spans="2:7" s="84" customFormat="1" ht="16.5" customHeight="1">
      <c r="B18" s="115"/>
      <c r="C18" s="101" t="s">
        <v>275</v>
      </c>
      <c r="D18" s="116"/>
      <c r="E18" s="117"/>
      <c r="F18" s="117"/>
      <c r="G18" s="117"/>
    </row>
    <row r="19" spans="2:7" s="84" customFormat="1" ht="16.5" customHeight="1">
      <c r="B19" s="115"/>
      <c r="C19" s="118" t="s">
        <v>279</v>
      </c>
      <c r="D19" s="116"/>
      <c r="E19" s="117">
        <v>956.85</v>
      </c>
      <c r="F19" s="119"/>
      <c r="G19" s="117">
        <f t="shared" ref="G19:G22" si="0">+F19*E19</f>
        <v>0</v>
      </c>
    </row>
    <row r="20" spans="2:7" s="84" customFormat="1" ht="16.5" customHeight="1">
      <c r="B20" s="115"/>
      <c r="C20" s="118" t="s">
        <v>281</v>
      </c>
      <c r="D20" s="116"/>
      <c r="E20" s="117">
        <v>399.74</v>
      </c>
      <c r="F20" s="119"/>
      <c r="G20" s="117">
        <f t="shared" si="0"/>
        <v>0</v>
      </c>
    </row>
    <row r="21" spans="2:7" s="84" customFormat="1" ht="16.5" customHeight="1">
      <c r="B21" s="120"/>
      <c r="C21" s="84" t="s">
        <v>545</v>
      </c>
      <c r="D21" s="116"/>
      <c r="E21" s="117">
        <v>23.82</v>
      </c>
      <c r="F21" s="119"/>
      <c r="G21" s="117">
        <f t="shared" si="0"/>
        <v>0</v>
      </c>
    </row>
    <row r="22" spans="2:7" ht="16.5" customHeight="1">
      <c r="B22" s="101"/>
      <c r="C22" s="118" t="s">
        <v>280</v>
      </c>
      <c r="D22" s="116"/>
      <c r="E22" s="117">
        <v>0</v>
      </c>
      <c r="F22" s="119"/>
      <c r="G22" s="117">
        <f t="shared" si="0"/>
        <v>0</v>
      </c>
    </row>
    <row r="23" spans="2:7" s="84" customFormat="1" ht="16.5" customHeight="1">
      <c r="B23" s="110"/>
      <c r="C23" s="111" t="s">
        <v>276</v>
      </c>
      <c r="D23" s="112"/>
      <c r="E23" s="113">
        <f>SUM(E19:E22)</f>
        <v>1380.41</v>
      </c>
      <c r="F23" s="114"/>
      <c r="G23" s="113">
        <f>SUM(G19:G22)</f>
        <v>0</v>
      </c>
    </row>
    <row r="24" spans="2:7" s="84" customFormat="1" ht="16.5" customHeight="1">
      <c r="B24" s="115"/>
      <c r="C24" s="101" t="s">
        <v>277</v>
      </c>
      <c r="D24" s="116"/>
      <c r="E24" s="117"/>
      <c r="F24" s="117"/>
      <c r="G24" s="117"/>
    </row>
    <row r="25" spans="2:7" s="84" customFormat="1" ht="16.5" customHeight="1">
      <c r="B25" s="115"/>
      <c r="C25" s="118" t="s">
        <v>279</v>
      </c>
      <c r="D25" s="116"/>
      <c r="E25" s="117">
        <v>992.63</v>
      </c>
      <c r="F25" s="119"/>
      <c r="G25" s="117">
        <f>+F25*E25</f>
        <v>0</v>
      </c>
    </row>
    <row r="26" spans="2:7" s="84" customFormat="1" ht="16.5" customHeight="1">
      <c r="B26" s="120"/>
      <c r="C26" s="118" t="s">
        <v>281</v>
      </c>
      <c r="D26" s="116"/>
      <c r="E26" s="117">
        <v>0</v>
      </c>
      <c r="F26" s="119"/>
      <c r="G26" s="117">
        <f>+F26*E26</f>
        <v>0</v>
      </c>
    </row>
    <row r="27" spans="2:7" ht="16.5" customHeight="1">
      <c r="B27" s="101"/>
      <c r="C27" s="77" t="s">
        <v>545</v>
      </c>
      <c r="D27" s="116"/>
      <c r="E27" s="117">
        <v>0</v>
      </c>
      <c r="F27" s="119"/>
      <c r="G27" s="117">
        <f>+F27*E27</f>
        <v>0</v>
      </c>
    </row>
    <row r="28" spans="2:7" s="84" customFormat="1" ht="16.5" customHeight="1">
      <c r="B28" s="115"/>
      <c r="C28" s="118" t="s">
        <v>280</v>
      </c>
      <c r="D28" s="116"/>
      <c r="E28" s="117">
        <v>0</v>
      </c>
      <c r="F28" s="119"/>
      <c r="G28" s="117">
        <f>+F28*E28</f>
        <v>0</v>
      </c>
    </row>
    <row r="29" spans="2:7">
      <c r="B29" s="110"/>
      <c r="C29" s="111" t="s">
        <v>278</v>
      </c>
      <c r="D29" s="112"/>
      <c r="E29" s="113">
        <f>SUM(E25:E28)</f>
        <v>992.63</v>
      </c>
      <c r="F29" s="114"/>
      <c r="G29" s="113">
        <f>SUM(G25:G28)</f>
        <v>0</v>
      </c>
    </row>
    <row r="30" spans="2:7">
      <c r="B30" s="110"/>
      <c r="C30" s="111" t="s">
        <v>130</v>
      </c>
      <c r="D30" s="112"/>
      <c r="E30" s="113">
        <f>SUM(E17+E23+E29)</f>
        <v>4126.28</v>
      </c>
      <c r="F30" s="114"/>
      <c r="G30" s="113">
        <f>SUM(G17+G23+G29)</f>
        <v>0</v>
      </c>
    </row>
  </sheetData>
  <mergeCells count="1">
    <mergeCell ref="B5:G5"/>
  </mergeCells>
  <hyperlinks>
    <hyperlink ref="G4" location="Doku_Blatt_Grundreinigung" display="Bearbeitungshinweis"/>
  </hyperlinks>
  <pageMargins left="0.6692913385826772" right="0.47244094488188981" top="0.98425196850393704" bottom="1.1811023622047245" header="0.31496062992125984" footer="0.78740157480314965"/>
  <pageSetup paperSize="9" scale="82" fitToWidth="0" fitToHeight="0" orientation="portrait" r:id="rId1"/>
  <headerFooter alignWithMargins="0">
    <oddHeader>&amp;R&amp;"Arial2,Regular"&amp;10Anlage GRR</oddHead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MJ44"/>
  <sheetViews>
    <sheetView workbookViewId="0">
      <selection activeCell="J19" sqref="J19"/>
    </sheetView>
  </sheetViews>
  <sheetFormatPr baseColWidth="10" defaultRowHeight="14.25"/>
  <cols>
    <col min="1" max="1" width="1.375" style="77" customWidth="1"/>
    <col min="2" max="2" width="6.5" style="77" customWidth="1"/>
    <col min="3" max="3" width="25" style="122" customWidth="1"/>
    <col min="4" max="4" width="27.75" style="77" customWidth="1"/>
    <col min="5" max="5" width="5" style="78" customWidth="1"/>
    <col min="6" max="6" width="11.75" style="77" customWidth="1"/>
    <col min="7" max="7" width="14.25" style="77" customWidth="1"/>
    <col min="8" max="8" width="11.125" style="77" customWidth="1"/>
    <col min="9" max="9" width="14.625" style="77" customWidth="1"/>
    <col min="10" max="10" width="15.5" style="77" customWidth="1"/>
    <col min="11" max="11" width="1.375" style="77" customWidth="1"/>
    <col min="12" max="1024" width="10.625" style="77" customWidth="1"/>
  </cols>
  <sheetData>
    <row r="1" spans="2:10" ht="7.5" customHeight="1"/>
    <row r="2" spans="2:10" ht="15" customHeight="1">
      <c r="B2" s="28" t="str">
        <f>Auftraggeber</f>
        <v>Gemeinde Grünheide (Mark)</v>
      </c>
      <c r="C2" s="123"/>
      <c r="D2" s="79"/>
      <c r="E2" s="80"/>
      <c r="F2" s="81"/>
      <c r="G2" s="81"/>
      <c r="H2" s="81"/>
      <c r="I2" s="81"/>
      <c r="J2" s="31" t="str">
        <f>"Projekt: "&amp;Projekt_Nr</f>
        <v xml:space="preserve">Projekt: </v>
      </c>
    </row>
    <row r="3" spans="2:10" ht="12" customHeight="1">
      <c r="B3" s="32" t="str">
        <f>Projekt_Titel</f>
        <v>Unterhalts- und Grundreinigung der Grundschule Hangelsberg</v>
      </c>
      <c r="C3" s="124"/>
      <c r="D3" s="82"/>
      <c r="E3" s="83"/>
      <c r="F3" s="82"/>
      <c r="G3" s="82"/>
      <c r="H3" s="82"/>
      <c r="I3" s="82"/>
      <c r="J3" s="59"/>
    </row>
    <row r="4" spans="2:10">
      <c r="B4" s="84"/>
      <c r="C4" s="125"/>
      <c r="E4" s="85"/>
      <c r="F4" s="84"/>
      <c r="G4" s="84"/>
      <c r="H4" s="84"/>
      <c r="I4" s="84"/>
      <c r="J4" s="126" t="s">
        <v>46</v>
      </c>
    </row>
    <row r="5" spans="2:10">
      <c r="B5" s="311" t="str">
        <f>IF(Bieter_Name=0,"Bieter: ","Bieter: "&amp;Bieter_Firma)</f>
        <v xml:space="preserve">Bieter: </v>
      </c>
      <c r="C5" s="311"/>
      <c r="D5" s="311"/>
      <c r="E5" s="311"/>
      <c r="F5" s="311"/>
      <c r="G5" s="311"/>
      <c r="H5" s="311"/>
      <c r="I5" s="311"/>
      <c r="J5" s="311"/>
    </row>
    <row r="6" spans="2:10">
      <c r="B6" s="127"/>
      <c r="C6" s="128"/>
      <c r="D6" s="27"/>
      <c r="E6" s="85"/>
      <c r="F6" s="84"/>
      <c r="G6" s="84"/>
      <c r="H6" s="84"/>
      <c r="I6" s="84"/>
      <c r="J6" s="84"/>
    </row>
    <row r="7" spans="2:10" ht="19.5">
      <c r="B7" s="129"/>
      <c r="C7" s="130"/>
      <c r="D7" s="84"/>
      <c r="E7" s="85"/>
      <c r="F7" s="84"/>
      <c r="G7" s="84"/>
      <c r="H7" s="84"/>
      <c r="I7" s="84"/>
      <c r="J7" s="84"/>
    </row>
    <row r="8" spans="2:10">
      <c r="B8" s="84"/>
      <c r="C8" s="125"/>
      <c r="D8" s="84"/>
      <c r="E8" s="85"/>
      <c r="F8" s="84"/>
      <c r="G8" s="84"/>
      <c r="H8" s="84"/>
      <c r="I8" s="84"/>
      <c r="J8" s="84"/>
    </row>
    <row r="9" spans="2:10">
      <c r="B9" s="100"/>
      <c r="C9" s="131"/>
      <c r="D9" s="84"/>
      <c r="E9" s="85"/>
      <c r="F9" s="84"/>
      <c r="G9" s="84"/>
      <c r="H9" s="84"/>
      <c r="I9" s="84"/>
      <c r="J9" s="84"/>
    </row>
    <row r="10" spans="2:10" ht="38.25">
      <c r="B10" s="101" t="s">
        <v>122</v>
      </c>
      <c r="C10" s="65" t="s">
        <v>124</v>
      </c>
      <c r="D10" s="101" t="s">
        <v>123</v>
      </c>
      <c r="E10" s="67" t="s">
        <v>126</v>
      </c>
      <c r="F10" s="65" t="s">
        <v>127</v>
      </c>
      <c r="G10" s="65" t="s">
        <v>131</v>
      </c>
      <c r="H10" s="103" t="s">
        <v>132</v>
      </c>
      <c r="I10" s="103" t="s">
        <v>133</v>
      </c>
      <c r="J10" s="103" t="s">
        <v>129</v>
      </c>
    </row>
    <row r="11" spans="2:10" ht="13.5" customHeight="1">
      <c r="B11" s="101"/>
      <c r="C11" s="65"/>
      <c r="D11" s="101" t="s">
        <v>273</v>
      </c>
      <c r="E11" s="67"/>
      <c r="F11" s="65"/>
      <c r="G11" s="65"/>
      <c r="H11" s="103"/>
      <c r="I11" s="103"/>
      <c r="J11" s="103"/>
    </row>
    <row r="12" spans="2:10" ht="13.5" customHeight="1">
      <c r="B12" s="105">
        <v>1</v>
      </c>
      <c r="C12" s="132" t="s">
        <v>282</v>
      </c>
      <c r="D12" s="104" t="s">
        <v>293</v>
      </c>
      <c r="E12" s="105"/>
      <c r="F12" s="117">
        <f>ROUND(SUMIF('3. Einzelraumkalkulation'!$D$12:$D$59,$D12,'3. Einzelraumkalkulation'!$L$12:$L$59),2)</f>
        <v>491.03</v>
      </c>
      <c r="G12" s="117">
        <f>ROUND(SUMIF('3. Einzelraumkalkulation'!$D$12:$D$59,$D12,'3. Einzelraumkalkulation'!$Q$12:$Q$3026),2)</f>
        <v>97791.85</v>
      </c>
      <c r="H12" s="117">
        <f>ROUND(SUMIF('3. Einzelraumkalkulation'!$C$12:$C$47,$C12,'3. Einzelraumkalkulation'!$R$12:$R$47),2)</f>
        <v>0</v>
      </c>
      <c r="I12" s="133"/>
      <c r="J12" s="117">
        <f>ROUND(SUMIF('3. Einzelraumkalkulation'!$C$12:$C$47,$C12,'3. Einzelraumkalkulation'!$S$12:$S$47),2)+I12</f>
        <v>0</v>
      </c>
    </row>
    <row r="13" spans="2:10" ht="13.5" customHeight="1">
      <c r="B13" s="105">
        <v>2</v>
      </c>
      <c r="C13" s="132" t="s">
        <v>282</v>
      </c>
      <c r="D13" s="104" t="s">
        <v>390</v>
      </c>
      <c r="E13" s="105"/>
      <c r="F13" s="117">
        <f>ROUND(SUMIF('3. Einzelraumkalkulation'!$D$12:$D$59,$D13,'3. Einzelraumkalkulation'!$L$12:$L$59),2)</f>
        <v>618.41</v>
      </c>
      <c r="G13" s="117">
        <f>ROUND(SUMIF('3. Einzelraumkalkulation'!$D$12:$D$59,$D13,'3. Einzelraumkalkulation'!$Q$12:$Q$3026),2)</f>
        <v>130809.21</v>
      </c>
      <c r="H13" s="117">
        <f>ROUND(SUMIF('3. Einzelraumkalkulation'!$C$12:$C$47,$C13,'3. Einzelraumkalkulation'!$R$12:$R$47),2)</f>
        <v>0</v>
      </c>
      <c r="I13" s="133"/>
      <c r="J13" s="117">
        <f>ROUND(SUMIF('3. Einzelraumkalkulation'!$C$12:$C$47,$C13,'3. Einzelraumkalkulation'!$S$12:$S$47),2)+I13</f>
        <v>0</v>
      </c>
    </row>
    <row r="14" spans="2:10" ht="13.5" customHeight="1">
      <c r="B14" s="105">
        <v>3</v>
      </c>
      <c r="C14" s="132" t="s">
        <v>282</v>
      </c>
      <c r="D14" s="104" t="s">
        <v>281</v>
      </c>
      <c r="E14" s="105"/>
      <c r="F14" s="117">
        <f>ROUND(SUMIF('3. Einzelraumkalkulation'!$D$12:$D$59,$D14,'3. Einzelraumkalkulation'!$L$12:$L$59),2)</f>
        <v>464.02</v>
      </c>
      <c r="G14" s="117">
        <f>ROUND(SUMIF('3. Einzelraumkalkulation'!$D$12:$D$59,$D14,'3. Einzelraumkalkulation'!$Q$12:$Q$3026),2)</f>
        <v>109109.65</v>
      </c>
      <c r="H14" s="117">
        <f>ROUND(SUMIF('3. Einzelraumkalkulation'!$C$12:$C$47,$C14,'3. Einzelraumkalkulation'!$R$12:$R$47),2)</f>
        <v>0</v>
      </c>
      <c r="I14" s="133"/>
      <c r="J14" s="117">
        <f>ROUND(SUMIF('3. Einzelraumkalkulation'!$C$12:$C$47,$C14,'3. Einzelraumkalkulation'!$S$12:$S$47),2)+I14</f>
        <v>0</v>
      </c>
    </row>
    <row r="15" spans="2:10" ht="13.5" customHeight="1">
      <c r="B15" s="105">
        <v>4</v>
      </c>
      <c r="C15" s="132" t="s">
        <v>282</v>
      </c>
      <c r="D15" s="104" t="s">
        <v>547</v>
      </c>
      <c r="E15" s="105"/>
      <c r="F15" s="117">
        <f>ROUND(SUMIF('3. Einzelraumkalkulation'!$D$12:$D$59,$D15,'3. Einzelraumkalkulation'!$L$12:$L$59),2)</f>
        <v>0</v>
      </c>
      <c r="G15" s="117">
        <f>ROUND(SUMIF('3. Einzelraumkalkulation'!$D$12:$D$48,$D15,'3. Einzelraumkalkulation'!$Q$12:$Q$3026),2)</f>
        <v>0</v>
      </c>
      <c r="H15" s="117">
        <f>ROUND(SUMIF('3. Einzelraumkalkulation'!$C$12:$C$47,$C15,'3. Einzelraumkalkulation'!$R$12:$R$47),2)</f>
        <v>0</v>
      </c>
      <c r="I15" s="133"/>
      <c r="J15" s="117">
        <f>ROUND(SUMIF('3. Einzelraumkalkulation'!$C$12:$C$47,$C15,'3. Einzelraumkalkulation'!$S$12:$S$47),2)+I15</f>
        <v>0</v>
      </c>
    </row>
    <row r="16" spans="2:10" ht="13.5" customHeight="1">
      <c r="B16" s="105">
        <v>5</v>
      </c>
      <c r="C16" s="132" t="s">
        <v>282</v>
      </c>
      <c r="D16" s="104" t="s">
        <v>504</v>
      </c>
      <c r="E16" s="105"/>
      <c r="F16" s="117">
        <f>ROUND(SUMIF('3. Einzelraumkalkulation'!$D$12:$D$59,$D16,'3. Einzelraumkalkulation'!$L$12:$L$59),2)</f>
        <v>111.2</v>
      </c>
      <c r="G16" s="117">
        <f>ROUND(SUMIF('3. Einzelraumkalkulation'!$D$12:$D$59,$D16,'3. Einzelraumkalkulation'!$Q$12:$Q$3026),2)</f>
        <v>27244</v>
      </c>
      <c r="H16" s="117">
        <f>ROUND(SUMIF('3. Einzelraumkalkulation'!$C$12:$C$47,$C16,'3. Einzelraumkalkulation'!$R$12:$R$47),2)</f>
        <v>0</v>
      </c>
      <c r="I16" s="133"/>
      <c r="J16" s="117">
        <f>ROUND(SUMIF('3. Einzelraumkalkulation'!$C$12:$C$47,$C16,'3. Einzelraumkalkulation'!$S$12:$S$47),2)+I16</f>
        <v>0</v>
      </c>
    </row>
    <row r="17" spans="2:10" s="84" customFormat="1" ht="12.75">
      <c r="B17" s="110"/>
      <c r="C17" s="135"/>
      <c r="D17" s="111" t="s">
        <v>283</v>
      </c>
      <c r="E17" s="112"/>
      <c r="F17" s="113">
        <f>SUM(F12:F16)</f>
        <v>1684.66</v>
      </c>
      <c r="G17" s="113">
        <f>SUM(G12:G16)</f>
        <v>364954.70999999996</v>
      </c>
      <c r="H17" s="113">
        <f>SUM(H12:H16)</f>
        <v>0</v>
      </c>
      <c r="I17" s="113">
        <f>SUM(I12:I16)</f>
        <v>0</v>
      </c>
      <c r="J17" s="113">
        <f>SUM(J12:J16)</f>
        <v>0</v>
      </c>
    </row>
    <row r="18" spans="2:10" s="84" customFormat="1" ht="12.75">
      <c r="B18" s="110"/>
      <c r="C18" s="135"/>
      <c r="D18" s="111" t="s">
        <v>274</v>
      </c>
      <c r="E18" s="112"/>
      <c r="F18" s="114"/>
      <c r="G18" s="114"/>
      <c r="H18" s="114"/>
      <c r="I18" s="114"/>
      <c r="J18" s="114">
        <f>+'4. Grundreinigung'!G17</f>
        <v>0</v>
      </c>
    </row>
    <row r="19" spans="2:10" s="84" customFormat="1" ht="12.75">
      <c r="B19" s="110"/>
      <c r="C19" s="135"/>
      <c r="D19" s="111" t="s">
        <v>284</v>
      </c>
      <c r="E19" s="112"/>
      <c r="F19" s="302"/>
      <c r="G19" s="114"/>
      <c r="H19" s="114"/>
      <c r="I19" s="114"/>
      <c r="J19" s="113">
        <f>+J18+J17</f>
        <v>0</v>
      </c>
    </row>
    <row r="20" spans="2:10" s="84" customFormat="1" ht="12.75">
      <c r="B20" s="115"/>
      <c r="C20" s="134"/>
      <c r="D20" s="101" t="s">
        <v>275</v>
      </c>
      <c r="E20" s="116"/>
      <c r="F20" s="117"/>
      <c r="G20" s="117"/>
      <c r="H20" s="117"/>
      <c r="I20" s="117"/>
      <c r="J20" s="117"/>
    </row>
    <row r="21" spans="2:10" s="84" customFormat="1" ht="12.75">
      <c r="B21" s="115">
        <v>1</v>
      </c>
      <c r="C21" s="134" t="s">
        <v>282</v>
      </c>
      <c r="D21" s="104" t="s">
        <v>293</v>
      </c>
      <c r="E21" s="116"/>
      <c r="F21" s="117">
        <f>ROUND(SUMIF('3. Einzelraumkalkulation'!$D$60:$D$110,$D21,'3. Einzelraumkalkulation'!$L$60:$L$110),2)</f>
        <v>991.12</v>
      </c>
      <c r="G21" s="117">
        <f>ROUND(SUMIF('3. Einzelraumkalkulation'!$D$60:$D$110,$D21,'3. Einzelraumkalkulation'!$Q$12:$Q$110),2)</f>
        <v>270686.98</v>
      </c>
      <c r="H21" s="117">
        <f>ROUND(SUMIF('3. Einzelraumkalkulation'!$C$12:$C$47,$C21,'3. Einzelraumkalkulation'!$R$12:$R$47),2)</f>
        <v>0</v>
      </c>
      <c r="I21" s="121"/>
      <c r="J21" s="117">
        <f>ROUND(SUMIF('3. Einzelraumkalkulation'!$C$12:$C$47,$C21,'3. Einzelraumkalkulation'!$S$12:$S$47),2)+I21</f>
        <v>0</v>
      </c>
    </row>
    <row r="22" spans="2:10" s="84" customFormat="1" ht="12.75">
      <c r="B22" s="115">
        <v>2</v>
      </c>
      <c r="C22" s="134" t="s">
        <v>282</v>
      </c>
      <c r="D22" s="104" t="s">
        <v>390</v>
      </c>
      <c r="E22" s="116"/>
      <c r="F22" s="117">
        <f>ROUND(SUMIF('3. Einzelraumkalkulation'!$D$60:$D$110,$D22,'3. Einzelraumkalkulation'!$L$60:$L$110),2)</f>
        <v>23.82</v>
      </c>
      <c r="G22" s="117">
        <f>ROUND(SUMIF('3. Einzelraumkalkulation'!$D$60:$D$110,$D22,'3. Einzelraumkalkulation'!$Q$12:$Q$110),2)</f>
        <v>5835.9</v>
      </c>
      <c r="H22" s="117">
        <f>ROUND(SUMIF('3. Einzelraumkalkulation'!$C$12:$C$47,$C22,'3. Einzelraumkalkulation'!$R$12:$R$47),2)</f>
        <v>0</v>
      </c>
      <c r="I22" s="121"/>
      <c r="J22" s="117">
        <f>ROUND(SUMIF('3. Einzelraumkalkulation'!$C$12:$C$47,$C22,'3. Einzelraumkalkulation'!$S$12:$S$47),2)+I22</f>
        <v>0</v>
      </c>
    </row>
    <row r="23" spans="2:10" s="84" customFormat="1" ht="12.75">
      <c r="B23" s="115">
        <v>3</v>
      </c>
      <c r="C23" s="134" t="s">
        <v>282</v>
      </c>
      <c r="D23" s="104" t="s">
        <v>281</v>
      </c>
      <c r="E23" s="116"/>
      <c r="F23" s="117">
        <f>ROUND(SUMIF('3. Einzelraumkalkulation'!$D$60:$D$110,$D23,'3. Einzelraumkalkulation'!$L$60:$L$110),2)</f>
        <v>399.74</v>
      </c>
      <c r="G23" s="117">
        <f>ROUND(SUMIF('3. Einzelraumkalkulation'!$D$60:$D$110,$D23,'3. Einzelraumkalkulation'!$Q$12:$Q$110),2)</f>
        <v>96936.45</v>
      </c>
      <c r="H23" s="117">
        <f>ROUND(SUMIF('3. Einzelraumkalkulation'!$C$12:$C$47,$C23,'3. Einzelraumkalkulation'!$R$12:$R$47),2)</f>
        <v>0</v>
      </c>
      <c r="I23" s="121"/>
      <c r="J23" s="117">
        <f>ROUND(SUMIF('3. Einzelraumkalkulation'!$C$12:$C$47,$C23,'3. Einzelraumkalkulation'!$S$12:$S$47),2)+I23</f>
        <v>0</v>
      </c>
    </row>
    <row r="24" spans="2:10" s="84" customFormat="1" ht="12.75">
      <c r="B24" s="115">
        <v>4</v>
      </c>
      <c r="C24" s="134" t="s">
        <v>282</v>
      </c>
      <c r="D24" s="104" t="s">
        <v>547</v>
      </c>
      <c r="E24" s="116"/>
      <c r="F24" s="117">
        <f>ROUND(SUMIF('3. Einzelraumkalkulation'!$D$60:$D$110,$D24,'3. Einzelraumkalkulation'!$L$60:$L$110),2)</f>
        <v>0</v>
      </c>
      <c r="G24" s="117">
        <f ca="1">ROUND(SUMIF('3. Einzelraumkalkulation'!$D$60:$D$110,$D24,'3. Einzelraumkalkulation'!$Q$12:$Q$47),2)</f>
        <v>0</v>
      </c>
      <c r="H24" s="117">
        <f>ROUND(SUMIF('3. Einzelraumkalkulation'!$C$12:$C$47,$C24,'3. Einzelraumkalkulation'!$R$12:$R$47),2)</f>
        <v>0</v>
      </c>
      <c r="I24" s="121"/>
      <c r="J24" s="117">
        <f>ROUND(SUMIF('3. Einzelraumkalkulation'!$C$12:$C$47,$C24,'3. Einzelraumkalkulation'!$S$12:$S$47),2)+I24</f>
        <v>0</v>
      </c>
    </row>
    <row r="25" spans="2:10" s="84" customFormat="1" ht="12.75">
      <c r="B25" s="110"/>
      <c r="C25" s="135"/>
      <c r="D25" s="111" t="s">
        <v>285</v>
      </c>
      <c r="E25" s="112"/>
      <c r="F25" s="113">
        <f>SUM(F21:F24)</f>
        <v>1414.68</v>
      </c>
      <c r="G25" s="113">
        <f ca="1">SUM(G21:G24)</f>
        <v>373459.33</v>
      </c>
      <c r="H25" s="113">
        <f>SUM(H21:H24)</f>
        <v>0</v>
      </c>
      <c r="I25" s="113">
        <f>SUM(I21:I24)</f>
        <v>0</v>
      </c>
      <c r="J25" s="113">
        <f>SUM(J21:J24)</f>
        <v>0</v>
      </c>
    </row>
    <row r="26" spans="2:10" s="84" customFormat="1" ht="12.75">
      <c r="B26" s="110"/>
      <c r="C26" s="135"/>
      <c r="D26" s="111" t="s">
        <v>276</v>
      </c>
      <c r="E26" s="112"/>
      <c r="F26" s="114"/>
      <c r="G26" s="114"/>
      <c r="H26" s="114"/>
      <c r="I26" s="114"/>
      <c r="J26" s="114">
        <f>+'4. Grundreinigung'!G23</f>
        <v>0</v>
      </c>
    </row>
    <row r="27" spans="2:10" s="84" customFormat="1" ht="12.75">
      <c r="B27" s="110"/>
      <c r="C27" s="135"/>
      <c r="D27" s="111" t="s">
        <v>286</v>
      </c>
      <c r="E27" s="112"/>
      <c r="F27" s="113"/>
      <c r="G27" s="114"/>
      <c r="H27" s="114"/>
      <c r="I27" s="114"/>
      <c r="J27" s="113">
        <f>+J26+J25</f>
        <v>0</v>
      </c>
    </row>
    <row r="28" spans="2:10" s="84" customFormat="1" ht="12.75">
      <c r="B28" s="115"/>
      <c r="C28" s="134"/>
      <c r="D28" s="101" t="s">
        <v>277</v>
      </c>
      <c r="E28" s="116"/>
      <c r="F28" s="117"/>
      <c r="G28" s="117"/>
      <c r="H28" s="117"/>
      <c r="I28" s="117"/>
      <c r="J28" s="117"/>
    </row>
    <row r="29" spans="2:10" s="84" customFormat="1" ht="12.75">
      <c r="B29" s="115">
        <v>1</v>
      </c>
      <c r="C29" s="134" t="s">
        <v>282</v>
      </c>
      <c r="D29" s="118" t="s">
        <v>293</v>
      </c>
      <c r="E29" s="116"/>
      <c r="F29" s="117">
        <f>ROUND(SUMIF('3. Einzelraumkalkulation'!$D$111:$D$139,$D29,'3. Einzelraumkalkulation'!$L$111:$L$139),2)</f>
        <v>1019.08</v>
      </c>
      <c r="G29" s="117">
        <f>ROUND(SUMIF('3. Einzelraumkalkulation'!$D$111:$D$139,$D29,'3. Einzelraumkalkulation'!$Q$12:$Q$139),2)</f>
        <v>210045.13</v>
      </c>
      <c r="H29" s="117">
        <f>ROUND(SUMIF('3. Einzelraumkalkulation'!$C$12:$C$139,$C29,'3. Einzelraumkalkulation'!$R$12:$R$139),2)</f>
        <v>0</v>
      </c>
      <c r="I29" s="119"/>
      <c r="J29" s="117">
        <f>ROUND(SUMIF('3. Einzelraumkalkulation'!$C$12:$C$139,$C29,'3. Einzelraumkalkulation'!$S$12:$S$139),2)+I29</f>
        <v>0</v>
      </c>
    </row>
    <row r="30" spans="2:10" s="84" customFormat="1" ht="12.75">
      <c r="B30" s="115">
        <v>2</v>
      </c>
      <c r="C30" s="134" t="s">
        <v>282</v>
      </c>
      <c r="D30" s="104" t="s">
        <v>281</v>
      </c>
      <c r="E30" s="116"/>
      <c r="F30" s="117">
        <f>ROUND(SUMIF('3. Einzelraumkalkulation'!$D$111:$D$139,$D30,'3. Einzelraumkalkulation'!$L$111:$L$139),2)</f>
        <v>0</v>
      </c>
      <c r="G30" s="117">
        <f>ROUND(SUMIF('3. Einzelraumkalkulation'!$D$111:$D$139,$D30,'3. Einzelraumkalkulation'!$Q$12:$Q$139),2)</f>
        <v>0</v>
      </c>
      <c r="H30" s="117">
        <f>ROUND(SUMIF('3. Einzelraumkalkulation'!$C$12:$C$139,$C30,'3. Einzelraumkalkulation'!$R$12:$R$139),2)</f>
        <v>0</v>
      </c>
      <c r="I30" s="119"/>
      <c r="J30" s="117">
        <f>ROUND(SUMIF('3. Einzelraumkalkulation'!$C$12:$C$139,$C30,'3. Einzelraumkalkulation'!$S$12:$S$139),2)+I30</f>
        <v>0</v>
      </c>
    </row>
    <row r="31" spans="2:10" s="84" customFormat="1" ht="12.75">
      <c r="B31" s="115">
        <v>3</v>
      </c>
      <c r="C31" s="134" t="s">
        <v>282</v>
      </c>
      <c r="D31" s="118" t="s">
        <v>390</v>
      </c>
      <c r="E31" s="116"/>
      <c r="F31" s="117">
        <f>ROUND(SUMIF('3. Einzelraumkalkulation'!$D$111:$D$139,$D31,'3. Einzelraumkalkulation'!$L$111:$L$139),2)</f>
        <v>0</v>
      </c>
      <c r="G31" s="117">
        <f>ROUND(SUMIF('3. Einzelraumkalkulation'!$D$111:$D$139,$D31,'3. Einzelraumkalkulation'!$Q$12:$Q$139),2)</f>
        <v>0</v>
      </c>
      <c r="H31" s="117">
        <f>ROUND(SUMIF('3. Einzelraumkalkulation'!$C$12:$C$139,$C31,'3. Einzelraumkalkulation'!$R$12:$R$139),2)</f>
        <v>0</v>
      </c>
      <c r="I31" s="119"/>
      <c r="J31" s="117">
        <f>ROUND(SUMIF('3. Einzelraumkalkulation'!$C$12:$C$139,$C31,'3. Einzelraumkalkulation'!$S$12:$S$139),2)+I31</f>
        <v>0</v>
      </c>
    </row>
    <row r="32" spans="2:10" s="84" customFormat="1" ht="12.75">
      <c r="B32" s="110"/>
      <c r="C32" s="135"/>
      <c r="D32" s="111" t="s">
        <v>287</v>
      </c>
      <c r="E32" s="112"/>
      <c r="F32" s="113">
        <f>SUM(F29:F31)</f>
        <v>1019.08</v>
      </c>
      <c r="G32" s="113">
        <f>SUM(G29:G31)</f>
        <v>210045.13</v>
      </c>
      <c r="H32" s="113">
        <f>SUM(H29:H31)</f>
        <v>0</v>
      </c>
      <c r="I32" s="113">
        <f>SUM(I29:I31)</f>
        <v>0</v>
      </c>
      <c r="J32" s="113">
        <f>SUM(J29:J31)</f>
        <v>0</v>
      </c>
    </row>
    <row r="33" spans="1:10" s="84" customFormat="1" ht="12.75">
      <c r="B33" s="110"/>
      <c r="C33" s="135"/>
      <c r="D33" s="111" t="s">
        <v>278</v>
      </c>
      <c r="E33" s="112"/>
      <c r="F33" s="114"/>
      <c r="G33" s="114"/>
      <c r="H33" s="114"/>
      <c r="I33" s="114"/>
      <c r="J33" s="114">
        <f>+'4. Grundreinigung'!G29</f>
        <v>0</v>
      </c>
    </row>
    <row r="34" spans="1:10" s="84" customFormat="1" ht="12.75">
      <c r="B34" s="110"/>
      <c r="C34" s="135"/>
      <c r="D34" s="111" t="s">
        <v>288</v>
      </c>
      <c r="E34" s="112"/>
      <c r="F34" s="113"/>
      <c r="G34" s="114"/>
      <c r="H34" s="114"/>
      <c r="I34" s="114"/>
      <c r="J34" s="113">
        <f>+J33+J32</f>
        <v>0</v>
      </c>
    </row>
    <row r="35" spans="1:10" ht="21.75" customHeight="1">
      <c r="B35" s="136"/>
      <c r="C35" s="137"/>
      <c r="D35" s="101" t="s">
        <v>289</v>
      </c>
      <c r="E35" s="67"/>
      <c r="F35" s="138">
        <f>+F17+F25+F32</f>
        <v>4118.42</v>
      </c>
      <c r="G35" s="138">
        <f ca="1">+G17+G25+G32</f>
        <v>948459.17</v>
      </c>
      <c r="H35" s="138">
        <f>+H17+H25+H32</f>
        <v>0</v>
      </c>
      <c r="I35" s="138">
        <f>+I17+I25+I32</f>
        <v>0</v>
      </c>
      <c r="J35" s="138">
        <f>+J19+J27+J34</f>
        <v>0</v>
      </c>
    </row>
    <row r="36" spans="1:10">
      <c r="B36" s="100"/>
      <c r="C36" s="131"/>
      <c r="D36" s="84"/>
      <c r="E36" s="85"/>
      <c r="F36" s="139"/>
      <c r="G36" s="140"/>
      <c r="H36" s="84"/>
      <c r="I36" s="84"/>
      <c r="J36" s="141"/>
    </row>
    <row r="37" spans="1:10">
      <c r="B37" s="100"/>
      <c r="C37" s="131"/>
      <c r="D37" s="84"/>
      <c r="E37" s="85"/>
      <c r="F37" s="84"/>
      <c r="G37" s="84"/>
      <c r="H37" s="84"/>
      <c r="I37" s="84"/>
      <c r="J37" s="141"/>
    </row>
    <row r="38" spans="1:10" ht="27" customHeight="1">
      <c r="B38" s="100"/>
      <c r="C38" s="131"/>
      <c r="D38" s="326"/>
      <c r="E38" s="326"/>
      <c r="F38" s="326"/>
      <c r="G38" s="326"/>
      <c r="J38" s="142">
        <v>0</v>
      </c>
    </row>
    <row r="39" spans="1:10">
      <c r="B39" s="100"/>
      <c r="C39" s="131"/>
      <c r="D39" s="84"/>
      <c r="E39" s="85"/>
      <c r="F39" s="84"/>
      <c r="G39" s="84"/>
      <c r="H39" s="84"/>
      <c r="I39" s="84"/>
      <c r="J39" s="141"/>
    </row>
    <row r="40" spans="1:10">
      <c r="B40" s="100"/>
      <c r="C40" s="131"/>
      <c r="D40" s="84"/>
      <c r="E40" s="85"/>
      <c r="F40" s="140"/>
      <c r="G40" s="84"/>
      <c r="H40" s="84"/>
      <c r="I40" s="84"/>
      <c r="J40" s="141"/>
    </row>
    <row r="41" spans="1:10">
      <c r="B41" s="100" t="s">
        <v>134</v>
      </c>
      <c r="C41" s="131"/>
      <c r="D41" s="84"/>
      <c r="E41" s="85"/>
      <c r="F41" s="84"/>
      <c r="G41" s="84"/>
      <c r="H41" s="84"/>
      <c r="I41" s="84"/>
      <c r="J41" s="141"/>
    </row>
    <row r="42" spans="1:10">
      <c r="B42" s="100"/>
      <c r="C42" s="131"/>
      <c r="D42" s="84"/>
      <c r="E42" s="85"/>
      <c r="F42" s="84"/>
      <c r="G42" s="84"/>
      <c r="H42" s="84"/>
      <c r="I42" s="84"/>
      <c r="J42" s="141"/>
    </row>
    <row r="43" spans="1:10" ht="12.75" customHeight="1">
      <c r="A43" s="99"/>
      <c r="B43" s="327" t="s">
        <v>135</v>
      </c>
      <c r="C43" s="327"/>
      <c r="D43" s="327"/>
      <c r="E43" s="143"/>
      <c r="F43" s="328" t="s">
        <v>136</v>
      </c>
      <c r="G43" s="328"/>
      <c r="H43" s="328"/>
      <c r="I43" s="328"/>
      <c r="J43" s="328"/>
    </row>
    <row r="44" spans="1:10" ht="75" customHeight="1">
      <c r="B44" s="329">
        <f ca="1">NOW()</f>
        <v>46224.383279513888</v>
      </c>
      <c r="C44" s="329"/>
      <c r="D44" s="329"/>
      <c r="E44" s="144"/>
      <c r="F44" s="330"/>
      <c r="G44" s="330"/>
      <c r="H44" s="330"/>
      <c r="I44" s="330"/>
      <c r="J44" s="330"/>
    </row>
  </sheetData>
  <mergeCells count="6">
    <mergeCell ref="B5:J5"/>
    <mergeCell ref="D38:G38"/>
    <mergeCell ref="B43:D43"/>
    <mergeCell ref="F43:J43"/>
    <mergeCell ref="B44:D44"/>
    <mergeCell ref="F44:J44"/>
  </mergeCells>
  <dataValidations disablePrompts="1" count="3">
    <dataValidation type="date" allowBlank="1" showInputMessage="1" showErrorMessage="1" errorTitle="Unterschriftsdatum" error="Bitte hier ein gültiges Datum eintragen!" sqref="B44">
      <formula1>36526</formula1>
      <formula2>73050</formula2>
    </dataValidation>
    <dataValidation allowBlank="1" showInputMessage="1" showErrorMessage="1" promptTitle="Achtung!" prompt="Dieses Blatt ist auszudrucken, zu unterschreiben und dem Angebot beizufügen!" sqref="F43:F44"/>
    <dataValidation type="decimal" allowBlank="1" showInputMessage="1" showErrorMessage="1" errorTitle="Preisnachlass" error="Hier sind nur Prozentwerte zulässig!" sqref="J38">
      <formula1>0</formula1>
      <formula2>1</formula2>
    </dataValidation>
  </dataValidations>
  <hyperlinks>
    <hyperlink ref="J4" location="Doku_Blatt_Preiszusammenstellung" display="Bearbeitungshinweis"/>
  </hyperlinks>
  <printOptions horizontalCentered="1"/>
  <pageMargins left="0.25" right="0.25" top="0.75" bottom="0.75" header="0.3" footer="0.3"/>
  <pageSetup paperSize="9" scale="69" orientation="portrait" r:id="rId1"/>
  <headerFooter alignWithMargins="0">
    <oddHeader>&amp;R&amp;"Tahoma2,Regular"Anlage SUM</oddHeader>
    <oddFooter>&amp;C&amp;"Tahoma2,Regular"&amp;9Seite &amp;P von &amp;N</oddFoot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82"/>
  <sheetViews>
    <sheetView showFormulas="1" topLeftCell="A40" workbookViewId="0">
      <selection activeCell="B168" sqref="B168"/>
    </sheetView>
  </sheetViews>
  <sheetFormatPr baseColWidth="10" defaultRowHeight="14.25"/>
  <cols>
    <col min="1" max="1" width="1.375" style="2" customWidth="1"/>
    <col min="2" max="2" width="29.25" style="2" customWidth="1"/>
    <col min="3" max="3" width="45.75" style="2" customWidth="1"/>
    <col min="4" max="4" width="19.125" style="2" customWidth="1"/>
    <col min="5" max="5" width="1.375" style="2" customWidth="1"/>
    <col min="6" max="1024" width="10.625" style="2" customWidth="1"/>
  </cols>
  <sheetData>
    <row r="1" spans="2:7" ht="7.5" customHeight="1"/>
    <row r="2" spans="2:7" ht="15" customHeight="1">
      <c r="B2" s="28" t="s">
        <v>555</v>
      </c>
      <c r="C2" s="73"/>
      <c r="D2" s="31" t="s">
        <v>553</v>
      </c>
    </row>
    <row r="3" spans="2:7" ht="12" customHeight="1">
      <c r="B3" s="32" t="s">
        <v>552</v>
      </c>
      <c r="C3" s="33"/>
      <c r="D3" s="59"/>
    </row>
    <row r="4" spans="2:7" s="145" customFormat="1">
      <c r="B4" s="84"/>
      <c r="C4" s="84"/>
      <c r="D4" s="126" t="s">
        <v>46</v>
      </c>
      <c r="E4" s="2"/>
      <c r="F4" s="2"/>
      <c r="G4" s="2"/>
    </row>
    <row r="5" spans="2:7" s="145" customFormat="1">
      <c r="B5" s="311" t="s">
        <v>138</v>
      </c>
      <c r="C5" s="311"/>
      <c r="D5" s="311"/>
      <c r="E5" s="2"/>
      <c r="F5" s="2"/>
      <c r="G5" s="2"/>
    </row>
    <row r="6" spans="2:7" s="145" customFormat="1">
      <c r="B6" s="127"/>
      <c r="C6" s="27"/>
      <c r="D6" s="27"/>
      <c r="E6" s="2"/>
      <c r="F6" s="2"/>
      <c r="G6" s="2"/>
    </row>
    <row r="7" spans="2:7" ht="19.5">
      <c r="B7" s="129" t="s">
        <v>137</v>
      </c>
      <c r="C7" s="35"/>
      <c r="D7" s="35"/>
    </row>
    <row r="8" spans="2:7" ht="19.5">
      <c r="B8" s="129"/>
      <c r="C8" s="35"/>
      <c r="D8" s="35"/>
    </row>
    <row r="9" spans="2:7" ht="15">
      <c r="B9" s="146" t="s">
        <v>138</v>
      </c>
      <c r="C9" s="35"/>
      <c r="D9" s="35"/>
    </row>
    <row r="10" spans="2:7">
      <c r="B10" s="76" t="s">
        <v>35</v>
      </c>
      <c r="C10" s="333"/>
      <c r="D10" s="334"/>
    </row>
    <row r="11" spans="2:7">
      <c r="B11" s="35" t="s">
        <v>139</v>
      </c>
      <c r="C11" s="333"/>
      <c r="D11" s="334"/>
    </row>
    <row r="12" spans="2:7">
      <c r="B12" s="35" t="s">
        <v>37</v>
      </c>
      <c r="C12" s="335"/>
      <c r="D12" s="336"/>
    </row>
    <row r="13" spans="2:7">
      <c r="B13" s="35" t="s">
        <v>140</v>
      </c>
      <c r="C13" s="335"/>
      <c r="D13" s="336"/>
    </row>
    <row r="14" spans="2:7">
      <c r="B14" s="35" t="s">
        <v>39</v>
      </c>
      <c r="C14" s="335"/>
      <c r="D14" s="336"/>
    </row>
    <row r="15" spans="2:7">
      <c r="B15" s="35" t="s">
        <v>45</v>
      </c>
      <c r="C15" s="335"/>
      <c r="D15" s="336"/>
    </row>
    <row r="16" spans="2:7">
      <c r="B16" s="35" t="s">
        <v>41</v>
      </c>
      <c r="C16" s="335"/>
      <c r="D16" s="336"/>
    </row>
    <row r="17" spans="2:4">
      <c r="B17" s="35" t="s">
        <v>141</v>
      </c>
      <c r="C17" s="335"/>
      <c r="D17" s="336"/>
    </row>
    <row r="18" spans="2:4">
      <c r="B18" s="35"/>
      <c r="C18" s="35"/>
      <c r="D18" s="35"/>
    </row>
    <row r="19" spans="2:4" ht="19.5">
      <c r="B19" s="37" t="s">
        <v>27</v>
      </c>
      <c r="C19" s="35"/>
      <c r="D19" s="35"/>
    </row>
    <row r="20" spans="2:4">
      <c r="B20" s="35"/>
      <c r="C20" s="35"/>
      <c r="D20" s="35"/>
    </row>
    <row r="21" spans="2:4">
      <c r="B21" s="35"/>
      <c r="C21" s="35"/>
      <c r="D21" s="35"/>
    </row>
    <row r="22" spans="2:4">
      <c r="B22" s="147" t="s">
        <v>142</v>
      </c>
      <c r="C22" s="35"/>
      <c r="D22" s="35"/>
    </row>
    <row r="23" spans="2:4">
      <c r="B23" s="35"/>
      <c r="C23" s="35"/>
      <c r="D23" s="35"/>
    </row>
    <row r="24" spans="2:4" ht="39.75" customHeight="1">
      <c r="B24" s="331" t="s">
        <v>271</v>
      </c>
      <c r="C24" s="331"/>
      <c r="D24" s="331"/>
    </row>
    <row r="25" spans="2:4">
      <c r="B25" s="35" t="s">
        <v>143</v>
      </c>
      <c r="C25" s="35"/>
      <c r="D25" s="35"/>
    </row>
    <row r="26" spans="2:4">
      <c r="B26" s="35"/>
      <c r="C26" s="35"/>
      <c r="D26" s="35"/>
    </row>
    <row r="27" spans="2:4">
      <c r="B27" s="35"/>
      <c r="C27" s="35"/>
      <c r="D27" s="35"/>
    </row>
    <row r="28" spans="2:4">
      <c r="B28" s="35" t="s">
        <v>290</v>
      </c>
      <c r="C28" s="35"/>
      <c r="D28" s="303"/>
    </row>
    <row r="29" spans="2:4">
      <c r="B29" s="35" t="s">
        <v>291</v>
      </c>
      <c r="C29" s="35"/>
      <c r="D29" s="148"/>
    </row>
    <row r="30" spans="2:4">
      <c r="B30" s="35" t="s">
        <v>292</v>
      </c>
      <c r="C30" s="35"/>
      <c r="D30" s="148"/>
    </row>
    <row r="31" spans="2:4">
      <c r="B31" s="35"/>
      <c r="C31" s="35" t="s">
        <v>144</v>
      </c>
      <c r="D31" s="54"/>
    </row>
    <row r="32" spans="2:4">
      <c r="B32" s="149" t="s">
        <v>145</v>
      </c>
      <c r="C32" s="150"/>
      <c r="D32" s="151"/>
    </row>
    <row r="33" spans="2:4">
      <c r="B33" s="35"/>
      <c r="C33" s="35"/>
      <c r="D33" s="35"/>
    </row>
    <row r="34" spans="2:4">
      <c r="B34" s="35" t="s">
        <v>146</v>
      </c>
      <c r="C34" s="35"/>
      <c r="D34" s="35"/>
    </row>
    <row r="35" spans="2:4">
      <c r="B35" s="35"/>
      <c r="C35" s="35"/>
      <c r="D35" s="35"/>
    </row>
    <row r="36" spans="2:4">
      <c r="B36" s="35" t="s">
        <v>147</v>
      </c>
      <c r="C36" s="35"/>
      <c r="D36" s="35"/>
    </row>
    <row r="37" spans="2:4">
      <c r="B37" s="35" t="s">
        <v>148</v>
      </c>
      <c r="C37" s="35" t="s">
        <v>149</v>
      </c>
      <c r="D37" s="148">
        <f>SVS</f>
        <v>15</v>
      </c>
    </row>
    <row r="38" spans="2:4">
      <c r="B38" s="35"/>
      <c r="C38" s="35" t="s">
        <v>150</v>
      </c>
      <c r="D38" s="148">
        <f>SVSg</f>
        <v>15</v>
      </c>
    </row>
    <row r="39" spans="2:4">
      <c r="B39" s="35" t="s">
        <v>151</v>
      </c>
      <c r="C39" s="35"/>
      <c r="D39" s="35"/>
    </row>
    <row r="40" spans="2:4">
      <c r="B40" s="35"/>
      <c r="C40" s="35"/>
      <c r="D40" s="152"/>
    </row>
    <row r="41" spans="2:4">
      <c r="B41" s="35"/>
      <c r="C41" s="35"/>
      <c r="D41" s="35"/>
    </row>
    <row r="42" spans="2:4">
      <c r="B42" s="35" t="s">
        <v>152</v>
      </c>
      <c r="C42" s="35"/>
      <c r="D42" s="35"/>
    </row>
    <row r="43" spans="2:4">
      <c r="B43" s="35" t="s">
        <v>153</v>
      </c>
      <c r="C43" s="35"/>
      <c r="D43" s="35"/>
    </row>
    <row r="44" spans="2:4">
      <c r="B44" s="35"/>
      <c r="C44" s="35"/>
      <c r="D44" s="35"/>
    </row>
    <row r="45" spans="2:4">
      <c r="B45" s="35" t="s">
        <v>154</v>
      </c>
      <c r="C45" s="35"/>
      <c r="D45" s="35"/>
    </row>
    <row r="46" spans="2:4">
      <c r="B46" s="35" t="s">
        <v>155</v>
      </c>
      <c r="C46" s="35"/>
      <c r="D46" s="35"/>
    </row>
    <row r="47" spans="2:4">
      <c r="B47" s="35"/>
      <c r="C47" s="35"/>
      <c r="D47" s="35"/>
    </row>
    <row r="48" spans="2:4">
      <c r="B48" s="153" t="s">
        <v>12</v>
      </c>
      <c r="C48" s="35"/>
      <c r="D48" s="35"/>
    </row>
    <row r="49" spans="2:4">
      <c r="B49" s="35"/>
      <c r="C49" s="35"/>
      <c r="D49" s="35"/>
    </row>
    <row r="50" spans="2:4">
      <c r="B50" s="35" t="s">
        <v>156</v>
      </c>
      <c r="C50" s="35"/>
      <c r="D50" s="50"/>
    </row>
    <row r="51" spans="2:4">
      <c r="B51" s="35"/>
      <c r="C51" s="35"/>
      <c r="D51" s="35"/>
    </row>
    <row r="52" spans="2:4">
      <c r="B52" s="35" t="s">
        <v>157</v>
      </c>
      <c r="C52" s="35"/>
      <c r="D52" s="35"/>
    </row>
    <row r="53" spans="2:4">
      <c r="B53" s="35"/>
      <c r="C53" s="35"/>
      <c r="D53" s="35"/>
    </row>
    <row r="54" spans="2:4">
      <c r="B54" s="35" t="s">
        <v>158</v>
      </c>
      <c r="C54" s="35"/>
      <c r="D54" s="35"/>
    </row>
    <row r="55" spans="2:4">
      <c r="B55" s="35" t="s">
        <v>159</v>
      </c>
      <c r="C55" s="35"/>
      <c r="D55" s="35"/>
    </row>
    <row r="56" spans="2:4">
      <c r="B56" s="35" t="s">
        <v>160</v>
      </c>
      <c r="C56" s="35"/>
      <c r="D56" s="35"/>
    </row>
    <row r="57" spans="2:4">
      <c r="B57" s="35" t="s">
        <v>161</v>
      </c>
      <c r="C57" s="35"/>
      <c r="D57" s="35"/>
    </row>
    <row r="58" spans="2:4">
      <c r="B58" s="35" t="s">
        <v>162</v>
      </c>
      <c r="C58" s="35"/>
      <c r="D58" s="35"/>
    </row>
    <row r="59" spans="2:4">
      <c r="B59" s="2" t="s">
        <v>163</v>
      </c>
      <c r="C59" s="35"/>
      <c r="D59" s="35"/>
    </row>
    <row r="60" spans="2:4">
      <c r="B60" s="35"/>
      <c r="C60" s="35"/>
      <c r="D60" s="35"/>
    </row>
    <row r="61" spans="2:4">
      <c r="B61" s="35" t="s">
        <v>164</v>
      </c>
      <c r="C61" s="35"/>
      <c r="D61" s="35"/>
    </row>
    <row r="62" spans="2:4">
      <c r="B62" s="35" t="s">
        <v>165</v>
      </c>
      <c r="C62" s="35"/>
      <c r="D62" s="35"/>
    </row>
    <row r="63" spans="2:4">
      <c r="B63" s="35" t="s">
        <v>166</v>
      </c>
      <c r="C63" s="35"/>
      <c r="D63" s="35"/>
    </row>
    <row r="64" spans="2:4">
      <c r="B64" s="35" t="s">
        <v>167</v>
      </c>
      <c r="C64" s="35"/>
      <c r="D64" s="35"/>
    </row>
    <row r="65" spans="2:4">
      <c r="B65" s="35"/>
      <c r="C65" s="35"/>
      <c r="D65" s="35"/>
    </row>
    <row r="66" spans="2:4">
      <c r="B66" s="35" t="s">
        <v>168</v>
      </c>
      <c r="C66" s="35"/>
      <c r="D66" s="35"/>
    </row>
    <row r="67" spans="2:4">
      <c r="B67" s="35" t="s">
        <v>169</v>
      </c>
      <c r="C67" s="35"/>
      <c r="D67" s="35"/>
    </row>
    <row r="68" spans="2:4">
      <c r="B68" s="35"/>
      <c r="C68" s="35"/>
      <c r="D68" s="35"/>
    </row>
    <row r="69" spans="2:4">
      <c r="B69" s="35" t="s">
        <v>170</v>
      </c>
      <c r="C69" s="35"/>
      <c r="D69" s="35"/>
    </row>
    <row r="70" spans="2:4">
      <c r="B70" s="35" t="s">
        <v>171</v>
      </c>
      <c r="C70" s="35"/>
      <c r="D70" s="35"/>
    </row>
    <row r="71" spans="2:4">
      <c r="B71" s="35" t="s">
        <v>172</v>
      </c>
      <c r="C71" s="35"/>
      <c r="D71" s="35"/>
    </row>
    <row r="72" spans="2:4">
      <c r="B72" s="35" t="s">
        <v>173</v>
      </c>
      <c r="C72" s="35"/>
      <c r="D72" s="35"/>
    </row>
    <row r="73" spans="2:4">
      <c r="B73" s="35"/>
      <c r="C73" s="35"/>
      <c r="D73" s="35"/>
    </row>
    <row r="74" spans="2:4">
      <c r="B74" s="35" t="s">
        <v>174</v>
      </c>
      <c r="C74" s="35"/>
      <c r="D74" s="35"/>
    </row>
    <row r="75" spans="2:4">
      <c r="B75" s="35" t="s">
        <v>175</v>
      </c>
      <c r="C75" s="35"/>
      <c r="D75" s="35"/>
    </row>
    <row r="76" spans="2:4">
      <c r="B76" s="35" t="s">
        <v>176</v>
      </c>
      <c r="C76" s="35"/>
      <c r="D76" s="35"/>
    </row>
    <row r="77" spans="2:4">
      <c r="B77" s="35"/>
      <c r="C77" s="35"/>
      <c r="D77" s="35"/>
    </row>
    <row r="78" spans="2:4">
      <c r="B78" s="35"/>
      <c r="C78" s="35"/>
      <c r="D78" s="35"/>
    </row>
    <row r="79" spans="2:4">
      <c r="B79" s="147" t="s">
        <v>177</v>
      </c>
      <c r="C79" s="35"/>
      <c r="D79" s="35"/>
    </row>
    <row r="80" spans="2:4">
      <c r="B80" s="35"/>
      <c r="C80" s="35"/>
      <c r="D80" s="35"/>
    </row>
    <row r="81" spans="2:4" ht="12.75" customHeight="1">
      <c r="B81" s="35" t="s">
        <v>178</v>
      </c>
      <c r="C81" s="35"/>
      <c r="D81" s="35"/>
    </row>
    <row r="82" spans="2:4" ht="12.75" customHeight="1">
      <c r="B82" s="35" t="s">
        <v>179</v>
      </c>
      <c r="C82" s="35"/>
      <c r="D82" s="35"/>
    </row>
    <row r="83" spans="2:4" ht="12.75" customHeight="1">
      <c r="B83" s="35" t="s">
        <v>180</v>
      </c>
      <c r="C83" s="35"/>
      <c r="D83" s="35"/>
    </row>
    <row r="84" spans="2:4" ht="12.75" customHeight="1">
      <c r="B84" s="35" t="s">
        <v>181</v>
      </c>
      <c r="C84" s="35"/>
      <c r="D84" s="35"/>
    </row>
    <row r="85" spans="2:4" ht="12.75" customHeight="1">
      <c r="B85" s="35" t="s">
        <v>182</v>
      </c>
      <c r="C85" s="35"/>
      <c r="D85" s="35"/>
    </row>
    <row r="86" spans="2:4" ht="12.75" customHeight="1">
      <c r="B86" s="35" t="s">
        <v>183</v>
      </c>
      <c r="C86" s="35"/>
      <c r="D86" s="35"/>
    </row>
    <row r="87" spans="2:4" ht="12.75" customHeight="1">
      <c r="B87" s="35" t="s">
        <v>184</v>
      </c>
      <c r="C87" s="35"/>
      <c r="D87" s="35"/>
    </row>
    <row r="88" spans="2:4" ht="12.75" customHeight="1">
      <c r="B88" s="35"/>
      <c r="C88" s="35"/>
      <c r="D88" s="35"/>
    </row>
    <row r="89" spans="2:4" ht="12.75" customHeight="1">
      <c r="B89" s="35" t="s">
        <v>185</v>
      </c>
      <c r="C89" s="35"/>
      <c r="D89" s="35"/>
    </row>
    <row r="90" spans="2:4" ht="12.75" customHeight="1">
      <c r="B90" s="35" t="s">
        <v>186</v>
      </c>
      <c r="C90" s="35"/>
      <c r="D90" s="35"/>
    </row>
    <row r="91" spans="2:4" ht="12.75" customHeight="1">
      <c r="B91" s="35" t="s">
        <v>187</v>
      </c>
      <c r="C91" s="35"/>
      <c r="D91" s="35"/>
    </row>
    <row r="92" spans="2:4" ht="12.75" customHeight="1">
      <c r="B92" s="35" t="s">
        <v>188</v>
      </c>
      <c r="C92" s="35"/>
      <c r="D92" s="35"/>
    </row>
    <row r="93" spans="2:4" ht="12.75" customHeight="1">
      <c r="B93" s="35" t="s">
        <v>189</v>
      </c>
      <c r="C93" s="35"/>
      <c r="D93" s="35"/>
    </row>
    <row r="94" spans="2:4" ht="12.75" customHeight="1">
      <c r="B94" s="35" t="s">
        <v>190</v>
      </c>
      <c r="C94" s="35"/>
      <c r="D94" s="35"/>
    </row>
    <row r="95" spans="2:4" ht="12.75" customHeight="1">
      <c r="B95" s="35" t="s">
        <v>191</v>
      </c>
      <c r="C95" s="35"/>
      <c r="D95" s="35"/>
    </row>
    <row r="96" spans="2:4" ht="12.75" customHeight="1">
      <c r="B96" s="35" t="s">
        <v>192</v>
      </c>
      <c r="C96" s="35"/>
      <c r="D96" s="35"/>
    </row>
    <row r="97" spans="2:4" ht="12.75" customHeight="1">
      <c r="B97" s="35" t="s">
        <v>193</v>
      </c>
      <c r="C97" s="35"/>
      <c r="D97" s="35"/>
    </row>
    <row r="98" spans="2:4" ht="12.75" customHeight="1">
      <c r="B98" s="35" t="s">
        <v>194</v>
      </c>
      <c r="C98" s="35"/>
      <c r="D98" s="35"/>
    </row>
    <row r="99" spans="2:4" ht="12.75" customHeight="1">
      <c r="B99" s="35" t="s">
        <v>195</v>
      </c>
      <c r="C99" s="35"/>
      <c r="D99" s="35"/>
    </row>
    <row r="100" spans="2:4" ht="12.75" customHeight="1">
      <c r="B100" s="35" t="s">
        <v>196</v>
      </c>
      <c r="C100" s="35"/>
      <c r="D100" s="35"/>
    </row>
    <row r="101" spans="2:4" ht="12.75" customHeight="1">
      <c r="B101" s="35" t="s">
        <v>197</v>
      </c>
      <c r="C101" s="35"/>
      <c r="D101" s="35"/>
    </row>
    <row r="102" spans="2:4" ht="12.75" customHeight="1">
      <c r="B102" s="35" t="s">
        <v>198</v>
      </c>
      <c r="C102" s="35"/>
      <c r="D102" s="35"/>
    </row>
    <row r="103" spans="2:4" ht="12.75" customHeight="1">
      <c r="B103" s="35"/>
      <c r="C103" s="35"/>
      <c r="D103" s="35"/>
    </row>
    <row r="104" spans="2:4">
      <c r="B104" s="35" t="s">
        <v>199</v>
      </c>
      <c r="C104" s="35"/>
      <c r="D104" s="35"/>
    </row>
    <row r="105" spans="2:4">
      <c r="B105" s="35" t="s">
        <v>200</v>
      </c>
      <c r="C105" s="35"/>
      <c r="D105" s="35"/>
    </row>
    <row r="106" spans="2:4">
      <c r="B106" s="35"/>
      <c r="C106" s="35"/>
      <c r="D106" s="35"/>
    </row>
    <row r="107" spans="2:4" ht="51">
      <c r="B107" s="300" t="s">
        <v>550</v>
      </c>
      <c r="C107" s="35"/>
      <c r="D107" s="35"/>
    </row>
    <row r="108" spans="2:4" ht="63.75">
      <c r="B108" s="301" t="s">
        <v>551</v>
      </c>
      <c r="C108" s="35"/>
      <c r="D108" s="35"/>
    </row>
    <row r="109" spans="2:4" ht="30" customHeight="1">
      <c r="B109" s="298" t="s">
        <v>201</v>
      </c>
      <c r="C109" s="35"/>
      <c r="D109" s="35"/>
    </row>
    <row r="110" spans="2:4" ht="23.25" customHeight="1">
      <c r="B110" s="35" t="s">
        <v>202</v>
      </c>
      <c r="C110" s="298"/>
      <c r="D110" s="35"/>
    </row>
    <row r="111" spans="2:4">
      <c r="B111" s="35" t="s">
        <v>203</v>
      </c>
      <c r="C111" s="35"/>
      <c r="D111" s="35"/>
    </row>
    <row r="112" spans="2:4">
      <c r="B112" s="35" t="s">
        <v>204</v>
      </c>
      <c r="C112" s="35"/>
      <c r="D112" s="35"/>
    </row>
    <row r="113" spans="2:4">
      <c r="B113" s="35" t="s">
        <v>205</v>
      </c>
      <c r="C113" s="35"/>
      <c r="D113" s="35"/>
    </row>
    <row r="114" spans="2:4">
      <c r="B114" s="35" t="s">
        <v>206</v>
      </c>
      <c r="C114" s="35"/>
      <c r="D114" s="35"/>
    </row>
    <row r="115" spans="2:4">
      <c r="B115" s="35"/>
      <c r="C115" s="35"/>
      <c r="D115" s="35"/>
    </row>
    <row r="116" spans="2:4">
      <c r="B116" s="35" t="s">
        <v>207</v>
      </c>
      <c r="C116" s="35"/>
      <c r="D116" s="35"/>
    </row>
    <row r="117" spans="2:4">
      <c r="B117" s="35" t="s">
        <v>208</v>
      </c>
      <c r="C117" s="35"/>
      <c r="D117" s="35"/>
    </row>
    <row r="118" spans="2:4">
      <c r="B118" s="35"/>
      <c r="C118" s="35"/>
      <c r="D118" s="35"/>
    </row>
    <row r="119" spans="2:4">
      <c r="B119" s="35" t="s">
        <v>209</v>
      </c>
      <c r="C119" s="35"/>
      <c r="D119" s="35"/>
    </row>
    <row r="120" spans="2:4">
      <c r="B120" s="35" t="s">
        <v>210</v>
      </c>
      <c r="C120" s="35"/>
      <c r="D120" s="35"/>
    </row>
    <row r="121" spans="2:4">
      <c r="B121" s="35"/>
      <c r="C121" s="35"/>
      <c r="D121" s="35"/>
    </row>
    <row r="122" spans="2:4">
      <c r="B122" s="35"/>
      <c r="C122" s="35"/>
      <c r="D122" s="35"/>
    </row>
    <row r="123" spans="2:4">
      <c r="B123" s="147" t="s">
        <v>211</v>
      </c>
      <c r="C123" s="35"/>
      <c r="D123" s="35"/>
    </row>
    <row r="124" spans="2:4">
      <c r="B124" s="35"/>
      <c r="C124" s="35"/>
      <c r="D124" s="35"/>
    </row>
    <row r="125" spans="2:4" ht="165.75">
      <c r="B125" s="299" t="s">
        <v>212</v>
      </c>
      <c r="C125" s="35"/>
      <c r="D125" s="35"/>
    </row>
    <row r="126" spans="2:4" ht="65.25" customHeight="1">
      <c r="B126" s="147"/>
      <c r="C126" s="299"/>
      <c r="D126" s="299"/>
    </row>
    <row r="127" spans="2:4">
      <c r="B127" s="147" t="s">
        <v>213</v>
      </c>
      <c r="C127" s="35"/>
      <c r="D127" s="35"/>
    </row>
    <row r="128" spans="2:4">
      <c r="B128" s="35"/>
      <c r="C128" s="35"/>
      <c r="D128" s="35"/>
    </row>
    <row r="129" spans="2:4">
      <c r="B129" s="35" t="s">
        <v>214</v>
      </c>
      <c r="C129" s="35"/>
      <c r="D129" s="35"/>
    </row>
    <row r="130" spans="2:4">
      <c r="B130" s="35" t="s">
        <v>215</v>
      </c>
      <c r="C130" s="35"/>
      <c r="D130" s="35"/>
    </row>
    <row r="131" spans="2:4" ht="25.5">
      <c r="B131" s="103" t="s">
        <v>216</v>
      </c>
      <c r="C131" s="35"/>
      <c r="D131" s="35"/>
    </row>
    <row r="132" spans="2:4" ht="38.25">
      <c r="B132" s="154"/>
      <c r="C132" s="103" t="s">
        <v>217</v>
      </c>
      <c r="D132" s="103" t="s">
        <v>218</v>
      </c>
    </row>
    <row r="133" spans="2:4" ht="33" customHeight="1">
      <c r="B133" s="154"/>
      <c r="C133" s="154"/>
      <c r="D133" s="154"/>
    </row>
    <row r="134" spans="2:4" ht="33" customHeight="1">
      <c r="B134" s="154"/>
      <c r="C134" s="154"/>
      <c r="D134" s="154"/>
    </row>
    <row r="135" spans="2:4" ht="33" customHeight="1">
      <c r="B135" s="35"/>
      <c r="C135" s="154"/>
      <c r="D135" s="154"/>
    </row>
    <row r="136" spans="2:4">
      <c r="B136" s="35"/>
      <c r="C136" s="35"/>
      <c r="D136" s="35"/>
    </row>
    <row r="137" spans="2:4">
      <c r="B137" s="147" t="s">
        <v>219</v>
      </c>
      <c r="C137" s="35"/>
      <c r="D137" s="35"/>
    </row>
    <row r="138" spans="2:4">
      <c r="B138" s="35"/>
      <c r="C138" s="35"/>
      <c r="D138" s="35"/>
    </row>
    <row r="139" spans="2:4">
      <c r="B139" s="35" t="s">
        <v>220</v>
      </c>
      <c r="C139" s="35"/>
      <c r="D139" s="35"/>
    </row>
    <row r="140" spans="2:4">
      <c r="B140" s="35"/>
      <c r="C140" s="35"/>
      <c r="D140" s="155"/>
    </row>
    <row r="141" spans="2:4">
      <c r="B141" s="35" t="s">
        <v>221</v>
      </c>
      <c r="C141" s="35"/>
      <c r="D141" s="35"/>
    </row>
    <row r="142" spans="2:4">
      <c r="C142" s="35"/>
      <c r="D142" s="62" t="s">
        <v>222</v>
      </c>
    </row>
    <row r="143" spans="2:4">
      <c r="B143" s="35"/>
      <c r="C143" s="35">
        <v>2023</v>
      </c>
      <c r="D143" s="156"/>
    </row>
    <row r="144" spans="2:4">
      <c r="B144" s="35"/>
      <c r="C144" s="35">
        <v>2024</v>
      </c>
      <c r="D144" s="156"/>
    </row>
    <row r="145" spans="2:4">
      <c r="B145" s="35"/>
      <c r="C145" s="35">
        <v>2025</v>
      </c>
      <c r="D145" s="156"/>
    </row>
    <row r="146" spans="2:4">
      <c r="B146" s="35" t="s">
        <v>223</v>
      </c>
      <c r="C146" s="35"/>
      <c r="D146" s="35"/>
    </row>
    <row r="147" spans="2:4">
      <c r="B147" s="35" t="s">
        <v>224</v>
      </c>
      <c r="C147" s="35"/>
      <c r="D147" s="157"/>
    </row>
    <row r="148" spans="2:4">
      <c r="B148" s="35" t="s">
        <v>225</v>
      </c>
      <c r="C148" s="35"/>
      <c r="D148" s="157"/>
    </row>
    <row r="149" spans="2:4">
      <c r="B149" s="35"/>
      <c r="C149" s="35"/>
      <c r="D149" s="157"/>
    </row>
    <row r="150" spans="2:4">
      <c r="B150" s="35" t="s">
        <v>226</v>
      </c>
      <c r="C150" s="35"/>
      <c r="D150" s="35"/>
    </row>
    <row r="151" spans="2:4">
      <c r="B151" s="39" t="s">
        <v>227</v>
      </c>
      <c r="C151" s="35"/>
      <c r="D151" s="35"/>
    </row>
    <row r="152" spans="2:4">
      <c r="B152" s="158"/>
      <c r="C152" s="39" t="s">
        <v>228</v>
      </c>
      <c r="D152" s="39" t="s">
        <v>229</v>
      </c>
    </row>
    <row r="153" spans="2:4" ht="51" customHeight="1">
      <c r="B153" s="158"/>
      <c r="C153" s="158"/>
      <c r="D153" s="158"/>
    </row>
    <row r="154" spans="2:4" ht="54.75" customHeight="1">
      <c r="B154" s="158"/>
      <c r="C154" s="158"/>
      <c r="D154" s="158"/>
    </row>
    <row r="155" spans="2:4" ht="63" customHeight="1">
      <c r="B155" s="159" t="s">
        <v>230</v>
      </c>
      <c r="C155" s="158"/>
      <c r="D155" s="158"/>
    </row>
    <row r="156" spans="2:4">
      <c r="B156" s="159" t="s">
        <v>231</v>
      </c>
      <c r="C156" s="35"/>
      <c r="D156" s="35"/>
    </row>
    <row r="157" spans="2:4">
      <c r="B157" s="159" t="s">
        <v>232</v>
      </c>
      <c r="C157" s="35"/>
      <c r="D157" s="35"/>
    </row>
    <row r="158" spans="2:4">
      <c r="B158" s="159" t="s">
        <v>233</v>
      </c>
      <c r="C158" s="35"/>
      <c r="D158" s="35"/>
    </row>
    <row r="159" spans="2:4">
      <c r="B159" s="35"/>
      <c r="C159" s="35"/>
      <c r="D159" s="35"/>
    </row>
    <row r="160" spans="2:4">
      <c r="B160" s="35" t="s">
        <v>234</v>
      </c>
      <c r="C160" s="35"/>
      <c r="D160" s="35"/>
    </row>
    <row r="161" spans="2:4">
      <c r="B161" s="35" t="s">
        <v>235</v>
      </c>
      <c r="C161" s="35"/>
      <c r="D161" s="35"/>
    </row>
    <row r="162" spans="2:4">
      <c r="B162" s="35" t="s">
        <v>236</v>
      </c>
      <c r="C162" s="35"/>
      <c r="D162" s="35"/>
    </row>
    <row r="163" spans="2:4">
      <c r="B163" s="35" t="s">
        <v>237</v>
      </c>
      <c r="C163" s="35"/>
      <c r="D163" s="35"/>
    </row>
    <row r="164" spans="2:4" hidden="1">
      <c r="B164" s="35" t="s">
        <v>238</v>
      </c>
      <c r="C164" s="35"/>
      <c r="D164" s="35"/>
    </row>
    <row r="165" spans="2:4">
      <c r="B165" s="35" t="s">
        <v>239</v>
      </c>
      <c r="C165" s="35"/>
      <c r="D165" s="35"/>
    </row>
    <row r="166" spans="2:4">
      <c r="B166" s="35" t="s">
        <v>240</v>
      </c>
      <c r="C166" s="35"/>
      <c r="D166" s="35"/>
    </row>
    <row r="167" spans="2:4">
      <c r="B167" s="35"/>
      <c r="C167" s="35"/>
      <c r="D167" s="35"/>
    </row>
    <row r="168" spans="2:4">
      <c r="B168" s="35"/>
      <c r="C168" s="35"/>
      <c r="D168" s="35"/>
    </row>
    <row r="169" spans="2:4">
      <c r="B169" s="35"/>
      <c r="C169" s="35"/>
      <c r="D169" s="35"/>
    </row>
    <row r="170" spans="2:4">
      <c r="B170" s="153" t="s">
        <v>241</v>
      </c>
      <c r="C170" s="35"/>
      <c r="D170" s="35"/>
    </row>
    <row r="171" spans="2:4">
      <c r="B171" s="153" t="s">
        <v>242</v>
      </c>
      <c r="C171" s="35"/>
      <c r="D171" s="35"/>
    </row>
    <row r="172" spans="2:4">
      <c r="B172" s="35"/>
      <c r="C172" s="35"/>
      <c r="D172" s="35"/>
    </row>
    <row r="173" spans="2:4">
      <c r="B173" s="35"/>
      <c r="C173" s="35"/>
      <c r="D173" s="35"/>
    </row>
    <row r="174" spans="2:4" ht="15">
      <c r="B174" s="160" t="s">
        <v>135</v>
      </c>
      <c r="C174" s="35"/>
      <c r="D174" s="35"/>
    </row>
    <row r="175" spans="2:4" ht="22.5">
      <c r="B175" s="161"/>
      <c r="C175" s="332" t="s">
        <v>243</v>
      </c>
      <c r="D175" s="332"/>
    </row>
    <row r="176" spans="2:4" ht="75" customHeight="1">
      <c r="B176" s="35"/>
      <c r="C176" s="330"/>
      <c r="D176" s="330"/>
    </row>
    <row r="177" spans="2:4">
      <c r="B177" s="159" t="s">
        <v>244</v>
      </c>
      <c r="C177" s="35"/>
      <c r="D177" s="35"/>
    </row>
    <row r="178" spans="2:4">
      <c r="B178" s="159" t="s">
        <v>245</v>
      </c>
      <c r="C178" s="35"/>
      <c r="D178" s="35"/>
    </row>
    <row r="179" spans="2:4">
      <c r="B179" s="159" t="s">
        <v>246</v>
      </c>
      <c r="C179" s="35"/>
      <c r="D179" s="35"/>
    </row>
    <row r="180" spans="2:4">
      <c r="C180" s="35"/>
      <c r="D180" s="35"/>
    </row>
    <row r="182" spans="2:4" ht="399.95" customHeight="1"/>
  </sheetData>
  <mergeCells count="12">
    <mergeCell ref="C176:D176"/>
    <mergeCell ref="B5:D5"/>
    <mergeCell ref="B24:D24"/>
    <mergeCell ref="C175:D175"/>
    <mergeCell ref="C10:D10"/>
    <mergeCell ref="C11:D11"/>
    <mergeCell ref="C12:D12"/>
    <mergeCell ref="C13:D13"/>
    <mergeCell ref="C14:D14"/>
    <mergeCell ref="C15:D15"/>
    <mergeCell ref="C16:D16"/>
    <mergeCell ref="C17:D17"/>
  </mergeCells>
  <dataValidations count="6">
    <dataValidation type="date" allowBlank="1" showInputMessage="1" showErrorMessage="1" errorTitle="Unterschriftsdatum" error="Bitte hier ein gültiges Datum eintragen!" sqref="B175">
      <formula1>36526</formula1>
      <formula2>73050</formula2>
    </dataValidation>
    <dataValidation allowBlank="1" showInputMessage="1" showErrorMessage="1" prompt="Die Unterschrift erfolgt auf dem Ausdruck." sqref="C176"/>
    <dataValidation type="decimal" allowBlank="1" showInputMessage="1" showErrorMessage="1" sqref="D50">
      <formula1>0</formula1>
      <formula2>1</formula2>
    </dataValidation>
    <dataValidation type="whole" allowBlank="1" showInputMessage="1" showErrorMessage="1" errorTitle="Gründungsjahr" error="Bitte hier nur die vierstellige Jahreszahl eingeben!" sqref="D140">
      <formula1>1800</formula1>
      <formula2>YEAR(NOW())+1</formula2>
    </dataValidation>
    <dataValidation type="decimal" allowBlank="1" showInputMessage="1" showErrorMessage="1" errorTitle="Umsätze" error="Bitte hier nur den Betrag in Mio. EUR eingeben!" sqref="D143:D145">
      <formula1>0</formula1>
      <formula2>9999</formula2>
    </dataValidation>
    <dataValidation type="whole" allowBlank="1" showInputMessage="1" showErrorMessage="1" errorTitle="Mitarbeiterzahlen" error="Bitte hier nur eine ganze Zahl eintragen - bei größeren Werten ggf. gerundet!" sqref="D147:D149">
      <formula1>0</formula1>
      <formula2>9999999</formula2>
    </dataValidation>
  </dataValidations>
  <hyperlinks>
    <hyperlink ref="D4" location="Doku_Blatt_Angebot" display="Bearbeitungshinweis"/>
  </hyperlinks>
  <printOptions horizontalCentered="1"/>
  <pageMargins left="0.78740157480314965" right="0.78740157480314965" top="0.98425196850393704" bottom="1.0629921259842521" header="0.59055118110236227" footer="0.39370078740157483"/>
  <pageSetup paperSize="9" scale="83" fitToHeight="0" orientation="portrait" r:id="rId1"/>
  <headerFooter alignWithMargins="0">
    <oddFooter>&amp;C&amp;"Tahoma2,Regular"&amp;9Seite &amp;P von &amp;N</oddFooter>
  </headerFooter>
  <rowBreaks count="2" manualBreakCount="2">
    <brk id="77" man="1"/>
    <brk id="12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30"/>
  <sheetViews>
    <sheetView workbookViewId="0">
      <selection activeCell="B20" sqref="B20"/>
    </sheetView>
  </sheetViews>
  <sheetFormatPr baseColWidth="10" defaultRowHeight="14.25"/>
  <cols>
    <col min="1" max="1" width="1.375" customWidth="1"/>
    <col min="2" max="2" width="9.75" style="162" customWidth="1"/>
    <col min="3" max="3" width="54.375" customWidth="1"/>
    <col min="4" max="4" width="15" customWidth="1"/>
    <col min="5" max="5" width="13.75" customWidth="1"/>
    <col min="6" max="6" width="14.625" customWidth="1"/>
    <col min="7" max="7" width="38.25" customWidth="1"/>
    <col min="8" max="8" width="1.375" customWidth="1"/>
    <col min="9" max="1024" width="9.875" customWidth="1"/>
  </cols>
  <sheetData>
    <row r="1" spans="2:7" ht="7.5" customHeight="1"/>
    <row r="2" spans="2:7" ht="15" customHeight="1">
      <c r="B2" s="28" t="str">
        <f>Auftraggeber</f>
        <v>Gemeinde Grünheide (Mark)</v>
      </c>
      <c r="C2" s="73"/>
      <c r="D2" s="29"/>
      <c r="E2" s="29"/>
      <c r="F2" s="29"/>
      <c r="G2" s="163" t="str">
        <f>"Projekt: "&amp;Projekt_Nr</f>
        <v xml:space="preserve">Projekt: </v>
      </c>
    </row>
    <row r="3" spans="2:7" ht="12" customHeight="1">
      <c r="B3" s="32" t="str">
        <f>Projekt_Titel</f>
        <v>Unterhalts- und Grundreinigung der Grundschule Hangelsberg</v>
      </c>
      <c r="C3" s="33"/>
      <c r="D3" s="33"/>
      <c r="E3" s="33"/>
      <c r="F3" s="33"/>
      <c r="G3" s="164"/>
    </row>
    <row r="4" spans="2:7">
      <c r="B4" s="84"/>
      <c r="C4" s="84"/>
      <c r="D4" s="84"/>
      <c r="E4" s="85"/>
      <c r="F4" s="84"/>
      <c r="G4" s="86" t="s">
        <v>46</v>
      </c>
    </row>
    <row r="5" spans="2:7">
      <c r="B5" s="311" t="str">
        <f>IF(Bieter_Name=0,"Bieter: ","Bieter: "&amp;Bieter_Firma)</f>
        <v xml:space="preserve">Bieter: </v>
      </c>
      <c r="C5" s="311"/>
      <c r="D5" s="311"/>
      <c r="E5" s="311"/>
      <c r="F5" s="311"/>
      <c r="G5" s="311"/>
    </row>
    <row r="6" spans="2:7">
      <c r="B6" s="127"/>
      <c r="C6" s="27"/>
      <c r="D6" s="27"/>
      <c r="E6" s="165"/>
      <c r="F6" s="166"/>
      <c r="G6" s="167"/>
    </row>
    <row r="7" spans="2:7" s="168" customFormat="1" ht="19.5">
      <c r="B7" s="169" t="s">
        <v>247</v>
      </c>
      <c r="C7" s="170"/>
      <c r="D7" s="170"/>
      <c r="E7" s="170"/>
      <c r="F7" s="170"/>
      <c r="G7" s="170"/>
    </row>
    <row r="8" spans="2:7" s="168" customFormat="1" ht="9.75" customHeight="1">
      <c r="B8" s="169"/>
      <c r="C8" s="169"/>
      <c r="D8" s="170"/>
      <c r="E8" s="170"/>
      <c r="F8" s="170"/>
    </row>
    <row r="9" spans="2:7" s="168" customFormat="1" ht="12.75">
      <c r="B9" s="171" t="s">
        <v>248</v>
      </c>
      <c r="C9" s="170"/>
      <c r="D9" s="170"/>
      <c r="E9" s="170"/>
      <c r="F9" s="170"/>
      <c r="G9" s="170"/>
    </row>
    <row r="10" spans="2:7" s="168" customFormat="1" ht="12.75">
      <c r="B10" s="172"/>
      <c r="C10" s="170"/>
      <c r="D10" s="170"/>
      <c r="E10" s="170"/>
      <c r="F10" s="170"/>
      <c r="G10" s="170"/>
    </row>
    <row r="11" spans="2:7" s="168" customFormat="1" ht="24.95" customHeight="1">
      <c r="B11" s="337" t="s">
        <v>122</v>
      </c>
      <c r="C11" s="337" t="s">
        <v>249</v>
      </c>
      <c r="D11" s="338" t="s">
        <v>250</v>
      </c>
      <c r="E11" s="338"/>
      <c r="F11" s="338" t="s">
        <v>251</v>
      </c>
      <c r="G11" s="337" t="s">
        <v>252</v>
      </c>
    </row>
    <row r="12" spans="2:7" s="168" customFormat="1" ht="24.95" customHeight="1">
      <c r="B12" s="337"/>
      <c r="C12" s="337"/>
      <c r="D12" s="173" t="s">
        <v>253</v>
      </c>
      <c r="E12" s="173" t="s">
        <v>254</v>
      </c>
      <c r="F12" s="338"/>
      <c r="G12" s="337"/>
    </row>
    <row r="13" spans="2:7" s="168" customFormat="1" ht="24.95" customHeight="1">
      <c r="B13" s="174">
        <v>1</v>
      </c>
      <c r="C13" s="175" t="s">
        <v>255</v>
      </c>
      <c r="D13" s="176"/>
      <c r="E13" s="176"/>
      <c r="F13" s="177"/>
      <c r="G13" s="178"/>
    </row>
    <row r="14" spans="2:7" s="168" customFormat="1" ht="24.95" customHeight="1">
      <c r="B14" s="174">
        <v>2</v>
      </c>
      <c r="C14" s="175" t="s">
        <v>256</v>
      </c>
      <c r="D14" s="176"/>
      <c r="E14" s="176"/>
      <c r="F14" s="177"/>
      <c r="G14" s="178"/>
    </row>
    <row r="15" spans="2:7" s="168" customFormat="1" ht="24.95" customHeight="1">
      <c r="B15" s="174">
        <v>3</v>
      </c>
      <c r="C15" s="175" t="s">
        <v>257</v>
      </c>
      <c r="D15" s="177"/>
      <c r="E15" s="177"/>
      <c r="F15" s="177"/>
      <c r="G15" s="178"/>
    </row>
    <row r="16" spans="2:7" s="168" customFormat="1" ht="24.95" customHeight="1">
      <c r="B16" s="174">
        <v>4</v>
      </c>
      <c r="C16" s="175" t="s">
        <v>258</v>
      </c>
      <c r="D16" s="177"/>
      <c r="E16" s="177"/>
      <c r="F16" s="177"/>
      <c r="G16" s="178"/>
    </row>
    <row r="17" spans="2:7" s="168" customFormat="1" ht="24.95" customHeight="1">
      <c r="B17" s="174">
        <v>5</v>
      </c>
      <c r="C17" s="175" t="s">
        <v>259</v>
      </c>
      <c r="D17" s="177"/>
      <c r="E17" s="177"/>
      <c r="F17" s="177"/>
      <c r="G17" s="178"/>
    </row>
    <row r="18" spans="2:7" s="168" customFormat="1" ht="24.95" customHeight="1">
      <c r="B18" s="174">
        <v>6</v>
      </c>
      <c r="C18" s="175" t="s">
        <v>260</v>
      </c>
      <c r="D18" s="177"/>
      <c r="E18" s="177"/>
      <c r="F18" s="177"/>
      <c r="G18" s="178"/>
    </row>
    <row r="19" spans="2:7" s="168" customFormat="1" ht="24.95" customHeight="1">
      <c r="B19" s="174">
        <v>7</v>
      </c>
      <c r="C19" s="175" t="s">
        <v>261</v>
      </c>
      <c r="D19" s="177"/>
      <c r="E19" s="177"/>
      <c r="F19" s="177"/>
      <c r="G19" s="178"/>
    </row>
    <row r="20" spans="2:7" s="168" customFormat="1" ht="24.95" customHeight="1">
      <c r="B20" s="174">
        <v>8</v>
      </c>
      <c r="C20" s="175" t="s">
        <v>269</v>
      </c>
      <c r="D20" s="177"/>
      <c r="E20" s="177"/>
      <c r="F20" s="177"/>
      <c r="G20" s="178"/>
    </row>
    <row r="21" spans="2:7" s="168" customFormat="1" ht="24.75" customHeight="1">
      <c r="B21" s="174"/>
      <c r="C21" s="175" t="s">
        <v>262</v>
      </c>
      <c r="D21" s="177"/>
      <c r="E21" s="176"/>
      <c r="F21" s="177"/>
      <c r="G21" s="178"/>
    </row>
    <row r="22" spans="2:7" ht="24.75" customHeight="1"/>
    <row r="23" spans="2:7" ht="24.75" customHeight="1"/>
    <row r="24" spans="2:7" ht="24.75" customHeight="1"/>
    <row r="25" spans="2:7" ht="24.75" customHeight="1"/>
    <row r="26" spans="2:7" ht="24.75" customHeight="1"/>
    <row r="27" spans="2:7" ht="24.75" customHeight="1"/>
    <row r="28" spans="2:7" ht="24.75" customHeight="1"/>
    <row r="29" spans="2:7" ht="24.75" customHeight="1"/>
    <row r="30" spans="2:7" ht="24.75" customHeight="1"/>
  </sheetData>
  <mergeCells count="6">
    <mergeCell ref="B5:G5"/>
    <mergeCell ref="B11:B12"/>
    <mergeCell ref="C11:C12"/>
    <mergeCell ref="D11:E11"/>
    <mergeCell ref="F11:F12"/>
    <mergeCell ref="G11:G12"/>
  </mergeCells>
  <dataValidations count="2">
    <dataValidation type="decimal" operator="greaterThan" allowBlank="1" showInputMessage="1" showErrorMessage="1" sqref="IY16:IZ20 SU16:SV20 ACQ16:ACR20 D13:E21">
      <formula1>0</formula1>
    </dataValidation>
    <dataValidation type="decimal" operator="greaterThan" allowBlank="1" showInputMessage="1" showErrorMessage="1" errorTitle="Preis pro Stunde!" error="Hier ist der Stundensatz einzutragen, er kann nicht unter dem Tariflohn liegen!" sqref="F13:F21 ACS13:ACS20 SW13:SW20 JA13:JA20">
      <formula1>5</formula1>
    </dataValidation>
  </dataValidations>
  <hyperlinks>
    <hyperlink ref="G4" location="Doku_Blatt_Regiearbeiten" display="Bearbeitungshinweis"/>
  </hyperlinks>
  <pageMargins left="0.86614173228346458" right="0.47244094488188981" top="0.94488188976377963" bottom="1.1811023622047245" header="0.31496062992125984" footer="0.78740157480314965"/>
  <pageSetup paperSize="9" scale="83" orientation="landscape" r:id="rId1"/>
  <headerFooter alignWithMargins="0">
    <oddHeader>&amp;R&amp;"Arial2,Regular"&amp;10Anlage REG</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87</vt:i4>
      </vt:variant>
    </vt:vector>
  </HeadingPairs>
  <TitlesOfParts>
    <vt:vector size="97" baseType="lpstr">
      <vt:lpstr>0. Doku</vt:lpstr>
      <vt:lpstr>1. Stammdaten</vt:lpstr>
      <vt:lpstr>1. SVS</vt:lpstr>
      <vt:lpstr>2. Raumgruppen</vt:lpstr>
      <vt:lpstr>3. Einzelraumkalkulation</vt:lpstr>
      <vt:lpstr>4. Grundreinigung</vt:lpstr>
      <vt:lpstr>5. Summen</vt:lpstr>
      <vt:lpstr>6. Angebotstext</vt:lpstr>
      <vt:lpstr>7. Regiearbeiten</vt:lpstr>
      <vt:lpstr>8. Leistungswerte</vt:lpstr>
      <vt:lpstr>'3. Einzelraumkalkulation'!_FilterDatenbank</vt:lpstr>
      <vt:lpstr>Auftraggeber</vt:lpstr>
      <vt:lpstr>Bieter_Firma</vt:lpstr>
      <vt:lpstr>Bieter_Name</vt:lpstr>
      <vt:lpstr>Doku_Blatt_Angebot</vt:lpstr>
      <vt:lpstr>Doku_Blatt_Einzelraum</vt:lpstr>
      <vt:lpstr>Doku_Blatt_Grundreinigung</vt:lpstr>
      <vt:lpstr>Doku_Blatt_Preiszusammenstellung</vt:lpstr>
      <vt:lpstr>Doku_Blatt_Raumgruppen</vt:lpstr>
      <vt:lpstr>Doku_Blatt_Regiearbeiten</vt:lpstr>
      <vt:lpstr>Doku_Blatt_SVS</vt:lpstr>
      <vt:lpstr>'0. Doku'!Druckbereich</vt:lpstr>
      <vt:lpstr>'1. Stammdaten'!Druckbereich</vt:lpstr>
      <vt:lpstr>'1. SVS'!Druckbereich</vt:lpstr>
      <vt:lpstr>'2. Raumgruppen'!Druckbereich</vt:lpstr>
      <vt:lpstr>'3. Einzelraumkalkulation'!Druckbereich</vt:lpstr>
      <vt:lpstr>'4. Grundreinigung'!Druckbereich</vt:lpstr>
      <vt:lpstr>'5. Summen'!Druckbereich</vt:lpstr>
      <vt:lpstr>'6. Angebotstext'!Druckbereich</vt:lpstr>
      <vt:lpstr>'7. Regiearbeiten'!Druckbereich</vt:lpstr>
      <vt:lpstr>'8. Leistungswerte'!Druckbereich</vt:lpstr>
      <vt:lpstr>ERK_Daten</vt:lpstr>
      <vt:lpstr>Projekt_Nr</vt:lpstr>
      <vt:lpstr>Projekt_Titel</vt:lpstr>
      <vt:lpstr>Raumgruppen</vt:lpstr>
      <vt:lpstr>SVS</vt:lpstr>
      <vt:lpstr>SVSg</vt:lpstr>
      <vt:lpstr>'2. Raumgruppen'!Vorgaben</vt:lpstr>
      <vt:lpstr>'5. Summen'!Z_057B8420_5FC2_47D2_A8B6_994DE9285A6C_.wvu.Cols</vt:lpstr>
      <vt:lpstr>'3. Einzelraumkalkulation'!Z_057B8420_5FC2_47D2_A8B6_994DE9285A6C_.wvu.FilterData</vt:lpstr>
      <vt:lpstr>'0. Doku'!Z_057B8420_5FC2_47D2_A8B6_994DE9285A6C_.wvu.PrintArea</vt:lpstr>
      <vt:lpstr>'1. Stammdaten'!Z_057B8420_5FC2_47D2_A8B6_994DE9285A6C_.wvu.PrintArea</vt:lpstr>
      <vt:lpstr>'1. SVS'!Z_057B8420_5FC2_47D2_A8B6_994DE9285A6C_.wvu.PrintArea</vt:lpstr>
      <vt:lpstr>'2. Raumgruppen'!Z_057B8420_5FC2_47D2_A8B6_994DE9285A6C_.wvu.PrintArea</vt:lpstr>
      <vt:lpstr>'3. Einzelraumkalkulation'!Z_057B8420_5FC2_47D2_A8B6_994DE9285A6C_.wvu.PrintArea</vt:lpstr>
      <vt:lpstr>'4. Grundreinigung'!Z_057B8420_5FC2_47D2_A8B6_994DE9285A6C_.wvu.PrintArea</vt:lpstr>
      <vt:lpstr>'5. Summen'!Z_057B8420_5FC2_47D2_A8B6_994DE9285A6C_.wvu.PrintArea</vt:lpstr>
      <vt:lpstr>'6. Angebotstext'!Z_057B8420_5FC2_47D2_A8B6_994DE9285A6C_.wvu.PrintArea</vt:lpstr>
      <vt:lpstr>'7. Regiearbeiten'!Z_057B8420_5FC2_47D2_A8B6_994DE9285A6C_.wvu.PrintArea</vt:lpstr>
      <vt:lpstr>'8. Leistungswerte'!Z_057B8420_5FC2_47D2_A8B6_994DE9285A6C_.wvu.PrintArea</vt:lpstr>
      <vt:lpstr>'1. SVS'!Z_057B8420_5FC2_47D2_A8B6_994DE9285A6C_.wvu.PrintTitles</vt:lpstr>
      <vt:lpstr>'2. Raumgruppen'!Z_057B8420_5FC2_47D2_A8B6_994DE9285A6C_.wvu.PrintTitles</vt:lpstr>
      <vt:lpstr>'3. Einzelraumkalkulation'!Z_057B8420_5FC2_47D2_A8B6_994DE9285A6C_.wvu.PrintTitles</vt:lpstr>
      <vt:lpstr>'5. Summen'!Z_057B8420_5FC2_47D2_A8B6_994DE9285A6C_.wvu.PrintTitles</vt:lpstr>
      <vt:lpstr>'6. Angebotstext'!Z_057B8420_5FC2_47D2_A8B6_994DE9285A6C_.wvu.PrintTitles</vt:lpstr>
      <vt:lpstr>'0. Doku'!Z_057B8420_5FC2_47D2_A8B6_994DE9285A6C_.wvu.Rows</vt:lpstr>
      <vt:lpstr>'2. Raumgruppen'!Z_057B8420_5FC2_47D2_A8B6_994DE9285A6C_.wvu.Rows</vt:lpstr>
      <vt:lpstr>'6. Angebotstext'!Z_057B8420_5FC2_47D2_A8B6_994DE9285A6C_.wvu.Rows</vt:lpstr>
      <vt:lpstr>'5. Summen'!Z_33AEE73D_7C5A_4172_B5D2_76273F4D5144_.wvu.Cols</vt:lpstr>
      <vt:lpstr>'3. Einzelraumkalkulation'!Z_33AEE73D_7C5A_4172_B5D2_76273F4D5144_.wvu.FilterData</vt:lpstr>
      <vt:lpstr>'0. Doku'!Z_33AEE73D_7C5A_4172_B5D2_76273F4D5144_.wvu.PrintArea</vt:lpstr>
      <vt:lpstr>'1. Stammdaten'!Z_33AEE73D_7C5A_4172_B5D2_76273F4D5144_.wvu.PrintArea</vt:lpstr>
      <vt:lpstr>'1. SVS'!Z_33AEE73D_7C5A_4172_B5D2_76273F4D5144_.wvu.PrintArea</vt:lpstr>
      <vt:lpstr>'2. Raumgruppen'!Z_33AEE73D_7C5A_4172_B5D2_76273F4D5144_.wvu.PrintArea</vt:lpstr>
      <vt:lpstr>'3. Einzelraumkalkulation'!Z_33AEE73D_7C5A_4172_B5D2_76273F4D5144_.wvu.PrintArea</vt:lpstr>
      <vt:lpstr>'4. Grundreinigung'!Z_33AEE73D_7C5A_4172_B5D2_76273F4D5144_.wvu.PrintArea</vt:lpstr>
      <vt:lpstr>'5. Summen'!Z_33AEE73D_7C5A_4172_B5D2_76273F4D5144_.wvu.PrintArea</vt:lpstr>
      <vt:lpstr>'6. Angebotstext'!Z_33AEE73D_7C5A_4172_B5D2_76273F4D5144_.wvu.PrintArea</vt:lpstr>
      <vt:lpstr>'7. Regiearbeiten'!Z_33AEE73D_7C5A_4172_B5D2_76273F4D5144_.wvu.PrintArea</vt:lpstr>
      <vt:lpstr>'8. Leistungswerte'!Z_33AEE73D_7C5A_4172_B5D2_76273F4D5144_.wvu.PrintArea</vt:lpstr>
      <vt:lpstr>'1. SVS'!Z_33AEE73D_7C5A_4172_B5D2_76273F4D5144_.wvu.PrintTitles</vt:lpstr>
      <vt:lpstr>'2. Raumgruppen'!Z_33AEE73D_7C5A_4172_B5D2_76273F4D5144_.wvu.PrintTitles</vt:lpstr>
      <vt:lpstr>'3. Einzelraumkalkulation'!Z_33AEE73D_7C5A_4172_B5D2_76273F4D5144_.wvu.PrintTitles</vt:lpstr>
      <vt:lpstr>'5. Summen'!Z_33AEE73D_7C5A_4172_B5D2_76273F4D5144_.wvu.PrintTitles</vt:lpstr>
      <vt:lpstr>'6. Angebotstext'!Z_33AEE73D_7C5A_4172_B5D2_76273F4D5144_.wvu.PrintTitles</vt:lpstr>
      <vt:lpstr>'0. Doku'!Z_33AEE73D_7C5A_4172_B5D2_76273F4D5144_.wvu.Rows</vt:lpstr>
      <vt:lpstr>'2. Raumgruppen'!Z_33AEE73D_7C5A_4172_B5D2_76273F4D5144_.wvu.Rows</vt:lpstr>
      <vt:lpstr>'6. Angebotstext'!Z_33AEE73D_7C5A_4172_B5D2_76273F4D5144_.wvu.Rows</vt:lpstr>
      <vt:lpstr>'3. Einzelraumkalkulation'!Z_60F5481B_6EC3_48D5_832C_935DFA2C6C5A_.wvu.FilterData</vt:lpstr>
      <vt:lpstr>'0. Doku'!Z_60F5481B_6EC3_48D5_832C_935DFA2C6C5A_.wvu.PrintArea</vt:lpstr>
      <vt:lpstr>'1. Stammdaten'!Z_60F5481B_6EC3_48D5_832C_935DFA2C6C5A_.wvu.PrintArea</vt:lpstr>
      <vt:lpstr>'1. SVS'!Z_60F5481B_6EC3_48D5_832C_935DFA2C6C5A_.wvu.PrintArea</vt:lpstr>
      <vt:lpstr>'2. Raumgruppen'!Z_60F5481B_6EC3_48D5_832C_935DFA2C6C5A_.wvu.PrintArea</vt:lpstr>
      <vt:lpstr>'3. Einzelraumkalkulation'!Z_60F5481B_6EC3_48D5_832C_935DFA2C6C5A_.wvu.PrintArea</vt:lpstr>
      <vt:lpstr>'4. Grundreinigung'!Z_60F5481B_6EC3_48D5_832C_935DFA2C6C5A_.wvu.PrintArea</vt:lpstr>
      <vt:lpstr>'5. Summen'!Z_60F5481B_6EC3_48D5_832C_935DFA2C6C5A_.wvu.PrintArea</vt:lpstr>
      <vt:lpstr>'6. Angebotstext'!Z_60F5481B_6EC3_48D5_832C_935DFA2C6C5A_.wvu.PrintArea</vt:lpstr>
      <vt:lpstr>'7. Regiearbeiten'!Z_60F5481B_6EC3_48D5_832C_935DFA2C6C5A_.wvu.PrintArea</vt:lpstr>
      <vt:lpstr>'8. Leistungswerte'!Z_60F5481B_6EC3_48D5_832C_935DFA2C6C5A_.wvu.PrintArea</vt:lpstr>
      <vt:lpstr>'1. SVS'!Z_60F5481B_6EC3_48D5_832C_935DFA2C6C5A_.wvu.PrintTitles</vt:lpstr>
      <vt:lpstr>'2. Raumgruppen'!Z_60F5481B_6EC3_48D5_832C_935DFA2C6C5A_.wvu.PrintTitles</vt:lpstr>
      <vt:lpstr>'3. Einzelraumkalkulation'!Z_60F5481B_6EC3_48D5_832C_935DFA2C6C5A_.wvu.PrintTitles</vt:lpstr>
      <vt:lpstr>'5. Summen'!Z_60F5481B_6EC3_48D5_832C_935DFA2C6C5A_.wvu.PrintTitles</vt:lpstr>
      <vt:lpstr>'6. Angebotstext'!Z_60F5481B_6EC3_48D5_832C_935DFA2C6C5A_.wvu.PrintTitles</vt:lpstr>
      <vt:lpstr>'0. Doku'!Z_60F5481B_6EC3_48D5_832C_935DFA2C6C5A_.wvu.Rows</vt:lpstr>
      <vt:lpstr>'2. Raumgruppen'!Z_60F5481B_6EC3_48D5_832C_935DFA2C6C5A_.wvu.Rows</vt:lpstr>
      <vt:lpstr>'6. Angebotstext'!Z_60F5481B_6EC3_48D5_832C_935DFA2C6C5A_.wvu.Rows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Gabriele Knoll</dc:creator>
  <cp:lastModifiedBy>Britta BH. Haensch</cp:lastModifiedBy>
  <cp:revision>3</cp:revision>
  <cp:lastPrinted>2026-07-08T09:05:57Z</cp:lastPrinted>
  <dcterms:created xsi:type="dcterms:W3CDTF">2005-01-18T07:01:28Z</dcterms:created>
  <dcterms:modified xsi:type="dcterms:W3CDTF">2026-07-21T07:13:39Z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Knoll, von Reth &amp; Partner</vt:lpwstr>
  </property>
  <property fmtid="{D5CDD505-2E9C-101B-9397-08002B2CF9AE}" pid="4" name="DocSecurity">
    <vt:r8>0</vt:r8>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