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TLT\0 Oelsch\Zielstellungen\alternativ-APW Kahren Karshofer Str. 32\"/>
    </mc:Choice>
  </mc:AlternateContent>
  <xr:revisionPtr revIDLastSave="0" documentId="8_{EDE6A972-09EB-4458-8B33-655D2DEAAF4E}" xr6:coauthVersionLast="47" xr6:coauthVersionMax="47" xr10:uidLastSave="{00000000-0000-0000-0000-000000000000}"/>
  <bookViews>
    <workbookView xWindow="-120" yWindow="-120" windowWidth="25440" windowHeight="15270" firstSheet="1" activeTab="1" xr2:uid="{00000000-000D-0000-FFFF-FFFF00000000}"/>
  </bookViews>
  <sheets>
    <sheet name="Relevanz der Kodes" sheetId="1" r:id="rId1"/>
    <sheet name="Zustandsbeurteil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2" l="1"/>
  <c r="Q6" i="2"/>
  <c r="Q8" i="2"/>
  <c r="Q11" i="2"/>
  <c r="Q13" i="2"/>
  <c r="Q12" i="2"/>
  <c r="Q9" i="2"/>
  <c r="Q4" i="2"/>
  <c r="R11" i="2" l="1"/>
  <c r="R8" i="2"/>
  <c r="J23" i="2"/>
  <c r="E34" i="2" s="1"/>
  <c r="R22" i="2" l="1"/>
  <c r="R23" i="2"/>
  <c r="R4" i="2"/>
  <c r="R21" i="2" s="1"/>
  <c r="D22" i="2"/>
  <c r="L23" i="2"/>
  <c r="K23" i="2"/>
  <c r="C18" i="2"/>
  <c r="D18" i="2" s="1"/>
  <c r="C19" i="2"/>
  <c r="D19" i="2" s="1"/>
  <c r="C20" i="2"/>
  <c r="D20" i="2" s="1"/>
  <c r="C21" i="2"/>
  <c r="D21" i="2" s="1"/>
  <c r="C17" i="2"/>
  <c r="D17" i="2" s="1"/>
  <c r="E28" i="2"/>
  <c r="E29" i="2" l="1"/>
  <c r="E35" i="2"/>
  <c r="E30" i="2"/>
  <c r="O28" i="2" s="1"/>
  <c r="E36" i="2"/>
  <c r="I41" i="2"/>
  <c r="I40" i="2"/>
  <c r="I39" i="2"/>
  <c r="E39" i="2" l="1"/>
  <c r="E44" i="2" s="1"/>
  <c r="E40" i="2"/>
  <c r="E45" i="2" s="1"/>
  <c r="Q22" i="2" s="1"/>
  <c r="E41" i="2"/>
  <c r="E46" i="2" s="1"/>
  <c r="Q23" i="2" s="1"/>
  <c r="Q21" i="2" l="1"/>
  <c r="S21" i="2" s="1"/>
  <c r="T21" i="2" s="1"/>
  <c r="S23" i="2"/>
  <c r="T23" i="2" s="1"/>
  <c r="S22" i="2"/>
  <c r="T22" i="2" s="1"/>
  <c r="O34" i="2" l="1"/>
  <c r="P34" i="2" s="1"/>
  <c r="O32" i="2"/>
  <c r="P32" i="2" s="1"/>
  <c r="O33" i="2"/>
  <c r="P33" i="2" s="1"/>
  <c r="Q37" i="2" l="1"/>
  <c r="P38" i="2" s="1"/>
  <c r="P39" i="2" l="1"/>
</calcChain>
</file>

<file path=xl/sharedStrings.xml><?xml version="1.0" encoding="utf-8"?>
<sst xmlns="http://schemas.openxmlformats.org/spreadsheetml/2006/main" count="493" uniqueCount="199">
  <si>
    <t>Zustandserfassung und -beurteilung von Abwasserpumpwerke in Anlehnung an das DWA-M 149-3</t>
  </si>
  <si>
    <t>Beschreibung</t>
  </si>
  <si>
    <t>Hauptkode</t>
  </si>
  <si>
    <t>Charakterisierung</t>
  </si>
  <si>
    <t>D</t>
  </si>
  <si>
    <t>S</t>
  </si>
  <si>
    <t>B</t>
  </si>
  <si>
    <t>Tabelle: Relevanz der Kodes von Schächten und Inspktionsöffnungen</t>
  </si>
  <si>
    <t>Verformung</t>
  </si>
  <si>
    <t>Rissbildung</t>
  </si>
  <si>
    <t>Rohrbruch/Einsturz</t>
  </si>
  <si>
    <t>Defektes Mauerwerk</t>
  </si>
  <si>
    <t>Fehlender Mörtel</t>
  </si>
  <si>
    <t>Oberflächenschaden</t>
  </si>
  <si>
    <t>Einragender Anschluss</t>
  </si>
  <si>
    <t>Schadhafter Anschluss</t>
  </si>
  <si>
    <t>Einragendes Dichtungsmaterial</t>
  </si>
  <si>
    <t>Verschobene Verbindung</t>
  </si>
  <si>
    <t>Feststellung der Innenauskleidung</t>
  </si>
  <si>
    <t>Schadhafte Reparatur</t>
  </si>
  <si>
    <t>Schadhafte Schweißnaht</t>
  </si>
  <si>
    <t>Poröse Wand</t>
  </si>
  <si>
    <t>Boden sichtbar</t>
  </si>
  <si>
    <t>Hohlraum sichtbar</t>
  </si>
  <si>
    <t>Schadhafte Steighilfen</t>
  </si>
  <si>
    <t>Schäden an Abdeckung oder Rahmen</t>
  </si>
  <si>
    <t>Wurzeln</t>
  </si>
  <si>
    <t>Anhaftende Stoffe</t>
  </si>
  <si>
    <t>Ablagerungen</t>
  </si>
  <si>
    <t>Eindringen von Bodenmaterial</t>
  </si>
  <si>
    <t>Andere Hindernisse</t>
  </si>
  <si>
    <t>Infiltration</t>
  </si>
  <si>
    <t>Exfiltration</t>
  </si>
  <si>
    <t>Auftritt</t>
  </si>
  <si>
    <t>Gerinne</t>
  </si>
  <si>
    <t>Sicherheitsketten/-balken</t>
  </si>
  <si>
    <t>Rohrdurchführung durch Schacht bzw. Inspektionsöffnung</t>
  </si>
  <si>
    <t>Schmutzfänger unter der Abdeckung</t>
  </si>
  <si>
    <t>Schlammfang in der Sohle</t>
  </si>
  <si>
    <t>Zufluss aus einem Anschluss(Falscheinleiter)</t>
  </si>
  <si>
    <t>DAA</t>
  </si>
  <si>
    <t>DAB</t>
  </si>
  <si>
    <t>DAC</t>
  </si>
  <si>
    <t>DAD</t>
  </si>
  <si>
    <t>DAE</t>
  </si>
  <si>
    <t>DAF</t>
  </si>
  <si>
    <t>DAG</t>
  </si>
  <si>
    <t>DAH</t>
  </si>
  <si>
    <t>DAI</t>
  </si>
  <si>
    <t>DAJ</t>
  </si>
  <si>
    <t>DAK</t>
  </si>
  <si>
    <t>DAL</t>
  </si>
  <si>
    <t>DAM</t>
  </si>
  <si>
    <t>DAN</t>
  </si>
  <si>
    <t>DAO</t>
  </si>
  <si>
    <t>DAP</t>
  </si>
  <si>
    <t>DAQ</t>
  </si>
  <si>
    <t>DAR</t>
  </si>
  <si>
    <t>DBA</t>
  </si>
  <si>
    <t>DBB</t>
  </si>
  <si>
    <t>DBC</t>
  </si>
  <si>
    <t>DBD</t>
  </si>
  <si>
    <t>DBE</t>
  </si>
  <si>
    <t>DBF</t>
  </si>
  <si>
    <t>DBG</t>
  </si>
  <si>
    <t>DCH</t>
  </si>
  <si>
    <t>DCI</t>
  </si>
  <si>
    <t>DCJ</t>
  </si>
  <si>
    <t>DCL</t>
  </si>
  <si>
    <t>DCM</t>
  </si>
  <si>
    <t>DCN</t>
  </si>
  <si>
    <t>DDE</t>
  </si>
  <si>
    <t>A,B</t>
  </si>
  <si>
    <t>A</t>
  </si>
  <si>
    <t>B,C</t>
  </si>
  <si>
    <t>A,C</t>
  </si>
  <si>
    <t>-</t>
  </si>
  <si>
    <t>A,C,D,E</t>
  </si>
  <si>
    <t>F,G,H</t>
  </si>
  <si>
    <t>J</t>
  </si>
  <si>
    <t>K</t>
  </si>
  <si>
    <t>I,Z</t>
  </si>
  <si>
    <t>B,C,D,Z</t>
  </si>
  <si>
    <t>Z</t>
  </si>
  <si>
    <t>A,B,C</t>
  </si>
  <si>
    <t>A,G,H</t>
  </si>
  <si>
    <t>B,I,J,K,M,N</t>
  </si>
  <si>
    <t>F</t>
  </si>
  <si>
    <t>E</t>
  </si>
  <si>
    <t>L</t>
  </si>
  <si>
    <t>C</t>
  </si>
  <si>
    <t>A,B,C,D,F,G</t>
  </si>
  <si>
    <t>A bis K,Z</t>
  </si>
  <si>
    <t>A,B,C,D,E,F,G,H,Z</t>
  </si>
  <si>
    <t>A,B,C,Z</t>
  </si>
  <si>
    <t>C,Z</t>
  </si>
  <si>
    <t>A,B,C,E,F,H,Z</t>
  </si>
  <si>
    <t>D,G</t>
  </si>
  <si>
    <t>A,B,C,D</t>
  </si>
  <si>
    <t>B,C,D,F,G,H</t>
  </si>
  <si>
    <t>A,B,C,D,E</t>
  </si>
  <si>
    <t>A,E</t>
  </si>
  <si>
    <t>B,C,D,E</t>
  </si>
  <si>
    <t>A,B,D</t>
  </si>
  <si>
    <t>◦</t>
  </si>
  <si>
    <t>+</t>
  </si>
  <si>
    <t>Objektklasse</t>
  </si>
  <si>
    <t>Dichtheit</t>
  </si>
  <si>
    <t>Standsicherheit</t>
  </si>
  <si>
    <t>Betriebssicherheit</t>
  </si>
  <si>
    <r>
      <t>K</t>
    </r>
    <r>
      <rPr>
        <vertAlign val="subscript"/>
        <sz val="11"/>
        <color theme="1"/>
        <rFont val="Calibri"/>
        <family val="2"/>
        <scheme val="minor"/>
      </rPr>
      <t>D</t>
    </r>
  </si>
  <si>
    <r>
      <t>K</t>
    </r>
    <r>
      <rPr>
        <vertAlign val="subscript"/>
        <sz val="11"/>
        <color theme="1"/>
        <rFont val="Calibri"/>
        <family val="2"/>
        <scheme val="minor"/>
      </rPr>
      <t>S</t>
    </r>
  </si>
  <si>
    <r>
      <t>K</t>
    </r>
    <r>
      <rPr>
        <vertAlign val="subscript"/>
        <sz val="11"/>
        <color theme="1"/>
        <rFont val="Calibri"/>
        <family val="2"/>
        <scheme val="minor"/>
      </rPr>
      <t>B</t>
    </r>
  </si>
  <si>
    <t>Berechnung der Zustandspunkte</t>
  </si>
  <si>
    <t>1. Startwert</t>
  </si>
  <si>
    <r>
      <t>ZP</t>
    </r>
    <r>
      <rPr>
        <vertAlign val="subscript"/>
        <sz val="11"/>
        <color theme="1"/>
        <rFont val="Calibri"/>
        <family val="2"/>
        <scheme val="minor"/>
      </rPr>
      <t>0D</t>
    </r>
  </si>
  <si>
    <r>
      <t>ZP</t>
    </r>
    <r>
      <rPr>
        <vertAlign val="subscript"/>
        <sz val="11"/>
        <color theme="1"/>
        <rFont val="Calibri"/>
        <family val="2"/>
        <scheme val="minor"/>
      </rPr>
      <t>0S</t>
    </r>
  </si>
  <si>
    <r>
      <t>ZP</t>
    </r>
    <r>
      <rPr>
        <vertAlign val="subscript"/>
        <sz val="11"/>
        <color theme="1"/>
        <rFont val="Calibri"/>
        <family val="2"/>
        <scheme val="minor"/>
      </rPr>
      <t>0B</t>
    </r>
  </si>
  <si>
    <r>
      <t>SD</t>
    </r>
    <r>
      <rPr>
        <vertAlign val="subscript"/>
        <sz val="11"/>
        <color theme="1"/>
        <rFont val="Calibri"/>
        <family val="2"/>
        <scheme val="minor"/>
      </rPr>
      <t>D</t>
    </r>
  </si>
  <si>
    <r>
      <t>SD</t>
    </r>
    <r>
      <rPr>
        <vertAlign val="subscript"/>
        <sz val="11"/>
        <color theme="1"/>
        <rFont val="Calibri"/>
        <family val="2"/>
        <scheme val="minor"/>
      </rPr>
      <t>S</t>
    </r>
  </si>
  <si>
    <r>
      <t>SD</t>
    </r>
    <r>
      <rPr>
        <vertAlign val="subscript"/>
        <sz val="11"/>
        <color theme="1"/>
        <rFont val="Calibri"/>
        <family val="2"/>
        <scheme val="minor"/>
      </rPr>
      <t>B</t>
    </r>
  </si>
  <si>
    <t>3. Zustandspunkte</t>
  </si>
  <si>
    <t>2. Zuschlag zu den Zustandspunkte</t>
  </si>
  <si>
    <r>
      <t>ZP</t>
    </r>
    <r>
      <rPr>
        <vertAlign val="subscript"/>
        <sz val="11"/>
        <color theme="1"/>
        <rFont val="Calibri"/>
        <family val="2"/>
        <scheme val="minor"/>
      </rPr>
      <t>D</t>
    </r>
  </si>
  <si>
    <r>
      <t>ZP</t>
    </r>
    <r>
      <rPr>
        <vertAlign val="subscript"/>
        <sz val="11"/>
        <color theme="1"/>
        <rFont val="Calibri"/>
        <family val="2"/>
        <scheme val="minor"/>
      </rPr>
      <t>S</t>
    </r>
  </si>
  <si>
    <r>
      <t>ZP</t>
    </r>
    <r>
      <rPr>
        <vertAlign val="subscript"/>
        <sz val="11"/>
        <color theme="1"/>
        <rFont val="Calibri"/>
        <family val="2"/>
        <scheme val="minor"/>
      </rPr>
      <t>B</t>
    </r>
  </si>
  <si>
    <t>2. Lage im Verkehrsraum</t>
  </si>
  <si>
    <t>1. Hydraulische Einstauhäufigkeit</t>
  </si>
  <si>
    <r>
      <t>Anforderung Dichtheit R</t>
    </r>
    <r>
      <rPr>
        <b/>
        <vertAlign val="subscript"/>
        <sz val="11"/>
        <color theme="1"/>
        <rFont val="Calibri"/>
        <family val="2"/>
        <scheme val="minor"/>
      </rPr>
      <t>D</t>
    </r>
  </si>
  <si>
    <r>
      <t>Anforderung Standsicherheit R</t>
    </r>
    <r>
      <rPr>
        <b/>
        <vertAlign val="subscript"/>
        <sz val="11"/>
        <color theme="1"/>
        <rFont val="Calibri"/>
        <family val="2"/>
        <scheme val="minor"/>
      </rPr>
      <t>S</t>
    </r>
  </si>
  <si>
    <r>
      <t>Anforderung Betriebssicherheit R</t>
    </r>
    <r>
      <rPr>
        <b/>
        <vertAlign val="subscript"/>
        <sz val="11"/>
        <color theme="1"/>
        <rFont val="Calibri"/>
        <family val="2"/>
        <scheme val="minor"/>
      </rPr>
      <t>B</t>
    </r>
  </si>
  <si>
    <t>Faktorenermittlung</t>
  </si>
  <si>
    <t>Ermittlung der Bewertungspunkte</t>
  </si>
  <si>
    <t>Bewertungspunkte</t>
  </si>
  <si>
    <t>Grundzahl</t>
  </si>
  <si>
    <t xml:space="preserve">                </t>
  </si>
  <si>
    <t>Charakterisierung 1</t>
  </si>
  <si>
    <t>Charakterisierung 2</t>
  </si>
  <si>
    <t>Quantifizierung</t>
  </si>
  <si>
    <t>Schachtbereich</t>
  </si>
  <si>
    <t>Zustandsklasse Objekt</t>
  </si>
  <si>
    <r>
      <t>ZP</t>
    </r>
    <r>
      <rPr>
        <vertAlign val="subscript"/>
        <sz val="11"/>
        <color theme="1"/>
        <rFont val="Calibri"/>
        <family val="2"/>
        <scheme val="minor"/>
      </rPr>
      <t>0</t>
    </r>
  </si>
  <si>
    <t>Name</t>
  </si>
  <si>
    <t>Bodengruppe</t>
  </si>
  <si>
    <t>Baujahr</t>
  </si>
  <si>
    <t>Grundwasserschutzzone</t>
  </si>
  <si>
    <t>Einstauhäufigkeit</t>
  </si>
  <si>
    <t>Lage im Verkehrsraum</t>
  </si>
  <si>
    <r>
      <t>ZP</t>
    </r>
    <r>
      <rPr>
        <vertAlign val="subscript"/>
        <sz val="11"/>
        <color theme="1"/>
        <rFont val="Calibri"/>
        <family val="2"/>
        <scheme val="minor"/>
      </rPr>
      <t>ZD</t>
    </r>
  </si>
  <si>
    <r>
      <t>ZP</t>
    </r>
    <r>
      <rPr>
        <vertAlign val="subscript"/>
        <sz val="11"/>
        <color theme="1"/>
        <rFont val="Calibri"/>
        <family val="2"/>
        <scheme val="minor"/>
      </rPr>
      <t>ZS</t>
    </r>
  </si>
  <si>
    <r>
      <t>ZP</t>
    </r>
    <r>
      <rPr>
        <vertAlign val="subscript"/>
        <sz val="11"/>
        <color theme="1"/>
        <rFont val="Calibri"/>
        <family val="2"/>
        <scheme val="minor"/>
      </rPr>
      <t>ZB</t>
    </r>
  </si>
  <si>
    <t>Schaden-diechte</t>
  </si>
  <si>
    <t>Vertikale Lage</t>
  </si>
  <si>
    <t>Schadenslänge</t>
  </si>
  <si>
    <t>Rechenwert von Schadenslänge</t>
  </si>
  <si>
    <t>3. Wasserschutzzone</t>
  </si>
  <si>
    <t>2. Lage im Grundwasser</t>
  </si>
  <si>
    <t>1. Bodengruppe</t>
  </si>
  <si>
    <t>Lage im Grundwasser</t>
  </si>
  <si>
    <t>b. Klassiefizierung Einzelzustand</t>
  </si>
  <si>
    <t>c. Klassifizierung Objekt: Schacht</t>
  </si>
  <si>
    <t>d. Zustandsbewertung nach Anforderungen</t>
  </si>
  <si>
    <r>
      <t>F</t>
    </r>
    <r>
      <rPr>
        <vertAlign val="subscript"/>
        <sz val="11"/>
        <color theme="1"/>
        <rFont val="Calibri"/>
        <family val="2"/>
        <scheme val="minor"/>
      </rPr>
      <t>S</t>
    </r>
  </si>
  <si>
    <r>
      <t>F</t>
    </r>
    <r>
      <rPr>
        <vertAlign val="subscript"/>
        <sz val="11"/>
        <color theme="1"/>
        <rFont val="Calibri"/>
        <family val="2"/>
        <scheme val="minor"/>
      </rPr>
      <t>D</t>
    </r>
  </si>
  <si>
    <r>
      <t>F</t>
    </r>
    <r>
      <rPr>
        <vertAlign val="subscript"/>
        <sz val="11"/>
        <color theme="1"/>
        <rFont val="Calibri"/>
        <family val="2"/>
        <scheme val="minor"/>
      </rPr>
      <t>B</t>
    </r>
  </si>
  <si>
    <r>
      <t>Bewertungspunkte     BP</t>
    </r>
    <r>
      <rPr>
        <vertAlign val="subscript"/>
        <sz val="11"/>
        <color theme="1"/>
        <rFont val="Calibri"/>
        <family val="2"/>
        <scheme val="minor"/>
      </rPr>
      <t>j</t>
    </r>
  </si>
  <si>
    <r>
      <t>Standsicherheit            BP</t>
    </r>
    <r>
      <rPr>
        <vertAlign val="subscript"/>
        <sz val="11"/>
        <color theme="1"/>
        <rFont val="Calibri"/>
        <family val="2"/>
        <scheme val="minor"/>
      </rPr>
      <t>S</t>
    </r>
  </si>
  <si>
    <t>Randbedingungsfaktor</t>
  </si>
  <si>
    <r>
      <t>Zustands-punkte ZP</t>
    </r>
    <r>
      <rPr>
        <vertAlign val="subscript"/>
        <sz val="11"/>
        <color theme="1"/>
        <rFont val="Calibri"/>
        <family val="2"/>
        <scheme val="minor"/>
      </rPr>
      <t>j</t>
    </r>
  </si>
  <si>
    <t>Pumpwerktiefe</t>
  </si>
  <si>
    <t>e. Ermittlung des Sanierungsbedarfs</t>
  </si>
  <si>
    <t xml:space="preserve">K = </t>
  </si>
  <si>
    <t>Sanierungsbedarfszahl</t>
  </si>
  <si>
    <r>
      <t>BP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&gt; BP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&gt; BP</t>
    </r>
    <r>
      <rPr>
        <vertAlign val="subscript"/>
        <sz val="11"/>
        <color theme="1"/>
        <rFont val="Calibri"/>
        <family val="2"/>
        <scheme val="minor"/>
      </rPr>
      <t>3</t>
    </r>
  </si>
  <si>
    <r>
      <t>BP</t>
    </r>
    <r>
      <rPr>
        <vertAlign val="subscript"/>
        <sz val="11"/>
        <color theme="1"/>
        <rFont val="Calibri"/>
        <family val="2"/>
        <scheme val="minor"/>
      </rPr>
      <t>1</t>
    </r>
  </si>
  <si>
    <r>
      <t>BP</t>
    </r>
    <r>
      <rPr>
        <vertAlign val="subscript"/>
        <sz val="11"/>
        <color theme="1"/>
        <rFont val="Calibri"/>
        <family val="2"/>
        <scheme val="minor"/>
      </rPr>
      <t>2</t>
    </r>
  </si>
  <si>
    <r>
      <t>BP</t>
    </r>
    <r>
      <rPr>
        <vertAlign val="subscript"/>
        <sz val="11"/>
        <color theme="1"/>
        <rFont val="Calibri"/>
        <family val="2"/>
        <scheme val="minor"/>
      </rPr>
      <t>3</t>
    </r>
  </si>
  <si>
    <t>letzte 2 Stellen der jeweiligen Bewertungspunkte</t>
  </si>
  <si>
    <t>S =</t>
  </si>
  <si>
    <t>Handlungsbedarf</t>
  </si>
  <si>
    <t>Zustandsbeurteilung</t>
  </si>
  <si>
    <t>2. Baujahr</t>
  </si>
  <si>
    <t>3.Störungen von Pumpen</t>
  </si>
  <si>
    <t>1. spez. Energieverbrauch</t>
  </si>
  <si>
    <r>
      <t>Betriebssicherheit       BP</t>
    </r>
    <r>
      <rPr>
        <vertAlign val="subscript"/>
        <sz val="11"/>
        <color theme="1"/>
        <rFont val="Calibri"/>
        <family val="2"/>
        <scheme val="minor"/>
      </rPr>
      <t>B</t>
    </r>
  </si>
  <si>
    <r>
      <t>Dichtheit                        BP</t>
    </r>
    <r>
      <rPr>
        <vertAlign val="subscript"/>
        <sz val="11"/>
        <color theme="1"/>
        <rFont val="Calibri"/>
        <family val="2"/>
        <scheme val="minor"/>
      </rPr>
      <t>D</t>
    </r>
  </si>
  <si>
    <t>spez. Energieverbrauch</t>
  </si>
  <si>
    <t>Störungen von Pumpen</t>
  </si>
  <si>
    <t>Pumpen, Amaturen</t>
  </si>
  <si>
    <t>Art von Pumpwerk</t>
  </si>
  <si>
    <t>keine Daten</t>
  </si>
  <si>
    <t>außer</t>
  </si>
  <si>
    <t>a. Pumpwerkdaten</t>
  </si>
  <si>
    <t>Karlshofer Straße 32</t>
  </si>
  <si>
    <t>B1</t>
  </si>
  <si>
    <t>unten</t>
  </si>
  <si>
    <t>H</t>
  </si>
  <si>
    <t>DBP</t>
  </si>
  <si>
    <t>starke Korrosion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</si>
</sst>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8" xfId="0" applyBorder="1" applyAlignment="1">
      <alignment horizontal="center"/>
    </xf>
    <xf numFmtId="0" fontId="0" fillId="2" borderId="1" xfId="0" applyFill="1" applyBorder="1"/>
    <xf numFmtId="0" fontId="0" fillId="0" borderId="9" xfId="0" applyBorder="1" applyAlignment="1">
      <alignment horizont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2" xfId="0" applyFill="1" applyBorder="1" applyAlignment="1">
      <alignment horizontal="center"/>
    </xf>
    <xf numFmtId="0" fontId="0" fillId="3" borderId="12" xfId="0" applyFill="1" applyBorder="1"/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0" fontId="8" fillId="0" borderId="1" xfId="0" applyFont="1" applyBorder="1" applyAlignment="1">
      <alignment horizontal="center"/>
    </xf>
    <xf numFmtId="0" fontId="1" fillId="4" borderId="0" xfId="0" applyFont="1" applyFill="1" applyAlignment="1">
      <alignment horizontal="left"/>
    </xf>
    <xf numFmtId="0" fontId="0" fillId="5" borderId="1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4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textRotation="90"/>
    </xf>
    <xf numFmtId="0" fontId="7" fillId="0" borderId="2" xfId="0" applyFont="1" applyBorder="1" applyAlignment="1">
      <alignment horizontal="center" textRotation="90"/>
    </xf>
    <xf numFmtId="0" fontId="7" fillId="0" borderId="4" xfId="0" applyFont="1" applyBorder="1" applyAlignment="1">
      <alignment horizontal="center" textRotation="90"/>
    </xf>
    <xf numFmtId="0" fontId="7" fillId="0" borderId="5" xfId="0" applyFont="1" applyBorder="1" applyAlignment="1">
      <alignment horizontal="center" textRotation="90"/>
    </xf>
    <xf numFmtId="0" fontId="7" fillId="0" borderId="6" xfId="0" applyFont="1" applyBorder="1" applyAlignment="1">
      <alignment horizontal="center" textRotation="90"/>
    </xf>
    <xf numFmtId="0" fontId="7" fillId="0" borderId="7" xfId="0" applyFont="1" applyBorder="1" applyAlignment="1">
      <alignment horizontal="center" textRotation="90"/>
    </xf>
    <xf numFmtId="0" fontId="7" fillId="0" borderId="8" xfId="0" applyFont="1" applyBorder="1" applyAlignment="1">
      <alignment horizontal="center" textRotation="90"/>
    </xf>
    <xf numFmtId="0" fontId="0" fillId="0" borderId="1" xfId="0" applyBorder="1" applyAlignment="1">
      <alignment horizontal="center" textRotation="90" wrapText="1"/>
    </xf>
    <xf numFmtId="0" fontId="7" fillId="0" borderId="11" xfId="0" applyFont="1" applyBorder="1" applyAlignment="1">
      <alignment horizontal="center" textRotation="90"/>
    </xf>
    <xf numFmtId="0" fontId="7" fillId="0" borderId="12" xfId="0" applyFont="1" applyBorder="1" applyAlignment="1">
      <alignment horizontal="center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8"/>
  <sheetViews>
    <sheetView topLeftCell="C5" zoomScale="130" zoomScaleNormal="130" workbookViewId="0">
      <selection activeCell="I15" sqref="I15"/>
    </sheetView>
  </sheetViews>
  <sheetFormatPr baseColWidth="10" defaultRowHeight="15" x14ac:dyDescent="0.25"/>
  <cols>
    <col min="1" max="1" width="34.7109375" customWidth="1"/>
    <col min="2" max="2" width="10.7109375" style="2" bestFit="1" customWidth="1"/>
    <col min="3" max="3" width="15.7109375" style="3" customWidth="1"/>
    <col min="4" max="4" width="14.7109375" style="3" customWidth="1"/>
    <col min="5" max="7" width="3.7109375" style="3" customWidth="1"/>
    <col min="11" max="12" width="11.42578125" customWidth="1"/>
    <col min="14" max="24" width="11.42578125" customWidth="1"/>
  </cols>
  <sheetData>
    <row r="1" spans="1:25" ht="18.75" x14ac:dyDescent="0.3">
      <c r="A1" s="20" t="s">
        <v>0</v>
      </c>
    </row>
    <row r="2" spans="1:25" x14ac:dyDescent="0.25">
      <c r="A2" s="1"/>
    </row>
    <row r="3" spans="1:25" ht="15.75" x14ac:dyDescent="0.25">
      <c r="A3" s="21" t="s">
        <v>7</v>
      </c>
      <c r="Y3" s="2"/>
    </row>
    <row r="4" spans="1:25" x14ac:dyDescent="0.25">
      <c r="A4" s="35" t="s">
        <v>1</v>
      </c>
      <c r="B4" s="34" t="s">
        <v>2</v>
      </c>
      <c r="C4" s="34" t="s">
        <v>3</v>
      </c>
      <c r="D4" s="34"/>
      <c r="E4" s="34" t="s">
        <v>4</v>
      </c>
      <c r="F4" s="34" t="s">
        <v>5</v>
      </c>
      <c r="G4" s="34" t="s">
        <v>6</v>
      </c>
      <c r="Y4" s="2"/>
    </row>
    <row r="5" spans="1:25" x14ac:dyDescent="0.25">
      <c r="A5" s="35"/>
      <c r="B5" s="34"/>
      <c r="C5" s="19">
        <v>1</v>
      </c>
      <c r="D5" s="19">
        <v>2</v>
      </c>
      <c r="E5" s="34"/>
      <c r="F5" s="34"/>
      <c r="G5" s="34"/>
    </row>
    <row r="6" spans="1:25" ht="15" customHeight="1" x14ac:dyDescent="0.25">
      <c r="A6" s="5" t="s">
        <v>8</v>
      </c>
      <c r="B6" s="6" t="s">
        <v>40</v>
      </c>
      <c r="C6" s="4" t="s">
        <v>72</v>
      </c>
      <c r="D6" s="4" t="s">
        <v>76</v>
      </c>
      <c r="E6" s="7" t="s">
        <v>104</v>
      </c>
      <c r="F6" s="7" t="s">
        <v>105</v>
      </c>
      <c r="G6" s="7" t="s">
        <v>105</v>
      </c>
    </row>
    <row r="7" spans="1:25" ht="15" customHeight="1" x14ac:dyDescent="0.25">
      <c r="A7" s="5" t="s">
        <v>9</v>
      </c>
      <c r="B7" s="6" t="s">
        <v>41</v>
      </c>
      <c r="C7" s="4" t="s">
        <v>73</v>
      </c>
      <c r="D7" s="4" t="s">
        <v>73</v>
      </c>
      <c r="E7" s="7" t="s">
        <v>104</v>
      </c>
      <c r="F7" s="7" t="s">
        <v>105</v>
      </c>
      <c r="G7" s="7" t="s">
        <v>104</v>
      </c>
    </row>
    <row r="8" spans="1:25" ht="15" customHeight="1" x14ac:dyDescent="0.25">
      <c r="A8" s="5" t="s">
        <v>9</v>
      </c>
      <c r="B8" s="6" t="s">
        <v>41</v>
      </c>
      <c r="C8" s="4" t="s">
        <v>74</v>
      </c>
      <c r="D8" s="4" t="s">
        <v>100</v>
      </c>
      <c r="E8" s="7" t="s">
        <v>105</v>
      </c>
      <c r="F8" s="7" t="s">
        <v>105</v>
      </c>
      <c r="G8" s="7" t="s">
        <v>104</v>
      </c>
    </row>
    <row r="9" spans="1:25" ht="15" customHeight="1" x14ac:dyDescent="0.25">
      <c r="A9" s="5" t="s">
        <v>10</v>
      </c>
      <c r="B9" s="6" t="s">
        <v>42</v>
      </c>
      <c r="C9" s="4" t="s">
        <v>75</v>
      </c>
      <c r="D9" s="4" t="s">
        <v>76</v>
      </c>
      <c r="E9" s="7" t="s">
        <v>105</v>
      </c>
      <c r="F9" s="7" t="s">
        <v>105</v>
      </c>
      <c r="G9" s="7" t="s">
        <v>105</v>
      </c>
    </row>
    <row r="10" spans="1:25" ht="15" customHeight="1" x14ac:dyDescent="0.25">
      <c r="A10" s="5" t="s">
        <v>10</v>
      </c>
      <c r="B10" s="6" t="s">
        <v>42</v>
      </c>
      <c r="C10" s="4" t="s">
        <v>6</v>
      </c>
      <c r="D10" s="4" t="s">
        <v>76</v>
      </c>
      <c r="E10" s="7" t="s">
        <v>105</v>
      </c>
      <c r="F10" s="7" t="s">
        <v>105</v>
      </c>
      <c r="G10" s="7" t="s">
        <v>104</v>
      </c>
    </row>
    <row r="11" spans="1:25" x14ac:dyDescent="0.25">
      <c r="A11" s="5" t="s">
        <v>11</v>
      </c>
      <c r="B11" s="6" t="s">
        <v>43</v>
      </c>
      <c r="C11" s="4" t="s">
        <v>75</v>
      </c>
      <c r="D11" s="4" t="s">
        <v>76</v>
      </c>
      <c r="E11" s="7" t="s">
        <v>105</v>
      </c>
      <c r="F11" s="7" t="s">
        <v>105</v>
      </c>
      <c r="G11" s="7" t="s">
        <v>105</v>
      </c>
    </row>
    <row r="12" spans="1:25" x14ac:dyDescent="0.25">
      <c r="A12" s="5" t="s">
        <v>11</v>
      </c>
      <c r="B12" s="6" t="s">
        <v>43</v>
      </c>
      <c r="C12" s="4" t="s">
        <v>6</v>
      </c>
      <c r="D12" s="4" t="s">
        <v>73</v>
      </c>
      <c r="E12" s="7" t="s">
        <v>105</v>
      </c>
      <c r="F12" s="7" t="s">
        <v>105</v>
      </c>
      <c r="G12" s="7" t="s">
        <v>105</v>
      </c>
    </row>
    <row r="13" spans="1:25" x14ac:dyDescent="0.25">
      <c r="A13" s="5" t="s">
        <v>11</v>
      </c>
      <c r="B13" s="6" t="s">
        <v>43</v>
      </c>
      <c r="C13" s="4" t="s">
        <v>6</v>
      </c>
      <c r="D13" s="4" t="s">
        <v>6</v>
      </c>
      <c r="E13" s="7" t="s">
        <v>105</v>
      </c>
      <c r="F13" s="7" t="s">
        <v>105</v>
      </c>
      <c r="G13" s="7" t="s">
        <v>104</v>
      </c>
      <c r="N13" t="s">
        <v>135</v>
      </c>
    </row>
    <row r="14" spans="1:25" x14ac:dyDescent="0.25">
      <c r="A14" s="5" t="s">
        <v>12</v>
      </c>
      <c r="B14" s="6" t="s">
        <v>44</v>
      </c>
      <c r="C14" s="4" t="s">
        <v>76</v>
      </c>
      <c r="D14" s="4" t="s">
        <v>76</v>
      </c>
      <c r="E14" s="7" t="s">
        <v>105</v>
      </c>
      <c r="F14" s="7" t="s">
        <v>105</v>
      </c>
      <c r="G14" s="7" t="s">
        <v>104</v>
      </c>
      <c r="O14" s="2"/>
      <c r="S14" s="2"/>
    </row>
    <row r="15" spans="1:25" x14ac:dyDescent="0.25">
      <c r="A15" s="13" t="s">
        <v>13</v>
      </c>
      <c r="B15" s="6" t="s">
        <v>45</v>
      </c>
      <c r="C15" s="4" t="s">
        <v>77</v>
      </c>
      <c r="D15" s="4" t="s">
        <v>100</v>
      </c>
      <c r="E15" s="7" t="s">
        <v>104</v>
      </c>
      <c r="F15" s="7" t="s">
        <v>105</v>
      </c>
      <c r="G15" s="7" t="s">
        <v>104</v>
      </c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5" x14ac:dyDescent="0.25">
      <c r="A16" s="5" t="s">
        <v>13</v>
      </c>
      <c r="B16" s="6" t="s">
        <v>45</v>
      </c>
      <c r="C16" s="4" t="s">
        <v>6</v>
      </c>
      <c r="D16" s="4" t="s">
        <v>101</v>
      </c>
      <c r="E16" s="7" t="s">
        <v>104</v>
      </c>
      <c r="F16" s="7" t="s">
        <v>105</v>
      </c>
      <c r="G16" s="7" t="s">
        <v>104</v>
      </c>
      <c r="J16" s="17"/>
      <c r="L16" s="9"/>
      <c r="M16" s="2"/>
      <c r="N16" s="9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x14ac:dyDescent="0.25">
      <c r="A17" s="5" t="s">
        <v>13</v>
      </c>
      <c r="B17" s="6" t="s">
        <v>45</v>
      </c>
      <c r="C17" s="4" t="s">
        <v>78</v>
      </c>
      <c r="D17" s="4" t="s">
        <v>100</v>
      </c>
      <c r="E17" s="7" t="s">
        <v>104</v>
      </c>
      <c r="F17" s="7" t="s">
        <v>105</v>
      </c>
      <c r="G17" s="7" t="s">
        <v>104</v>
      </c>
      <c r="J17" s="17"/>
      <c r="L17" s="9"/>
      <c r="M17" s="2"/>
      <c r="N17" s="15"/>
      <c r="O17" s="3"/>
      <c r="P17" s="3"/>
      <c r="Q17" s="3"/>
      <c r="R17" s="3"/>
      <c r="S17" s="3"/>
      <c r="T17" s="17"/>
      <c r="U17" s="17"/>
      <c r="V17" s="17"/>
      <c r="W17" s="17"/>
      <c r="X17" s="17"/>
    </row>
    <row r="18" spans="1:24" x14ac:dyDescent="0.25">
      <c r="A18" s="5" t="s">
        <v>13</v>
      </c>
      <c r="B18" s="6" t="s">
        <v>45</v>
      </c>
      <c r="C18" s="4" t="s">
        <v>79</v>
      </c>
      <c r="D18" s="4" t="s">
        <v>102</v>
      </c>
      <c r="E18" s="7" t="s">
        <v>104</v>
      </c>
      <c r="F18" s="7" t="s">
        <v>105</v>
      </c>
      <c r="G18" s="7" t="s">
        <v>105</v>
      </c>
      <c r="J18" s="17"/>
      <c r="K18" s="17"/>
      <c r="L18" s="18"/>
      <c r="M18" s="3"/>
      <c r="N18" s="15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x14ac:dyDescent="0.25">
      <c r="A19" s="5" t="s">
        <v>13</v>
      </c>
      <c r="B19" s="6" t="s">
        <v>45</v>
      </c>
      <c r="C19" s="4" t="s">
        <v>80</v>
      </c>
      <c r="D19" s="4" t="s">
        <v>100</v>
      </c>
      <c r="E19" s="7" t="s">
        <v>104</v>
      </c>
      <c r="F19" s="7" t="s">
        <v>104</v>
      </c>
      <c r="G19" s="7" t="s">
        <v>105</v>
      </c>
      <c r="J19" s="17"/>
      <c r="K19" s="17"/>
      <c r="L19" s="18"/>
      <c r="M19" s="3"/>
      <c r="N19" s="15"/>
      <c r="O19" s="3"/>
      <c r="P19" s="3"/>
      <c r="Q19" s="3"/>
      <c r="R19" s="3"/>
      <c r="S19" s="3"/>
      <c r="T19" s="3"/>
      <c r="U19" s="16"/>
      <c r="V19" s="16"/>
      <c r="W19" s="16"/>
      <c r="X19" s="3"/>
    </row>
    <row r="20" spans="1:24" x14ac:dyDescent="0.25">
      <c r="A20" s="5" t="s">
        <v>13</v>
      </c>
      <c r="B20" s="6" t="s">
        <v>45</v>
      </c>
      <c r="C20" s="4" t="s">
        <v>81</v>
      </c>
      <c r="D20" s="4" t="s">
        <v>100</v>
      </c>
      <c r="E20" s="7" t="s">
        <v>105</v>
      </c>
      <c r="F20" s="7" t="s">
        <v>105</v>
      </c>
      <c r="G20" s="7" t="s">
        <v>104</v>
      </c>
      <c r="J20" s="17"/>
      <c r="K20" s="17"/>
      <c r="L20" s="18"/>
      <c r="M20" s="3"/>
      <c r="N20" s="15"/>
      <c r="O20" s="3"/>
      <c r="P20" s="3"/>
      <c r="Q20" s="3"/>
      <c r="R20" s="3"/>
      <c r="S20" s="3"/>
      <c r="T20" s="16"/>
      <c r="U20" s="16"/>
      <c r="V20" s="16"/>
      <c r="W20" s="16"/>
      <c r="X20" s="16"/>
    </row>
    <row r="21" spans="1:24" x14ac:dyDescent="0.25">
      <c r="A21" s="5" t="s">
        <v>14</v>
      </c>
      <c r="B21" s="6" t="s">
        <v>46</v>
      </c>
      <c r="C21" s="4" t="s">
        <v>76</v>
      </c>
      <c r="D21" s="4" t="s">
        <v>76</v>
      </c>
      <c r="E21" s="7" t="s">
        <v>104</v>
      </c>
      <c r="F21" s="7" t="s">
        <v>104</v>
      </c>
      <c r="G21" s="7" t="s">
        <v>105</v>
      </c>
      <c r="J21" s="17"/>
      <c r="K21" s="17"/>
      <c r="L21" s="18"/>
      <c r="M21" s="3"/>
      <c r="N21" s="18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x14ac:dyDescent="0.25">
      <c r="A22" s="5" t="s">
        <v>15</v>
      </c>
      <c r="B22" s="6" t="s">
        <v>47</v>
      </c>
      <c r="C22" s="4" t="s">
        <v>82</v>
      </c>
      <c r="D22" s="4" t="s">
        <v>76</v>
      </c>
      <c r="E22" s="7" t="s">
        <v>105</v>
      </c>
      <c r="F22" s="7" t="s">
        <v>104</v>
      </c>
      <c r="G22" s="7" t="s">
        <v>104</v>
      </c>
      <c r="J22" s="17"/>
      <c r="K22" s="17"/>
      <c r="L22" s="18"/>
      <c r="M22" s="3"/>
      <c r="N22" s="18"/>
      <c r="O22" s="3"/>
      <c r="P22" s="3"/>
      <c r="Q22" s="3"/>
      <c r="R22" s="3"/>
      <c r="S22" s="3"/>
      <c r="T22" s="17"/>
      <c r="U22" s="17"/>
      <c r="V22" s="17"/>
      <c r="W22" s="17"/>
      <c r="X22" s="17"/>
    </row>
    <row r="23" spans="1:24" x14ac:dyDescent="0.25">
      <c r="A23" s="5" t="s">
        <v>16</v>
      </c>
      <c r="B23" s="6" t="s">
        <v>48</v>
      </c>
      <c r="C23" s="4" t="s">
        <v>73</v>
      </c>
      <c r="D23" s="4" t="s">
        <v>84</v>
      </c>
      <c r="E23" s="7" t="s">
        <v>105</v>
      </c>
      <c r="F23" s="7" t="s">
        <v>104</v>
      </c>
      <c r="G23" s="7" t="s">
        <v>105</v>
      </c>
    </row>
    <row r="24" spans="1:24" x14ac:dyDescent="0.25">
      <c r="A24" s="5" t="s">
        <v>16</v>
      </c>
      <c r="B24" s="6" t="s">
        <v>48</v>
      </c>
      <c r="C24" s="4" t="s">
        <v>83</v>
      </c>
      <c r="D24" s="4" t="s">
        <v>76</v>
      </c>
      <c r="E24" s="7" t="s">
        <v>104</v>
      </c>
      <c r="F24" s="7" t="s">
        <v>104</v>
      </c>
      <c r="G24" s="7" t="s">
        <v>105</v>
      </c>
    </row>
    <row r="25" spans="1:24" x14ac:dyDescent="0.25">
      <c r="A25" s="5" t="s">
        <v>17</v>
      </c>
      <c r="B25" s="6" t="s">
        <v>49</v>
      </c>
      <c r="C25" s="4" t="s">
        <v>84</v>
      </c>
      <c r="D25" s="4" t="s">
        <v>76</v>
      </c>
      <c r="E25" s="7" t="s">
        <v>105</v>
      </c>
      <c r="F25" s="7" t="s">
        <v>105</v>
      </c>
      <c r="G25" s="7" t="s">
        <v>104</v>
      </c>
    </row>
    <row r="26" spans="1:24" x14ac:dyDescent="0.25">
      <c r="A26" s="5" t="s">
        <v>18</v>
      </c>
      <c r="B26" s="6" t="s">
        <v>50</v>
      </c>
      <c r="C26" s="4" t="s">
        <v>85</v>
      </c>
      <c r="D26" s="4" t="s">
        <v>76</v>
      </c>
      <c r="E26" s="7" t="s">
        <v>104</v>
      </c>
      <c r="F26" s="7" t="s">
        <v>104</v>
      </c>
      <c r="G26" s="7" t="s">
        <v>105</v>
      </c>
    </row>
    <row r="27" spans="1:24" x14ac:dyDescent="0.25">
      <c r="A27" s="5" t="s">
        <v>18</v>
      </c>
      <c r="B27" s="6" t="s">
        <v>50</v>
      </c>
      <c r="C27" s="4" t="s">
        <v>4</v>
      </c>
      <c r="D27" s="4" t="s">
        <v>103</v>
      </c>
      <c r="E27" s="7" t="s">
        <v>104</v>
      </c>
      <c r="F27" s="7" t="s">
        <v>104</v>
      </c>
      <c r="G27" s="7" t="s">
        <v>105</v>
      </c>
    </row>
    <row r="28" spans="1:24" x14ac:dyDescent="0.25">
      <c r="A28" s="5" t="s">
        <v>18</v>
      </c>
      <c r="B28" s="6" t="s">
        <v>50</v>
      </c>
      <c r="C28" s="4" t="s">
        <v>86</v>
      </c>
      <c r="D28" s="4" t="s">
        <v>76</v>
      </c>
      <c r="E28" s="7" t="s">
        <v>105</v>
      </c>
      <c r="F28" s="7" t="s">
        <v>104</v>
      </c>
      <c r="G28" s="7" t="s">
        <v>104</v>
      </c>
    </row>
    <row r="29" spans="1:24" x14ac:dyDescent="0.25">
      <c r="A29" s="5" t="s">
        <v>18</v>
      </c>
      <c r="B29" s="6" t="s">
        <v>50</v>
      </c>
      <c r="C29" s="4" t="s">
        <v>87</v>
      </c>
      <c r="D29" s="4" t="s">
        <v>76</v>
      </c>
      <c r="E29" s="7" t="s">
        <v>104</v>
      </c>
      <c r="F29" s="7" t="s">
        <v>105</v>
      </c>
      <c r="G29" s="7" t="s">
        <v>104</v>
      </c>
    </row>
    <row r="30" spans="1:24" x14ac:dyDescent="0.25">
      <c r="A30" s="5" t="s">
        <v>18</v>
      </c>
      <c r="B30" s="6" t="s">
        <v>50</v>
      </c>
      <c r="C30" s="4" t="s">
        <v>88</v>
      </c>
      <c r="D30" s="4" t="s">
        <v>76</v>
      </c>
      <c r="E30" s="7" t="s">
        <v>104</v>
      </c>
      <c r="F30" s="7" t="s">
        <v>105</v>
      </c>
      <c r="G30" s="7" t="s">
        <v>105</v>
      </c>
    </row>
    <row r="31" spans="1:24" x14ac:dyDescent="0.25">
      <c r="A31" s="5" t="s">
        <v>18</v>
      </c>
      <c r="B31" s="6" t="s">
        <v>50</v>
      </c>
      <c r="C31" s="4" t="s">
        <v>4</v>
      </c>
      <c r="D31" s="4" t="s">
        <v>90</v>
      </c>
      <c r="E31" s="7" t="s">
        <v>104</v>
      </c>
      <c r="F31" s="7" t="s">
        <v>105</v>
      </c>
      <c r="G31" s="7" t="s">
        <v>105</v>
      </c>
    </row>
    <row r="32" spans="1:24" x14ac:dyDescent="0.25">
      <c r="A32" s="5" t="s">
        <v>18</v>
      </c>
      <c r="B32" s="6" t="s">
        <v>50</v>
      </c>
      <c r="C32" s="4" t="s">
        <v>89</v>
      </c>
      <c r="D32" s="4" t="s">
        <v>76</v>
      </c>
      <c r="E32" s="7" t="s">
        <v>105</v>
      </c>
      <c r="F32" s="7" t="s">
        <v>105</v>
      </c>
      <c r="G32" s="7" t="s">
        <v>104</v>
      </c>
    </row>
    <row r="33" spans="1:7" x14ac:dyDescent="0.25">
      <c r="A33" s="5" t="s">
        <v>18</v>
      </c>
      <c r="B33" s="6" t="s">
        <v>50</v>
      </c>
      <c r="C33" s="4" t="s">
        <v>90</v>
      </c>
      <c r="D33" s="4" t="s">
        <v>76</v>
      </c>
      <c r="E33" s="7" t="s">
        <v>105</v>
      </c>
      <c r="F33" s="7" t="s">
        <v>104</v>
      </c>
      <c r="G33" s="7" t="s">
        <v>105</v>
      </c>
    </row>
    <row r="34" spans="1:7" x14ac:dyDescent="0.25">
      <c r="A34" s="5" t="s">
        <v>18</v>
      </c>
      <c r="B34" s="6" t="s">
        <v>50</v>
      </c>
      <c r="C34" s="4" t="s">
        <v>83</v>
      </c>
      <c r="D34" s="4" t="s">
        <v>76</v>
      </c>
      <c r="E34" s="7" t="s">
        <v>105</v>
      </c>
      <c r="F34" s="7" t="s">
        <v>105</v>
      </c>
      <c r="G34" s="7" t="s">
        <v>105</v>
      </c>
    </row>
    <row r="35" spans="1:7" x14ac:dyDescent="0.25">
      <c r="A35" s="5" t="s">
        <v>19</v>
      </c>
      <c r="B35" s="6" t="s">
        <v>51</v>
      </c>
      <c r="C35" s="4" t="s">
        <v>91</v>
      </c>
      <c r="D35" s="4" t="s">
        <v>76</v>
      </c>
      <c r="E35" s="7" t="s">
        <v>105</v>
      </c>
      <c r="F35" s="7" t="s">
        <v>104</v>
      </c>
      <c r="G35" s="7" t="s">
        <v>104</v>
      </c>
    </row>
    <row r="36" spans="1:7" x14ac:dyDescent="0.25">
      <c r="A36" s="5" t="s">
        <v>19</v>
      </c>
      <c r="B36" s="6" t="s">
        <v>51</v>
      </c>
      <c r="C36" s="4" t="s">
        <v>88</v>
      </c>
      <c r="D36" s="4" t="s">
        <v>76</v>
      </c>
      <c r="E36" s="7" t="s">
        <v>104</v>
      </c>
      <c r="F36" s="7" t="s">
        <v>104</v>
      </c>
      <c r="G36" s="7" t="s">
        <v>105</v>
      </c>
    </row>
    <row r="37" spans="1:7" x14ac:dyDescent="0.25">
      <c r="A37" s="5" t="s">
        <v>19</v>
      </c>
      <c r="B37" s="6" t="s">
        <v>51</v>
      </c>
      <c r="C37" s="4" t="s">
        <v>83</v>
      </c>
      <c r="D37" s="4" t="s">
        <v>76</v>
      </c>
      <c r="E37" s="7" t="s">
        <v>105</v>
      </c>
      <c r="F37" s="7" t="s">
        <v>104</v>
      </c>
      <c r="G37" s="7" t="s">
        <v>105</v>
      </c>
    </row>
    <row r="38" spans="1:7" x14ac:dyDescent="0.25">
      <c r="A38" s="5" t="s">
        <v>20</v>
      </c>
      <c r="B38" s="6" t="s">
        <v>52</v>
      </c>
      <c r="C38" s="4" t="s">
        <v>84</v>
      </c>
      <c r="D38" s="4" t="s">
        <v>76</v>
      </c>
      <c r="E38" s="7" t="s">
        <v>105</v>
      </c>
      <c r="F38" s="7" t="s">
        <v>105</v>
      </c>
      <c r="G38" s="7" t="s">
        <v>104</v>
      </c>
    </row>
    <row r="39" spans="1:7" x14ac:dyDescent="0.25">
      <c r="A39" s="5" t="s">
        <v>21</v>
      </c>
      <c r="B39" s="6" t="s">
        <v>53</v>
      </c>
      <c r="C39" s="4" t="s">
        <v>76</v>
      </c>
      <c r="D39" s="4" t="s">
        <v>76</v>
      </c>
      <c r="E39" s="7" t="s">
        <v>105</v>
      </c>
      <c r="F39" s="7" t="s">
        <v>105</v>
      </c>
      <c r="G39" s="7" t="s">
        <v>104</v>
      </c>
    </row>
    <row r="40" spans="1:7" x14ac:dyDescent="0.25">
      <c r="A40" s="5" t="s">
        <v>22</v>
      </c>
      <c r="B40" s="6" t="s">
        <v>54</v>
      </c>
      <c r="C40" s="4" t="s">
        <v>76</v>
      </c>
      <c r="D40" s="4" t="s">
        <v>76</v>
      </c>
      <c r="E40" s="7" t="s">
        <v>105</v>
      </c>
      <c r="F40" s="7" t="s">
        <v>105</v>
      </c>
      <c r="G40" s="7" t="s">
        <v>104</v>
      </c>
    </row>
    <row r="41" spans="1:7" x14ac:dyDescent="0.25">
      <c r="A41" s="5" t="s">
        <v>23</v>
      </c>
      <c r="B41" s="6" t="s">
        <v>55</v>
      </c>
      <c r="C41" s="4" t="s">
        <v>76</v>
      </c>
      <c r="D41" s="4" t="s">
        <v>76</v>
      </c>
      <c r="E41" s="7" t="s">
        <v>105</v>
      </c>
      <c r="F41" s="7" t="s">
        <v>105</v>
      </c>
      <c r="G41" s="7" t="s">
        <v>104</v>
      </c>
    </row>
    <row r="42" spans="1:7" x14ac:dyDescent="0.25">
      <c r="A42" s="5" t="s">
        <v>24</v>
      </c>
      <c r="B42" s="6" t="s">
        <v>56</v>
      </c>
      <c r="C42" s="4" t="s">
        <v>92</v>
      </c>
      <c r="D42" s="4" t="s">
        <v>76</v>
      </c>
      <c r="E42" s="7" t="s">
        <v>104</v>
      </c>
      <c r="F42" s="7" t="s">
        <v>104</v>
      </c>
      <c r="G42" s="7" t="s">
        <v>105</v>
      </c>
    </row>
    <row r="43" spans="1:7" x14ac:dyDescent="0.25">
      <c r="A43" s="13" t="s">
        <v>25</v>
      </c>
      <c r="B43" s="6" t="s">
        <v>57</v>
      </c>
      <c r="C43" s="4" t="s">
        <v>93</v>
      </c>
      <c r="D43" s="4" t="s">
        <v>76</v>
      </c>
      <c r="E43" s="7" t="s">
        <v>104</v>
      </c>
      <c r="F43" s="7" t="s">
        <v>104</v>
      </c>
      <c r="G43" s="7" t="s">
        <v>105</v>
      </c>
    </row>
    <row r="44" spans="1:7" x14ac:dyDescent="0.25">
      <c r="A44" s="5" t="s">
        <v>26</v>
      </c>
      <c r="B44" s="6" t="s">
        <v>58</v>
      </c>
      <c r="C44" s="4" t="s">
        <v>84</v>
      </c>
      <c r="D44" s="4" t="s">
        <v>76</v>
      </c>
      <c r="E44" s="7" t="s">
        <v>105</v>
      </c>
      <c r="F44" s="7" t="s">
        <v>104</v>
      </c>
      <c r="G44" s="7" t="s">
        <v>105</v>
      </c>
    </row>
    <row r="45" spans="1:7" x14ac:dyDescent="0.25">
      <c r="A45" s="5" t="s">
        <v>27</v>
      </c>
      <c r="B45" s="6" t="s">
        <v>59</v>
      </c>
      <c r="C45" s="4" t="s">
        <v>94</v>
      </c>
      <c r="D45" s="4" t="s">
        <v>76</v>
      </c>
      <c r="E45" s="7" t="s">
        <v>104</v>
      </c>
      <c r="F45" s="7" t="s">
        <v>104</v>
      </c>
      <c r="G45" s="7" t="s">
        <v>105</v>
      </c>
    </row>
    <row r="46" spans="1:7" x14ac:dyDescent="0.25">
      <c r="A46" s="5" t="s">
        <v>28</v>
      </c>
      <c r="B46" s="6" t="s">
        <v>60</v>
      </c>
      <c r="C46" s="4" t="s">
        <v>95</v>
      </c>
      <c r="D46" s="4" t="s">
        <v>76</v>
      </c>
      <c r="E46" s="7" t="s">
        <v>104</v>
      </c>
      <c r="F46" s="7" t="s">
        <v>104</v>
      </c>
      <c r="G46" s="7" t="s">
        <v>105</v>
      </c>
    </row>
    <row r="47" spans="1:7" x14ac:dyDescent="0.25">
      <c r="A47" s="5" t="s">
        <v>29</v>
      </c>
      <c r="B47" s="6" t="s">
        <v>61</v>
      </c>
      <c r="C47" s="4" t="s">
        <v>76</v>
      </c>
      <c r="D47" s="4" t="s">
        <v>76</v>
      </c>
      <c r="E47" s="7" t="s">
        <v>105</v>
      </c>
      <c r="F47" s="7" t="s">
        <v>105</v>
      </c>
      <c r="G47" s="7" t="s">
        <v>105</v>
      </c>
    </row>
    <row r="48" spans="1:7" x14ac:dyDescent="0.25">
      <c r="A48" s="5" t="s">
        <v>30</v>
      </c>
      <c r="B48" s="6" t="s">
        <v>62</v>
      </c>
      <c r="C48" s="4" t="s">
        <v>96</v>
      </c>
      <c r="D48" s="4" t="s">
        <v>76</v>
      </c>
      <c r="E48" s="7" t="s">
        <v>104</v>
      </c>
      <c r="F48" s="7" t="s">
        <v>104</v>
      </c>
      <c r="G48" s="7" t="s">
        <v>105</v>
      </c>
    </row>
    <row r="49" spans="1:7" x14ac:dyDescent="0.25">
      <c r="A49" s="5" t="s">
        <v>30</v>
      </c>
      <c r="B49" s="6" t="s">
        <v>62</v>
      </c>
      <c r="C49" s="4" t="s">
        <v>97</v>
      </c>
      <c r="D49" s="4" t="s">
        <v>76</v>
      </c>
      <c r="E49" s="7" t="s">
        <v>105</v>
      </c>
      <c r="F49" s="7" t="s">
        <v>104</v>
      </c>
      <c r="G49" s="7" t="s">
        <v>105</v>
      </c>
    </row>
    <row r="50" spans="1:7" x14ac:dyDescent="0.25">
      <c r="A50" s="13" t="s">
        <v>31</v>
      </c>
      <c r="B50" s="6" t="s">
        <v>63</v>
      </c>
      <c r="C50" s="4" t="s">
        <v>98</v>
      </c>
      <c r="D50" s="4" t="s">
        <v>84</v>
      </c>
      <c r="E50" s="7" t="s">
        <v>105</v>
      </c>
      <c r="F50" s="7" t="s">
        <v>105</v>
      </c>
      <c r="G50" s="7" t="s">
        <v>105</v>
      </c>
    </row>
    <row r="51" spans="1:7" x14ac:dyDescent="0.25">
      <c r="A51" s="5" t="s">
        <v>32</v>
      </c>
      <c r="B51" s="6" t="s">
        <v>64</v>
      </c>
      <c r="C51" s="4" t="s">
        <v>76</v>
      </c>
      <c r="D51" s="4" t="s">
        <v>76</v>
      </c>
      <c r="E51" s="7" t="s">
        <v>105</v>
      </c>
      <c r="F51" s="7" t="s">
        <v>105</v>
      </c>
      <c r="G51" s="7" t="s">
        <v>104</v>
      </c>
    </row>
    <row r="52" spans="1:7" x14ac:dyDescent="0.25">
      <c r="A52" s="5" t="s">
        <v>33</v>
      </c>
      <c r="B52" s="6" t="s">
        <v>65</v>
      </c>
      <c r="C52" s="4" t="s">
        <v>75</v>
      </c>
      <c r="D52" s="4" t="s">
        <v>76</v>
      </c>
      <c r="E52" s="7" t="s">
        <v>104</v>
      </c>
      <c r="F52" s="7" t="s">
        <v>104</v>
      </c>
      <c r="G52" s="7" t="s">
        <v>105</v>
      </c>
    </row>
    <row r="53" spans="1:7" x14ac:dyDescent="0.25">
      <c r="A53" s="5" t="s">
        <v>34</v>
      </c>
      <c r="B53" s="6" t="s">
        <v>66</v>
      </c>
      <c r="C53" s="4" t="s">
        <v>75</v>
      </c>
      <c r="D53" s="4" t="s">
        <v>98</v>
      </c>
      <c r="E53" s="7" t="s">
        <v>104</v>
      </c>
      <c r="F53" s="7" t="s">
        <v>104</v>
      </c>
      <c r="G53" s="7" t="s">
        <v>105</v>
      </c>
    </row>
    <row r="54" spans="1:7" x14ac:dyDescent="0.25">
      <c r="A54" s="5" t="s">
        <v>35</v>
      </c>
      <c r="B54" s="6" t="s">
        <v>67</v>
      </c>
      <c r="C54" s="4" t="s">
        <v>99</v>
      </c>
      <c r="D54" s="4" t="s">
        <v>76</v>
      </c>
      <c r="E54" s="7" t="s">
        <v>104</v>
      </c>
      <c r="F54" s="7" t="s">
        <v>104</v>
      </c>
      <c r="G54" s="7" t="s">
        <v>105</v>
      </c>
    </row>
    <row r="55" spans="1:7" ht="30" x14ac:dyDescent="0.25">
      <c r="A55" s="8" t="s">
        <v>36</v>
      </c>
      <c r="B55" s="4" t="s">
        <v>68</v>
      </c>
      <c r="C55" s="4" t="s">
        <v>84</v>
      </c>
      <c r="D55" s="4" t="s">
        <v>73</v>
      </c>
      <c r="E55" s="7" t="s">
        <v>104</v>
      </c>
      <c r="F55" s="7" t="s">
        <v>104</v>
      </c>
      <c r="G55" s="7" t="s">
        <v>105</v>
      </c>
    </row>
    <row r="56" spans="1:7" x14ac:dyDescent="0.25">
      <c r="A56" s="5" t="s">
        <v>37</v>
      </c>
      <c r="B56" s="6" t="s">
        <v>69</v>
      </c>
      <c r="C56" s="4" t="s">
        <v>74</v>
      </c>
      <c r="D56" s="4" t="s">
        <v>76</v>
      </c>
      <c r="E56" s="7" t="s">
        <v>104</v>
      </c>
      <c r="F56" s="7" t="s">
        <v>104</v>
      </c>
      <c r="G56" s="7" t="s">
        <v>105</v>
      </c>
    </row>
    <row r="57" spans="1:7" x14ac:dyDescent="0.25">
      <c r="A57" s="5" t="s">
        <v>38</v>
      </c>
      <c r="B57" s="6" t="s">
        <v>70</v>
      </c>
      <c r="C57" s="4" t="s">
        <v>6</v>
      </c>
      <c r="D57" s="4" t="s">
        <v>76</v>
      </c>
      <c r="E57" s="7" t="s">
        <v>104</v>
      </c>
      <c r="F57" s="7" t="s">
        <v>104</v>
      </c>
      <c r="G57" s="7" t="s">
        <v>105</v>
      </c>
    </row>
    <row r="58" spans="1:7" ht="30" x14ac:dyDescent="0.25">
      <c r="A58" s="8" t="s">
        <v>39</v>
      </c>
      <c r="B58" s="4" t="s">
        <v>71</v>
      </c>
      <c r="C58" s="4" t="s">
        <v>72</v>
      </c>
      <c r="D58" s="4" t="s">
        <v>72</v>
      </c>
      <c r="E58" s="7" t="s">
        <v>104</v>
      </c>
      <c r="F58" s="7" t="s">
        <v>104</v>
      </c>
      <c r="G58" s="7" t="s">
        <v>105</v>
      </c>
    </row>
  </sheetData>
  <mergeCells count="6">
    <mergeCell ref="G4:G5"/>
    <mergeCell ref="C4:D4"/>
    <mergeCell ref="A4:A5"/>
    <mergeCell ref="B4:B5"/>
    <mergeCell ref="E4:E5"/>
    <mergeCell ref="F4:F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5"/>
  <sheetViews>
    <sheetView tabSelected="1" topLeftCell="B1" zoomScaleNormal="100" zoomScalePageLayoutView="85" workbookViewId="0">
      <selection activeCell="E19" sqref="E19"/>
    </sheetView>
  </sheetViews>
  <sheetFormatPr baseColWidth="10" defaultRowHeight="15" x14ac:dyDescent="0.25"/>
  <cols>
    <col min="1" max="5" width="5.7109375" customWidth="1"/>
    <col min="6" max="7" width="4.85546875" customWidth="1"/>
    <col min="8" max="8" width="4.7109375" customWidth="1"/>
    <col min="9" max="9" width="5.7109375" customWidth="1"/>
    <col min="10" max="10" width="7.28515625" customWidth="1"/>
    <col min="11" max="11" width="7.5703125" customWidth="1"/>
    <col min="12" max="12" width="7.42578125" customWidth="1"/>
    <col min="16" max="16" width="11.42578125" customWidth="1"/>
    <col min="18" max="20" width="11.42578125" customWidth="1"/>
  </cols>
  <sheetData>
    <row r="1" spans="1:18" x14ac:dyDescent="0.25">
      <c r="A1" s="1" t="s">
        <v>192</v>
      </c>
      <c r="N1" s="1" t="s">
        <v>161</v>
      </c>
    </row>
    <row r="2" spans="1:18" x14ac:dyDescent="0.25">
      <c r="A2" s="42" t="s">
        <v>142</v>
      </c>
      <c r="B2" s="42"/>
      <c r="C2" s="42"/>
      <c r="D2" s="42"/>
      <c r="E2" s="36" t="s">
        <v>193</v>
      </c>
      <c r="F2" s="36"/>
      <c r="G2" s="36"/>
      <c r="H2" s="36"/>
      <c r="I2" s="37" t="s">
        <v>147</v>
      </c>
      <c r="J2" s="38"/>
      <c r="K2" s="39"/>
      <c r="L2" s="36" t="s">
        <v>195</v>
      </c>
      <c r="M2" s="36"/>
      <c r="N2" s="1" t="s">
        <v>131</v>
      </c>
    </row>
    <row r="3" spans="1:18" ht="18" x14ac:dyDescent="0.35">
      <c r="A3" s="42" t="s">
        <v>169</v>
      </c>
      <c r="B3" s="42"/>
      <c r="C3" s="42"/>
      <c r="D3" s="42"/>
      <c r="E3" s="36">
        <v>4.1900000000000004</v>
      </c>
      <c r="F3" s="36"/>
      <c r="G3" s="36"/>
      <c r="H3" s="36"/>
      <c r="I3" s="37" t="s">
        <v>186</v>
      </c>
      <c r="J3" s="38"/>
      <c r="K3" s="39"/>
      <c r="L3" s="36">
        <v>0.28299999999999997</v>
      </c>
      <c r="M3" s="36"/>
      <c r="N3" s="41" t="s">
        <v>128</v>
      </c>
      <c r="O3" s="41"/>
      <c r="P3" s="41"/>
      <c r="Q3" s="41"/>
      <c r="R3" s="6" t="s">
        <v>163</v>
      </c>
    </row>
    <row r="4" spans="1:18" x14ac:dyDescent="0.25">
      <c r="A4" s="37" t="s">
        <v>146</v>
      </c>
      <c r="B4" s="38"/>
      <c r="C4" s="38"/>
      <c r="D4" s="39"/>
      <c r="E4" s="36" t="s">
        <v>190</v>
      </c>
      <c r="F4" s="36"/>
      <c r="G4" s="36"/>
      <c r="H4" s="36"/>
      <c r="I4" s="37" t="s">
        <v>144</v>
      </c>
      <c r="J4" s="38"/>
      <c r="K4" s="39"/>
      <c r="L4" s="36">
        <v>1999</v>
      </c>
      <c r="M4" s="36"/>
      <c r="N4" s="42" t="s">
        <v>127</v>
      </c>
      <c r="O4" s="42"/>
      <c r="P4" s="42"/>
      <c r="Q4" s="6">
        <f>IF(E4="einhalten",0,1)</f>
        <v>1</v>
      </c>
      <c r="R4" s="40">
        <f>(Q4+Q5+Q6)/3</f>
        <v>0.66666666666666663</v>
      </c>
    </row>
    <row r="5" spans="1:18" x14ac:dyDescent="0.25">
      <c r="A5" s="37" t="s">
        <v>158</v>
      </c>
      <c r="B5" s="38"/>
      <c r="C5" s="38"/>
      <c r="D5" s="39"/>
      <c r="E5" s="36" t="s">
        <v>190</v>
      </c>
      <c r="F5" s="36"/>
      <c r="G5" s="36"/>
      <c r="H5" s="36"/>
      <c r="I5" s="37" t="s">
        <v>187</v>
      </c>
      <c r="J5" s="38"/>
      <c r="K5" s="39"/>
      <c r="L5" s="36">
        <v>2</v>
      </c>
      <c r="M5" s="36"/>
      <c r="N5" s="42" t="s">
        <v>156</v>
      </c>
      <c r="O5" s="42"/>
      <c r="P5" s="42"/>
      <c r="Q5" s="6">
        <f>IF(E5="keine Daten",1,IF(E5&gt;=0.5,0,IF(E5&gt;=-0.5,0.5,1)))</f>
        <v>1</v>
      </c>
      <c r="R5" s="40"/>
    </row>
    <row r="6" spans="1:18" x14ac:dyDescent="0.25">
      <c r="A6" s="37" t="s">
        <v>145</v>
      </c>
      <c r="B6" s="38"/>
      <c r="C6" s="38"/>
      <c r="D6" s="39"/>
      <c r="E6" s="36" t="s">
        <v>191</v>
      </c>
      <c r="F6" s="36"/>
      <c r="G6" s="36"/>
      <c r="H6" s="36"/>
      <c r="I6" s="37" t="s">
        <v>188</v>
      </c>
      <c r="J6" s="38"/>
      <c r="K6" s="39"/>
      <c r="L6" s="36" t="s">
        <v>198</v>
      </c>
      <c r="M6" s="36"/>
      <c r="N6" s="42" t="s">
        <v>155</v>
      </c>
      <c r="O6" s="42"/>
      <c r="P6" s="42"/>
      <c r="Q6" s="6">
        <f>IF(E6=1,1,IF(E6=2,0.7,IF(E6=3,0.4,IF(E6="keine Daten",1,0))))</f>
        <v>0</v>
      </c>
      <c r="R6" s="40"/>
    </row>
    <row r="7" spans="1:18" ht="15" customHeight="1" x14ac:dyDescent="0.35">
      <c r="A7" s="42" t="s">
        <v>143</v>
      </c>
      <c r="B7" s="42"/>
      <c r="C7" s="42"/>
      <c r="D7" s="42"/>
      <c r="E7" s="36" t="s">
        <v>194</v>
      </c>
      <c r="F7" s="36"/>
      <c r="G7" s="36"/>
      <c r="H7" s="36"/>
      <c r="I7" s="37" t="s">
        <v>189</v>
      </c>
      <c r="J7" s="38"/>
      <c r="K7" s="39"/>
      <c r="L7" s="36" t="s">
        <v>196</v>
      </c>
      <c r="M7" s="36"/>
      <c r="N7" s="41" t="s">
        <v>129</v>
      </c>
      <c r="O7" s="41"/>
      <c r="P7" s="41"/>
      <c r="Q7" s="41"/>
      <c r="R7" s="6" t="s">
        <v>162</v>
      </c>
    </row>
    <row r="8" spans="1:18" x14ac:dyDescent="0.25">
      <c r="N8" s="42" t="s">
        <v>157</v>
      </c>
      <c r="O8" s="42"/>
      <c r="P8" s="42"/>
      <c r="Q8" s="6">
        <f>IF(E7="B1",0,IF(E7="B3",0.5,IF(E7="B2",0,IF(E7="keine Daten",1,1))))</f>
        <v>0</v>
      </c>
      <c r="R8" s="40">
        <f>(Q8+Q9)/2</f>
        <v>0.5</v>
      </c>
    </row>
    <row r="9" spans="1:18" x14ac:dyDescent="0.25">
      <c r="H9" s="2"/>
      <c r="N9" s="42" t="s">
        <v>126</v>
      </c>
      <c r="O9" s="42"/>
      <c r="P9" s="42"/>
      <c r="Q9" s="6">
        <f>IF(L2="außer",0,1)</f>
        <v>1</v>
      </c>
      <c r="R9" s="40"/>
    </row>
    <row r="10" spans="1:18" ht="18" x14ac:dyDescent="0.35">
      <c r="A10" s="1" t="s">
        <v>159</v>
      </c>
      <c r="N10" s="41" t="s">
        <v>130</v>
      </c>
      <c r="O10" s="41"/>
      <c r="P10" s="41"/>
      <c r="Q10" s="41"/>
      <c r="R10" s="6" t="s">
        <v>164</v>
      </c>
    </row>
    <row r="11" spans="1:18" ht="15" customHeight="1" x14ac:dyDescent="0.25">
      <c r="A11" s="51" t="s">
        <v>152</v>
      </c>
      <c r="B11" s="52"/>
      <c r="C11" s="57" t="s">
        <v>153</v>
      </c>
      <c r="D11" s="57" t="s">
        <v>154</v>
      </c>
      <c r="E11" s="50" t="s">
        <v>2</v>
      </c>
      <c r="F11" s="50" t="s">
        <v>136</v>
      </c>
      <c r="G11" s="50" t="s">
        <v>137</v>
      </c>
      <c r="H11" s="50" t="s">
        <v>138</v>
      </c>
      <c r="I11" s="59" t="s">
        <v>139</v>
      </c>
      <c r="J11" s="58" t="s">
        <v>107</v>
      </c>
      <c r="K11" s="50" t="s">
        <v>108</v>
      </c>
      <c r="L11" s="50" t="s">
        <v>109</v>
      </c>
      <c r="N11" s="42" t="s">
        <v>183</v>
      </c>
      <c r="O11" s="42"/>
      <c r="P11" s="42"/>
      <c r="Q11" s="6">
        <f>IF(L3&gt;0.317,1,IF(L3&gt;=0.064,0.5,IF(L3="keine Daten",1,0)))</f>
        <v>0.5</v>
      </c>
      <c r="R11" s="40">
        <f>SUM(Q11:Q14)/3</f>
        <v>0.56666666666666665</v>
      </c>
    </row>
    <row r="12" spans="1:18" ht="15" customHeight="1" x14ac:dyDescent="0.25">
      <c r="A12" s="53"/>
      <c r="B12" s="54"/>
      <c r="C12" s="57"/>
      <c r="D12" s="57"/>
      <c r="E12" s="50"/>
      <c r="F12" s="50"/>
      <c r="G12" s="50"/>
      <c r="H12" s="50"/>
      <c r="I12" s="59"/>
      <c r="J12" s="58"/>
      <c r="K12" s="50"/>
      <c r="L12" s="50"/>
      <c r="N12" s="42" t="s">
        <v>181</v>
      </c>
      <c r="O12" s="42"/>
      <c r="P12" s="42"/>
      <c r="Q12" s="6">
        <f>IF(L4&lt;1990,1,IF(L4&lt;=2000,0.7,IF(L4&lt;=2010,0.4,0)))</f>
        <v>0.7</v>
      </c>
      <c r="R12" s="40"/>
    </row>
    <row r="13" spans="1:18" ht="15" customHeight="1" x14ac:dyDescent="0.25">
      <c r="A13" s="53"/>
      <c r="B13" s="54"/>
      <c r="C13" s="57"/>
      <c r="D13" s="57"/>
      <c r="E13" s="50"/>
      <c r="F13" s="50"/>
      <c r="G13" s="50"/>
      <c r="H13" s="50"/>
      <c r="I13" s="59"/>
      <c r="J13" s="58"/>
      <c r="K13" s="50"/>
      <c r="L13" s="50"/>
      <c r="N13" s="42" t="s">
        <v>182</v>
      </c>
      <c r="O13" s="42"/>
      <c r="P13" s="42"/>
      <c r="Q13" s="6">
        <f>IF(L5&gt;4,1,IF(L5&gt;0,0.5,IF(L5="keine Daten",1,0)))</f>
        <v>0.5</v>
      </c>
      <c r="R13" s="40"/>
    </row>
    <row r="14" spans="1:18" x14ac:dyDescent="0.25">
      <c r="A14" s="53"/>
      <c r="B14" s="54"/>
      <c r="C14" s="57"/>
      <c r="D14" s="57"/>
      <c r="E14" s="50"/>
      <c r="F14" s="50"/>
      <c r="G14" s="50"/>
      <c r="H14" s="50"/>
      <c r="I14" s="59"/>
      <c r="J14" s="58"/>
      <c r="K14" s="50"/>
      <c r="L14" s="50"/>
      <c r="Q14" s="2"/>
      <c r="R14" s="17"/>
    </row>
    <row r="15" spans="1:18" ht="15" customHeight="1" x14ac:dyDescent="0.25">
      <c r="A15" s="53"/>
      <c r="B15" s="54"/>
      <c r="C15" s="57"/>
      <c r="D15" s="57"/>
      <c r="E15" s="50"/>
      <c r="F15" s="50"/>
      <c r="G15" s="50"/>
      <c r="H15" s="50"/>
      <c r="I15" s="59"/>
      <c r="J15" s="58"/>
      <c r="K15" s="50"/>
      <c r="L15" s="50"/>
      <c r="R15" s="17"/>
    </row>
    <row r="16" spans="1:18" x14ac:dyDescent="0.25">
      <c r="A16" s="55"/>
      <c r="B16" s="56"/>
      <c r="C16" s="57"/>
      <c r="D16" s="57"/>
      <c r="E16" s="50"/>
      <c r="F16" s="50"/>
      <c r="G16" s="50"/>
      <c r="H16" s="50"/>
      <c r="I16" s="59"/>
      <c r="J16" s="58"/>
      <c r="K16" s="50"/>
      <c r="L16" s="50"/>
      <c r="Q16" s="2"/>
      <c r="R16" s="17"/>
    </row>
    <row r="17" spans="1:20" ht="15" customHeight="1" x14ac:dyDescent="0.25">
      <c r="A17" s="22"/>
      <c r="B17" s="22"/>
      <c r="C17" s="22">
        <f>B17-A17</f>
        <v>0</v>
      </c>
      <c r="D17" s="22">
        <f t="shared" ref="D17:D22" si="0">IF(C17&gt;0.5,C17,0.5)</f>
        <v>0.5</v>
      </c>
      <c r="E17" s="22" t="s">
        <v>45</v>
      </c>
      <c r="F17" s="22" t="s">
        <v>4</v>
      </c>
      <c r="G17" s="22" t="s">
        <v>6</v>
      </c>
      <c r="H17" s="22"/>
      <c r="I17" s="24" t="s">
        <v>90</v>
      </c>
      <c r="J17" s="31">
        <v>1</v>
      </c>
      <c r="K17" s="32">
        <v>1</v>
      </c>
      <c r="L17" s="32">
        <v>4</v>
      </c>
      <c r="N17" s="1" t="s">
        <v>132</v>
      </c>
    </row>
    <row r="18" spans="1:20" x14ac:dyDescent="0.25">
      <c r="A18" s="22"/>
      <c r="B18" s="22"/>
      <c r="C18" s="22">
        <f>B18-A18</f>
        <v>0</v>
      </c>
      <c r="D18" s="22">
        <f t="shared" si="0"/>
        <v>0.5</v>
      </c>
      <c r="E18" s="22" t="s">
        <v>197</v>
      </c>
      <c r="F18" s="22" t="s">
        <v>90</v>
      </c>
      <c r="G18" s="22"/>
      <c r="H18" s="22"/>
      <c r="I18" s="24"/>
      <c r="J18" s="31">
        <v>1</v>
      </c>
      <c r="K18" s="32">
        <v>5</v>
      </c>
      <c r="L18" s="32">
        <v>1</v>
      </c>
    </row>
    <row r="19" spans="1:20" ht="15" customHeight="1" x14ac:dyDescent="0.25">
      <c r="A19" s="22"/>
      <c r="B19" s="22"/>
      <c r="C19" s="22">
        <f>B19-A19</f>
        <v>0</v>
      </c>
      <c r="D19" s="22">
        <f t="shared" si="0"/>
        <v>0.5</v>
      </c>
      <c r="E19" s="22"/>
      <c r="F19" s="22"/>
      <c r="G19" s="22"/>
      <c r="H19" s="22"/>
      <c r="I19" s="24"/>
      <c r="J19" s="31">
        <v>5</v>
      </c>
      <c r="K19" s="32">
        <v>5</v>
      </c>
      <c r="L19" s="32">
        <v>5</v>
      </c>
      <c r="N19" s="44" t="s">
        <v>165</v>
      </c>
      <c r="O19" s="44"/>
      <c r="P19" s="40" t="s">
        <v>134</v>
      </c>
      <c r="Q19" s="43" t="s">
        <v>168</v>
      </c>
      <c r="R19" s="45" t="s">
        <v>167</v>
      </c>
      <c r="S19" s="43" t="s">
        <v>133</v>
      </c>
    </row>
    <row r="20" spans="1:20" x14ac:dyDescent="0.25">
      <c r="A20" s="22"/>
      <c r="B20" s="22"/>
      <c r="C20" s="22">
        <f>B20-A20</f>
        <v>0</v>
      </c>
      <c r="D20" s="22">
        <f t="shared" si="0"/>
        <v>0.5</v>
      </c>
      <c r="E20" s="22"/>
      <c r="F20" s="22"/>
      <c r="G20" s="22"/>
      <c r="H20" s="22"/>
      <c r="I20" s="24"/>
      <c r="J20" s="31">
        <v>5</v>
      </c>
      <c r="K20" s="32">
        <v>5</v>
      </c>
      <c r="L20" s="32">
        <v>5</v>
      </c>
      <c r="N20" s="44"/>
      <c r="O20" s="44"/>
      <c r="P20" s="40"/>
      <c r="Q20" s="43"/>
      <c r="R20" s="46"/>
      <c r="S20" s="43"/>
    </row>
    <row r="21" spans="1:20" ht="18" x14ac:dyDescent="0.35">
      <c r="A21" s="22"/>
      <c r="B21" s="22"/>
      <c r="C21" s="22">
        <f>B21-A21</f>
        <v>0</v>
      </c>
      <c r="D21" s="22">
        <f t="shared" si="0"/>
        <v>0.5</v>
      </c>
      <c r="E21" s="22"/>
      <c r="F21" s="22"/>
      <c r="G21" s="22"/>
      <c r="H21" s="22"/>
      <c r="I21" s="24"/>
      <c r="J21" s="31">
        <v>5</v>
      </c>
      <c r="K21" s="32">
        <v>5</v>
      </c>
      <c r="L21" s="32">
        <v>5</v>
      </c>
      <c r="N21" s="10" t="s">
        <v>185</v>
      </c>
      <c r="O21" s="5"/>
      <c r="P21" s="6">
        <v>500</v>
      </c>
      <c r="Q21" s="27">
        <f>E44</f>
        <v>311.9331742243437</v>
      </c>
      <c r="R21" s="14">
        <f>50*R4</f>
        <v>33.333333333333329</v>
      </c>
      <c r="S21" s="26">
        <f>IF(E44=0,0,SUM(P21:R21))</f>
        <v>845.26650755767707</v>
      </c>
      <c r="T21" s="28">
        <f>ROUND(S21,0)</f>
        <v>845</v>
      </c>
    </row>
    <row r="22" spans="1:20" ht="18" x14ac:dyDescent="0.35">
      <c r="A22" s="23"/>
      <c r="B22" s="23"/>
      <c r="C22" s="22">
        <v>0</v>
      </c>
      <c r="D22" s="22">
        <f t="shared" si="0"/>
        <v>0.5</v>
      </c>
      <c r="E22" s="23"/>
      <c r="F22" s="23"/>
      <c r="G22" s="23"/>
      <c r="H22" s="23"/>
      <c r="I22" s="25"/>
      <c r="J22" s="31">
        <v>5</v>
      </c>
      <c r="K22" s="32">
        <v>5</v>
      </c>
      <c r="L22" s="32">
        <v>5</v>
      </c>
      <c r="N22" s="10" t="s">
        <v>166</v>
      </c>
      <c r="O22" s="5"/>
      <c r="P22" s="6">
        <v>500</v>
      </c>
      <c r="Q22" s="27">
        <f>E45</f>
        <v>305.96658711217185</v>
      </c>
      <c r="R22" s="14">
        <f>50*R8</f>
        <v>25</v>
      </c>
      <c r="S22" s="26">
        <f>IF(E45=0,0,SUM(P22:R22))</f>
        <v>830.96658711217185</v>
      </c>
      <c r="T22" s="28">
        <f t="shared" ref="T22:T23" si="1">ROUND(S22,0)</f>
        <v>831</v>
      </c>
    </row>
    <row r="23" spans="1:20" ht="18" x14ac:dyDescent="0.35">
      <c r="A23" s="47"/>
      <c r="B23" s="47"/>
      <c r="C23" s="47"/>
      <c r="D23" s="47"/>
      <c r="E23" s="47"/>
      <c r="F23" s="47"/>
      <c r="G23" s="47"/>
      <c r="H23" s="47"/>
      <c r="I23" s="48"/>
      <c r="J23" s="12">
        <f>MIN(J17:J22)</f>
        <v>1</v>
      </c>
      <c r="K23" s="12">
        <f>MIN(K17:K22)</f>
        <v>1</v>
      </c>
      <c r="L23" s="12">
        <f>MIN(L17:L22)</f>
        <v>1</v>
      </c>
      <c r="N23" s="10" t="s">
        <v>184</v>
      </c>
      <c r="O23" s="5"/>
      <c r="P23" s="6">
        <v>500</v>
      </c>
      <c r="Q23" s="27">
        <f>E46</f>
        <v>307.45823389021479</v>
      </c>
      <c r="R23" s="14">
        <f>50*R11</f>
        <v>28.333333333333332</v>
      </c>
      <c r="S23" s="26">
        <f>IF(E46=0,0,SUM(P23:R23))</f>
        <v>835.79156722354821</v>
      </c>
      <c r="T23" s="28">
        <f t="shared" si="1"/>
        <v>836</v>
      </c>
    </row>
    <row r="25" spans="1:20" x14ac:dyDescent="0.25">
      <c r="A25" s="1" t="s">
        <v>160</v>
      </c>
    </row>
    <row r="26" spans="1:20" x14ac:dyDescent="0.25">
      <c r="N26" s="11" t="s">
        <v>170</v>
      </c>
    </row>
    <row r="27" spans="1:20" x14ac:dyDescent="0.25">
      <c r="A27" s="1" t="s">
        <v>106</v>
      </c>
      <c r="N27" s="30" t="s">
        <v>106</v>
      </c>
    </row>
    <row r="28" spans="1:20" ht="18" x14ac:dyDescent="0.35">
      <c r="A28" s="42" t="s">
        <v>107</v>
      </c>
      <c r="B28" s="42"/>
      <c r="C28" s="42"/>
      <c r="D28" s="6" t="s">
        <v>110</v>
      </c>
      <c r="E28" s="6">
        <f>J23</f>
        <v>1</v>
      </c>
      <c r="N28" t="s">
        <v>171</v>
      </c>
      <c r="O28">
        <f>MIN(E28:E30)</f>
        <v>1</v>
      </c>
    </row>
    <row r="29" spans="1:20" ht="18" x14ac:dyDescent="0.35">
      <c r="A29" s="42" t="s">
        <v>108</v>
      </c>
      <c r="B29" s="42"/>
      <c r="C29" s="42"/>
      <c r="D29" s="6" t="s">
        <v>111</v>
      </c>
      <c r="E29" s="6">
        <f>K23</f>
        <v>1</v>
      </c>
      <c r="H29" s="49" t="s">
        <v>140</v>
      </c>
      <c r="I29" s="49"/>
      <c r="J29" s="49"/>
      <c r="K29" s="49"/>
      <c r="L29" s="6" t="s">
        <v>141</v>
      </c>
    </row>
    <row r="30" spans="1:20" ht="18" x14ac:dyDescent="0.35">
      <c r="A30" s="42" t="s">
        <v>109</v>
      </c>
      <c r="B30" s="42"/>
      <c r="C30" s="42"/>
      <c r="D30" s="6" t="s">
        <v>112</v>
      </c>
      <c r="E30" s="6">
        <f>L23</f>
        <v>1</v>
      </c>
      <c r="H30" s="49">
        <v>0</v>
      </c>
      <c r="I30" s="49"/>
      <c r="J30" s="49"/>
      <c r="K30" s="49"/>
      <c r="L30" s="6">
        <v>400</v>
      </c>
      <c r="N30" s="1" t="s">
        <v>172</v>
      </c>
    </row>
    <row r="31" spans="1:20" ht="18" x14ac:dyDescent="0.35">
      <c r="H31" s="49">
        <v>1</v>
      </c>
      <c r="I31" s="49"/>
      <c r="J31" s="49"/>
      <c r="K31" s="49"/>
      <c r="L31" s="6">
        <v>300</v>
      </c>
      <c r="N31" t="s">
        <v>173</v>
      </c>
      <c r="P31" t="s">
        <v>177</v>
      </c>
    </row>
    <row r="32" spans="1:20" ht="18" x14ac:dyDescent="0.35">
      <c r="A32" s="11" t="s">
        <v>113</v>
      </c>
      <c r="H32" s="49">
        <v>2</v>
      </c>
      <c r="I32" s="49"/>
      <c r="J32" s="49"/>
      <c r="K32" s="49"/>
      <c r="L32" s="6">
        <v>200</v>
      </c>
      <c r="N32" t="s">
        <v>174</v>
      </c>
      <c r="O32" s="28">
        <f>MAX(T21:T23)</f>
        <v>845</v>
      </c>
      <c r="P32" t="str">
        <f>RIGHT(O32,2)</f>
        <v>45</v>
      </c>
    </row>
    <row r="33" spans="1:17" ht="18" x14ac:dyDescent="0.35">
      <c r="A33" s="9" t="s">
        <v>114</v>
      </c>
      <c r="H33" s="49">
        <v>3</v>
      </c>
      <c r="I33" s="49"/>
      <c r="J33" s="49"/>
      <c r="K33" s="49"/>
      <c r="L33" s="6">
        <v>100</v>
      </c>
      <c r="N33" t="s">
        <v>175</v>
      </c>
      <c r="O33" s="28">
        <f>LARGE(T21:T23,2)</f>
        <v>836</v>
      </c>
      <c r="P33" t="str">
        <f>RIGHT(O33,2)</f>
        <v>36</v>
      </c>
    </row>
    <row r="34" spans="1:17" ht="18" x14ac:dyDescent="0.35">
      <c r="A34" s="42" t="s">
        <v>107</v>
      </c>
      <c r="B34" s="42"/>
      <c r="C34" s="42"/>
      <c r="D34" s="6" t="s">
        <v>115</v>
      </c>
      <c r="E34" s="29">
        <f>IF(J23&gt;3,0,IF(J23&gt;2,100,IF(J23&gt;1,200,IF(J23&gt;0,300,400))))</f>
        <v>300</v>
      </c>
      <c r="H34" s="49">
        <v>4</v>
      </c>
      <c r="I34" s="49"/>
      <c r="J34" s="49"/>
      <c r="K34" s="49"/>
      <c r="L34" s="6">
        <v>0</v>
      </c>
      <c r="N34" t="s">
        <v>176</v>
      </c>
      <c r="O34" s="28">
        <f>MIN(T21:T23)</f>
        <v>831</v>
      </c>
      <c r="P34" t="str">
        <f>RIGHT(O34,2)</f>
        <v>31</v>
      </c>
    </row>
    <row r="35" spans="1:17" ht="18" x14ac:dyDescent="0.35">
      <c r="A35" s="42" t="s">
        <v>108</v>
      </c>
      <c r="B35" s="42"/>
      <c r="C35" s="42"/>
      <c r="D35" s="6" t="s">
        <v>116</v>
      </c>
      <c r="E35" s="29">
        <f>IF(K23&gt;3,0,IF(K23&gt;2,100,IF(K23&gt;1,200,IF(K23&gt;0,300,400))))</f>
        <v>300</v>
      </c>
    </row>
    <row r="36" spans="1:17" ht="18" x14ac:dyDescent="0.35">
      <c r="A36" s="42" t="s">
        <v>109</v>
      </c>
      <c r="B36" s="42"/>
      <c r="C36" s="42"/>
      <c r="D36" s="6" t="s">
        <v>117</v>
      </c>
      <c r="E36" s="29">
        <f>IF(L23&gt;3,0,IF(L23&gt;2,100,IF(L23&gt;1,200,IF(L23&gt;0,300,400))))</f>
        <v>300</v>
      </c>
    </row>
    <row r="37" spans="1:17" x14ac:dyDescent="0.25">
      <c r="N37" s="33" t="s">
        <v>172</v>
      </c>
      <c r="P37" t="s">
        <v>178</v>
      </c>
      <c r="Q37" s="2">
        <f xml:space="preserve"> INT(O32/100)*1000+INT(O33/100)*100+INT(O34/100)*10+INT(SUM(P32+P33+P34)/30)</f>
        <v>8883</v>
      </c>
    </row>
    <row r="38" spans="1:17" x14ac:dyDescent="0.25">
      <c r="A38" s="9" t="s">
        <v>122</v>
      </c>
      <c r="N38" t="s">
        <v>179</v>
      </c>
      <c r="P38" s="1" t="str">
        <f>IF(Q37&lt;5000,"schadensfrei",IF(Q37&lt;6000,"kein Handlungsbedarf",IF(Q37&lt;7000,"langfristig",IF(Q37&lt;8000,"mittelfristig",IF(Q37&lt;9000,"kurzfristig","sorfort")))))</f>
        <v>kurzfristig</v>
      </c>
    </row>
    <row r="39" spans="1:17" ht="18" x14ac:dyDescent="0.35">
      <c r="A39" s="42" t="s">
        <v>107</v>
      </c>
      <c r="B39" s="42"/>
      <c r="C39" s="42"/>
      <c r="D39" s="6" t="s">
        <v>148</v>
      </c>
      <c r="E39" s="27">
        <f>IF(J23=5,0,I39*50)</f>
        <v>11.933174224343675</v>
      </c>
      <c r="F39" s="43" t="s">
        <v>151</v>
      </c>
      <c r="G39" s="43"/>
      <c r="H39" s="6" t="s">
        <v>118</v>
      </c>
      <c r="I39" s="26">
        <f>((5-J17)*D17+(5-J18)*D18+(5-J19)*D19+(5-J20)*D20+(5-J21)*D21+(5-J22)*D22)/((5-J23)*E3)</f>
        <v>0.2386634844868735</v>
      </c>
      <c r="N39" t="s">
        <v>180</v>
      </c>
      <c r="P39" s="1" t="str">
        <f>IF(Q37&lt;5000,"kein Mangel",IF(Q37&lt;6000,"geringfügiger Mangel",IF(Q37&lt;7000,"leichter Mangel",IF(Q37&lt;8000,"mittelerer Mangel",IF(Q37&lt;9000,"starker Mangel","sehr starker Mangel")))))</f>
        <v>starker Mangel</v>
      </c>
    </row>
    <row r="40" spans="1:17" ht="18" customHeight="1" x14ac:dyDescent="0.35">
      <c r="A40" s="42" t="s">
        <v>108</v>
      </c>
      <c r="B40" s="42"/>
      <c r="C40" s="42"/>
      <c r="D40" s="6" t="s">
        <v>149</v>
      </c>
      <c r="E40" s="27">
        <f>IF(K23=5,0,I40*50)</f>
        <v>5.9665871121718377</v>
      </c>
      <c r="F40" s="43"/>
      <c r="G40" s="43"/>
      <c r="H40" s="6" t="s">
        <v>119</v>
      </c>
      <c r="I40" s="26">
        <f>((5-K17)*D17+(5-K18)*D18+(5-K19)*D19+(5-K20)*D20+(5-K21)*D21+(5-K22)*D22)/((5-K23)*E3)</f>
        <v>0.11933174224343675</v>
      </c>
    </row>
    <row r="41" spans="1:17" ht="18" x14ac:dyDescent="0.35">
      <c r="A41" s="42" t="s">
        <v>109</v>
      </c>
      <c r="B41" s="42"/>
      <c r="C41" s="42"/>
      <c r="D41" s="6" t="s">
        <v>150</v>
      </c>
      <c r="E41" s="27">
        <f>IF(L23=5,0,I41*50)</f>
        <v>7.4582338902147969</v>
      </c>
      <c r="F41" s="43"/>
      <c r="G41" s="43"/>
      <c r="H41" s="6" t="s">
        <v>120</v>
      </c>
      <c r="I41" s="26">
        <f>((5-L17)*D17+(5-L18)*D18+(5-L19)*D19+(5-L20)*D20+(5-L21)*D21+(5-L22)*D22)/((5-L23)*E3)</f>
        <v>0.14916467780429593</v>
      </c>
    </row>
    <row r="43" spans="1:17" x14ac:dyDescent="0.25">
      <c r="A43" s="9" t="s">
        <v>121</v>
      </c>
    </row>
    <row r="44" spans="1:17" ht="18" x14ac:dyDescent="0.35">
      <c r="A44" s="42" t="s">
        <v>107</v>
      </c>
      <c r="B44" s="42"/>
      <c r="C44" s="42"/>
      <c r="D44" s="6" t="s">
        <v>123</v>
      </c>
      <c r="E44" s="27">
        <f>E34+E39</f>
        <v>311.9331742243437</v>
      </c>
    </row>
    <row r="45" spans="1:17" ht="18" x14ac:dyDescent="0.35">
      <c r="A45" s="42" t="s">
        <v>108</v>
      </c>
      <c r="B45" s="42"/>
      <c r="C45" s="42"/>
      <c r="D45" s="6" t="s">
        <v>124</v>
      </c>
      <c r="E45" s="27">
        <f>E35+E40</f>
        <v>305.96658711217185</v>
      </c>
    </row>
    <row r="46" spans="1:17" ht="18" x14ac:dyDescent="0.35">
      <c r="A46" s="42" t="s">
        <v>109</v>
      </c>
      <c r="B46" s="42"/>
      <c r="C46" s="42"/>
      <c r="D46" s="6" t="s">
        <v>125</v>
      </c>
      <c r="E46" s="27">
        <f>E36+E41</f>
        <v>307.45823389021479</v>
      </c>
    </row>
    <row r="54" ht="105" customHeight="1" x14ac:dyDescent="0.25"/>
    <row r="55" ht="105" customHeight="1" x14ac:dyDescent="0.25"/>
  </sheetData>
  <mergeCells count="74">
    <mergeCell ref="A2:D2"/>
    <mergeCell ref="L11:L16"/>
    <mergeCell ref="K11:K16"/>
    <mergeCell ref="J11:J16"/>
    <mergeCell ref="I11:I16"/>
    <mergeCell ref="A3:D3"/>
    <mergeCell ref="A4:D4"/>
    <mergeCell ref="A5:D5"/>
    <mergeCell ref="A6:D6"/>
    <mergeCell ref="A7:D7"/>
    <mergeCell ref="E7:H7"/>
    <mergeCell ref="I7:K7"/>
    <mergeCell ref="L5:M5"/>
    <mergeCell ref="L6:M6"/>
    <mergeCell ref="L7:M7"/>
    <mergeCell ref="L2:M2"/>
    <mergeCell ref="N11:P11"/>
    <mergeCell ref="N12:P12"/>
    <mergeCell ref="N13:P13"/>
    <mergeCell ref="H11:H16"/>
    <mergeCell ref="A11:B16"/>
    <mergeCell ref="C11:C16"/>
    <mergeCell ref="G11:G16"/>
    <mergeCell ref="E11:E16"/>
    <mergeCell ref="D11:D16"/>
    <mergeCell ref="F11:F16"/>
    <mergeCell ref="R11:R13"/>
    <mergeCell ref="A44:C44"/>
    <mergeCell ref="A45:C45"/>
    <mergeCell ref="A46:C46"/>
    <mergeCell ref="F39:G41"/>
    <mergeCell ref="H29:K29"/>
    <mergeCell ref="H30:K30"/>
    <mergeCell ref="H31:K31"/>
    <mergeCell ref="H32:K32"/>
    <mergeCell ref="H33:K33"/>
    <mergeCell ref="H34:K34"/>
    <mergeCell ref="A34:C34"/>
    <mergeCell ref="A35:C35"/>
    <mergeCell ref="A36:C36"/>
    <mergeCell ref="A29:C29"/>
    <mergeCell ref="A40:C40"/>
    <mergeCell ref="A41:C41"/>
    <mergeCell ref="S19:S20"/>
    <mergeCell ref="P19:P20"/>
    <mergeCell ref="N19:O20"/>
    <mergeCell ref="R19:R20"/>
    <mergeCell ref="Q19:Q20"/>
    <mergeCell ref="A30:C30"/>
    <mergeCell ref="A39:C39"/>
    <mergeCell ref="A28:C28"/>
    <mergeCell ref="A23:I23"/>
    <mergeCell ref="R4:R6"/>
    <mergeCell ref="R8:R9"/>
    <mergeCell ref="N3:Q3"/>
    <mergeCell ref="N7:Q7"/>
    <mergeCell ref="N10:Q10"/>
    <mergeCell ref="N4:P4"/>
    <mergeCell ref="N5:P5"/>
    <mergeCell ref="N6:P6"/>
    <mergeCell ref="N8:P8"/>
    <mergeCell ref="N9:P9"/>
    <mergeCell ref="L3:M3"/>
    <mergeCell ref="L4:M4"/>
    <mergeCell ref="E2:H2"/>
    <mergeCell ref="E3:H3"/>
    <mergeCell ref="E4:H4"/>
    <mergeCell ref="E5:H5"/>
    <mergeCell ref="E6:H6"/>
    <mergeCell ref="I2:K2"/>
    <mergeCell ref="I3:K3"/>
    <mergeCell ref="I4:K4"/>
    <mergeCell ref="I5:K5"/>
    <mergeCell ref="I6:K6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D5F01E19FDC5499B8D9C1892F802ED" ma:contentTypeVersion="18" ma:contentTypeDescription="Ein neues Dokument erstellen." ma:contentTypeScope="" ma:versionID="0326bb111dabde834eb8543713884b09">
  <xsd:schema xmlns:xsd="http://www.w3.org/2001/XMLSchema" xmlns:xs="http://www.w3.org/2001/XMLSchema" xmlns:p="http://schemas.microsoft.com/office/2006/metadata/properties" xmlns:ns2="36f536f7-2ccb-4d1b-92b3-8c7890622e8e" xmlns:ns3="93bebb11-9b97-46f7-a676-62d8e8416428" targetNamespace="http://schemas.microsoft.com/office/2006/metadata/properties" ma:root="true" ma:fieldsID="e0c25e3ddd800740d7f6ae650aba0838" ns2:_="" ns3:_="">
    <xsd:import namespace="36f536f7-2ccb-4d1b-92b3-8c7890622e8e"/>
    <xsd:import namespace="93bebb11-9b97-46f7-a676-62d8e8416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536f7-2ccb-4d1b-92b3-8c7890622e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2a44f826-d9d4-4f4d-b061-51c0d85fd7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ebb11-9b97-46f7-a676-62d8e84164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c1b3b11-e7d2-4e07-b51e-a5acfe5bba3e}" ma:internalName="TaxCatchAll" ma:showField="CatchAllData" ma:web="93bebb11-9b97-46f7-a676-62d8e8416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f536f7-2ccb-4d1b-92b3-8c7890622e8e">
      <Terms xmlns="http://schemas.microsoft.com/office/infopath/2007/PartnerControls"/>
    </lcf76f155ced4ddcb4097134ff3c332f>
    <_Flow_SignoffStatus xmlns="36f536f7-2ccb-4d1b-92b3-8c7890622e8e" xsi:nil="true"/>
    <TaxCatchAll xmlns="93bebb11-9b97-46f7-a676-62d8e8416428" xsi:nil="true"/>
  </documentManagement>
</p:properties>
</file>

<file path=customXml/itemProps1.xml><?xml version="1.0" encoding="utf-8"?>
<ds:datastoreItem xmlns:ds="http://schemas.openxmlformats.org/officeDocument/2006/customXml" ds:itemID="{EAAAB01D-7502-4EEE-80E3-9F16BB16EEA9}"/>
</file>

<file path=customXml/itemProps2.xml><?xml version="1.0" encoding="utf-8"?>
<ds:datastoreItem xmlns:ds="http://schemas.openxmlformats.org/officeDocument/2006/customXml" ds:itemID="{699182F0-0405-4D25-BBB0-22C762687AE4}"/>
</file>

<file path=customXml/itemProps3.xml><?xml version="1.0" encoding="utf-8"?>
<ds:datastoreItem xmlns:ds="http://schemas.openxmlformats.org/officeDocument/2006/customXml" ds:itemID="{C61B5B33-5DB1-4988-BD72-0171BCCA9E7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Relevanz der Kodes</vt:lpstr>
      <vt:lpstr>Zustandsbeurteilung</vt:lpstr>
    </vt:vector>
  </TitlesOfParts>
  <Company>LWG Lausitzer Wasser GmbH &amp; Co. KG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praktgtw2</dc:creator>
  <cp:lastModifiedBy>Oelsch, Ralf</cp:lastModifiedBy>
  <cp:lastPrinted>2016-05-25T11:46:13Z</cp:lastPrinted>
  <dcterms:created xsi:type="dcterms:W3CDTF">2016-05-23T08:11:41Z</dcterms:created>
  <dcterms:modified xsi:type="dcterms:W3CDTF">2024-07-11T08:34:55Z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0x010100C3D5F01E19FDC5499B8D9C1892F802ED</vt:lpwstr>
  </property>
</Properties>
</file>