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bt1\Ref1.4\54 Beschaffung\545 Fahrzeuge\2026\04-1.4-5451-E_2025-004_002 6 GTW\Berichtigung\18.02.2026\"/>
    </mc:Choice>
  </mc:AlternateContent>
  <xr:revisionPtr revIDLastSave="0" documentId="13_ncr:1_{EDAD5341-FDA4-4F0E-B03D-12876C134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fetime Cost Calculator" sheetId="1" r:id="rId1"/>
    <sheet name="Calculation Sheet" sheetId="2" r:id="rId2"/>
  </sheets>
  <definedNames>
    <definedName name="_xlnm.Print_Area" localSheetId="0">'Lifetime Cost Calculator'!$A$1:$F$63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4" i="2"/>
  <c r="C5" i="2"/>
  <c r="C6" i="2" s="1"/>
  <c r="C7" i="1"/>
  <c r="D47" i="2"/>
  <c r="D41" i="2"/>
  <c r="C25" i="2"/>
  <c r="C22" i="2"/>
  <c r="C19" i="2"/>
  <c r="C8" i="2"/>
  <c r="C7" i="2"/>
  <c r="C10" i="2"/>
  <c r="C15" i="2"/>
  <c r="C9" i="2" l="1"/>
  <c r="C11" i="2" s="1"/>
  <c r="C26" i="2"/>
  <c r="C27" i="2" s="1"/>
  <c r="C16" i="2"/>
  <c r="D57" i="1" s="1"/>
  <c r="C20" i="2"/>
  <c r="C21" i="2" s="1"/>
  <c r="C23" i="2"/>
  <c r="C24" i="2" s="1"/>
  <c r="B58" i="2"/>
  <c r="B56" i="2"/>
  <c r="B57" i="2"/>
  <c r="C28" i="2" l="1"/>
  <c r="D58" i="1" s="1"/>
  <c r="D56" i="1"/>
  <c r="C30" i="2" l="1"/>
  <c r="D60" i="1" s="1"/>
  <c r="D62" i="1" s="1"/>
</calcChain>
</file>

<file path=xl/sharedStrings.xml><?xml version="1.0" encoding="utf-8"?>
<sst xmlns="http://schemas.openxmlformats.org/spreadsheetml/2006/main" count="103" uniqueCount="86">
  <si>
    <t>Petrol</t>
  </si>
  <si>
    <t>Diesel</t>
  </si>
  <si>
    <t>Energy Consumption (MJ/km)</t>
  </si>
  <si>
    <t>Lifetime cost of energy consumption (€)</t>
  </si>
  <si>
    <t>Lifetime Costs:</t>
  </si>
  <si>
    <t>Cost per unit of energy (€/MJ)</t>
  </si>
  <si>
    <t>Fuel Type</t>
  </si>
  <si>
    <t>Ethanol</t>
  </si>
  <si>
    <t>Energy Content</t>
  </si>
  <si>
    <t>Fuel Consumption</t>
  </si>
  <si>
    <t>LPG</t>
  </si>
  <si>
    <t>Biodiesel</t>
  </si>
  <si>
    <t>Emulsion Fuel</t>
  </si>
  <si>
    <t>Natural Gas/Biogas</t>
  </si>
  <si>
    <t>Cost for reference fuel per litre (€/l)</t>
  </si>
  <si>
    <t>Unit Energy Content</t>
  </si>
  <si>
    <t>Unit fuel consumption</t>
  </si>
  <si>
    <t>l/100km</t>
  </si>
  <si>
    <t>MJ/l</t>
  </si>
  <si>
    <t>Lifetime cost of PM emissions (€)</t>
  </si>
  <si>
    <t>Lifetime cost of NMHC emissions (€)</t>
  </si>
  <si>
    <t>Lifetime cost of pollutant emissions (€)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</si>
  <si>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Emissions (g/km)</t>
    </r>
  </si>
  <si>
    <t>Lifetime mileage (km)</t>
  </si>
  <si>
    <r>
      <t>MJ/Nm</t>
    </r>
    <r>
      <rPr>
        <vertAlign val="superscript"/>
        <sz val="10"/>
        <rFont val="Arial"/>
        <family val="2"/>
      </rPr>
      <t>3</t>
    </r>
  </si>
  <si>
    <r>
      <t>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/100km</t>
    </r>
  </si>
  <si>
    <t>Energy content of reference fuel</t>
  </si>
  <si>
    <t>Cost of CO2 (€/t)</t>
  </si>
  <si>
    <t>Nox Emissions</t>
  </si>
  <si>
    <t>PM Emissions</t>
  </si>
  <si>
    <t>NMHC Emissions</t>
  </si>
  <si>
    <t>Emissions</t>
  </si>
  <si>
    <r>
      <t>Lifetime cost of 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emissions (€)</t>
    </r>
  </si>
  <si>
    <t>Cost per unit €/g</t>
  </si>
  <si>
    <r>
      <t>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Emissions (g/km)</t>
    </r>
  </si>
  <si>
    <r>
      <t>Lifetime 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Emissions (g)</t>
    </r>
  </si>
  <si>
    <t>PM Emissions (g/km)</t>
  </si>
  <si>
    <t>NMHC Emissions (g/km)</t>
  </si>
  <si>
    <t>Lifetime PM Emissions (g)</t>
  </si>
  <si>
    <t>Lifetime NMHC Emissions (g)</t>
  </si>
  <si>
    <r>
      <t>Lifetime cost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 (€)</t>
    </r>
  </si>
  <si>
    <t>Nox unit</t>
  </si>
  <si>
    <t>PM Unit</t>
  </si>
  <si>
    <t>NMHC Unit</t>
  </si>
  <si>
    <t>Type of Reference Fuel</t>
  </si>
  <si>
    <t>Lifetime Mileage</t>
  </si>
  <si>
    <t>Type of Fuel</t>
  </si>
  <si>
    <t>Hydrogen (liquid)</t>
  </si>
  <si>
    <t>Hydrogen (gas)</t>
  </si>
  <si>
    <t>(g/km or g/kWh)</t>
  </si>
  <si>
    <t>Nox if in g/kWhr</t>
  </si>
  <si>
    <t>PM if in g/kWh</t>
  </si>
  <si>
    <t>NMHC if in g/kWh</t>
  </si>
  <si>
    <t>Fuel Consumption Unit</t>
  </si>
  <si>
    <t>Hydrogen Liquid</t>
  </si>
  <si>
    <t>Energy content</t>
  </si>
  <si>
    <t>MJ/kg</t>
  </si>
  <si>
    <t>MJ/l or MJ/kg</t>
  </si>
  <si>
    <t>l/100km or kg/100km</t>
  </si>
  <si>
    <t>Electricity</t>
  </si>
  <si>
    <t>MJ/kWh</t>
  </si>
  <si>
    <t>kWh/100km</t>
  </si>
  <si>
    <t>Lebenszykluskostenberechnung</t>
  </si>
  <si>
    <t>Art des Kraftstoffs</t>
  </si>
  <si>
    <t>Diesel, Benzin, Autogas (LPG), Ethanol, Biodiesel, Emulsionskraftstoff: l/100km.</t>
  </si>
  <si>
    <r>
      <t>Erdgas oder Wasserstof (Gas): 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/100km</t>
    </r>
  </si>
  <si>
    <t>Wasserstoff (flüssig): Nm3/100km or kg/100km ;   Elektrizität: kWh/100km</t>
  </si>
  <si>
    <t>Kraftstoffverbrauch</t>
  </si>
  <si>
    <r>
      <t>CO</t>
    </r>
    <r>
      <rPr>
        <b/>
        <vertAlign val="subscript"/>
        <sz val="12"/>
        <rFont val="Arial"/>
        <family val="2"/>
      </rPr>
      <t>2-</t>
    </r>
    <r>
      <rPr>
        <b/>
        <sz val="12"/>
        <rFont val="Arial"/>
        <family val="2"/>
      </rPr>
      <t>Emissionen (g/km)</t>
    </r>
  </si>
  <si>
    <t>Schadstoffemissionen</t>
  </si>
  <si>
    <t>Falls die Angaben in g/kWh gemacht werden,wird g/km auf Basis der Daten für den Kraftstoffverbrauch berechnet.</t>
  </si>
  <si>
    <r>
      <t>NO</t>
    </r>
    <r>
      <rPr>
        <b/>
        <vertAlign val="subscript"/>
        <sz val="12"/>
        <rFont val="Arial"/>
        <family val="2"/>
      </rPr>
      <t>x</t>
    </r>
    <r>
      <rPr>
        <b/>
        <sz val="12"/>
        <rFont val="Arial"/>
        <family val="2"/>
      </rPr>
      <t xml:space="preserve"> (Stickoxide)</t>
    </r>
  </si>
  <si>
    <t>Partikel</t>
  </si>
  <si>
    <t>Nichtmethan-Kohlenwasserstoffe</t>
  </si>
  <si>
    <t>Referenzkraftstoff</t>
  </si>
  <si>
    <t>(Benzin oder Diesel, vor Steuern)</t>
  </si>
  <si>
    <t>Kosten des Referenzkraftstoffs (€/l)</t>
  </si>
  <si>
    <t>Preis des Fahrzeugs (€)</t>
  </si>
  <si>
    <t xml:space="preserve">Kilometerlaufleistung (km)    </t>
  </si>
  <si>
    <t>Standardwerte</t>
  </si>
  <si>
    <t>Energieverbrauch</t>
  </si>
  <si>
    <t>Ergebnis</t>
  </si>
  <si>
    <r>
      <t>CO</t>
    </r>
    <r>
      <rPr>
        <sz val="8"/>
        <rFont val="Arial"/>
        <family val="2"/>
      </rPr>
      <t>2</t>
    </r>
    <r>
      <rPr>
        <sz val="12"/>
        <rFont val="Arial"/>
        <family val="2"/>
      </rPr>
      <t>-Emissionen</t>
    </r>
  </si>
  <si>
    <t>Gesamtsumme Umweltauswirkungen:</t>
  </si>
  <si>
    <t>Gesamtsumme Lebenszykluskosten: Umweltauswirkungen + 
Anschaffungspreis</t>
  </si>
  <si>
    <r>
      <t xml:space="preserve">Kosten der CO2-Emissionen (€/t)
</t>
    </r>
    <r>
      <rPr>
        <sz val="9"/>
        <rFont val="Arial"/>
        <family val="2"/>
      </rPr>
      <t>Wert muss zwischen 55 - 65 €/t liegen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</si>
</sst>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#,##0.00\ &quot;€&quot;"/>
    <numFmt numFmtId="166" formatCode="0.00000"/>
    <numFmt numFmtId="167" formatCode="0.000000"/>
    <numFmt numFmtId="168" formatCode="0\ &quot;€/t&quot;"/>
    <numFmt numFmtId="169" formatCode="0\ &quot;g/km&quot;"/>
    <numFmt numFmtId="170" formatCode="0\ &quot;€/l&quot;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vertAlign val="subscript"/>
      <sz val="12"/>
      <name val="Arial"/>
      <family val="2"/>
    </font>
    <font>
      <b/>
      <sz val="18"/>
      <name val="Arial"/>
      <family val="2"/>
    </font>
    <font>
      <b/>
      <u/>
      <sz val="14"/>
      <name val="Arial"/>
      <family val="2"/>
    </font>
    <font>
      <sz val="8"/>
      <color rgb="FF000000"/>
      <name val="Tahoma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3" fillId="0" borderId="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Fill="1"/>
    <xf numFmtId="10" fontId="0" fillId="0" borderId="0" xfId="0" applyNumberFormat="1" applyBorder="1" applyAlignment="1">
      <alignment wrapText="1"/>
    </xf>
    <xf numFmtId="10" fontId="0" fillId="0" borderId="0" xfId="0" applyNumberFormat="1"/>
    <xf numFmtId="0" fontId="0" fillId="0" borderId="0" xfId="0" applyFill="1" applyBorder="1"/>
    <xf numFmtId="0" fontId="0" fillId="2" borderId="1" xfId="0" applyNumberFormat="1" applyFill="1" applyBorder="1"/>
    <xf numFmtId="0" fontId="0" fillId="3" borderId="1" xfId="0" applyNumberFormat="1" applyFill="1" applyBorder="1"/>
    <xf numFmtId="0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NumberFormat="1" applyFill="1" applyBorder="1"/>
    <xf numFmtId="0" fontId="9" fillId="2" borderId="0" xfId="0" applyFont="1" applyFill="1" applyBorder="1"/>
    <xf numFmtId="2" fontId="1" fillId="0" borderId="0" xfId="0" applyNumberFormat="1" applyFont="1"/>
    <xf numFmtId="10" fontId="0" fillId="0" borderId="0" xfId="0" applyNumberFormat="1" applyFill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/>
    <xf numFmtId="0" fontId="1" fillId="2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0" borderId="0" xfId="0" applyNumberFormat="1"/>
    <xf numFmtId="0" fontId="0" fillId="0" borderId="0" xfId="0" applyFill="1" applyBorder="1" applyProtection="1">
      <protection locked="0"/>
    </xf>
    <xf numFmtId="0" fontId="1" fillId="0" borderId="0" xfId="0" applyFont="1" applyFill="1"/>
    <xf numFmtId="0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 indent="1"/>
    </xf>
    <xf numFmtId="166" fontId="0" fillId="0" borderId="0" xfId="0" applyNumberFormat="1" applyFill="1" applyBorder="1"/>
    <xf numFmtId="0" fontId="0" fillId="0" borderId="1" xfId="0" applyFill="1" applyBorder="1" applyAlignment="1" applyProtection="1">
      <alignment vertical="center"/>
      <protection locked="0"/>
    </xf>
    <xf numFmtId="0" fontId="0" fillId="4" borderId="9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0" xfId="0" applyNumberFormat="1" applyFill="1" applyAlignment="1">
      <alignment horizontal="right"/>
    </xf>
    <xf numFmtId="0" fontId="4" fillId="5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wrapText="1"/>
    </xf>
    <xf numFmtId="0" fontId="11" fillId="4" borderId="0" xfId="0" applyFont="1" applyFill="1" applyBorder="1"/>
    <xf numFmtId="0" fontId="7" fillId="4" borderId="0" xfId="0" applyFont="1" applyFill="1" applyBorder="1" applyAlignment="1">
      <alignment horizontal="left" indent="1"/>
    </xf>
    <xf numFmtId="0" fontId="4" fillId="5" borderId="0" xfId="0" applyFont="1" applyFill="1" applyBorder="1" applyAlignment="1">
      <alignment vertical="center" wrapText="1"/>
    </xf>
    <xf numFmtId="0" fontId="0" fillId="0" borderId="0" xfId="0" applyBorder="1" applyProtection="1">
      <protection locked="0"/>
    </xf>
    <xf numFmtId="0" fontId="0" fillId="4" borderId="4" xfId="0" applyFill="1" applyBorder="1"/>
    <xf numFmtId="0" fontId="6" fillId="2" borderId="0" xfId="0" applyNumberFormat="1" applyFont="1" applyFill="1" applyBorder="1" applyAlignment="1">
      <alignment horizontal="left" vertical="center" indent="1"/>
    </xf>
    <xf numFmtId="0" fontId="0" fillId="2" borderId="9" xfId="0" applyFill="1" applyBorder="1"/>
    <xf numFmtId="0" fontId="6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0" xfId="0" applyFont="1" applyFill="1" applyBorder="1"/>
    <xf numFmtId="0" fontId="13" fillId="4" borderId="0" xfId="0" applyFont="1" applyFill="1" applyBorder="1" applyAlignment="1">
      <alignment horizontal="left" indent="1"/>
    </xf>
    <xf numFmtId="0" fontId="13" fillId="4" borderId="0" xfId="0" applyFont="1" applyFill="1" applyBorder="1"/>
    <xf numFmtId="0" fontId="4" fillId="4" borderId="0" xfId="0" applyFont="1" applyFill="1" applyBorder="1" applyAlignment="1">
      <alignment horizontal="left" indent="1"/>
    </xf>
    <xf numFmtId="167" fontId="0" fillId="0" borderId="0" xfId="0" applyNumberFormat="1" applyFill="1"/>
    <xf numFmtId="0" fontId="4" fillId="2" borderId="0" xfId="0" applyFont="1" applyFill="1" applyBorder="1"/>
    <xf numFmtId="0" fontId="16" fillId="4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0" fillId="2" borderId="0" xfId="0" applyNumberFormat="1" applyFill="1" applyBorder="1" applyAlignment="1" applyProtection="1">
      <alignment vertical="center"/>
      <protection locked="0"/>
    </xf>
    <xf numFmtId="164" fontId="0" fillId="0" borderId="0" xfId="0" applyNumberFormat="1" applyFill="1"/>
    <xf numFmtId="0" fontId="6" fillId="2" borderId="0" xfId="0" applyFont="1" applyFill="1" applyBorder="1" applyAlignment="1">
      <alignment horizontal="left" vertical="center" indent="1"/>
    </xf>
    <xf numFmtId="0" fontId="4" fillId="4" borderId="0" xfId="0" applyFont="1" applyFill="1" applyBorder="1" applyAlignment="1">
      <alignment horizontal="left" wrapText="1" indent="1"/>
    </xf>
    <xf numFmtId="168" fontId="0" fillId="0" borderId="1" xfId="0" applyNumberFormat="1" applyFill="1" applyBorder="1" applyAlignment="1" applyProtection="1">
      <alignment vertical="center"/>
      <protection locked="0"/>
    </xf>
    <xf numFmtId="169" fontId="0" fillId="0" borderId="1" xfId="0" applyNumberFormat="1" applyFill="1" applyBorder="1" applyAlignment="1" applyProtection="1">
      <alignment vertical="center"/>
      <protection locked="0"/>
    </xf>
    <xf numFmtId="170" fontId="0" fillId="0" borderId="1" xfId="0" applyNumberFormat="1" applyFill="1" applyBorder="1" applyAlignment="1" applyProtection="1">
      <alignment vertical="center"/>
      <protection locked="0"/>
    </xf>
    <xf numFmtId="165" fontId="0" fillId="0" borderId="1" xfId="0" applyNumberFormat="1" applyFill="1" applyBorder="1" applyAlignment="1" applyProtection="1">
      <alignment vertical="center"/>
      <protection locked="0"/>
    </xf>
    <xf numFmtId="165" fontId="13" fillId="4" borderId="11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/>
      <protection locked="0"/>
    </xf>
    <xf numFmtId="165" fontId="13" fillId="4" borderId="0" xfId="0" applyNumberFormat="1" applyFont="1" applyFill="1" applyBorder="1" applyAlignment="1">
      <alignment horizontal="center"/>
    </xf>
    <xf numFmtId="165" fontId="13" fillId="4" borderId="1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</cellXfs>
  <cellStyles count="1">
    <cellStyle name="Standard" xfId="0" builtinId="0"/>
  </cellStyles>
  <dxfs count="2"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$K$70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K$71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checked="Checked" firstButton="1" fmlaLink="$L$54" lockText="1" noThreeD="1"/>
</file>

<file path=xl/ctrlProps/ctrlProp2.xml><?xml version="1.0" encoding="utf-8"?>
<formControlPr xmlns="http://schemas.microsoft.com/office/spreadsheetml/2009/9/main" objectType="Radio" checked="Checked" firstButton="1" fmlaLink="$K$67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checked="Checked" firstButton="1" fmlaLink="$K$66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fmlaLink="$K$68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firstButton="1" fmlaLink="$K$69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43</xdr:row>
      <xdr:rowOff>0</xdr:rowOff>
    </xdr:from>
    <xdr:to>
      <xdr:col>5</xdr:col>
      <xdr:colOff>9525</xdr:colOff>
      <xdr:row>51</xdr:row>
      <xdr:rowOff>28575</xdr:rowOff>
    </xdr:to>
    <xdr:sp macro="" textlink="">
      <xdr:nvSpPr>
        <xdr:cNvPr id="1153" name="Rectangle 7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 bwMode="auto">
        <a:xfrm>
          <a:off x="3562350" y="10696575"/>
          <a:ext cx="2762250" cy="1590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695325</xdr:colOff>
      <xdr:row>11</xdr:row>
      <xdr:rowOff>104775</xdr:rowOff>
    </xdr:to>
    <xdr:pic>
      <xdr:nvPicPr>
        <xdr:cNvPr id="1154" name="Picture 98" descr="TRENlogoC_EN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619125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4</xdr:col>
          <xdr:colOff>495300</xdr:colOff>
          <xdr:row>30</xdr:row>
          <xdr:rowOff>0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29</xdr:row>
          <xdr:rowOff>19050</xdr:rowOff>
        </xdr:from>
        <xdr:to>
          <xdr:col>3</xdr:col>
          <xdr:colOff>685800</xdr:colOff>
          <xdr:row>29</xdr:row>
          <xdr:rowOff>238125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g/km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762000</xdr:colOff>
          <xdr:row>29</xdr:row>
          <xdr:rowOff>28575</xdr:rowOff>
        </xdr:from>
        <xdr:to>
          <xdr:col>4</xdr:col>
          <xdr:colOff>200025</xdr:colOff>
          <xdr:row>29</xdr:row>
          <xdr:rowOff>247650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g/kWh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0</xdr:rowOff>
        </xdr:from>
        <xdr:to>
          <xdr:col>4</xdr:col>
          <xdr:colOff>495300</xdr:colOff>
          <xdr:row>31</xdr:row>
          <xdr:rowOff>0</xdr:rowOff>
        </xdr:to>
        <xdr:sp macro="" textlink="">
          <xdr:nvSpPr>
            <xdr:cNvPr id="1081" name="Group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30</xdr:row>
          <xdr:rowOff>19050</xdr:rowOff>
        </xdr:from>
        <xdr:to>
          <xdr:col>3</xdr:col>
          <xdr:colOff>704850</xdr:colOff>
          <xdr:row>30</xdr:row>
          <xdr:rowOff>238125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g/km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762000</xdr:colOff>
          <xdr:row>30</xdr:row>
          <xdr:rowOff>28575</xdr:rowOff>
        </xdr:from>
        <xdr:to>
          <xdr:col>4</xdr:col>
          <xdr:colOff>247650</xdr:colOff>
          <xdr:row>30</xdr:row>
          <xdr:rowOff>247650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g/kWh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0</xdr:rowOff>
        </xdr:from>
        <xdr:to>
          <xdr:col>4</xdr:col>
          <xdr:colOff>495300</xdr:colOff>
          <xdr:row>32</xdr:row>
          <xdr:rowOff>0</xdr:rowOff>
        </xdr:to>
        <xdr:sp macro="" textlink="">
          <xdr:nvSpPr>
            <xdr:cNvPr id="1085" name="Group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31</xdr:row>
          <xdr:rowOff>19050</xdr:rowOff>
        </xdr:from>
        <xdr:to>
          <xdr:col>3</xdr:col>
          <xdr:colOff>723900</xdr:colOff>
          <xdr:row>31</xdr:row>
          <xdr:rowOff>238125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g/km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762000</xdr:colOff>
          <xdr:row>31</xdr:row>
          <xdr:rowOff>28575</xdr:rowOff>
        </xdr:from>
        <xdr:to>
          <xdr:col>4</xdr:col>
          <xdr:colOff>257175</xdr:colOff>
          <xdr:row>31</xdr:row>
          <xdr:rowOff>247650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g/kWh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35</xdr:row>
          <xdr:rowOff>0</xdr:rowOff>
        </xdr:from>
        <xdr:to>
          <xdr:col>3</xdr:col>
          <xdr:colOff>0</xdr:colOff>
          <xdr:row>36</xdr:row>
          <xdr:rowOff>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35</xdr:row>
          <xdr:rowOff>76200</xdr:rowOff>
        </xdr:from>
        <xdr:to>
          <xdr:col>2</xdr:col>
          <xdr:colOff>523875</xdr:colOff>
          <xdr:row>35</xdr:row>
          <xdr:rowOff>190500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Diesel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533400</xdr:colOff>
          <xdr:row>35</xdr:row>
          <xdr:rowOff>38100</xdr:rowOff>
        </xdr:from>
        <xdr:to>
          <xdr:col>2</xdr:col>
          <xdr:colOff>1057275</xdr:colOff>
          <xdr:row>35</xdr:row>
          <xdr:rowOff>257175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Benzin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</xdr:colOff>
          <xdr:row>43</xdr:row>
          <xdr:rowOff>38100</xdr:rowOff>
        </xdr:from>
        <xdr:to>
          <xdr:col>3</xdr:col>
          <xdr:colOff>323850</xdr:colOff>
          <xdr:row>43</xdr:row>
          <xdr:rowOff>295275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Wert in 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44</xdr:row>
          <xdr:rowOff>209550</xdr:rowOff>
        </xdr:from>
        <xdr:to>
          <xdr:col>5</xdr:col>
          <xdr:colOff>285750</xdr:colOff>
          <xdr:row>46</xdr:row>
          <xdr:rowOff>9525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PKW 200 000 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46</xdr:row>
          <xdr:rowOff>9525</xdr:rowOff>
        </xdr:from>
        <xdr:to>
          <xdr:col>4</xdr:col>
          <xdr:colOff>114300</xdr:colOff>
          <xdr:row>47</xdr:row>
          <xdr:rowOff>85725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Leichtes Nutzfahrzeug 250 000 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47</xdr:row>
          <xdr:rowOff>104775</xdr:rowOff>
        </xdr:from>
        <xdr:to>
          <xdr:col>4</xdr:col>
          <xdr:colOff>228600</xdr:colOff>
          <xdr:row>49</xdr:row>
          <xdr:rowOff>9525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LKW 1 000 000 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49</xdr:row>
          <xdr:rowOff>57150</xdr:rowOff>
        </xdr:from>
        <xdr:to>
          <xdr:col>3</xdr:col>
          <xdr:colOff>647700</xdr:colOff>
          <xdr:row>50</xdr:row>
          <xdr:rowOff>133350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Bus 800 000km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0</xdr:rowOff>
        </xdr:from>
        <xdr:to>
          <xdr:col>5</xdr:col>
          <xdr:colOff>9525</xdr:colOff>
          <xdr:row>16</xdr:row>
          <xdr:rowOff>190500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2</xdr:row>
          <xdr:rowOff>66675</xdr:rowOff>
        </xdr:from>
        <xdr:to>
          <xdr:col>3</xdr:col>
          <xdr:colOff>19050</xdr:colOff>
          <xdr:row>3</xdr:row>
          <xdr:rowOff>19050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Diesel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3</xdr:row>
          <xdr:rowOff>76200</xdr:rowOff>
        </xdr:from>
        <xdr:to>
          <xdr:col>3</xdr:col>
          <xdr:colOff>19050</xdr:colOff>
          <xdr:row>4</xdr:row>
          <xdr:rowOff>142875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Benzin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5</xdr:row>
          <xdr:rowOff>9525</xdr:rowOff>
        </xdr:from>
        <xdr:to>
          <xdr:col>4</xdr:col>
          <xdr:colOff>19050</xdr:colOff>
          <xdr:row>6</xdr:row>
          <xdr:rowOff>57150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Erdgas/Biogas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6</xdr:row>
          <xdr:rowOff>142875</xdr:rowOff>
        </xdr:from>
        <xdr:to>
          <xdr:col>3</xdr:col>
          <xdr:colOff>19050</xdr:colOff>
          <xdr:row>8</xdr:row>
          <xdr:rowOff>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LPG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8</xdr:row>
          <xdr:rowOff>9525</xdr:rowOff>
        </xdr:from>
        <xdr:to>
          <xdr:col>3</xdr:col>
          <xdr:colOff>19050</xdr:colOff>
          <xdr:row>9</xdr:row>
          <xdr:rowOff>104775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Ethanol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9</xdr:row>
          <xdr:rowOff>142875</xdr:rowOff>
        </xdr:from>
        <xdr:to>
          <xdr:col>2</xdr:col>
          <xdr:colOff>1057275</xdr:colOff>
          <xdr:row>11</xdr:row>
          <xdr:rowOff>85725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Biodiesel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11</xdr:row>
          <xdr:rowOff>133350</xdr:rowOff>
        </xdr:from>
        <xdr:to>
          <xdr:col>2</xdr:col>
          <xdr:colOff>1190625</xdr:colOff>
          <xdr:row>13</xdr:row>
          <xdr:rowOff>28575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Emulsionskraftstoff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13</xdr:row>
          <xdr:rowOff>76200</xdr:rowOff>
        </xdr:from>
        <xdr:to>
          <xdr:col>3</xdr:col>
          <xdr:colOff>0</xdr:colOff>
          <xdr:row>14</xdr:row>
          <xdr:rowOff>161925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Wasserstoff (Gas)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14</xdr:row>
          <xdr:rowOff>209550</xdr:rowOff>
        </xdr:from>
        <xdr:to>
          <xdr:col>3</xdr:col>
          <xdr:colOff>19050</xdr:colOff>
          <xdr:row>15</xdr:row>
          <xdr:rowOff>180975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Wasserstoff (flüssig)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0</xdr:rowOff>
        </xdr:from>
        <xdr:to>
          <xdr:col>5</xdr:col>
          <xdr:colOff>19050</xdr:colOff>
          <xdr:row>24</xdr:row>
          <xdr:rowOff>57150</xdr:rowOff>
        </xdr:to>
        <xdr:sp macro="" textlink="">
          <xdr:nvSpPr>
            <xdr:cNvPr id="1110" name="Group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342900</xdr:colOff>
          <xdr:row>20</xdr:row>
          <xdr:rowOff>47625</xdr:rowOff>
        </xdr:from>
        <xdr:to>
          <xdr:col>4</xdr:col>
          <xdr:colOff>104775</xdr:colOff>
          <xdr:row>21</xdr:row>
          <xdr:rowOff>47625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l/100km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342900</xdr:colOff>
          <xdr:row>21</xdr:row>
          <xdr:rowOff>47625</xdr:rowOff>
        </xdr:from>
        <xdr:to>
          <xdr:col>4</xdr:col>
          <xdr:colOff>104775</xdr:colOff>
          <xdr:row>22</xdr:row>
          <xdr:rowOff>19050</xdr:rowOff>
        </xdr:to>
        <xdr:sp macro="" textlink="">
          <xdr:nvSpPr>
            <xdr:cNvPr id="1112" name="Option Butto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Nm3/100km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342900</xdr:colOff>
          <xdr:row>22</xdr:row>
          <xdr:rowOff>19050</xdr:rowOff>
        </xdr:from>
        <xdr:to>
          <xdr:col>4</xdr:col>
          <xdr:colOff>9525</xdr:colOff>
          <xdr:row>23</xdr:row>
          <xdr:rowOff>66675</xdr:rowOff>
        </xdr:to>
        <xdr:sp macro="" textlink="">
          <xdr:nvSpPr>
            <xdr:cNvPr id="1113" name="Option Butto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kg/100km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114300</xdr:colOff>
          <xdr:row>15</xdr:row>
          <xdr:rowOff>209550</xdr:rowOff>
        </xdr:from>
        <xdr:to>
          <xdr:col>3</xdr:col>
          <xdr:colOff>28575</xdr:colOff>
          <xdr:row>16</xdr:row>
          <xdr:rowOff>66675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Elektrizität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342900</xdr:colOff>
          <xdr:row>23</xdr:row>
          <xdr:rowOff>47625</xdr:rowOff>
        </xdr:from>
        <xdr:to>
          <xdr:col>4</xdr:col>
          <xdr:colOff>104775</xdr:colOff>
          <xdr:row>24</xdr:row>
          <xdr:rowOff>47625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kWh/100km</a:t>
              </a:r>
            </a:p>
          </xdr:txBody>
        </xdr:sp>
        <xdr:clientData fLocksWithSheet="0"/>
      </xdr:twoCellAnchor>
    </mc:Choice>
    <mc:Fallback/>
  </mc:AlternateContent>
  <xdr:oneCellAnchor>
    <xdr:from>
      <xdr:col>0</xdr:col>
      <xdr:colOff>596265</xdr:colOff>
      <xdr:row>0</xdr:row>
      <xdr:rowOff>0</xdr:rowOff>
    </xdr:from>
    <xdr:ext cx="950400" cy="278143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0075" y="0"/>
          <a:ext cx="94297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400" b="1" u="sng"/>
            <a:t>Anhang 4: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tabSelected="1" topLeftCell="A42" zoomScaleNormal="100" workbookViewId="0">
      <selection activeCell="I10" sqref="I10"/>
    </sheetView>
  </sheetViews>
  <sheetFormatPr baseColWidth="10" defaultColWidth="9.140625" defaultRowHeight="12.75" x14ac:dyDescent="0.2"/>
  <cols>
    <col min="1" max="1" width="12.85546875" style="5" customWidth="1"/>
    <col min="2" max="2" width="40.5703125" style="5" customWidth="1"/>
    <col min="3" max="3" width="18.7109375" style="5" customWidth="1"/>
    <col min="4" max="4" width="15" style="5" customWidth="1"/>
    <col min="5" max="5" width="7.5703125" style="5" customWidth="1"/>
    <col min="6" max="6" width="12.85546875" style="5" customWidth="1"/>
    <col min="7" max="8" width="9.140625" style="5"/>
    <col min="9" max="9" width="17.42578125" style="5" customWidth="1"/>
    <col min="10" max="10" width="9.140625" style="5"/>
    <col min="11" max="18" width="0" style="5" hidden="1" customWidth="1"/>
    <col min="19" max="16384" width="9.140625" style="5"/>
  </cols>
  <sheetData>
    <row r="1" spans="1:9" ht="23.25" x14ac:dyDescent="0.35">
      <c r="A1" s="70"/>
      <c r="B1" s="95" t="s">
        <v>62</v>
      </c>
      <c r="C1" s="95"/>
      <c r="D1" s="95"/>
      <c r="E1" s="22"/>
      <c r="F1" s="23"/>
    </row>
    <row r="2" spans="1:9" x14ac:dyDescent="0.2">
      <c r="A2" s="24"/>
      <c r="B2" s="25"/>
      <c r="C2" s="25"/>
      <c r="D2" s="25"/>
      <c r="E2" s="25"/>
      <c r="F2" s="26"/>
      <c r="G2" s="16"/>
      <c r="H2" s="16"/>
      <c r="I2" s="16"/>
    </row>
    <row r="3" spans="1:9" ht="25.5" customHeight="1" x14ac:dyDescent="0.2">
      <c r="A3" s="24"/>
      <c r="B3" s="61" t="s">
        <v>63</v>
      </c>
      <c r="C3" s="30"/>
      <c r="D3" s="30"/>
      <c r="E3" s="25"/>
      <c r="F3" s="26"/>
      <c r="G3" s="16"/>
      <c r="H3" s="16"/>
      <c r="I3" s="16"/>
    </row>
    <row r="4" spans="1:9" x14ac:dyDescent="0.2">
      <c r="A4" s="24"/>
      <c r="B4" s="25"/>
      <c r="C4" s="30"/>
      <c r="D4" s="30"/>
      <c r="E4" s="25"/>
      <c r="F4" s="26"/>
      <c r="G4" s="16"/>
      <c r="H4" s="16"/>
      <c r="I4" s="16"/>
    </row>
    <row r="5" spans="1:9" x14ac:dyDescent="0.2">
      <c r="A5" s="24"/>
      <c r="B5" s="25"/>
      <c r="C5" s="30"/>
      <c r="D5" s="30"/>
      <c r="E5" s="25"/>
      <c r="F5" s="26"/>
      <c r="G5" s="16"/>
      <c r="H5" s="16"/>
      <c r="I5" s="16"/>
    </row>
    <row r="6" spans="1:9" ht="18.75" customHeight="1" x14ac:dyDescent="0.2">
      <c r="A6" s="24"/>
      <c r="B6" s="25"/>
      <c r="C6" s="30"/>
      <c r="D6" s="102"/>
      <c r="E6" s="102"/>
      <c r="F6" s="26"/>
      <c r="G6" s="16"/>
      <c r="H6" s="16"/>
      <c r="I6" s="16"/>
    </row>
    <row r="7" spans="1:9" ht="18" customHeight="1" x14ac:dyDescent="0.2">
      <c r="A7" s="24"/>
      <c r="B7" s="25"/>
      <c r="C7" s="69" t="str">
        <f>IF(L54=3,"      Energy content. Range: 33-38 MJ/Nm3","")</f>
        <v/>
      </c>
      <c r="D7" s="71"/>
      <c r="E7" s="40"/>
      <c r="F7" s="26"/>
      <c r="G7" s="16"/>
      <c r="H7" s="16"/>
      <c r="I7" s="16"/>
    </row>
    <row r="8" spans="1:9" x14ac:dyDescent="0.2">
      <c r="A8" s="24"/>
      <c r="B8" s="25"/>
      <c r="C8" s="30"/>
      <c r="D8" s="30"/>
      <c r="E8" s="25"/>
      <c r="F8" s="26"/>
      <c r="G8" s="16"/>
      <c r="H8" s="16"/>
      <c r="I8" s="16"/>
    </row>
    <row r="9" spans="1:9" x14ac:dyDescent="0.2">
      <c r="A9" s="24"/>
      <c r="B9" s="25"/>
      <c r="C9" s="30"/>
      <c r="D9" s="30"/>
      <c r="E9" s="25"/>
      <c r="F9" s="26"/>
      <c r="G9" s="16"/>
      <c r="H9" s="16"/>
      <c r="I9" s="16"/>
    </row>
    <row r="10" spans="1:9" x14ac:dyDescent="0.2">
      <c r="A10" s="24"/>
      <c r="B10" s="25"/>
      <c r="C10" s="30"/>
      <c r="D10" s="30"/>
      <c r="E10" s="25"/>
      <c r="F10" s="26"/>
      <c r="G10" s="16"/>
      <c r="H10" s="16"/>
      <c r="I10" s="16"/>
    </row>
    <row r="11" spans="1:9" x14ac:dyDescent="0.2">
      <c r="A11" s="24"/>
      <c r="B11" s="25"/>
      <c r="C11" s="30"/>
      <c r="D11" s="30"/>
      <c r="E11" s="25"/>
      <c r="F11" s="26"/>
      <c r="G11" s="16"/>
      <c r="H11" s="16"/>
      <c r="I11" s="16"/>
    </row>
    <row r="12" spans="1:9" x14ac:dyDescent="0.2">
      <c r="A12" s="24"/>
      <c r="B12" s="25"/>
      <c r="C12" s="30"/>
      <c r="D12" s="30"/>
      <c r="E12" s="25"/>
      <c r="F12" s="26"/>
      <c r="G12" s="16"/>
      <c r="H12" s="16"/>
      <c r="I12" s="16"/>
    </row>
    <row r="13" spans="1:9" x14ac:dyDescent="0.2">
      <c r="A13" s="24"/>
      <c r="B13" s="25"/>
      <c r="C13" s="30"/>
      <c r="D13" s="30"/>
      <c r="E13" s="25"/>
      <c r="F13" s="26"/>
      <c r="G13" s="16"/>
      <c r="H13" s="16"/>
      <c r="I13" s="16"/>
    </row>
    <row r="14" spans="1:9" x14ac:dyDescent="0.2">
      <c r="A14" s="24"/>
      <c r="B14" s="25"/>
      <c r="C14" s="30"/>
      <c r="D14" s="30"/>
      <c r="E14" s="25"/>
      <c r="F14" s="26"/>
      <c r="G14" s="16"/>
      <c r="H14" s="16"/>
    </row>
    <row r="15" spans="1:9" ht="24.75" customHeight="1" x14ac:dyDescent="0.2">
      <c r="A15" s="24"/>
      <c r="B15" s="25"/>
      <c r="C15" s="30"/>
      <c r="D15" s="30"/>
      <c r="E15" s="25"/>
      <c r="F15" s="26"/>
      <c r="G15" s="16"/>
      <c r="H15" s="16"/>
    </row>
    <row r="16" spans="1:9" ht="33" customHeight="1" x14ac:dyDescent="0.2">
      <c r="A16" s="24"/>
      <c r="B16" s="25"/>
      <c r="C16" s="25"/>
      <c r="D16" s="25"/>
      <c r="E16" s="25"/>
      <c r="F16" s="26"/>
      <c r="G16" s="16"/>
      <c r="H16" s="16"/>
    </row>
    <row r="17" spans="1:8" ht="31.5" customHeight="1" x14ac:dyDescent="0.25">
      <c r="A17" s="24"/>
      <c r="B17" s="100" t="s">
        <v>67</v>
      </c>
      <c r="C17" s="100"/>
      <c r="D17" s="100"/>
      <c r="E17" s="100"/>
      <c r="F17" s="101"/>
      <c r="G17" s="16"/>
      <c r="H17" s="16"/>
    </row>
    <row r="18" spans="1:8" ht="13.5" customHeight="1" x14ac:dyDescent="0.2">
      <c r="A18" s="24"/>
      <c r="B18" s="98" t="s">
        <v>64</v>
      </c>
      <c r="C18" s="98"/>
      <c r="D18" s="98"/>
      <c r="E18" s="98"/>
      <c r="F18" s="99"/>
      <c r="G18" s="16"/>
      <c r="H18" s="16"/>
    </row>
    <row r="19" spans="1:8" ht="13.5" customHeight="1" x14ac:dyDescent="0.2">
      <c r="A19" s="24"/>
      <c r="B19" s="98" t="s">
        <v>65</v>
      </c>
      <c r="C19" s="98"/>
      <c r="D19" s="98"/>
      <c r="E19" s="98"/>
      <c r="F19" s="99"/>
      <c r="G19" s="16"/>
      <c r="H19" s="16"/>
    </row>
    <row r="20" spans="1:8" ht="13.5" customHeight="1" x14ac:dyDescent="0.2">
      <c r="A20" s="24"/>
      <c r="B20" s="72" t="s">
        <v>66</v>
      </c>
      <c r="C20" s="72"/>
      <c r="D20" s="72"/>
      <c r="E20" s="72"/>
      <c r="F20" s="73"/>
      <c r="G20" s="16"/>
      <c r="H20" s="16"/>
    </row>
    <row r="21" spans="1:8" ht="25.5" customHeight="1" x14ac:dyDescent="0.2">
      <c r="A21" s="24"/>
      <c r="B21" s="61" t="s">
        <v>67</v>
      </c>
      <c r="C21" s="47"/>
      <c r="D21" s="25"/>
      <c r="E21" s="56"/>
      <c r="F21" s="26"/>
      <c r="G21" s="16"/>
      <c r="H21" s="16"/>
    </row>
    <row r="22" spans="1:8" ht="21" customHeight="1" x14ac:dyDescent="0.2">
      <c r="A22" s="24"/>
      <c r="B22" s="62"/>
      <c r="C22" s="57"/>
      <c r="D22" s="57"/>
      <c r="E22" s="56"/>
      <c r="F22" s="26"/>
      <c r="G22" s="16"/>
      <c r="H22" s="16"/>
    </row>
    <row r="23" spans="1:8" ht="21" customHeight="1" x14ac:dyDescent="0.2">
      <c r="A23" s="24"/>
      <c r="B23" s="62"/>
      <c r="C23" s="57"/>
      <c r="D23" s="57"/>
      <c r="E23" s="56"/>
      <c r="F23" s="26"/>
      <c r="G23" s="16"/>
      <c r="H23" s="16"/>
    </row>
    <row r="24" spans="1:8" ht="19.5" customHeight="1" x14ac:dyDescent="0.2">
      <c r="A24" s="24"/>
      <c r="B24" s="25"/>
      <c r="C24" s="25"/>
      <c r="D24" s="25"/>
      <c r="E24" s="44"/>
      <c r="F24" s="26"/>
      <c r="G24" s="16"/>
      <c r="H24" s="16"/>
    </row>
    <row r="25" spans="1:8" ht="25.5" customHeight="1" x14ac:dyDescent="0.2">
      <c r="A25" s="24"/>
      <c r="B25" s="61" t="s">
        <v>68</v>
      </c>
      <c r="C25" s="89"/>
      <c r="D25" s="25"/>
      <c r="E25" s="25"/>
      <c r="F25" s="26"/>
      <c r="G25" s="16"/>
      <c r="H25" s="16"/>
    </row>
    <row r="26" spans="1:8" x14ac:dyDescent="0.2">
      <c r="A26" s="24"/>
      <c r="B26" s="25"/>
      <c r="C26" s="25"/>
      <c r="D26" s="25"/>
      <c r="E26" s="25"/>
      <c r="F26" s="26"/>
      <c r="G26" s="16"/>
      <c r="H26" s="16"/>
    </row>
    <row r="27" spans="1:8" ht="24.75" customHeight="1" x14ac:dyDescent="0.25">
      <c r="A27" s="24"/>
      <c r="B27" s="100" t="s">
        <v>69</v>
      </c>
      <c r="C27" s="100"/>
      <c r="D27" s="100"/>
      <c r="E27" s="100"/>
      <c r="F27" s="101"/>
      <c r="G27" s="16"/>
      <c r="H27" s="16"/>
    </row>
    <row r="28" spans="1:8" ht="13.5" customHeight="1" x14ac:dyDescent="0.2">
      <c r="A28" s="24"/>
      <c r="B28" s="74" t="s">
        <v>49</v>
      </c>
      <c r="C28" s="74"/>
      <c r="D28" s="74"/>
      <c r="E28" s="74"/>
      <c r="F28" s="75"/>
      <c r="G28" s="16"/>
      <c r="H28" s="16"/>
    </row>
    <row r="29" spans="1:8" x14ac:dyDescent="0.2">
      <c r="A29" s="24"/>
      <c r="B29" s="96" t="s">
        <v>70</v>
      </c>
      <c r="C29" s="96"/>
      <c r="D29" s="96"/>
      <c r="E29" s="96"/>
      <c r="F29" s="97"/>
      <c r="G29" s="16"/>
      <c r="H29" s="16"/>
    </row>
    <row r="30" spans="1:8" ht="25.5" customHeight="1" x14ac:dyDescent="0.2">
      <c r="A30" s="24"/>
      <c r="B30" s="61" t="s">
        <v>71</v>
      </c>
      <c r="C30" s="47"/>
      <c r="D30" s="44"/>
      <c r="E30" s="25"/>
      <c r="F30" s="26"/>
      <c r="G30" s="16"/>
      <c r="H30" s="16"/>
    </row>
    <row r="31" spans="1:8" ht="25.5" customHeight="1" x14ac:dyDescent="0.2">
      <c r="A31" s="24"/>
      <c r="B31" s="61" t="s">
        <v>72</v>
      </c>
      <c r="C31" s="47"/>
      <c r="D31" s="44"/>
      <c r="E31" s="25"/>
      <c r="F31" s="26"/>
      <c r="G31" s="16"/>
      <c r="H31" s="16"/>
    </row>
    <row r="32" spans="1:8" ht="25.5" customHeight="1" x14ac:dyDescent="0.2">
      <c r="A32" s="24"/>
      <c r="B32" s="61" t="s">
        <v>73</v>
      </c>
      <c r="C32" s="47"/>
      <c r="D32" s="44"/>
      <c r="E32" s="25"/>
      <c r="F32" s="26"/>
      <c r="G32" s="16"/>
      <c r="H32" s="16"/>
    </row>
    <row r="33" spans="1:9" x14ac:dyDescent="0.2">
      <c r="A33" s="24"/>
      <c r="B33" s="25"/>
      <c r="C33" s="25"/>
      <c r="D33" s="25"/>
      <c r="E33" s="25"/>
      <c r="F33" s="26"/>
      <c r="G33" s="16"/>
      <c r="H33" s="16"/>
    </row>
    <row r="34" spans="1:9" ht="21" customHeight="1" x14ac:dyDescent="0.25">
      <c r="A34" s="24"/>
      <c r="B34" s="81" t="s">
        <v>74</v>
      </c>
      <c r="C34" s="25"/>
      <c r="D34" s="25"/>
      <c r="E34" s="25"/>
      <c r="F34" s="26"/>
      <c r="G34" s="16"/>
      <c r="H34" s="16"/>
    </row>
    <row r="35" spans="1:9" ht="13.5" customHeight="1" x14ac:dyDescent="0.2">
      <c r="A35" s="24"/>
      <c r="B35" s="76" t="s">
        <v>75</v>
      </c>
      <c r="C35" s="25"/>
      <c r="D35" s="25"/>
      <c r="E35" s="25"/>
      <c r="F35" s="26"/>
      <c r="G35" s="16"/>
      <c r="H35" s="16"/>
    </row>
    <row r="36" spans="1:9" ht="25.5" customHeight="1" x14ac:dyDescent="0.2">
      <c r="A36" s="24"/>
      <c r="B36" s="61" t="s">
        <v>74</v>
      </c>
      <c r="C36" s="25"/>
      <c r="D36" s="25"/>
      <c r="E36" s="25"/>
      <c r="F36" s="26"/>
      <c r="G36" s="16"/>
      <c r="H36" s="16"/>
    </row>
    <row r="37" spans="1:9" ht="25.5" customHeight="1" x14ac:dyDescent="0.2">
      <c r="A37" s="24"/>
      <c r="B37" s="61" t="s">
        <v>76</v>
      </c>
      <c r="C37" s="90"/>
      <c r="D37" s="25"/>
      <c r="E37" s="25"/>
      <c r="F37" s="26"/>
      <c r="G37" s="16"/>
      <c r="H37" s="16"/>
    </row>
    <row r="38" spans="1:9" ht="21" customHeight="1" x14ac:dyDescent="0.2">
      <c r="A38" s="24"/>
      <c r="B38" s="25"/>
      <c r="C38" s="25"/>
      <c r="D38" s="25"/>
      <c r="E38" s="25"/>
      <c r="F38" s="26"/>
      <c r="G38" s="16"/>
      <c r="H38" s="16"/>
    </row>
    <row r="39" spans="1:9" x14ac:dyDescent="0.2">
      <c r="A39" s="24"/>
      <c r="B39" s="25"/>
      <c r="C39" s="25"/>
      <c r="D39" s="25"/>
      <c r="E39" s="25"/>
      <c r="F39" s="26"/>
      <c r="G39" s="16"/>
      <c r="H39" s="16"/>
      <c r="I39" s="16"/>
    </row>
    <row r="40" spans="1:9" ht="31.5" customHeight="1" x14ac:dyDescent="0.2">
      <c r="A40" s="24"/>
      <c r="B40" s="66" t="s">
        <v>85</v>
      </c>
      <c r="C40" s="88"/>
      <c r="D40" s="25"/>
      <c r="E40" s="31"/>
      <c r="F40" s="26"/>
      <c r="G40" s="16"/>
      <c r="H40" s="16"/>
      <c r="I40" s="16"/>
    </row>
    <row r="41" spans="1:9" ht="31.5" customHeight="1" x14ac:dyDescent="0.2">
      <c r="A41" s="24"/>
      <c r="B41" s="83"/>
      <c r="C41" s="84"/>
      <c r="D41" s="25"/>
      <c r="E41" s="31"/>
      <c r="F41" s="26"/>
      <c r="G41" s="16"/>
      <c r="H41" s="16"/>
      <c r="I41" s="16"/>
    </row>
    <row r="42" spans="1:9" ht="25.5" customHeight="1" x14ac:dyDescent="0.2">
      <c r="A42" s="24"/>
      <c r="B42" s="61" t="s">
        <v>77</v>
      </c>
      <c r="C42" s="91"/>
      <c r="D42" s="25"/>
      <c r="E42" s="25"/>
      <c r="F42" s="26"/>
      <c r="G42" s="16"/>
      <c r="H42" s="16"/>
      <c r="I42" s="16"/>
    </row>
    <row r="43" spans="1:9" ht="26.25" customHeight="1" x14ac:dyDescent="0.2">
      <c r="A43" s="24"/>
      <c r="B43" s="25"/>
      <c r="C43" s="25"/>
      <c r="D43" s="25"/>
      <c r="E43" s="25"/>
      <c r="F43" s="26"/>
      <c r="G43" s="16"/>
      <c r="H43" s="16"/>
      <c r="I43" s="16"/>
    </row>
    <row r="44" spans="1:9" ht="25.5" customHeight="1" x14ac:dyDescent="0.2">
      <c r="A44" s="24"/>
      <c r="B44" s="61" t="s">
        <v>78</v>
      </c>
      <c r="C44" s="25"/>
      <c r="D44" s="103"/>
      <c r="E44" s="103"/>
      <c r="F44" s="26"/>
      <c r="G44" s="16"/>
      <c r="H44" s="16"/>
      <c r="I44" s="16"/>
    </row>
    <row r="45" spans="1:9" ht="21" customHeight="1" x14ac:dyDescent="0.2">
      <c r="A45" s="24"/>
      <c r="B45" s="63"/>
      <c r="C45" s="86" t="s">
        <v>79</v>
      </c>
      <c r="D45" s="45"/>
      <c r="E45" s="25"/>
      <c r="F45" s="26"/>
      <c r="G45" s="16"/>
      <c r="H45" s="16"/>
      <c r="I45" s="16"/>
    </row>
    <row r="46" spans="1:9" x14ac:dyDescent="0.2">
      <c r="A46" s="24"/>
      <c r="B46" s="25"/>
      <c r="C46" s="25"/>
      <c r="D46" s="25"/>
      <c r="E46" s="25"/>
      <c r="F46" s="26"/>
      <c r="G46" s="16"/>
      <c r="H46" s="16"/>
      <c r="I46" s="16"/>
    </row>
    <row r="47" spans="1:9" x14ac:dyDescent="0.2">
      <c r="A47" s="24"/>
      <c r="B47" s="25"/>
      <c r="C47" s="25"/>
      <c r="D47" s="25"/>
      <c r="E47" s="25"/>
      <c r="F47" s="26"/>
      <c r="G47" s="16"/>
      <c r="H47" s="16"/>
      <c r="I47" s="16"/>
    </row>
    <row r="48" spans="1:9" x14ac:dyDescent="0.2">
      <c r="A48" s="24"/>
      <c r="B48" s="25"/>
      <c r="C48" s="25"/>
      <c r="D48" s="25"/>
      <c r="E48" s="25"/>
      <c r="F48" s="26"/>
      <c r="G48" s="16"/>
      <c r="H48" s="16"/>
      <c r="I48" s="16"/>
    </row>
    <row r="49" spans="1:13" x14ac:dyDescent="0.2">
      <c r="A49" s="24"/>
      <c r="B49" s="25"/>
      <c r="C49" s="25"/>
      <c r="D49" s="25"/>
      <c r="E49" s="25"/>
      <c r="F49" s="26"/>
      <c r="G49" s="16"/>
      <c r="H49" s="16"/>
      <c r="I49" s="40"/>
    </row>
    <row r="50" spans="1:13" x14ac:dyDescent="0.2">
      <c r="A50" s="24"/>
      <c r="B50" s="25"/>
      <c r="C50" s="25"/>
      <c r="D50" s="25"/>
      <c r="E50" s="25"/>
      <c r="F50" s="26"/>
      <c r="G50" s="16"/>
      <c r="H50" s="16"/>
      <c r="I50" s="16"/>
    </row>
    <row r="51" spans="1:13" x14ac:dyDescent="0.2">
      <c r="A51" s="24"/>
      <c r="B51" s="25"/>
      <c r="C51" s="25"/>
      <c r="D51" s="25"/>
      <c r="E51" s="25"/>
      <c r="F51" s="26"/>
      <c r="G51" s="16"/>
      <c r="H51" s="16"/>
      <c r="I51" s="16"/>
    </row>
    <row r="52" spans="1:13" ht="13.5" thickBot="1" x14ac:dyDescent="0.25">
      <c r="A52" s="27"/>
      <c r="B52" s="28"/>
      <c r="C52" s="28"/>
      <c r="D52" s="28"/>
      <c r="E52" s="28"/>
      <c r="F52" s="29"/>
      <c r="G52" s="16"/>
      <c r="H52" s="16"/>
      <c r="I52" s="16"/>
    </row>
    <row r="53" spans="1:13" x14ac:dyDescent="0.2">
      <c r="A53" s="48"/>
      <c r="B53" s="49"/>
      <c r="C53" s="49"/>
      <c r="D53" s="49"/>
      <c r="E53" s="49"/>
      <c r="F53" s="50"/>
    </row>
    <row r="54" spans="1:13" ht="18" x14ac:dyDescent="0.25">
      <c r="A54" s="82" t="s">
        <v>81</v>
      </c>
      <c r="B54" s="65"/>
      <c r="C54" s="51"/>
      <c r="D54" s="51"/>
      <c r="E54" s="51"/>
      <c r="F54" s="52"/>
      <c r="J54" s="16"/>
      <c r="K54" s="16"/>
      <c r="L54" s="67">
        <v>1</v>
      </c>
      <c r="M54" s="5" t="s">
        <v>46</v>
      </c>
    </row>
    <row r="55" spans="1:13" x14ac:dyDescent="0.2">
      <c r="A55" s="68"/>
      <c r="B55" s="64"/>
      <c r="C55" s="51"/>
      <c r="D55" s="51"/>
      <c r="E55" s="51"/>
      <c r="F55" s="52"/>
      <c r="J55" s="16"/>
      <c r="K55" s="16"/>
      <c r="L55" s="67"/>
    </row>
    <row r="56" spans="1:13" ht="15" x14ac:dyDescent="0.2">
      <c r="A56" s="68"/>
      <c r="B56" s="77" t="s">
        <v>80</v>
      </c>
      <c r="C56" s="78"/>
      <c r="D56" s="104">
        <f>'Calculation Sheet'!C11</f>
        <v>0</v>
      </c>
      <c r="E56" s="104"/>
      <c r="F56" s="52"/>
      <c r="K56" s="16"/>
    </row>
    <row r="57" spans="1:13" ht="15" x14ac:dyDescent="0.2">
      <c r="A57" s="68"/>
      <c r="B57" s="77" t="s">
        <v>82</v>
      </c>
      <c r="C57" s="78"/>
      <c r="D57" s="104">
        <f>'Calculation Sheet'!C16</f>
        <v>0</v>
      </c>
      <c r="E57" s="104"/>
      <c r="F57" s="52"/>
      <c r="K57" s="16"/>
    </row>
    <row r="58" spans="1:13" ht="15" x14ac:dyDescent="0.2">
      <c r="A58" s="68"/>
      <c r="B58" s="77" t="s">
        <v>69</v>
      </c>
      <c r="C58" s="78"/>
      <c r="D58" s="104">
        <f>'Calculation Sheet'!C28</f>
        <v>0</v>
      </c>
      <c r="E58" s="104"/>
      <c r="F58" s="52"/>
      <c r="K58" s="16"/>
    </row>
    <row r="59" spans="1:13" ht="15" x14ac:dyDescent="0.2">
      <c r="A59" s="68"/>
      <c r="B59" s="77"/>
      <c r="C59" s="78"/>
      <c r="D59" s="93"/>
      <c r="E59" s="93"/>
      <c r="F59" s="52"/>
      <c r="K59" s="16"/>
    </row>
    <row r="60" spans="1:13" ht="16.5" thickBot="1" x14ac:dyDescent="0.3">
      <c r="A60" s="68"/>
      <c r="B60" s="79" t="s">
        <v>83</v>
      </c>
      <c r="C60" s="78"/>
      <c r="D60" s="105">
        <f>'Calculation Sheet'!C30</f>
        <v>0</v>
      </c>
      <c r="E60" s="105"/>
      <c r="F60" s="52"/>
      <c r="K60" s="16"/>
    </row>
    <row r="61" spans="1:13" ht="16.5" thickTop="1" x14ac:dyDescent="0.25">
      <c r="A61" s="68"/>
      <c r="B61" s="79"/>
      <c r="C61" s="78"/>
      <c r="D61" s="94"/>
      <c r="E61" s="94"/>
      <c r="F61" s="52"/>
      <c r="K61" s="16"/>
    </row>
    <row r="62" spans="1:13" ht="63.75" thickBot="1" x14ac:dyDescent="0.3">
      <c r="A62" s="68"/>
      <c r="B62" s="87" t="s">
        <v>84</v>
      </c>
      <c r="C62" s="78"/>
      <c r="D62" s="92">
        <f>D60+C42</f>
        <v>0</v>
      </c>
      <c r="E62" s="92"/>
      <c r="F62" s="52"/>
      <c r="K62" s="16"/>
    </row>
    <row r="63" spans="1:13" ht="14.25" thickTop="1" thickBot="1" x14ac:dyDescent="0.25">
      <c r="A63" s="53"/>
      <c r="B63" s="54"/>
      <c r="C63" s="54"/>
      <c r="D63" s="54"/>
      <c r="E63" s="54"/>
      <c r="F63" s="55"/>
      <c r="K63" s="16"/>
    </row>
    <row r="64" spans="1:13" x14ac:dyDescent="0.2">
      <c r="K64" s="16"/>
    </row>
    <row r="65" spans="11:12" x14ac:dyDescent="0.2">
      <c r="K65" s="16"/>
    </row>
    <row r="66" spans="11:12" x14ac:dyDescent="0.2">
      <c r="K66" s="40">
        <v>1</v>
      </c>
      <c r="L66" s="5" t="s">
        <v>53</v>
      </c>
    </row>
    <row r="67" spans="11:12" x14ac:dyDescent="0.2">
      <c r="K67" s="40">
        <v>1</v>
      </c>
      <c r="L67" s="5" t="s">
        <v>41</v>
      </c>
    </row>
    <row r="68" spans="11:12" x14ac:dyDescent="0.2">
      <c r="K68" s="40">
        <v>1</v>
      </c>
      <c r="L68" s="5" t="s">
        <v>42</v>
      </c>
    </row>
    <row r="69" spans="11:12" x14ac:dyDescent="0.2">
      <c r="K69" s="40">
        <v>1</v>
      </c>
      <c r="L69" s="5" t="s">
        <v>43</v>
      </c>
    </row>
    <row r="70" spans="11:12" x14ac:dyDescent="0.2">
      <c r="K70" s="67">
        <v>1</v>
      </c>
      <c r="L70" s="5" t="s">
        <v>44</v>
      </c>
    </row>
    <row r="71" spans="11:12" x14ac:dyDescent="0.2">
      <c r="K71" s="67">
        <v>2</v>
      </c>
      <c r="L71" s="5" t="s">
        <v>45</v>
      </c>
    </row>
  </sheetData>
  <sheetProtection selectLockedCells="1"/>
  <mergeCells count="15">
    <mergeCell ref="D62:E62"/>
    <mergeCell ref="D59:E59"/>
    <mergeCell ref="D61:E61"/>
    <mergeCell ref="B1:D1"/>
    <mergeCell ref="B29:F29"/>
    <mergeCell ref="B18:F18"/>
    <mergeCell ref="B17:F17"/>
    <mergeCell ref="B27:F27"/>
    <mergeCell ref="B19:F19"/>
    <mergeCell ref="D6:E6"/>
    <mergeCell ref="D44:E44"/>
    <mergeCell ref="D56:E56"/>
    <mergeCell ref="D57:E57"/>
    <mergeCell ref="D58:E58"/>
    <mergeCell ref="D60:E60"/>
  </mergeCells>
  <phoneticPr fontId="6" type="noConversion"/>
  <conditionalFormatting sqref="E7">
    <cfRule type="expression" dxfId="1" priority="1" stopIfTrue="1">
      <formula>$L54=3</formula>
    </cfRule>
    <cfRule type="expression" dxfId="0" priority="2" stopIfTrue="1">
      <formula>$L54&lt;&gt;3</formula>
    </cfRule>
  </conditionalFormatting>
  <conditionalFormatting sqref="K38">
    <cfRule type="cellIs" priority="3" stopIfTrue="1" operator="between">
      <formula>33</formula>
      <formula>38</formula>
    </cfRule>
  </conditionalFormatting>
  <dataValidations count="3">
    <dataValidation type="decimal" allowBlank="1" showErrorMessage="1" errorTitle="ERROR" error="Cost of CO2 emissions must be in range 30-40 €/t" sqref="D40:D41 C41" xr:uid="{00000000-0002-0000-0000-000000000000}">
      <formula1>30</formula1>
      <formula2>40</formula2>
    </dataValidation>
    <dataValidation type="decimal" allowBlank="1" showInputMessage="1" showErrorMessage="1" errorTitle="ERROR" error="Energy content for Natural Gas must be between 33-38 MJ/Nm3" sqref="E7" xr:uid="{00000000-0002-0000-0000-000001000000}">
      <formula1>33</formula1>
      <formula2>38</formula2>
    </dataValidation>
    <dataValidation type="decimal" allowBlank="1" showErrorMessage="1" errorTitle="ERROR" error="Cost of CO2 emissions must be in range 55-65 €/t" sqref="C40" xr:uid="{09DF8D92-DE91-454D-BB6E-4CED947FBB20}">
      <formula1>55</formula1>
      <formula2>65</formula2>
    </dataValidation>
  </dataValidations>
  <pageMargins left="0.78740157499999996" right="0.78740157499999996" top="0.984251969" bottom="0.984251969" header="0.5" footer="0.5"/>
  <pageSetup paperSize="9" scale="6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6" r:id="rId4" name="Group Box 52">
              <controlPr defaultSize="0" autoFill="0" autoPict="0">
                <anchor moveWithCells="1" siz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4</xdr:col>
                    <xdr:colOff>495300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" name="Option Button 53">
              <controlPr locked="0" defaultSize="0" autoFill="0" autoLine="0" autoPict="0">
                <anchor moveWithCells="1" sizeWithCells="1">
                  <from>
                    <xdr:col>3</xdr:col>
                    <xdr:colOff>247650</xdr:colOff>
                    <xdr:row>29</xdr:row>
                    <xdr:rowOff>19050</xdr:rowOff>
                  </from>
                  <to>
                    <xdr:col>3</xdr:col>
                    <xdr:colOff>685800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6" name="Option Button 54">
              <controlPr locked="0" defaultSize="0" autoFill="0" autoLine="0" autoPict="0">
                <anchor moveWithCells="1" sizeWithCells="1">
                  <from>
                    <xdr:col>3</xdr:col>
                    <xdr:colOff>762000</xdr:colOff>
                    <xdr:row>29</xdr:row>
                    <xdr:rowOff>28575</xdr:rowOff>
                  </from>
                  <to>
                    <xdr:col>4</xdr:col>
                    <xdr:colOff>200025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7" name="Group Box 57">
              <controlPr defaultSize="0" autoFill="0" autoPict="0">
                <anchor moveWithCells="1" siz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4</xdr:col>
                    <xdr:colOff>495300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" name="Option Button 58">
              <controlPr defaultSize="0" autoFill="0" autoLine="0" autoPict="0">
                <anchor moveWithCells="1" sizeWithCells="1">
                  <from>
                    <xdr:col>3</xdr:col>
                    <xdr:colOff>247650</xdr:colOff>
                    <xdr:row>30</xdr:row>
                    <xdr:rowOff>19050</xdr:rowOff>
                  </from>
                  <to>
                    <xdr:col>3</xdr:col>
                    <xdr:colOff>704850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9" name="Option Button 59">
              <controlPr locked="0" defaultSize="0" autoFill="0" autoLine="0" autoPict="0">
                <anchor moveWithCells="1" sizeWithCells="1">
                  <from>
                    <xdr:col>3</xdr:col>
                    <xdr:colOff>762000</xdr:colOff>
                    <xdr:row>30</xdr:row>
                    <xdr:rowOff>28575</xdr:rowOff>
                  </from>
                  <to>
                    <xdr:col>4</xdr:col>
                    <xdr:colOff>247650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0" name="Group Box 61">
              <controlPr defaultSize="0" autoFill="0" autoPict="0">
                <anchor moveWithCells="1" siz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4</xdr:col>
                    <xdr:colOff>495300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1" name="Option Button 62">
              <controlPr locked="0" defaultSize="0" autoFill="0" autoLine="0" autoPict="0">
                <anchor moveWithCells="1" sizeWithCells="1">
                  <from>
                    <xdr:col>3</xdr:col>
                    <xdr:colOff>247650</xdr:colOff>
                    <xdr:row>31</xdr:row>
                    <xdr:rowOff>19050</xdr:rowOff>
                  </from>
                  <to>
                    <xdr:col>3</xdr:col>
                    <xdr:colOff>723900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2" name="Option Button 63">
              <controlPr defaultSize="0" autoFill="0" autoLine="0" autoPict="0">
                <anchor moveWithCells="1" sizeWithCells="1">
                  <from>
                    <xdr:col>3</xdr:col>
                    <xdr:colOff>762000</xdr:colOff>
                    <xdr:row>31</xdr:row>
                    <xdr:rowOff>28575</xdr:rowOff>
                  </from>
                  <to>
                    <xdr:col>4</xdr:col>
                    <xdr:colOff>257175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3" name="Group Box 67">
              <controlPr defaultSize="0" autoFill="0" autoPict="0">
                <anchor moveWithCells="1" siz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4" name="Option Button 68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35</xdr:row>
                    <xdr:rowOff>76200</xdr:rowOff>
                  </from>
                  <to>
                    <xdr:col>2</xdr:col>
                    <xdr:colOff>523875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5" name="Option Button 69">
              <controlPr defaultSize="0" autoFill="0" autoLine="0" autoPict="0">
                <anchor moveWithCells="1" sizeWithCells="1">
                  <from>
                    <xdr:col>2</xdr:col>
                    <xdr:colOff>533400</xdr:colOff>
                    <xdr:row>35</xdr:row>
                    <xdr:rowOff>38100</xdr:rowOff>
                  </from>
                  <to>
                    <xdr:col>2</xdr:col>
                    <xdr:colOff>1057275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Option Button 16">
              <controlPr defaultSize="0" autoFill="0" autoLine="0" autoPict="0">
                <anchor moveWithCells="1" sizeWithCells="1">
                  <from>
                    <xdr:col>2</xdr:col>
                    <xdr:colOff>66675</xdr:colOff>
                    <xdr:row>43</xdr:row>
                    <xdr:rowOff>38100</xdr:rowOff>
                  </from>
                  <to>
                    <xdr:col>3</xdr:col>
                    <xdr:colOff>323850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Option Button 18">
              <controlPr defaultSize="0" autoFill="0" autoLine="0" autoPict="0">
                <anchor moveWithCells="1" sizeWithCells="1">
                  <from>
                    <xdr:col>2</xdr:col>
                    <xdr:colOff>57150</xdr:colOff>
                    <xdr:row>44</xdr:row>
                    <xdr:rowOff>209550</xdr:rowOff>
                  </from>
                  <to>
                    <xdr:col>5</xdr:col>
                    <xdr:colOff>285750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Option Button 19">
              <controlPr defaultSize="0" autoFill="0" autoLine="0" autoPict="0">
                <anchor moveWithCells="1" sizeWithCells="1">
                  <from>
                    <xdr:col>2</xdr:col>
                    <xdr:colOff>57150</xdr:colOff>
                    <xdr:row>46</xdr:row>
                    <xdr:rowOff>9525</xdr:rowOff>
                  </from>
                  <to>
                    <xdr:col>4</xdr:col>
                    <xdr:colOff>114300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Option Button 20">
              <controlPr defaultSize="0" autoFill="0" autoLine="0" autoPict="0">
                <anchor moveWithCells="1" sizeWithCells="1">
                  <from>
                    <xdr:col>2</xdr:col>
                    <xdr:colOff>57150</xdr:colOff>
                    <xdr:row>47</xdr:row>
                    <xdr:rowOff>104775</xdr:rowOff>
                  </from>
                  <to>
                    <xdr:col>4</xdr:col>
                    <xdr:colOff>228600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Option Button 30">
              <controlPr defaultSize="0" autoFill="0" autoLine="0" autoPict="0">
                <anchor moveWithCells="1" sizeWithCells="1">
                  <from>
                    <xdr:col>2</xdr:col>
                    <xdr:colOff>57150</xdr:colOff>
                    <xdr:row>49</xdr:row>
                    <xdr:rowOff>57150</xdr:rowOff>
                  </from>
                  <to>
                    <xdr:col>3</xdr:col>
                    <xdr:colOff>647700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Group Box 41">
              <controlPr defaultSize="0" autoFill="0" autoPict="0">
                <anchor moveWithCells="1" siz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5</xdr:col>
                    <xdr:colOff>9525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Option Button 42">
              <controlPr locked="0" defaultSize="0" autoFill="0" autoLine="0" autoPict="0">
                <anchor moveWithCells="1" sizeWithCells="1">
                  <from>
                    <xdr:col>2</xdr:col>
                    <xdr:colOff>104775</xdr:colOff>
                    <xdr:row>2</xdr:row>
                    <xdr:rowOff>66675</xdr:rowOff>
                  </from>
                  <to>
                    <xdr:col>3</xdr:col>
                    <xdr:colOff>19050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Option Button 43">
              <controlPr locked="0" defaultSize="0" autoFill="0" autoLine="0" autoPict="0">
                <anchor moveWithCells="1" sizeWithCells="1">
                  <from>
                    <xdr:col>2</xdr:col>
                    <xdr:colOff>104775</xdr:colOff>
                    <xdr:row>3</xdr:row>
                    <xdr:rowOff>76200</xdr:rowOff>
                  </from>
                  <to>
                    <xdr:col>3</xdr:col>
                    <xdr:colOff>19050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Option Button 44">
              <controlPr locked="0" defaultSize="0" autoFill="0" autoLine="0" autoPict="0">
                <anchor moveWithCells="1" sizeWithCells="1">
                  <from>
                    <xdr:col>2</xdr:col>
                    <xdr:colOff>104775</xdr:colOff>
                    <xdr:row>5</xdr:row>
                    <xdr:rowOff>9525</xdr:rowOff>
                  </from>
                  <to>
                    <xdr:col>4</xdr:col>
                    <xdr:colOff>19050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Option Button 45">
              <controlPr locked="0" defaultSize="0" autoFill="0" autoLine="0" autoPict="0">
                <anchor moveWithCells="1" sizeWithCells="1">
                  <from>
                    <xdr:col>2</xdr:col>
                    <xdr:colOff>104775</xdr:colOff>
                    <xdr:row>6</xdr:row>
                    <xdr:rowOff>142875</xdr:rowOff>
                  </from>
                  <to>
                    <xdr:col>3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6" name="Option Button 47">
              <controlPr locked="0" defaultSize="0" autoFill="0" autoLine="0" autoPict="0">
                <anchor moveWithCells="1" sizeWithCells="1">
                  <from>
                    <xdr:col>2</xdr:col>
                    <xdr:colOff>104775</xdr:colOff>
                    <xdr:row>8</xdr:row>
                    <xdr:rowOff>9525</xdr:rowOff>
                  </from>
                  <to>
                    <xdr:col>3</xdr:col>
                    <xdr:colOff>19050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7" name="Option Button 48">
              <controlPr locked="0" defaultSize="0" autoFill="0" autoLine="0" autoPict="0">
                <anchor moveWithCells="1" sizeWithCells="1">
                  <from>
                    <xdr:col>2</xdr:col>
                    <xdr:colOff>104775</xdr:colOff>
                    <xdr:row>9</xdr:row>
                    <xdr:rowOff>142875</xdr:rowOff>
                  </from>
                  <to>
                    <xdr:col>2</xdr:col>
                    <xdr:colOff>1057275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8" name="Option Button 49">
              <controlPr locked="0" defaultSize="0" autoFill="0" autoLine="0" autoPict="0">
                <anchor moveWithCells="1" sizeWithCells="1">
                  <from>
                    <xdr:col>2</xdr:col>
                    <xdr:colOff>104775</xdr:colOff>
                    <xdr:row>11</xdr:row>
                    <xdr:rowOff>133350</xdr:rowOff>
                  </from>
                  <to>
                    <xdr:col>2</xdr:col>
                    <xdr:colOff>1190625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9" name="Option Button 50">
              <controlPr locked="0" defaultSize="0" autoFill="0" autoLine="0" autoPict="0">
                <anchor moveWithCells="1" sizeWithCells="1">
                  <from>
                    <xdr:col>2</xdr:col>
                    <xdr:colOff>104775</xdr:colOff>
                    <xdr:row>13</xdr:row>
                    <xdr:rowOff>76200</xdr:rowOff>
                  </from>
                  <to>
                    <xdr:col>3</xdr:col>
                    <xdr:colOff>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Option Button 76">
              <controlPr locked="0" defaultSize="0" autoFill="0" autoLine="0" autoPict="0">
                <anchor moveWithCells="1" sizeWithCells="1">
                  <from>
                    <xdr:col>2</xdr:col>
                    <xdr:colOff>104775</xdr:colOff>
                    <xdr:row>14</xdr:row>
                    <xdr:rowOff>209550</xdr:rowOff>
                  </from>
                  <to>
                    <xdr:col>3</xdr:col>
                    <xdr:colOff>19050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1" name="Group Box 86">
              <controlPr defaultSize="0" autoFill="0" autoPict="0">
                <anchor moveWithCells="1" siz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5</xdr:col>
                    <xdr:colOff>19050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2" name="Option Button 87">
              <controlPr locked="0" defaultSize="0" autoFill="0" autoLine="0" autoPict="0">
                <anchor moveWithCells="1" sizeWithCells="1">
                  <from>
                    <xdr:col>3</xdr:col>
                    <xdr:colOff>342900</xdr:colOff>
                    <xdr:row>20</xdr:row>
                    <xdr:rowOff>47625</xdr:rowOff>
                  </from>
                  <to>
                    <xdr:col>4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3" name="Option Button 88">
              <controlPr locked="0" defaultSize="0" autoFill="0" autoLine="0" autoPict="0">
                <anchor moveWithCells="1" sizeWithCells="1">
                  <from>
                    <xdr:col>3</xdr:col>
                    <xdr:colOff>342900</xdr:colOff>
                    <xdr:row>21</xdr:row>
                    <xdr:rowOff>47625</xdr:rowOff>
                  </from>
                  <to>
                    <xdr:col>4</xdr:col>
                    <xdr:colOff>104775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4" name="Option Button 89">
              <controlPr locked="0" defaultSize="0" autoFill="0" autoLine="0" autoPict="0">
                <anchor moveWithCells="1" sizeWithCells="1">
                  <from>
                    <xdr:col>3</xdr:col>
                    <xdr:colOff>342900</xdr:colOff>
                    <xdr:row>22</xdr:row>
                    <xdr:rowOff>19050</xdr:rowOff>
                  </from>
                  <to>
                    <xdr:col>4</xdr:col>
                    <xdr:colOff>9525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5" name="Option Button 102">
              <controlPr locked="0" defaultSize="0" autoFill="0" autoLine="0" autoPict="0">
                <anchor moveWithCells="1" sizeWithCells="1">
                  <from>
                    <xdr:col>2</xdr:col>
                    <xdr:colOff>114300</xdr:colOff>
                    <xdr:row>15</xdr:row>
                    <xdr:rowOff>209550</xdr:rowOff>
                  </from>
                  <to>
                    <xdr:col>3</xdr:col>
                    <xdr:colOff>28575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6" name="Option Button 103">
              <controlPr locked="0" defaultSize="0" autoFill="0" autoLine="0" autoPict="0">
                <anchor moveWithCells="1" sizeWithCells="1">
                  <from>
                    <xdr:col>3</xdr:col>
                    <xdr:colOff>342900</xdr:colOff>
                    <xdr:row>23</xdr:row>
                    <xdr:rowOff>47625</xdr:rowOff>
                  </from>
                  <to>
                    <xdr:col>4</xdr:col>
                    <xdr:colOff>104775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66"/>
  <sheetViews>
    <sheetView workbookViewId="0">
      <selection activeCell="C14" sqref="C14"/>
    </sheetView>
  </sheetViews>
  <sheetFormatPr baseColWidth="10" defaultColWidth="9.140625" defaultRowHeight="12.75" x14ac:dyDescent="0.2"/>
  <cols>
    <col min="1" max="1" width="14.42578125" customWidth="1"/>
    <col min="2" max="2" width="38.85546875" customWidth="1"/>
    <col min="3" max="3" width="11.85546875" customWidth="1"/>
    <col min="4" max="4" width="20.28515625" customWidth="1"/>
    <col min="5" max="5" width="12" customWidth="1"/>
    <col min="6" max="6" width="18" customWidth="1"/>
    <col min="7" max="7" width="18.42578125" customWidth="1"/>
    <col min="8" max="8" width="38.7109375" customWidth="1"/>
    <col min="9" max="9" width="22.7109375" customWidth="1"/>
    <col min="10" max="10" width="33.28515625" customWidth="1"/>
  </cols>
  <sheetData>
    <row r="4" spans="2:10" x14ac:dyDescent="0.2">
      <c r="B4" s="2" t="s">
        <v>9</v>
      </c>
      <c r="C4" s="58">
        <f>'Lifetime Cost Calculator'!C21</f>
        <v>0</v>
      </c>
    </row>
    <row r="5" spans="2:10" x14ac:dyDescent="0.2">
      <c r="B5" s="2" t="s">
        <v>8</v>
      </c>
      <c r="C5" s="39">
        <f>INDEX(D39:D48,'Lifetime Cost Calculator'!L54)</f>
        <v>36</v>
      </c>
      <c r="D5" s="41"/>
    </row>
    <row r="6" spans="2:10" x14ac:dyDescent="0.2">
      <c r="B6" s="2" t="s">
        <v>2</v>
      </c>
      <c r="C6" s="85">
        <f>((C4/100)*C5)</f>
        <v>0</v>
      </c>
    </row>
    <row r="7" spans="2:10" x14ac:dyDescent="0.2">
      <c r="B7" s="2" t="s">
        <v>14</v>
      </c>
      <c r="C7" s="85">
        <f>'Lifetime Cost Calculator'!C37</f>
        <v>0</v>
      </c>
    </row>
    <row r="8" spans="2:10" x14ac:dyDescent="0.2">
      <c r="B8" s="2" t="s">
        <v>26</v>
      </c>
      <c r="C8" s="58">
        <f>IF('Lifetime Cost Calculator'!K70=1,'Calculation Sheet'!D39,IF('Lifetime Cost Calculator'!K70=2,'Calculation Sheet'!D40,"INCORRECT"))</f>
        <v>36</v>
      </c>
    </row>
    <row r="9" spans="2:10" x14ac:dyDescent="0.2">
      <c r="B9" s="2" t="s">
        <v>5</v>
      </c>
      <c r="C9" s="80">
        <f>(C7/C8)</f>
        <v>0</v>
      </c>
      <c r="D9" s="13"/>
    </row>
    <row r="10" spans="2:10" x14ac:dyDescent="0.2">
      <c r="B10" s="2" t="s">
        <v>23</v>
      </c>
      <c r="C10" s="58" t="str">
        <f>IF('Lifetime Cost Calculator'!K71=1,'Lifetime Cost Calculator'!D44,IF('Lifetime Cost Calculator'!K71=2,"200000",IF('Lifetime Cost Calculator'!K71=3,"250000",IF('Lifetime Cost Calculator'!K71=4,1000000,IF('Lifetime Cost Calculator'!K71=5,800000,"INCORRECT")))))</f>
        <v>200000</v>
      </c>
      <c r="D10" s="106"/>
      <c r="E10" s="106"/>
      <c r="F10" s="3"/>
    </row>
    <row r="11" spans="2:10" x14ac:dyDescent="0.2">
      <c r="B11" s="4" t="s">
        <v>3</v>
      </c>
      <c r="C11" s="58">
        <f>(C6*C9*C10)</f>
        <v>0</v>
      </c>
      <c r="D11" s="14"/>
      <c r="E11" s="1"/>
    </row>
    <row r="12" spans="2:10" x14ac:dyDescent="0.2">
      <c r="B12" s="2"/>
      <c r="D12" s="1"/>
      <c r="E12" s="1"/>
    </row>
    <row r="13" spans="2:10" x14ac:dyDescent="0.2">
      <c r="B13" s="2"/>
    </row>
    <row r="14" spans="2:10" x14ac:dyDescent="0.2">
      <c r="B14" s="2" t="s">
        <v>27</v>
      </c>
      <c r="C14" s="32">
        <f>IF('Lifetime Cost Calculator'!C40&gt;0,'Lifetime Cost Calculator'!C40,55)</f>
        <v>55</v>
      </c>
    </row>
    <row r="15" spans="2:10" ht="15.75" x14ac:dyDescent="0.3">
      <c r="B15" s="21" t="s">
        <v>22</v>
      </c>
      <c r="C15">
        <f>'Lifetime Cost Calculator'!C25</f>
        <v>0</v>
      </c>
      <c r="D15" s="15"/>
    </row>
    <row r="16" spans="2:10" ht="15.75" x14ac:dyDescent="0.25">
      <c r="B16" s="4" t="s">
        <v>40</v>
      </c>
      <c r="C16">
        <f>(C15*(C14/1000000)*C10)</f>
        <v>0</v>
      </c>
      <c r="D16" s="33"/>
      <c r="F16" s="5"/>
      <c r="G16" s="11"/>
      <c r="H16" s="2"/>
      <c r="I16" s="10"/>
      <c r="J16" s="6"/>
    </row>
    <row r="17" spans="2:10" ht="15.75" x14ac:dyDescent="0.25">
      <c r="B17" s="4"/>
      <c r="D17" s="33"/>
      <c r="F17" s="5"/>
      <c r="G17" s="11"/>
      <c r="H17" s="2"/>
      <c r="I17" s="10"/>
      <c r="J17" s="6"/>
    </row>
    <row r="18" spans="2:10" ht="15.75" x14ac:dyDescent="0.25">
      <c r="B18" s="4"/>
      <c r="D18" s="33"/>
      <c r="F18" s="5"/>
      <c r="G18" s="11"/>
      <c r="H18" s="2"/>
      <c r="I18" s="10"/>
      <c r="J18" s="6"/>
    </row>
    <row r="19" spans="2:10" ht="15.75" x14ac:dyDescent="0.3">
      <c r="B19" s="21" t="s">
        <v>34</v>
      </c>
      <c r="C19">
        <f>IF('Lifetime Cost Calculator'!K67=1,'Lifetime Cost Calculator'!C30,IF('Lifetime Cost Calculator'!K67=2,'Calculation Sheet'!B56,"INCORRECT"))</f>
        <v>0</v>
      </c>
      <c r="D19" s="15"/>
      <c r="F19" s="5"/>
      <c r="G19" s="5"/>
      <c r="H19" s="2"/>
      <c r="I19" s="10"/>
      <c r="J19" s="5"/>
    </row>
    <row r="20" spans="2:10" ht="15.75" x14ac:dyDescent="0.3">
      <c r="B20" s="21" t="s">
        <v>35</v>
      </c>
      <c r="C20" s="13">
        <f>C19*C10</f>
        <v>0</v>
      </c>
      <c r="D20" s="15"/>
      <c r="F20" s="5"/>
      <c r="G20" s="5"/>
      <c r="H20" s="2"/>
      <c r="I20" s="10"/>
      <c r="J20" s="5"/>
    </row>
    <row r="21" spans="2:10" ht="15.75" x14ac:dyDescent="0.3">
      <c r="B21" s="12" t="s">
        <v>32</v>
      </c>
      <c r="C21" s="13">
        <f>C20*B51</f>
        <v>0</v>
      </c>
      <c r="D21" s="15"/>
      <c r="F21" s="5"/>
      <c r="G21" s="5"/>
      <c r="H21" s="2"/>
      <c r="I21" s="10"/>
      <c r="J21" s="5"/>
    </row>
    <row r="22" spans="2:10" x14ac:dyDescent="0.2">
      <c r="B22" s="21" t="s">
        <v>36</v>
      </c>
      <c r="C22">
        <f>IF('Lifetime Cost Calculator'!K68=1,'Lifetime Cost Calculator'!C31,IF('Lifetime Cost Calculator'!K68=2,'Calculation Sheet'!B57,"INCORRECT"))</f>
        <v>0</v>
      </c>
      <c r="D22" s="15"/>
      <c r="F22" s="5"/>
      <c r="G22" s="5"/>
      <c r="H22" s="2"/>
      <c r="I22" s="10"/>
      <c r="J22" s="5"/>
    </row>
    <row r="23" spans="2:10" x14ac:dyDescent="0.2">
      <c r="B23" s="21" t="s">
        <v>38</v>
      </c>
      <c r="C23" s="13">
        <f>C22*C10</f>
        <v>0</v>
      </c>
      <c r="D23" s="15"/>
      <c r="F23" s="5"/>
      <c r="G23" s="5"/>
      <c r="H23" s="2"/>
      <c r="I23" s="10"/>
      <c r="J23" s="5"/>
    </row>
    <row r="24" spans="2:10" x14ac:dyDescent="0.2">
      <c r="B24" s="12" t="s">
        <v>19</v>
      </c>
      <c r="C24" s="13">
        <f>C23*B52</f>
        <v>0</v>
      </c>
      <c r="D24" s="15"/>
      <c r="F24" s="5"/>
      <c r="G24" s="5"/>
      <c r="H24" s="2"/>
      <c r="I24" s="10"/>
      <c r="J24" s="6"/>
    </row>
    <row r="25" spans="2:10" x14ac:dyDescent="0.2">
      <c r="B25" s="21" t="s">
        <v>37</v>
      </c>
      <c r="C25">
        <f>IF('Lifetime Cost Calculator'!K69=1,'Lifetime Cost Calculator'!C32,IF('Lifetime Cost Calculator'!K69=2,'Calculation Sheet'!B58,"INCORRECT"))</f>
        <v>0</v>
      </c>
      <c r="D25" s="39"/>
      <c r="F25" s="5"/>
      <c r="G25" s="5"/>
      <c r="H25" s="2"/>
      <c r="I25" s="10"/>
      <c r="J25" s="5"/>
    </row>
    <row r="26" spans="2:10" x14ac:dyDescent="0.2">
      <c r="B26" s="21" t="s">
        <v>39</v>
      </c>
      <c r="C26" s="13">
        <f>(C25*C10)</f>
        <v>0</v>
      </c>
      <c r="D26" s="15"/>
      <c r="F26" s="5"/>
      <c r="G26" s="5"/>
      <c r="H26" s="2"/>
      <c r="I26" s="10"/>
      <c r="J26" s="5"/>
    </row>
    <row r="27" spans="2:10" ht="15.75" x14ac:dyDescent="0.25">
      <c r="B27" s="12" t="s">
        <v>20</v>
      </c>
      <c r="C27">
        <f>C26*B53</f>
        <v>0</v>
      </c>
      <c r="F27" s="5"/>
      <c r="G27" s="11"/>
      <c r="H27" s="2"/>
      <c r="I27" s="10"/>
      <c r="J27" s="5"/>
    </row>
    <row r="28" spans="2:10" x14ac:dyDescent="0.2">
      <c r="B28" s="4" t="s">
        <v>21</v>
      </c>
      <c r="C28">
        <f>SUM(C27+C24+C21)</f>
        <v>0</v>
      </c>
      <c r="F28" s="5"/>
      <c r="G28" s="5"/>
      <c r="H28" s="2"/>
      <c r="I28" s="10"/>
      <c r="J28" s="5"/>
    </row>
    <row r="29" spans="2:10" x14ac:dyDescent="0.2">
      <c r="B29" s="2"/>
      <c r="F29" s="5"/>
      <c r="G29" s="5"/>
      <c r="H29" s="2"/>
      <c r="I29" s="10"/>
      <c r="J29" s="5"/>
    </row>
    <row r="30" spans="2:10" x14ac:dyDescent="0.2">
      <c r="B30" s="4" t="s">
        <v>4</v>
      </c>
      <c r="C30">
        <f>SUM(C11+C16+C28)</f>
        <v>0</v>
      </c>
      <c r="F30" s="5"/>
      <c r="G30" s="5"/>
      <c r="H30" s="2"/>
      <c r="I30" s="10"/>
      <c r="J30" s="5"/>
    </row>
    <row r="31" spans="2:10" x14ac:dyDescent="0.2">
      <c r="J31" s="6"/>
    </row>
    <row r="32" spans="2:10" x14ac:dyDescent="0.2">
      <c r="J32" s="5"/>
    </row>
    <row r="33" spans="1:11" x14ac:dyDescent="0.2">
      <c r="J33" s="5"/>
    </row>
    <row r="34" spans="1:11" x14ac:dyDescent="0.2">
      <c r="J34" s="5"/>
    </row>
    <row r="35" spans="1:11" x14ac:dyDescent="0.2">
      <c r="J35" s="5"/>
    </row>
    <row r="36" spans="1:11" x14ac:dyDescent="0.2">
      <c r="J36" s="5"/>
    </row>
    <row r="37" spans="1:11" x14ac:dyDescent="0.2">
      <c r="J37" s="5"/>
    </row>
    <row r="38" spans="1:11" ht="43.5" customHeight="1" x14ac:dyDescent="0.2">
      <c r="A38" s="8"/>
      <c r="B38" s="8" t="s">
        <v>6</v>
      </c>
      <c r="C38" s="18"/>
      <c r="D38" s="19" t="s">
        <v>8</v>
      </c>
      <c r="E38" s="9" t="s">
        <v>15</v>
      </c>
      <c r="F38" s="19" t="s">
        <v>16</v>
      </c>
      <c r="G38" s="42"/>
      <c r="K38" s="5"/>
    </row>
    <row r="39" spans="1:11" x14ac:dyDescent="0.2">
      <c r="A39" s="7"/>
      <c r="B39" s="7" t="s">
        <v>1</v>
      </c>
      <c r="C39" s="20"/>
      <c r="D39" s="17">
        <v>36</v>
      </c>
      <c r="E39" s="7" t="s">
        <v>18</v>
      </c>
      <c r="F39" s="7" t="s">
        <v>17</v>
      </c>
      <c r="G39" s="43"/>
      <c r="K39" s="5"/>
    </row>
    <row r="40" spans="1:11" ht="15.75" x14ac:dyDescent="0.25">
      <c r="A40" s="7"/>
      <c r="B40" s="7" t="s">
        <v>0</v>
      </c>
      <c r="C40" s="20"/>
      <c r="D40" s="17">
        <v>32</v>
      </c>
      <c r="E40" s="7" t="s">
        <v>18</v>
      </c>
      <c r="F40" s="7" t="s">
        <v>17</v>
      </c>
      <c r="G40" s="43"/>
      <c r="H40" s="11"/>
      <c r="I40" s="2"/>
      <c r="J40" s="10"/>
      <c r="K40" s="5"/>
    </row>
    <row r="41" spans="1:11" ht="14.25" x14ac:dyDescent="0.2">
      <c r="A41" s="7"/>
      <c r="B41" s="7" t="s">
        <v>13</v>
      </c>
      <c r="C41" s="20"/>
      <c r="D41" s="37">
        <f>'Lifetime Cost Calculator'!E7</f>
        <v>0</v>
      </c>
      <c r="E41" s="7" t="s">
        <v>24</v>
      </c>
      <c r="F41" s="17" t="s">
        <v>25</v>
      </c>
      <c r="G41" s="5"/>
      <c r="H41" s="5"/>
      <c r="I41" s="2"/>
      <c r="J41" s="10"/>
      <c r="K41" s="5"/>
    </row>
    <row r="42" spans="1:11" x14ac:dyDescent="0.2">
      <c r="A42" s="7"/>
      <c r="B42" s="7" t="s">
        <v>10</v>
      </c>
      <c r="C42" s="20"/>
      <c r="D42" s="17">
        <v>24</v>
      </c>
      <c r="E42" s="7" t="s">
        <v>18</v>
      </c>
      <c r="F42" s="7" t="s">
        <v>17</v>
      </c>
      <c r="G42" s="5"/>
      <c r="H42" s="5"/>
      <c r="I42" s="2"/>
      <c r="J42" s="10"/>
      <c r="K42" s="5"/>
    </row>
    <row r="43" spans="1:11" x14ac:dyDescent="0.2">
      <c r="A43" s="7"/>
      <c r="B43" s="7" t="s">
        <v>7</v>
      </c>
      <c r="C43" s="20"/>
      <c r="D43" s="17">
        <v>21</v>
      </c>
      <c r="E43" s="7" t="s">
        <v>18</v>
      </c>
      <c r="F43" s="7" t="s">
        <v>17</v>
      </c>
      <c r="G43" s="5"/>
      <c r="H43" s="5"/>
      <c r="I43" s="2"/>
      <c r="J43" s="10"/>
      <c r="K43" s="5"/>
    </row>
    <row r="44" spans="1:11" x14ac:dyDescent="0.2">
      <c r="A44" s="7"/>
      <c r="B44" s="7" t="s">
        <v>11</v>
      </c>
      <c r="C44" s="20"/>
      <c r="D44" s="17">
        <v>33</v>
      </c>
      <c r="E44" s="7" t="s">
        <v>18</v>
      </c>
      <c r="F44" s="7" t="s">
        <v>17</v>
      </c>
      <c r="G44" s="5"/>
      <c r="H44" s="5"/>
      <c r="I44" s="2"/>
      <c r="J44" s="10"/>
      <c r="K44" s="6"/>
    </row>
    <row r="45" spans="1:11" x14ac:dyDescent="0.2">
      <c r="A45" s="7"/>
      <c r="B45" s="7" t="s">
        <v>12</v>
      </c>
      <c r="C45" s="20"/>
      <c r="D45" s="17">
        <v>32</v>
      </c>
      <c r="E45" s="7" t="s">
        <v>18</v>
      </c>
      <c r="F45" s="7" t="s">
        <v>17</v>
      </c>
      <c r="G45" s="5"/>
      <c r="H45" s="5"/>
      <c r="I45" s="2"/>
      <c r="J45" s="10"/>
      <c r="K45" s="6"/>
    </row>
    <row r="46" spans="1:11" ht="14.25" x14ac:dyDescent="0.2">
      <c r="A46" s="7"/>
      <c r="B46" s="7" t="s">
        <v>48</v>
      </c>
      <c r="C46" s="20"/>
      <c r="D46" s="17">
        <v>11</v>
      </c>
      <c r="E46" s="7" t="s">
        <v>24</v>
      </c>
      <c r="F46" s="17" t="s">
        <v>25</v>
      </c>
      <c r="G46" s="5"/>
      <c r="H46" s="5"/>
      <c r="I46" s="5"/>
      <c r="J46" s="5"/>
      <c r="K46" s="6"/>
    </row>
    <row r="47" spans="1:11" x14ac:dyDescent="0.2">
      <c r="A47" s="7"/>
      <c r="B47" s="7" t="s">
        <v>47</v>
      </c>
      <c r="C47" s="7"/>
      <c r="D47" s="60" t="str">
        <f>IF('Lifetime Cost Calculator'!K66=1,"8,46",IF('Lifetime Cost Calculator'!K66=3,"120","INCORRECT"))</f>
        <v>8,46</v>
      </c>
      <c r="E47" s="7" t="s">
        <v>57</v>
      </c>
      <c r="F47" s="17" t="s">
        <v>58</v>
      </c>
      <c r="G47" s="5"/>
      <c r="H47" s="5"/>
      <c r="I47" s="5"/>
      <c r="J47" s="5"/>
    </row>
    <row r="48" spans="1:11" x14ac:dyDescent="0.2">
      <c r="A48" s="7"/>
      <c r="B48" s="7" t="s">
        <v>59</v>
      </c>
      <c r="C48" s="7"/>
      <c r="D48" s="20">
        <v>3.6</v>
      </c>
      <c r="E48" s="7" t="s">
        <v>60</v>
      </c>
      <c r="F48" s="7" t="s">
        <v>61</v>
      </c>
    </row>
    <row r="49" spans="1:5" x14ac:dyDescent="0.2">
      <c r="A49" s="16"/>
      <c r="B49" s="16"/>
      <c r="C49" s="16"/>
      <c r="D49" s="35"/>
      <c r="E49" s="36"/>
    </row>
    <row r="50" spans="1:5" s="13" customFormat="1" x14ac:dyDescent="0.2">
      <c r="A50" s="8" t="s">
        <v>31</v>
      </c>
      <c r="B50" s="38" t="s">
        <v>33</v>
      </c>
      <c r="C50" s="36"/>
    </row>
    <row r="51" spans="1:5" x14ac:dyDescent="0.2">
      <c r="A51" s="7" t="s">
        <v>28</v>
      </c>
      <c r="B51" s="7">
        <v>4.4000000000000003E-3</v>
      </c>
    </row>
    <row r="52" spans="1:5" x14ac:dyDescent="0.2">
      <c r="A52" s="7" t="s">
        <v>29</v>
      </c>
      <c r="B52" s="7">
        <v>8.6999999999999994E-2</v>
      </c>
    </row>
    <row r="53" spans="1:5" x14ac:dyDescent="0.2">
      <c r="A53" s="7" t="s">
        <v>30</v>
      </c>
      <c r="B53" s="7">
        <v>1E-3</v>
      </c>
    </row>
    <row r="55" spans="1:5" x14ac:dyDescent="0.2">
      <c r="A55" s="16"/>
      <c r="B55" s="16"/>
      <c r="C55" s="16"/>
    </row>
    <row r="56" spans="1:5" x14ac:dyDescent="0.2">
      <c r="A56" s="25" t="s">
        <v>50</v>
      </c>
      <c r="B56" s="16">
        <f>('Lifetime Cost Calculator'!C30/3.6)*'Calculation Sheet'!C6</f>
        <v>0</v>
      </c>
      <c r="C56" s="16"/>
    </row>
    <row r="57" spans="1:5" x14ac:dyDescent="0.2">
      <c r="A57" s="25" t="s">
        <v>51</v>
      </c>
      <c r="B57" s="46">
        <f>('Lifetime Cost Calculator'!C31/3.6)*'Calculation Sheet'!C6</f>
        <v>0</v>
      </c>
      <c r="C57" s="16"/>
    </row>
    <row r="58" spans="1:5" x14ac:dyDescent="0.2">
      <c r="A58" s="25" t="s">
        <v>52</v>
      </c>
      <c r="B58" s="16">
        <f>('Lifetime Cost Calculator'!C32/3.6)*'Calculation Sheet'!C6</f>
        <v>0</v>
      </c>
      <c r="C58" s="16"/>
    </row>
    <row r="59" spans="1:5" x14ac:dyDescent="0.2">
      <c r="A59" s="16"/>
      <c r="B59" s="16"/>
      <c r="C59" s="16"/>
    </row>
    <row r="60" spans="1:5" x14ac:dyDescent="0.2">
      <c r="A60" s="8"/>
      <c r="B60" s="8" t="s">
        <v>55</v>
      </c>
      <c r="C60" s="8"/>
    </row>
    <row r="61" spans="1:5" x14ac:dyDescent="0.2">
      <c r="A61" s="7" t="s">
        <v>54</v>
      </c>
      <c r="B61" s="17">
        <v>8.4600000000000009</v>
      </c>
      <c r="C61" s="7" t="s">
        <v>18</v>
      </c>
    </row>
    <row r="62" spans="1:5" x14ac:dyDescent="0.2">
      <c r="A62" s="7"/>
      <c r="B62" s="59">
        <v>33.33</v>
      </c>
      <c r="C62" s="7" t="s">
        <v>56</v>
      </c>
    </row>
    <row r="63" spans="1:5" x14ac:dyDescent="0.2">
      <c r="A63" s="34"/>
      <c r="B63" s="34"/>
      <c r="C63" s="34"/>
      <c r="D63" s="34"/>
    </row>
    <row r="64" spans="1:5" x14ac:dyDescent="0.2">
      <c r="A64" s="34"/>
      <c r="B64" s="34"/>
      <c r="C64" s="34"/>
      <c r="D64" s="34"/>
    </row>
    <row r="65" spans="1:4" ht="88.5" customHeight="1" x14ac:dyDescent="0.2">
      <c r="A65" s="34"/>
      <c r="B65" s="34"/>
      <c r="C65" s="34"/>
      <c r="D65" s="34"/>
    </row>
    <row r="66" spans="1:4" x14ac:dyDescent="0.2">
      <c r="A66" s="34"/>
      <c r="B66" s="34"/>
      <c r="C66" s="34"/>
      <c r="D66" s="34"/>
    </row>
  </sheetData>
  <mergeCells count="1">
    <mergeCell ref="D10:E10"/>
  </mergeCells>
  <phoneticPr fontId="6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Lifetime Cost Calculator</vt:lpstr>
      <vt:lpstr>Calculation Sheet</vt:lpstr>
      <vt:lpstr>'Lifetime Cost Calculator'!Druckbereich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Anhang 4 der VwVBU: Berechnungshilfe zur Berechnung von Lebenszykluskosten</dc:title>
  <dc:subject>Berechnungshilfe zur Berechnung von Lebenszykluskosten</dc:subject>
  <dc:creator>Europäische Kommission</dc:creator>
  <cp:lastModifiedBy>Zeitzmann, Anja</cp:lastModifiedBy>
  <cp:lastPrinted>2021-03-17T16:13:55Z</cp:lastPrinted>
  <dcterms:created xsi:type="dcterms:W3CDTF">2008-11-12T09:13:23Z</dcterms:created>
  <dcterms:modified xsi:type="dcterms:W3CDTF">2026-02-18T08:12:33Z</dcterms:modified>
</cp:coreProperties>
</file>