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3.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4.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howInkAnnotation="0" codeName="DieseArbeitsmappe" defaultThemeVersion="124226"/>
  <mc:AlternateContent xmlns:mc="http://schemas.openxmlformats.org/markup-compatibility/2006">
    <mc:Choice Requires="x15">
      <x15ac:absPath xmlns:x15ac="http://schemas.microsoft.com/office/spreadsheetml/2010/11/ac" url="W:\Zentrales\08_FBT-Verträge\02 Vertragswesen\Hochbau\15\15400_Uni_Campus_KU\E_0001\000.914.334_26-081193_xxxx_FS34\D-01_Vergabeunterlagen\"/>
    </mc:Choice>
  </mc:AlternateContent>
  <xr:revisionPtr revIDLastSave="0" documentId="13_ncr:1_{FE15E772-12D3-42C8-AC24-1CB8B4A43D0E}" xr6:coauthVersionLast="47" xr6:coauthVersionMax="47" xr10:uidLastSave="{00000000-0000-0000-0000-000000000000}"/>
  <bookViews>
    <workbookView xWindow="-120" yWindow="-120" windowWidth="38640" windowHeight="21120" tabRatio="867" activeTab="1" xr2:uid="{00000000-000D-0000-FFFF-FFFF00000000}"/>
  </bookViews>
  <sheets>
    <sheet name="Projektgrundlagen" sheetId="16" r:id="rId1"/>
    <sheet name="D Leistungen" sheetId="25" r:id="rId2"/>
    <sheet name="E Honorarberechnung" sheetId="12" r:id="rId3"/>
    <sheet name="F Honorarübersicht" sheetId="13" r:id="rId4"/>
    <sheet name="G Honorarabrechnung" sheetId="23" r:id="rId5"/>
    <sheet name="Z Preisspiegel" sheetId="26" state="veryHidden" r:id="rId6"/>
  </sheets>
  <definedNames>
    <definedName name="an_summe_angebot">'E Honorarberechnung'!$J$68</definedName>
    <definedName name="_xlnm.Print_Area" localSheetId="1">'D Leistungen'!$A$1:$L$59</definedName>
    <definedName name="_xlnm.Print_Area" localSheetId="2">'E Honorarberechnung'!$A$1:$K$70</definedName>
    <definedName name="_xlnm.Print_Area" localSheetId="3">'F Honorarübersicht'!$A$1:$J$22</definedName>
    <definedName name="_xlnm.Print_Area" localSheetId="4">'G Honorarabrechnung'!$A$1:$J$41</definedName>
    <definedName name="_xlnm.Print_Area" localSheetId="0">Projektgrundlagen!$A$1:$H$39</definedName>
    <definedName name="_xlnm.Print_Titles" localSheetId="1">'D Leistungen'!$1:$11</definedName>
    <definedName name="_xlnm.Print_Titles" localSheetId="2">'E Honorarberechnung'!$1:$12</definedName>
    <definedName name="_xlnm.Print_Titles" localSheetId="3">'F Honorarübersicht'!$1:$9</definedName>
    <definedName name="_xlnm.Print_Titles" localSheetId="4">'G Honorarabrechnung'!$1:$9</definedName>
    <definedName name="Link_E_Honorar">'E Honorarberechnung'!$F$5:$H$5</definedName>
    <definedName name="Link_F_Uebersicht">'F Honorarübersicht'!$D$5</definedName>
    <definedName name="Link_G_Abrechnung">'G Honorarabrechnung'!$D$6:$I$6</definedName>
    <definedName name="Link_Leistungen">'D Leistungen'!$F$5:$G$5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3" l="1"/>
  <c r="F80" i="26" l="1"/>
  <c r="E80" i="26"/>
  <c r="D80" i="26"/>
  <c r="C80" i="26"/>
  <c r="B80" i="26"/>
  <c r="F79" i="26"/>
  <c r="E79" i="26"/>
  <c r="D79" i="26"/>
  <c r="C79" i="26"/>
  <c r="B79" i="26"/>
  <c r="F78" i="26"/>
  <c r="E78" i="26"/>
  <c r="D78" i="26"/>
  <c r="C78" i="26"/>
  <c r="B78" i="26"/>
  <c r="F77" i="26"/>
  <c r="E77" i="26"/>
  <c r="D77" i="26"/>
  <c r="C77" i="26"/>
  <c r="B77" i="26"/>
  <c r="F76" i="26"/>
  <c r="E76" i="26"/>
  <c r="D76" i="26"/>
  <c r="C76" i="26"/>
  <c r="B76" i="26"/>
  <c r="F75" i="26"/>
  <c r="E75" i="26"/>
  <c r="D75" i="26"/>
  <c r="C75" i="26"/>
  <c r="B75" i="26"/>
  <c r="F74" i="26"/>
  <c r="E74" i="26"/>
  <c r="D74" i="26"/>
  <c r="C74" i="26"/>
  <c r="B74" i="26"/>
  <c r="F73" i="26"/>
  <c r="E73" i="26"/>
  <c r="D73" i="26"/>
  <c r="C73" i="26"/>
  <c r="B73" i="26"/>
  <c r="F72" i="26"/>
  <c r="E72" i="26"/>
  <c r="D72" i="26"/>
  <c r="C72" i="26"/>
  <c r="B72" i="26"/>
  <c r="F71" i="26"/>
  <c r="E71" i="26"/>
  <c r="D71" i="26"/>
  <c r="C71" i="26"/>
  <c r="B71" i="26"/>
  <c r="F70" i="26"/>
  <c r="E70" i="26"/>
  <c r="D70" i="26"/>
  <c r="C70" i="26"/>
  <c r="B70" i="26"/>
  <c r="F69" i="26"/>
  <c r="E69" i="26"/>
  <c r="D69" i="26"/>
  <c r="C69" i="26"/>
  <c r="B69" i="26"/>
  <c r="F68" i="26"/>
  <c r="E68" i="26"/>
  <c r="D68" i="26"/>
  <c r="C68" i="26"/>
  <c r="B68" i="26"/>
  <c r="F67" i="26"/>
  <c r="E67" i="26"/>
  <c r="D67" i="26"/>
  <c r="C67" i="26"/>
  <c r="B67" i="26"/>
  <c r="F66" i="26"/>
  <c r="E66" i="26"/>
  <c r="D66" i="26"/>
  <c r="C66" i="26"/>
  <c r="B66" i="26"/>
  <c r="F65" i="26"/>
  <c r="E65" i="26"/>
  <c r="D65" i="26"/>
  <c r="C65" i="26"/>
  <c r="B65" i="26"/>
  <c r="F64" i="26"/>
  <c r="E64" i="26"/>
  <c r="D64" i="26"/>
  <c r="C64" i="26"/>
  <c r="B64" i="26"/>
  <c r="F63" i="26"/>
  <c r="E63" i="26"/>
  <c r="D63" i="26"/>
  <c r="C63" i="26"/>
  <c r="B63" i="26"/>
  <c r="F62" i="26"/>
  <c r="E62" i="26"/>
  <c r="D62" i="26"/>
  <c r="C62" i="26"/>
  <c r="B62" i="26"/>
  <c r="F61" i="26"/>
  <c r="E61" i="26"/>
  <c r="D61" i="26"/>
  <c r="C61" i="26"/>
  <c r="B61" i="26"/>
  <c r="F60" i="26"/>
  <c r="E60" i="26"/>
  <c r="D60" i="26"/>
  <c r="C60" i="26"/>
  <c r="B60" i="26"/>
  <c r="F59" i="26"/>
  <c r="E59" i="26"/>
  <c r="D59" i="26"/>
  <c r="C59" i="26"/>
  <c r="B59" i="26"/>
  <c r="F58" i="26"/>
  <c r="E58" i="26"/>
  <c r="D58" i="26"/>
  <c r="C58" i="26"/>
  <c r="B58" i="26"/>
  <c r="F57" i="26"/>
  <c r="E57" i="26"/>
  <c r="D57" i="26"/>
  <c r="C57" i="26"/>
  <c r="B57" i="26"/>
  <c r="F56" i="26"/>
  <c r="E56" i="26"/>
  <c r="D56" i="26"/>
  <c r="C56" i="26"/>
  <c r="B56" i="26"/>
  <c r="F55" i="26"/>
  <c r="E55" i="26"/>
  <c r="D55" i="26"/>
  <c r="C55" i="26"/>
  <c r="B55" i="26"/>
  <c r="F54" i="26"/>
  <c r="E54" i="26"/>
  <c r="D54" i="26"/>
  <c r="C54" i="26"/>
  <c r="B54" i="26"/>
  <c r="F53" i="26"/>
  <c r="E53" i="26"/>
  <c r="D53" i="26"/>
  <c r="C53" i="26"/>
  <c r="B53" i="26"/>
  <c r="F52" i="26"/>
  <c r="E52" i="26"/>
  <c r="D52" i="26"/>
  <c r="C52" i="26"/>
  <c r="B52" i="26"/>
  <c r="E51" i="26"/>
  <c r="D51" i="26"/>
  <c r="C51" i="26"/>
  <c r="B51" i="26"/>
  <c r="F50" i="26"/>
  <c r="E50" i="26"/>
  <c r="D50" i="26"/>
  <c r="C50" i="26"/>
  <c r="B50" i="26"/>
  <c r="F49" i="26"/>
  <c r="E49" i="26"/>
  <c r="D49" i="26"/>
  <c r="C49" i="26"/>
  <c r="B49" i="26"/>
  <c r="E48" i="26"/>
  <c r="D48" i="26"/>
  <c r="C48" i="26"/>
  <c r="F47" i="26"/>
  <c r="E47" i="26"/>
  <c r="D47" i="26"/>
  <c r="C47" i="26"/>
  <c r="B47" i="26"/>
  <c r="F46" i="26"/>
  <c r="E46" i="26"/>
  <c r="D46" i="26"/>
  <c r="C46" i="26"/>
  <c r="B46" i="26"/>
  <c r="F45" i="26"/>
  <c r="E45" i="26"/>
  <c r="D45" i="26"/>
  <c r="C45" i="26"/>
  <c r="B45" i="26"/>
  <c r="E44" i="26"/>
  <c r="D44" i="26"/>
  <c r="C44" i="26"/>
  <c r="B44" i="26"/>
  <c r="F43" i="26"/>
  <c r="E43" i="26"/>
  <c r="D43" i="26"/>
  <c r="C43" i="26"/>
  <c r="B43" i="26"/>
  <c r="F42" i="26"/>
  <c r="E42" i="26"/>
  <c r="D42" i="26"/>
  <c r="C42" i="26"/>
  <c r="B42" i="26"/>
  <c r="F41" i="26"/>
  <c r="E41" i="26"/>
  <c r="D41" i="26"/>
  <c r="C41" i="26"/>
  <c r="B41" i="26"/>
  <c r="F40" i="26"/>
  <c r="E40" i="26"/>
  <c r="D40" i="26"/>
  <c r="C40" i="26"/>
  <c r="B40" i="26"/>
  <c r="F39" i="26"/>
  <c r="E39" i="26"/>
  <c r="D39" i="26"/>
  <c r="C39" i="26"/>
  <c r="B39" i="26"/>
  <c r="F38" i="26"/>
  <c r="E38" i="26"/>
  <c r="D38" i="26"/>
  <c r="C38" i="26"/>
  <c r="B38" i="26"/>
  <c r="F37" i="26"/>
  <c r="E37" i="26"/>
  <c r="D37" i="26"/>
  <c r="C37" i="26"/>
  <c r="B37" i="26"/>
  <c r="F36" i="26"/>
  <c r="E36" i="26"/>
  <c r="D36" i="26"/>
  <c r="C36" i="26"/>
  <c r="B36" i="26"/>
  <c r="E35" i="26"/>
  <c r="D35" i="26"/>
  <c r="C35" i="26"/>
  <c r="B35" i="26"/>
  <c r="F34" i="26"/>
  <c r="E34" i="26"/>
  <c r="D34" i="26"/>
  <c r="C34" i="26"/>
  <c r="B34" i="26"/>
  <c r="F33" i="26"/>
  <c r="E33" i="26"/>
  <c r="D33" i="26"/>
  <c r="C33" i="26"/>
  <c r="B33" i="26"/>
  <c r="F32" i="26"/>
  <c r="E32" i="26"/>
  <c r="D32" i="26"/>
  <c r="C32" i="26"/>
  <c r="B32" i="26"/>
  <c r="F31" i="26"/>
  <c r="E31" i="26"/>
  <c r="D31" i="26"/>
  <c r="C31" i="26"/>
  <c r="B31" i="26"/>
  <c r="E30" i="26"/>
  <c r="D30" i="26"/>
  <c r="C30" i="26"/>
  <c r="B30" i="26"/>
  <c r="B21" i="26"/>
  <c r="B20" i="26"/>
  <c r="C19" i="26"/>
  <c r="B19" i="26"/>
  <c r="B18" i="26"/>
  <c r="C17" i="26"/>
  <c r="B17" i="26"/>
  <c r="B16" i="26"/>
  <c r="C15" i="26"/>
  <c r="B15" i="26"/>
  <c r="C12" i="26"/>
  <c r="C9" i="26"/>
  <c r="F3" i="26"/>
  <c r="E3" i="26"/>
  <c r="D3" i="26"/>
  <c r="C3" i="26"/>
  <c r="B3" i="26"/>
  <c r="A6" i="16"/>
  <c r="A5" i="16"/>
  <c r="D8" i="13" l="1"/>
  <c r="F8" i="12"/>
  <c r="D7" i="13"/>
  <c r="F7" i="12"/>
  <c r="D6" i="13"/>
  <c r="F6" i="12"/>
  <c r="D5" i="13"/>
  <c r="F5" i="12"/>
  <c r="I5" i="13"/>
  <c r="H5" i="13"/>
  <c r="H3" i="13"/>
  <c r="H2" i="13"/>
  <c r="I3" i="13"/>
  <c r="K52" i="25" l="1"/>
  <c r="K50" i="25"/>
  <c r="K48" i="25"/>
  <c r="K43" i="25"/>
  <c r="K41" i="25"/>
  <c r="F51" i="26" s="1"/>
  <c r="K37" i="25"/>
  <c r="F48" i="26" s="1"/>
  <c r="K30" i="25"/>
  <c r="F44" i="26" s="1"/>
  <c r="K25" i="25"/>
  <c r="K23" i="25"/>
  <c r="K21" i="25"/>
  <c r="F35" i="26" s="1"/>
  <c r="D58" i="12" l="1"/>
  <c r="D57" i="12"/>
  <c r="D56" i="12"/>
  <c r="P3" i="25" l="1"/>
  <c r="A17" i="12" l="1"/>
  <c r="A16" i="12"/>
  <c r="A27" i="12"/>
  <c r="A28" i="12"/>
  <c r="A26" i="12"/>
  <c r="A14" i="16"/>
  <c r="A13" i="16"/>
  <c r="A17" i="16"/>
  <c r="A16" i="16"/>
  <c r="B2" i="23" l="1"/>
  <c r="B2" i="13"/>
  <c r="B2" i="25"/>
  <c r="B2" i="12"/>
  <c r="D36" i="12" s="1"/>
  <c r="I2" i="12"/>
  <c r="D60" i="12"/>
  <c r="G16" i="23"/>
  <c r="I16" i="23"/>
  <c r="I66" i="12"/>
  <c r="C68" i="12" s="1"/>
  <c r="C39" i="12" l="1"/>
  <c r="G14" i="13"/>
  <c r="I14" i="13"/>
  <c r="E16" i="23" s="1"/>
  <c r="I39" i="12" l="1"/>
  <c r="M16" i="12" l="1"/>
  <c r="N16" i="12"/>
  <c r="D7" i="23" l="1"/>
  <c r="D6" i="23"/>
  <c r="B6" i="23"/>
  <c r="H5" i="23"/>
  <c r="G5" i="23"/>
  <c r="D5" i="23"/>
  <c r="B5" i="23"/>
  <c r="D8" i="23"/>
  <c r="H3" i="23"/>
  <c r="G3" i="23"/>
  <c r="G2" i="23"/>
  <c r="B6" i="13"/>
  <c r="B5" i="13"/>
  <c r="B6" i="12"/>
  <c r="J5" i="12"/>
  <c r="I5" i="12"/>
  <c r="B5" i="12"/>
  <c r="J3" i="12"/>
  <c r="I3" i="12"/>
  <c r="F7" i="25"/>
  <c r="B7" i="25"/>
  <c r="F6" i="25"/>
  <c r="B6" i="25"/>
  <c r="J5" i="25"/>
  <c r="H5" i="25"/>
  <c r="F5" i="25"/>
  <c r="B5" i="25"/>
  <c r="F8" i="25"/>
  <c r="B8" i="25"/>
  <c r="J3" i="25"/>
  <c r="H3" i="25"/>
  <c r="H2" i="25"/>
  <c r="I20" i="23" l="1"/>
  <c r="I27" i="23" l="1"/>
  <c r="I28" i="23"/>
  <c r="I29" i="23"/>
  <c r="I30" i="23"/>
  <c r="I31" i="23"/>
  <c r="I26" i="23"/>
  <c r="M26" i="12" l="1"/>
  <c r="N26" i="12"/>
  <c r="O28" i="12"/>
  <c r="O27" i="12"/>
  <c r="L3" i="16" l="1"/>
  <c r="C19" i="23" l="1"/>
  <c r="C20" i="23"/>
  <c r="C18" i="23"/>
  <c r="I23" i="16" l="1"/>
  <c r="I22" i="16"/>
  <c r="F22" i="16" l="1"/>
  <c r="K13" i="25"/>
  <c r="F30" i="26" s="1"/>
  <c r="I21" i="16" l="1"/>
  <c r="F38" i="25" s="1"/>
  <c r="M3" i="23"/>
  <c r="F25" i="16" s="1"/>
  <c r="M3" i="13"/>
  <c r="F24" i="16" s="1"/>
  <c r="P3" i="12"/>
  <c r="F23" i="16" s="1"/>
  <c r="I24" i="16" l="1"/>
  <c r="K27" i="25" s="1"/>
  <c r="E17" i="13" s="1"/>
  <c r="B48" i="26"/>
  <c r="K45" i="25"/>
  <c r="E18" i="13" s="1"/>
  <c r="B37" i="23"/>
  <c r="B10" i="13"/>
  <c r="B10" i="23"/>
  <c r="G10" i="12" l="1"/>
  <c r="B19" i="13"/>
  <c r="B20" i="23" s="1"/>
  <c r="B17" i="13"/>
  <c r="B18" i="23" s="1"/>
  <c r="G10" i="25"/>
  <c r="K54" i="25"/>
  <c r="E19" i="13" s="1"/>
  <c r="B18" i="13"/>
  <c r="B19" i="23" s="1"/>
  <c r="K56" i="25" l="1"/>
  <c r="J22" i="12" s="1"/>
  <c r="F33" i="23"/>
  <c r="J23" i="12" l="1"/>
  <c r="O26" i="12" l="1"/>
  <c r="J27" i="12" l="1"/>
  <c r="J28" i="12"/>
  <c r="J36" i="12" l="1"/>
  <c r="J37" i="12" s="1"/>
  <c r="J39" i="12" s="1"/>
  <c r="J57" i="12" s="1"/>
  <c r="C18" i="26" s="1"/>
  <c r="J60" i="12" l="1"/>
  <c r="J58" i="12"/>
  <c r="C20" i="26" s="1"/>
  <c r="J56" i="12"/>
  <c r="C16" i="26" s="1"/>
  <c r="J61" i="12"/>
  <c r="C21" i="26" s="1"/>
  <c r="J62" i="12"/>
  <c r="J65" i="12" s="1"/>
  <c r="J66" i="12" l="1"/>
  <c r="C22" i="26"/>
  <c r="E21" i="13"/>
  <c r="C8" i="26" s="1"/>
  <c r="J68" i="12" l="1"/>
  <c r="C23" i="26"/>
  <c r="F19" i="13"/>
  <c r="G19" i="13" s="1"/>
  <c r="H19" i="13" s="1"/>
  <c r="I19" i="13" s="1"/>
  <c r="E20" i="23" s="1"/>
  <c r="G20" i="23" s="1"/>
  <c r="F18" i="13"/>
  <c r="G18" i="13" s="1"/>
  <c r="H18" i="13" s="1"/>
  <c r="I18" i="13" s="1"/>
  <c r="E19" i="23" s="1"/>
  <c r="G19" i="23" s="1"/>
  <c r="I19" i="23" s="1"/>
  <c r="F17" i="13"/>
  <c r="C24" i="26" l="1"/>
  <c r="G3" i="26"/>
  <c r="F21" i="13"/>
  <c r="C10" i="26" s="1"/>
  <c r="G17" i="13"/>
  <c r="G21" i="13" s="1"/>
  <c r="C11" i="26" s="1"/>
  <c r="H17" i="13" l="1"/>
  <c r="H21" i="13" s="1"/>
  <c r="C13" i="26" s="1"/>
  <c r="I17" i="13" l="1"/>
  <c r="I21" i="13" s="1"/>
  <c r="C14" i="26" s="1"/>
  <c r="E18" i="23" l="1"/>
  <c r="G18" i="23" s="1"/>
  <c r="G22" i="23" s="1"/>
  <c r="G33" i="23" s="1"/>
  <c r="I18" i="23" l="1"/>
  <c r="I22" i="23" s="1"/>
  <c r="I33" i="23" s="1"/>
  <c r="I36" i="23" s="1"/>
  <c r="I37" i="23" s="1"/>
  <c r="I40" i="23" s="1"/>
  <c r="E22" i="23"/>
</calcChain>
</file>

<file path=xl/sharedStrings.xml><?xml version="1.0" encoding="utf-8"?>
<sst xmlns="http://schemas.openxmlformats.org/spreadsheetml/2006/main" count="276" uniqueCount="225">
  <si>
    <t>Zeile [Z]</t>
  </si>
  <si>
    <t xml:space="preserve"> </t>
  </si>
  <si>
    <t>3.03</t>
  </si>
  <si>
    <t>3.02</t>
  </si>
  <si>
    <t>3.01</t>
  </si>
  <si>
    <t>2.03</t>
  </si>
  <si>
    <t>2.02</t>
  </si>
  <si>
    <t>2.01</t>
  </si>
  <si>
    <t>1.03</t>
  </si>
  <si>
    <t>1.02</t>
  </si>
  <si>
    <t>1.01</t>
  </si>
  <si>
    <t>h</t>
  </si>
  <si>
    <t>Einheit</t>
  </si>
  <si>
    <t>Menge</t>
  </si>
  <si>
    <t>Techniker</t>
  </si>
  <si>
    <t>Zellverknüpfungen</t>
  </si>
  <si>
    <t>Nebenkosten einschl. Reisekosten</t>
  </si>
  <si>
    <t>3.1</t>
  </si>
  <si>
    <t xml:space="preserve">Summe </t>
  </si>
  <si>
    <t>Nebenkosten</t>
  </si>
  <si>
    <t>MwSt.</t>
  </si>
  <si>
    <t>Zusätzliche Angaben zum Vertrag</t>
  </si>
  <si>
    <t>Fachlich Verantwortlicher</t>
  </si>
  <si>
    <t>EURO</t>
  </si>
  <si>
    <t xml:space="preserve">Reisekosten </t>
  </si>
  <si>
    <t xml:space="preserve">Sonstige Vereinbarungen: </t>
  </si>
  <si>
    <t>zur Herbeiführung der Vergleichbarkeit der Angebote</t>
  </si>
  <si>
    <t>Stunden für Leistungsänderungen</t>
  </si>
  <si>
    <t>Summe fiktiver Aufwandsansatz</t>
  </si>
  <si>
    <t>EURO/h netto</t>
  </si>
  <si>
    <t>netto</t>
  </si>
  <si>
    <t>Hinweise zur Bedienung für den Bieter</t>
  </si>
  <si>
    <t>Wertung Honorarangebot über fiktiven Aufwandsansatz</t>
  </si>
  <si>
    <t>z.B. Mehrfertigungen</t>
  </si>
  <si>
    <t>Bieter:</t>
  </si>
  <si>
    <t>(Keine Eingabe)</t>
  </si>
  <si>
    <t>(Eingabe mehrfach)</t>
  </si>
  <si>
    <t>Angaben zur Art des Honorars</t>
  </si>
  <si>
    <t>(Eingabe richtig)</t>
  </si>
  <si>
    <t>(Felder werden nur rot, wenn Vorgabe durch AG erfolgt ist)</t>
  </si>
  <si>
    <t>pauschal in Prozent des Nettohonorars:</t>
  </si>
  <si>
    <t>insgesamt pauschal in EURO:</t>
  </si>
  <si>
    <t>Ergänzende Vereinbarung zu den Nebenkosten</t>
  </si>
  <si>
    <t>zzgl. MwSt.</t>
  </si>
  <si>
    <t>Hinweise zur Bedienung für den Auftraggeber</t>
  </si>
  <si>
    <t>Fachbereich</t>
  </si>
  <si>
    <t>Finanzierung</t>
  </si>
  <si>
    <t>Bundesmaßnahme</t>
  </si>
  <si>
    <t>Straßenbau</t>
  </si>
  <si>
    <t>Hochbau</t>
  </si>
  <si>
    <t>1.1</t>
  </si>
  <si>
    <t>1.2</t>
  </si>
  <si>
    <t>2.1</t>
  </si>
  <si>
    <t>2.2</t>
  </si>
  <si>
    <t>Bezeichnung Tabellenblatt:</t>
  </si>
  <si>
    <t>Teil</t>
  </si>
  <si>
    <t>E</t>
  </si>
  <si>
    <t>Honorarberechnung</t>
  </si>
  <si>
    <t>F</t>
  </si>
  <si>
    <t>G</t>
  </si>
  <si>
    <t>Honorarabrechnung</t>
  </si>
  <si>
    <t>Teil E</t>
  </si>
  <si>
    <t>Teil F</t>
  </si>
  <si>
    <t>1.04</t>
  </si>
  <si>
    <t>2.04</t>
  </si>
  <si>
    <t>Teil G</t>
  </si>
  <si>
    <t>-</t>
  </si>
  <si>
    <t>Auftragsabwicklung</t>
  </si>
  <si>
    <t>beauf-tragt</t>
  </si>
  <si>
    <t>beauftragte Summe</t>
  </si>
  <si>
    <t>Steuerung Arbeitsmappe:</t>
  </si>
  <si>
    <t>Ermittlung des Honorars</t>
  </si>
  <si>
    <t>Name</t>
  </si>
  <si>
    <t>Qualifikation</t>
  </si>
  <si>
    <t>Hauptauftrag</t>
  </si>
  <si>
    <t>Bezeichnung</t>
  </si>
  <si>
    <t>Abrechnung</t>
  </si>
  <si>
    <t>Honorarsumme (kummulativ)</t>
  </si>
  <si>
    <t>bisher abgerechnet:</t>
  </si>
  <si>
    <t>gem. §12  VI.1 AVB (Hochbau)</t>
  </si>
  <si>
    <t>Wertungssumme</t>
  </si>
  <si>
    <t>Auftragssumme</t>
  </si>
  <si>
    <t>9.1</t>
  </si>
  <si>
    <t>9.2</t>
  </si>
  <si>
    <t>10.1</t>
  </si>
  <si>
    <t>10.2</t>
  </si>
  <si>
    <t>16.1</t>
  </si>
  <si>
    <t>16.2</t>
  </si>
  <si>
    <t>16.3</t>
  </si>
  <si>
    <t>17.1</t>
  </si>
  <si>
    <t>17.2</t>
  </si>
  <si>
    <t>Prozent</t>
  </si>
  <si>
    <t>Landesmaßnahme / Dritte</t>
  </si>
  <si>
    <t>Maßnahme:</t>
  </si>
  <si>
    <t>Vergabenr.:</t>
  </si>
  <si>
    <t>Maßnahmennr:</t>
  </si>
  <si>
    <t>Angaben zur Maßnahme</t>
  </si>
  <si>
    <t>Projektgrundlagen</t>
  </si>
  <si>
    <r>
      <t>Bezeichnung Tabellenblatt</t>
    </r>
    <r>
      <rPr>
        <sz val="10"/>
        <color theme="1"/>
        <rFont val="Arial"/>
        <family val="2"/>
      </rPr>
      <t xml:space="preserve"> </t>
    </r>
    <r>
      <rPr>
        <sz val="8"/>
        <color theme="1"/>
        <rFont val="Arial"/>
        <family val="2"/>
      </rPr>
      <t>(mit Link)</t>
    </r>
  </si>
  <si>
    <t>Honorarübersicht</t>
  </si>
  <si>
    <t>3.2</t>
  </si>
  <si>
    <t>Bei dem Berechnungshonorar handelt es sich um ein</t>
  </si>
  <si>
    <t xml:space="preserve"> erbrachte Leistung
</t>
  </si>
  <si>
    <t>Teil dieser Angebotsabfrage, -erstellung und Abrechnung sind:</t>
  </si>
  <si>
    <t>10.3</t>
  </si>
  <si>
    <t>Honorar - Hauptauftrag</t>
  </si>
  <si>
    <t>Auszahlungsbetrag:</t>
  </si>
  <si>
    <t>Fachlich Verantwortliche für die Erbringung der vertraglichen Leistung:</t>
  </si>
  <si>
    <t>Hochbau  Land</t>
  </si>
  <si>
    <t>Hochbau  Bund</t>
  </si>
  <si>
    <t>Inhalt</t>
  </si>
  <si>
    <t>Berechnung des Honorars</t>
  </si>
  <si>
    <r>
      <rPr>
        <b/>
        <sz val="10"/>
        <color theme="1"/>
        <rFont val="Arial"/>
        <family val="2"/>
      </rPr>
      <t xml:space="preserve">GP </t>
    </r>
    <r>
      <rPr>
        <b/>
        <sz val="8"/>
        <color theme="1"/>
        <rFont val="Arial"/>
        <family val="2"/>
      </rPr>
      <t xml:space="preserve">
[EURO netto]</t>
    </r>
  </si>
  <si>
    <r>
      <rPr>
        <b/>
        <sz val="10"/>
        <color theme="1"/>
        <rFont val="Arial"/>
        <family val="2"/>
      </rPr>
      <t xml:space="preserve">EP  </t>
    </r>
    <r>
      <rPr>
        <b/>
        <sz val="8"/>
        <color theme="1"/>
        <rFont val="Arial"/>
        <family val="2"/>
      </rPr>
      <t xml:space="preserve">
[EURO netto]</t>
    </r>
  </si>
  <si>
    <t>zusätzliche Leistung</t>
  </si>
  <si>
    <t>15.1</t>
  </si>
  <si>
    <t>15.2</t>
  </si>
  <si>
    <t>15.3</t>
  </si>
  <si>
    <t>Abrechnung des Honorars</t>
  </si>
  <si>
    <t>EP</t>
  </si>
  <si>
    <t>Vertragsergänzung</t>
  </si>
  <si>
    <t>Honorar incl. Vertragsergänzungen</t>
  </si>
  <si>
    <t>Ergänzung 01</t>
  </si>
  <si>
    <t>Ergänzung 02</t>
  </si>
  <si>
    <t>Ergänzung 03</t>
  </si>
  <si>
    <t>Ergänzung 04</t>
  </si>
  <si>
    <t>Ergänzung 05</t>
  </si>
  <si>
    <t>Ergänzung 06</t>
  </si>
  <si>
    <t>Nr.</t>
  </si>
  <si>
    <t>incl. Stufenabruf Nr.:</t>
  </si>
  <si>
    <t>Folgende hier aufgeführten Kosten werden gesondert auf Einzelnachweis vergütet:</t>
  </si>
  <si>
    <t>Die Nebenkosten nach § 14 HOAI sind im Angebotsdokument anzugeben.</t>
  </si>
  <si>
    <t>Endgültiges Honorar (pauschal)</t>
  </si>
  <si>
    <t xml:space="preserve">Honorarabrechnung
</t>
  </si>
  <si>
    <t>11.1</t>
  </si>
  <si>
    <t>11.2</t>
  </si>
  <si>
    <t>11.3</t>
  </si>
  <si>
    <r>
      <t xml:space="preserve">Die Nebenkosten nach § 14 HOAI werden nicht gesondert erstattet. </t>
    </r>
    <r>
      <rPr>
        <sz val="8"/>
        <color theme="1"/>
        <rFont val="Arial"/>
        <family val="2"/>
      </rPr>
      <t>[ausgenommen Z 11.1]</t>
    </r>
  </si>
  <si>
    <t>16.4</t>
  </si>
  <si>
    <t>17.3</t>
  </si>
  <si>
    <t>Projektgrundlagen / Hinweise</t>
  </si>
  <si>
    <t>17</t>
  </si>
  <si>
    <t>18.1</t>
  </si>
  <si>
    <t>18.2</t>
  </si>
  <si>
    <t>16.99</t>
  </si>
  <si>
    <r>
      <t>Angebotssumme</t>
    </r>
    <r>
      <rPr>
        <sz val="10"/>
        <color theme="1"/>
        <rFont val="Arial"/>
        <family val="2"/>
      </rPr>
      <t xml:space="preserve"> netto</t>
    </r>
    <r>
      <rPr>
        <sz val="8"/>
        <color theme="1"/>
        <rFont val="Arial"/>
        <family val="2"/>
      </rPr>
      <t xml:space="preserve"> </t>
    </r>
    <r>
      <rPr>
        <i/>
        <sz val="8"/>
        <color theme="1"/>
        <rFont val="Arial"/>
        <family val="2"/>
      </rPr>
      <t>[ Z 12 + Z 19 ]</t>
    </r>
  </si>
  <si>
    <t>Die Angebotssumme wird zur Ermittlung der Wertungsreihenfolge herangezogen; jedoch nicht Vertragsbestandteil!</t>
  </si>
  <si>
    <t xml:space="preserve">Technische Zeichner, sonst. Mitarbeiter </t>
  </si>
  <si>
    <r>
      <t xml:space="preserve">
Zur Bearbeitung wird die Excel-Arbeitsmappenansicht „Normal“ empfohlen.
Eintragungen in </t>
    </r>
    <r>
      <rPr>
        <b/>
        <sz val="10"/>
        <color theme="1"/>
        <rFont val="Arial"/>
        <family val="2"/>
      </rPr>
      <t>Felder mit blauem Hintergrund</t>
    </r>
    <r>
      <rPr>
        <sz val="10"/>
        <color theme="1"/>
        <rFont val="Arial"/>
        <family val="2"/>
      </rPr>
      <t xml:space="preserve"> sind dem </t>
    </r>
    <r>
      <rPr>
        <b/>
        <sz val="10"/>
        <color theme="1"/>
        <rFont val="Arial"/>
        <family val="2"/>
      </rPr>
      <t>Auftraggeber</t>
    </r>
    <r>
      <rPr>
        <sz val="10"/>
        <color theme="1"/>
        <rFont val="Arial"/>
        <family val="2"/>
      </rPr>
      <t xml:space="preserve"> vorbehalten. Eintragungen des Bieters sind unzulässig.
Die in den </t>
    </r>
    <r>
      <rPr>
        <b/>
        <sz val="10"/>
        <color theme="1"/>
        <rFont val="Arial"/>
        <family val="2"/>
      </rPr>
      <t>Teilen D und E rot hinterlegten Felder</t>
    </r>
    <r>
      <rPr>
        <sz val="10"/>
        <color theme="1"/>
        <rFont val="Arial"/>
        <family val="2"/>
      </rPr>
      <t xml:space="preserve"> sind vom </t>
    </r>
    <r>
      <rPr>
        <b/>
        <sz val="10"/>
        <color theme="1"/>
        <rFont val="Arial"/>
        <family val="2"/>
      </rPr>
      <t xml:space="preserve">Bieter </t>
    </r>
    <r>
      <rPr>
        <sz val="10"/>
        <color theme="1"/>
        <rFont val="Arial"/>
        <family val="2"/>
      </rPr>
      <t>zwingend zu befüllen, der Eintrag von "0" ist regelmäßig zulässig. Werden die Felder befüllt, wechselt die Farbe auf gelb.
Auf die Folgen unvollständiger oder unzulässiger Eintragungen des Bieters, insbesondere entsprechend der §§ 56 und 57 VgV, die auch unterschwellig entsprechend Anwendung finden können, wird hiermit hingewiesen.
Bei mehreren Angebotsdateien ist die "</t>
    </r>
    <r>
      <rPr>
        <b/>
        <sz val="10"/>
        <color theme="1"/>
        <rFont val="Arial"/>
        <family val="2"/>
      </rPr>
      <t>Angebotssumme</t>
    </r>
    <r>
      <rPr>
        <sz val="10"/>
        <color theme="1"/>
        <rFont val="Arial"/>
        <family val="2"/>
      </rPr>
      <t xml:space="preserve"> brutto" in Teil E vom Bieter manuell in das "Angebotsdokument" zu übertragen. Es gelten die Einheitspreise in der Angebotsdatei
Um unbeabsichtigten Änderungen insbesondere in den Formeln vorzubeugen, wurden die Tabellenblätter geschützt. </t>
    </r>
  </si>
  <si>
    <t>Abrechnungsstand vom: …</t>
  </si>
  <si>
    <r>
      <t xml:space="preserve">
Zur Bearbeitung wird die Excel-Arbeitsmappenansicht „Normal“ empfohlen.
Eintragungen in </t>
    </r>
    <r>
      <rPr>
        <b/>
        <sz val="10"/>
        <color theme="1"/>
        <rFont val="Arial"/>
        <family val="2"/>
      </rPr>
      <t>Felder mit blauem Hintergrund und roter Umrandung</t>
    </r>
    <r>
      <rPr>
        <sz val="10"/>
        <color theme="1"/>
        <rFont val="Arial"/>
        <family val="2"/>
      </rPr>
      <t xml:space="preserve"> (gekennzeichnet mit seitlichem roten Pfeil) sind vom </t>
    </r>
    <r>
      <rPr>
        <b/>
        <sz val="10"/>
        <color theme="1"/>
        <rFont val="Arial"/>
        <family val="2"/>
      </rPr>
      <t>Auftraggeber</t>
    </r>
    <r>
      <rPr>
        <sz val="10"/>
        <color theme="1"/>
        <rFont val="Arial"/>
        <family val="2"/>
      </rPr>
      <t xml:space="preserve"> zwingend auszufüllen. 
Es wird empfohlen, nichtbenötigte Tabellenblätter auszublenden (</t>
    </r>
    <r>
      <rPr>
        <b/>
        <sz val="10"/>
        <color theme="1"/>
        <rFont val="Arial"/>
        <family val="2"/>
      </rPr>
      <t>nicht löschen!</t>
    </r>
    <r>
      <rPr>
        <sz val="10"/>
        <color theme="1"/>
        <rFont val="Arial"/>
        <family val="2"/>
      </rPr>
      <t xml:space="preserve">). Dies ist auch mit ganzen Zeilen oder Spalten möglich.
Beim Einfügen von zusätzlichen Zeilen mit Kontrollkästchen, müssen die Zellverknüpfungen manuel angepasst werden.
Bei mehreren Angebotsdateien ist die Bezeichnung der Honorarangebotsdatei manuell in das "Angebotsdokument" zu übertragen.
Um unbeabsichtigten Änderungen insbesondere in den Formeln vorzubeugen, wurden die Tabellenblätter geschützt. </t>
    </r>
  </si>
  <si>
    <t>Z 1 und 2: - frei -</t>
  </si>
  <si>
    <r>
      <t xml:space="preserve">Vorläufiges Honorar </t>
    </r>
    <r>
      <rPr>
        <sz val="8"/>
        <color theme="1"/>
        <rFont val="Arial"/>
        <family val="2"/>
      </rPr>
      <t>(Abrechnung erfolgt nach tatsächlicher Menge)</t>
    </r>
  </si>
  <si>
    <t xml:space="preserve">Leistungen </t>
  </si>
  <si>
    <t>Honorar für die Leistungen wird vereinbart in Höhe von</t>
  </si>
  <si>
    <t>Honorar für Freiberufliche Dienstleistungen in Höhe von</t>
  </si>
  <si>
    <r>
      <t xml:space="preserve">Stundensätze für Leistungsänderungen </t>
    </r>
    <r>
      <rPr>
        <b/>
        <sz val="8"/>
        <color theme="1"/>
        <rFont val="Arial"/>
        <family val="2"/>
      </rPr>
      <t>(soweit nicht über Leistungsposition zu vergüten)</t>
    </r>
  </si>
  <si>
    <t>Vertreter</t>
  </si>
  <si>
    <t>Leistung</t>
  </si>
  <si>
    <t>Titel 1</t>
  </si>
  <si>
    <t xml:space="preserve">Summe Titel 2 </t>
  </si>
  <si>
    <t xml:space="preserve">Summe Titel 3 </t>
  </si>
  <si>
    <t xml:space="preserve">Summe Titel 1 </t>
  </si>
  <si>
    <t>Summe über alle Titel</t>
  </si>
  <si>
    <t>Titel 2</t>
  </si>
  <si>
    <t>Titel 3</t>
  </si>
  <si>
    <t>siehe Teil D</t>
  </si>
  <si>
    <t>Teil D</t>
  </si>
  <si>
    <t>D</t>
  </si>
  <si>
    <t xml:space="preserve">Festlegung der Leistungen </t>
  </si>
  <si>
    <t>Leistungsbeschreibung</t>
  </si>
  <si>
    <t>Leistungen</t>
  </si>
  <si>
    <t>Summe</t>
  </si>
  <si>
    <r>
      <t>Beschreibung der Leistungen</t>
    </r>
    <r>
      <rPr>
        <sz val="8"/>
        <color rgb="FF0070C0"/>
        <rFont val="Arial"/>
        <family val="2"/>
      </rPr>
      <t xml:space="preserve">
</t>
    </r>
  </si>
  <si>
    <t>VII.34.4</t>
  </si>
  <si>
    <t>Sicherheits- und Gesundheitskoordination</t>
  </si>
  <si>
    <t>Leistungen während der Planungsphase des Bauvorhabens</t>
  </si>
  <si>
    <t xml:space="preserve">Leistungen während der Planungsphase des Bauvorhabens </t>
  </si>
  <si>
    <t>psch</t>
  </si>
  <si>
    <t>Leistungen während der Ausführungsphase des Bauvorhabens</t>
  </si>
  <si>
    <t>Stck</t>
  </si>
  <si>
    <t>Lstg. der Planungsphase</t>
  </si>
  <si>
    <t>Lstg. der Ausführungsph.</t>
  </si>
  <si>
    <t>Auftragsnehmer/ Ingenieur nach Ing.-Gesetz</t>
  </si>
  <si>
    <t>Z 4 bis 8: - frei -</t>
  </si>
  <si>
    <t>Maßnahmennr</t>
  </si>
  <si>
    <t>Maßnahme</t>
  </si>
  <si>
    <t>Vergabenr</t>
  </si>
  <si>
    <t>Bieter</t>
  </si>
  <si>
    <t>Angebot</t>
  </si>
  <si>
    <t>Index</t>
  </si>
  <si>
    <t>10.2 Nebenkosten  in %</t>
  </si>
  <si>
    <t xml:space="preserve">10 Nebenkosten </t>
  </si>
  <si>
    <t>12 Auftragssumme netto</t>
  </si>
  <si>
    <t>13 Mehrwertsteuer in %</t>
  </si>
  <si>
    <t>13 Mehrwertsteuer</t>
  </si>
  <si>
    <t>14 Auftragsumme brutto</t>
  </si>
  <si>
    <t>20 Wertungssumme netto</t>
  </si>
  <si>
    <t>21 Mehrwertsteuer</t>
  </si>
  <si>
    <t>22 Wertungssumme brutto</t>
  </si>
  <si>
    <t>Bezeichnung Besond Lstg</t>
  </si>
  <si>
    <t>EP-Preis</t>
  </si>
  <si>
    <t>Netto-GP-Preis</t>
  </si>
  <si>
    <t>9.1 Summe Honorar für Leistungen (s.Teil C)</t>
  </si>
  <si>
    <t>Vertragsnr.:</t>
  </si>
  <si>
    <t>Stand: 16.07.2024</t>
  </si>
  <si>
    <t>- Information und eingehende Erläuterung der Maßnahmen für
  Sicherheit und Gesundheitsschutz gegenüber allen
  Auftragnehmern (einschließlich der Nachunternehmer und
  der Unternehmer ohne Beschäftigte)</t>
  </si>
  <si>
    <t>- Koordinieren der Überwachung der ordnungsgemäßen
  Anwendung der Arbeitsverfahren durch die Arbeitgeber
  durch Einfordern von Nachweisen
- Hinwirken auf die Einhaltung einer Baustellenordnung und
  eines Baustelleneinrichtungsplanes hinsichtlich der 
  Vermeidung gegenseitiger Gefährdungen</t>
  </si>
  <si>
    <t>- Berücksichtigung sicherheits- und gesundheitsschutz-
  relevanter Wechselwirkungen zwischen Arbeiten auf der
  Baustelle und anderen betrieblichen Tätigkeiten oder
  Einflüssen auf oder in der Nähe der Baustelle
- Koordinieren der Anwendung der allgemeinen Grundsätze
  nach § 4 Arbeitsschutzgesetz</t>
  </si>
  <si>
    <t>- Hinwirken auf das Berücksichtigen von Leistungen zu 
  Sicherheit und Gesundheitsschutz in Ausschreibungen, 
  Vergabe- und Bauvertragsunterlagen; Mitwirken bei der
  Prüfung der Angebote und der Vergabe</t>
  </si>
  <si>
    <t>- Feststellen sicherheits- und gesundheitsschutz-
  relevanter Wechselwirkungen zwischen den Arbeiten 
  der einzelnen Gewerke auf der Baustelle und anderen 
  betrieblichen Tätigkeiten oder Einflüssen auf oder in der 
  Nähe der Baustelle
- Aufzeigen von Möglichkeiten zur Vermeidung von 
  Sicherheits- und Gesundheitsrisiken</t>
  </si>
  <si>
    <t>- Ausarbeiten eines Sicherheits- und Gesundheitsschutz-
  planes und Anpassen an den Planungsprozess
- Beraten bei der Planung der Baustelleneinrichtung
- Erstellen einer Baustellenordnung</t>
  </si>
  <si>
    <t>- Beraten bei der Planung bleibender sicherheits-
  technischer Einrichtungen für mögliche spätere Arbeiten
  an der baulichen Anlage und Zusammenstellen der 
  Unterlage mit den erforderlichen Angaben für die sichere 
  und gesundheitsgerechte Durchführung dieser Arbeiten</t>
  </si>
  <si>
    <t xml:space="preserve">- Mitwirken beim Erstellen der Vorankündigung und deren
  Übermittlung an die zuständige Behörde 
  (z.B. Gewerbeaufsichtsamt oder Amt für Arbeitsschutz)
</t>
  </si>
  <si>
    <t>- Beraten bei der Terminplanung, insbesondere bei der
  Abstimmung von Bauausführungszeiten, um Gefahren, 
  die durch ein zeitliches Nebeneinander hervorgerufen 
  werden können, zu vermeiden</t>
  </si>
  <si>
    <t>gemäß RAB 30 Nummer 3.1
Aufgaben des Koordinators während der Planung der Ausführung:
- Koordinierung der Maßnahmen aus den allgemeinen 
  Grundsätzen nach § 4 Arbeitsschutzgesetz bei der Planung 
  der Ausführung</t>
  </si>
  <si>
    <t>- Aushängen und Anpassen der Vorankündigung
- Bekanntmachen, Anpassen und Fortschreiben des 
  Sicherheits- und Gesundheitsschutzplanes sowie 
  Hinwirken auf seine Einhaltung und auf die Umsetzung 
  der erforderlichen Arbeitsschutzmaßnahmen durch die 
  beteiligten Unternehmen</t>
  </si>
  <si>
    <t>gemäß RAB 30 Nummer 3.2
Aufgaben des Koordinators während der Ausführung:</t>
  </si>
  <si>
    <t xml:space="preserve">- Sicherheitsbesprechungen und -begehungen s. Pos. 2.02
</t>
  </si>
  <si>
    <t>Baustellenbegehungen einschl. Dokumentation</t>
  </si>
  <si>
    <t xml:space="preserve">- Organisieren des Zusammenwirkens der bauausführenden
  Unternehmen hinsichtlich Sicherheit und Gesundheitsschutz
  durch Sicherheitsbesprechungen und -begehungen mit
  Dokumentation und Auswerten der Ergebnisse
Reisekosten sind in die Pauschale für die Baustellen-begehungen einzukalkulieren. </t>
  </si>
  <si>
    <t>B42H.E154000001</t>
  </si>
  <si>
    <t>Universität Bayreuth, Campus Kulmbach 1. BA</t>
  </si>
  <si>
    <t>000.914.334</t>
  </si>
  <si>
    <t>26-081193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</si>
</sst>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0\ &quot;€&quot;"/>
    <numFmt numFmtId="165" formatCode="#,##0;;;@"/>
    <numFmt numFmtId="166" formatCode="#,##0.00;;;@"/>
    <numFmt numFmtId="167" formatCode="#,##0.00%;;;@"/>
    <numFmt numFmtId="168" formatCode="0.0%"/>
  </numFmts>
  <fonts count="5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8"/>
      <color theme="1"/>
      <name val="Arial"/>
      <family val="2"/>
    </font>
    <font>
      <b/>
      <sz val="14"/>
      <color theme="1"/>
      <name val="Arial"/>
      <family val="2"/>
    </font>
    <font>
      <b/>
      <sz val="10"/>
      <color theme="1"/>
      <name val="Arial"/>
      <family val="2"/>
    </font>
    <font>
      <sz val="9"/>
      <color theme="1"/>
      <name val="Arial"/>
      <family val="2"/>
    </font>
    <font>
      <b/>
      <sz val="8"/>
      <color theme="1"/>
      <name val="Arial"/>
      <family val="2"/>
    </font>
    <font>
      <b/>
      <sz val="9"/>
      <color theme="1"/>
      <name val="Arial"/>
      <family val="2"/>
    </font>
    <font>
      <sz val="11"/>
      <color theme="1"/>
      <name val="Arial"/>
      <family val="2"/>
    </font>
    <font>
      <i/>
      <sz val="10"/>
      <color theme="1"/>
      <name val="Arial"/>
      <family val="2"/>
    </font>
    <font>
      <i/>
      <sz val="10"/>
      <color rgb="FFFF0000"/>
      <name val="Arial"/>
      <family val="2"/>
    </font>
    <font>
      <b/>
      <sz val="10"/>
      <color rgb="FFFF0000"/>
      <name val="Arial"/>
      <family val="2"/>
    </font>
    <font>
      <sz val="8"/>
      <color rgb="FF0070C0"/>
      <name val="Arial"/>
      <family val="2"/>
    </font>
    <font>
      <i/>
      <sz val="8"/>
      <color theme="1"/>
      <name val="Arial"/>
      <family val="2"/>
    </font>
    <font>
      <sz val="10"/>
      <color rgb="FF222222"/>
      <name val="Arial"/>
      <family val="2"/>
    </font>
    <font>
      <sz val="10"/>
      <color theme="1"/>
      <name val="Arial"/>
      <family val="2"/>
    </font>
    <font>
      <sz val="10"/>
      <name val="Arial"/>
      <family val="2"/>
    </font>
    <font>
      <sz val="14"/>
      <color theme="1"/>
      <name val="Arial"/>
      <family val="2"/>
    </font>
    <font>
      <sz val="12"/>
      <color theme="1"/>
      <name val="Arial"/>
      <family val="2"/>
    </font>
    <font>
      <b/>
      <sz val="8"/>
      <color rgb="FFFF0000"/>
      <name val="Arial"/>
      <family val="2"/>
    </font>
    <font>
      <b/>
      <sz val="10"/>
      <name val="Arial"/>
      <family val="2"/>
    </font>
    <font>
      <sz val="10"/>
      <color rgb="FFDCE6F1"/>
      <name val="Arial"/>
      <family val="2"/>
    </font>
    <font>
      <sz val="10"/>
      <color theme="0"/>
      <name val="Arial"/>
      <family val="2"/>
    </font>
    <font>
      <sz val="10"/>
      <color rgb="FFFF0000"/>
      <name val="Arial"/>
      <family val="2"/>
    </font>
    <font>
      <sz val="13"/>
      <color theme="1"/>
      <name val="Arial"/>
      <family val="2"/>
    </font>
    <font>
      <i/>
      <sz val="10"/>
      <name val="Arial"/>
      <family val="2"/>
    </font>
    <font>
      <u/>
      <sz val="10"/>
      <color theme="1"/>
      <name val="Arial"/>
      <family val="2"/>
    </font>
    <font>
      <i/>
      <sz val="10"/>
      <color rgb="FF0070C0"/>
      <name val="Arial"/>
      <family val="2"/>
    </font>
    <font>
      <u/>
      <sz val="10"/>
      <color theme="10"/>
      <name val="Arial"/>
      <family val="2"/>
    </font>
    <font>
      <b/>
      <sz val="12"/>
      <color theme="1"/>
      <name val="Arial"/>
      <family val="2"/>
    </font>
    <font>
      <i/>
      <u/>
      <sz val="8"/>
      <color theme="1"/>
      <name val="Arial"/>
      <family val="2"/>
    </font>
    <font>
      <b/>
      <i/>
      <sz val="8"/>
      <color rgb="FFC00000"/>
      <name val="Arial"/>
      <family val="2"/>
    </font>
    <font>
      <i/>
      <sz val="12"/>
      <color rgb="FF0070C0"/>
      <name val="Arial"/>
      <family val="2"/>
    </font>
    <font>
      <sz val="13"/>
      <name val="Arial"/>
      <family val="2"/>
    </font>
    <font>
      <b/>
      <i/>
      <sz val="10"/>
      <color rgb="FFC00000"/>
      <name val="Arial"/>
      <family val="2"/>
    </font>
    <font>
      <b/>
      <sz val="9"/>
      <name val="Arial"/>
      <family val="2"/>
    </font>
    <font>
      <b/>
      <sz val="9"/>
      <color theme="0"/>
      <name val="Arial"/>
      <family val="2"/>
    </font>
    <font>
      <sz val="8"/>
      <color theme="4" tint="0.79998168889431442"/>
      <name val="Arial"/>
      <family val="2"/>
    </font>
    <font>
      <sz val="10"/>
      <color theme="1"/>
      <name val="SymbolPS"/>
      <family val="5"/>
      <charset val="2"/>
    </font>
    <font>
      <sz val="13"/>
      <color rgb="FFC00000"/>
      <name val="SymbolPS"/>
      <family val="5"/>
      <charset val="2"/>
    </font>
    <font>
      <b/>
      <sz val="13"/>
      <color rgb="FFC00000"/>
      <name val="SymbolPS"/>
      <family val="5"/>
      <charset val="2"/>
    </font>
    <font>
      <sz val="13"/>
      <color rgb="FFC00000"/>
      <name val="Arial"/>
      <family val="2"/>
    </font>
    <font>
      <sz val="7"/>
      <color theme="1"/>
      <name val="Arial"/>
      <family val="2"/>
    </font>
    <font>
      <b/>
      <sz val="7"/>
      <color theme="1"/>
      <name val="Arial"/>
      <family val="2"/>
    </font>
    <font>
      <strike/>
      <sz val="10"/>
      <color rgb="FFC00000"/>
      <name val="Arial"/>
      <family val="2"/>
    </font>
    <font>
      <b/>
      <sz val="13"/>
      <color theme="1"/>
      <name val="Arial"/>
      <family val="2"/>
    </font>
    <font>
      <b/>
      <sz val="11"/>
      <color theme="1"/>
      <name val="Arial"/>
      <family val="2"/>
    </font>
    <font>
      <sz val="10"/>
      <color rgb="FF192527"/>
      <name val="Segoe UI"/>
      <family val="2"/>
    </font>
    <font>
      <u/>
      <sz val="10"/>
      <color rgb="FF0000FF"/>
      <name val="Arial"/>
      <family val="2"/>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CC"/>
        <bgColor indexed="64"/>
      </patternFill>
    </fill>
    <fill>
      <patternFill patternType="solid">
        <fgColor rgb="FFDCE6F1"/>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24994659260841701"/>
        <bgColor indexed="64"/>
      </patternFill>
    </fill>
    <fill>
      <patternFill patternType="solid">
        <fgColor theme="0" tint="-0.14996795556505021"/>
        <bgColor indexed="64"/>
      </patternFill>
    </fill>
    <fill>
      <patternFill patternType="solid">
        <fgColor theme="4" tint="0.59999389629810485"/>
        <bgColor indexed="64"/>
      </patternFill>
    </fill>
    <fill>
      <patternFill patternType="solid">
        <fgColor theme="4" tint="-0.249977111117893"/>
        <bgColor theme="4" tint="0.79998168889431442"/>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ck">
        <color theme="4" tint="-0.24994659260841701"/>
      </left>
      <right/>
      <top style="thick">
        <color theme="4" tint="-0.24994659260841701"/>
      </top>
      <bottom style="thick">
        <color theme="4" tint="-0.24994659260841701"/>
      </bottom>
      <diagonal/>
    </border>
    <border>
      <left/>
      <right style="thick">
        <color theme="4" tint="-0.24994659260841701"/>
      </right>
      <top style="thick">
        <color theme="4" tint="-0.24994659260841701"/>
      </top>
      <bottom style="thick">
        <color theme="4" tint="-0.24994659260841701"/>
      </bottom>
      <diagonal/>
    </border>
    <border>
      <left style="thick">
        <color theme="5" tint="-0.24994659260841701"/>
      </left>
      <right/>
      <top style="thick">
        <color theme="5" tint="-0.24994659260841701"/>
      </top>
      <bottom style="thick">
        <color theme="5" tint="-0.24994659260841701"/>
      </bottom>
      <diagonal/>
    </border>
    <border>
      <left/>
      <right style="thick">
        <color theme="5" tint="-0.24994659260841701"/>
      </right>
      <top style="thick">
        <color theme="5" tint="-0.24994659260841701"/>
      </top>
      <bottom style="thick">
        <color theme="5" tint="-0.24994659260841701"/>
      </bottom>
      <diagonal/>
    </border>
    <border>
      <left/>
      <right/>
      <top style="thick">
        <color theme="5" tint="-0.24994659260841701"/>
      </top>
      <bottom style="thick">
        <color theme="5" tint="-0.24994659260841701"/>
      </bottom>
      <diagonal/>
    </border>
    <border>
      <left/>
      <right/>
      <top style="thick">
        <color theme="4" tint="-0.24994659260841701"/>
      </top>
      <bottom style="thick">
        <color theme="4" tint="-0.24994659260841701"/>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hair">
        <color indexed="64"/>
      </bottom>
      <diagonal/>
    </border>
    <border>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style="hair">
        <color indexed="64"/>
      </left>
      <right style="hair">
        <color indexed="64"/>
      </right>
      <top style="hair">
        <color indexed="64"/>
      </top>
      <bottom/>
      <diagonal/>
    </border>
    <border>
      <left style="thin">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hair">
        <color indexed="64"/>
      </left>
      <right/>
      <top/>
      <bottom style="hair">
        <color indexed="64"/>
      </bottom>
      <diagonal/>
    </border>
    <border>
      <left style="hair">
        <color indexed="64"/>
      </left>
      <right style="thin">
        <color indexed="64"/>
      </right>
      <top/>
      <bottom/>
      <diagonal/>
    </border>
    <border>
      <left/>
      <right style="medium">
        <color indexed="64"/>
      </right>
      <top/>
      <bottom/>
      <diagonal/>
    </border>
    <border>
      <left/>
      <right style="hair">
        <color indexed="64"/>
      </right>
      <top style="hair">
        <color indexed="64"/>
      </top>
      <bottom style="hair">
        <color indexed="64"/>
      </bottom>
      <diagonal/>
    </border>
    <border>
      <left style="hair">
        <color indexed="64"/>
      </left>
      <right style="medium">
        <color indexed="64"/>
      </right>
      <top/>
      <bottom/>
      <diagonal/>
    </border>
    <border>
      <left/>
      <right/>
      <top style="thin">
        <color indexed="64"/>
      </top>
      <bottom style="medium">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bottom/>
      <diagonal/>
    </border>
    <border>
      <left style="thin">
        <color indexed="64"/>
      </left>
      <right style="hair">
        <color indexed="64"/>
      </right>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s>
  <cellStyleXfs count="7">
    <xf numFmtId="0" fontId="0" fillId="0" borderId="0"/>
    <xf numFmtId="0" fontId="3" fillId="0" borderId="0"/>
    <xf numFmtId="0" fontId="2" fillId="0" borderId="0"/>
    <xf numFmtId="0" fontId="30" fillId="0" borderId="0" applyNumberFormat="0" applyFill="0" applyBorder="0" applyAlignment="0" applyProtection="0"/>
    <xf numFmtId="0" fontId="1" fillId="0" borderId="0"/>
    <xf numFmtId="0" fontId="1" fillId="0" borderId="0"/>
    <xf numFmtId="44" fontId="17" fillId="0" borderId="0" applyFont="0" applyFill="0" applyBorder="0" applyAlignment="0" applyProtection="0"/>
  </cellStyleXfs>
  <cellXfs count="663">
    <xf numFmtId="0" fontId="0" fillId="0" borderId="0" xfId="0"/>
    <xf numFmtId="0" fontId="0" fillId="0" borderId="0" xfId="0" applyAlignment="1" applyProtection="1">
      <alignment vertical="top"/>
      <protection hidden="1"/>
    </xf>
    <xf numFmtId="16" fontId="6" fillId="0" borderId="0" xfId="0" quotePrefix="1" applyNumberFormat="1" applyFont="1" applyAlignment="1" applyProtection="1">
      <alignment vertical="top"/>
      <protection hidden="1"/>
    </xf>
    <xf numFmtId="0" fontId="0" fillId="0" borderId="3" xfId="0" applyBorder="1" applyAlignment="1" applyProtection="1">
      <alignment vertical="top"/>
      <protection hidden="1"/>
    </xf>
    <xf numFmtId="0" fontId="0" fillId="0" borderId="6" xfId="0" applyBorder="1" applyAlignment="1" applyProtection="1">
      <alignment vertical="top"/>
      <protection hidden="1"/>
    </xf>
    <xf numFmtId="0" fontId="4" fillId="0" borderId="0" xfId="0" applyFont="1" applyAlignment="1" applyProtection="1">
      <alignment vertical="top"/>
      <protection hidden="1"/>
    </xf>
    <xf numFmtId="0" fontId="0" fillId="0" borderId="0" xfId="0" applyAlignment="1" applyProtection="1">
      <alignment vertical="center"/>
      <protection hidden="1"/>
    </xf>
    <xf numFmtId="0" fontId="0" fillId="0" borderId="13" xfId="0" applyBorder="1" applyAlignment="1" applyProtection="1">
      <alignment vertical="top"/>
      <protection hidden="1"/>
    </xf>
    <xf numFmtId="0" fontId="0" fillId="0" borderId="10" xfId="0" applyBorder="1" applyAlignment="1" applyProtection="1">
      <alignment vertical="top"/>
      <protection hidden="1"/>
    </xf>
    <xf numFmtId="0" fontId="0" fillId="0" borderId="4" xfId="0" applyBorder="1" applyAlignment="1" applyProtection="1">
      <alignment vertical="top"/>
      <protection hidden="1"/>
    </xf>
    <xf numFmtId="0" fontId="0" fillId="0" borderId="7" xfId="0" applyBorder="1" applyAlignment="1" applyProtection="1">
      <alignment vertical="top"/>
      <protection hidden="1"/>
    </xf>
    <xf numFmtId="0" fontId="4" fillId="0" borderId="15" xfId="0" applyFont="1" applyBorder="1" applyAlignment="1" applyProtection="1">
      <alignment vertical="top"/>
      <protection hidden="1"/>
    </xf>
    <xf numFmtId="0" fontId="8" fillId="0" borderId="1" xfId="0" applyFont="1" applyBorder="1" applyAlignment="1" applyProtection="1">
      <alignment horizontal="center" vertical="top" wrapText="1"/>
      <protection hidden="1"/>
    </xf>
    <xf numFmtId="0" fontId="8" fillId="0" borderId="0" xfId="0" applyFont="1" applyAlignment="1" applyProtection="1">
      <alignment vertical="top"/>
      <protection hidden="1"/>
    </xf>
    <xf numFmtId="0" fontId="15" fillId="0" borderId="0" xfId="0" applyFont="1" applyAlignment="1" applyProtection="1">
      <alignment vertical="top"/>
      <protection hidden="1"/>
    </xf>
    <xf numFmtId="0" fontId="8" fillId="0" borderId="14" xfId="0" applyFont="1" applyBorder="1" applyAlignment="1" applyProtection="1">
      <alignment horizontal="left" vertical="top"/>
      <protection hidden="1"/>
    </xf>
    <xf numFmtId="0" fontId="8" fillId="3" borderId="4" xfId="0" applyFont="1" applyFill="1" applyBorder="1" applyAlignment="1" applyProtection="1">
      <alignment horizontal="center" vertical="top" wrapText="1"/>
      <protection hidden="1"/>
    </xf>
    <xf numFmtId="0" fontId="4" fillId="3" borderId="5" xfId="0" applyFont="1" applyFill="1" applyBorder="1" applyAlignment="1" applyProtection="1">
      <alignment horizontal="left" vertical="center"/>
      <protection hidden="1"/>
    </xf>
    <xf numFmtId="4" fontId="18" fillId="3" borderId="7" xfId="0" applyNumberFormat="1" applyFont="1" applyFill="1" applyBorder="1" applyAlignment="1" applyProtection="1">
      <alignment horizontal="right" vertical="center"/>
      <protection hidden="1"/>
    </xf>
    <xf numFmtId="0" fontId="4" fillId="0" borderId="15" xfId="0" applyFont="1" applyBorder="1" applyAlignment="1" applyProtection="1">
      <alignment horizontal="center" vertical="top" wrapText="1"/>
      <protection hidden="1"/>
    </xf>
    <xf numFmtId="0" fontId="6" fillId="3" borderId="3" xfId="0" applyFont="1" applyFill="1" applyBorder="1" applyAlignment="1" applyProtection="1">
      <alignment vertical="center"/>
      <protection hidden="1"/>
    </xf>
    <xf numFmtId="0" fontId="6" fillId="3" borderId="2" xfId="0" applyFont="1" applyFill="1" applyBorder="1" applyAlignment="1" applyProtection="1">
      <alignment vertical="top"/>
      <protection hidden="1"/>
    </xf>
    <xf numFmtId="4" fontId="0" fillId="4" borderId="1" xfId="0" applyNumberFormat="1" applyFill="1" applyBorder="1" applyAlignment="1" applyProtection="1">
      <alignment vertical="top"/>
      <protection locked="0"/>
    </xf>
    <xf numFmtId="166" fontId="0" fillId="0" borderId="1" xfId="0" applyNumberFormat="1" applyBorder="1" applyAlignment="1" applyProtection="1">
      <alignment vertical="top"/>
      <protection hidden="1"/>
    </xf>
    <xf numFmtId="16" fontId="4" fillId="0" borderId="0" xfId="0" quotePrefix="1" applyNumberFormat="1" applyFont="1" applyAlignment="1" applyProtection="1">
      <alignment vertical="top"/>
      <protection hidden="1"/>
    </xf>
    <xf numFmtId="16" fontId="4" fillId="0" borderId="0" xfId="0" quotePrefix="1" applyNumberFormat="1" applyFont="1" applyAlignment="1" applyProtection="1">
      <alignment horizontal="right" vertical="top"/>
      <protection hidden="1"/>
    </xf>
    <xf numFmtId="10" fontId="0" fillId="0" borderId="0" xfId="0" applyNumberFormat="1" applyAlignment="1" applyProtection="1">
      <alignment horizontal="center" vertical="top"/>
      <protection locked="0"/>
    </xf>
    <xf numFmtId="166" fontId="0" fillId="0" borderId="1" xfId="0" applyNumberFormat="1" applyBorder="1" applyAlignment="1" applyProtection="1">
      <alignment vertical="center"/>
      <protection hidden="1"/>
    </xf>
    <xf numFmtId="0" fontId="23" fillId="6" borderId="8" xfId="0" applyFont="1" applyFill="1" applyBorder="1" applyAlignment="1" applyProtection="1">
      <alignment vertical="top"/>
      <protection hidden="1"/>
    </xf>
    <xf numFmtId="0" fontId="0" fillId="0" borderId="9" xfId="0" applyBorder="1" applyAlignment="1" applyProtection="1">
      <alignment vertical="top"/>
      <protection hidden="1"/>
    </xf>
    <xf numFmtId="0" fontId="6" fillId="0" borderId="9" xfId="0" applyFont="1" applyBorder="1" applyAlignment="1" applyProtection="1">
      <alignment vertical="top"/>
      <protection hidden="1"/>
    </xf>
    <xf numFmtId="10" fontId="0" fillId="4" borderId="1" xfId="0" quotePrefix="1" applyNumberFormat="1" applyFill="1" applyBorder="1" applyAlignment="1" applyProtection="1">
      <alignment horizontal="center" vertical="top"/>
      <protection locked="0"/>
    </xf>
    <xf numFmtId="16" fontId="6" fillId="0" borderId="3" xfId="0" quotePrefix="1" applyNumberFormat="1" applyFont="1" applyBorder="1" applyAlignment="1" applyProtection="1">
      <alignment vertical="top"/>
      <protection hidden="1"/>
    </xf>
    <xf numFmtId="166" fontId="8" fillId="0" borderId="1" xfId="0" applyNumberFormat="1" applyFont="1" applyBorder="1" applyAlignment="1" applyProtection="1">
      <alignment horizontal="center" vertical="top" wrapText="1"/>
      <protection hidden="1"/>
    </xf>
    <xf numFmtId="0" fontId="4" fillId="0" borderId="12" xfId="0" applyFont="1" applyBorder="1" applyAlignment="1" applyProtection="1">
      <alignment horizontal="center" vertical="top" wrapText="1"/>
      <protection hidden="1"/>
    </xf>
    <xf numFmtId="10" fontId="0" fillId="5" borderId="1" xfId="0" applyNumberFormat="1" applyFill="1" applyBorder="1" applyAlignment="1" applyProtection="1">
      <alignment horizontal="center" vertical="top"/>
      <protection locked="0"/>
    </xf>
    <xf numFmtId="0" fontId="0" fillId="0" borderId="0" xfId="0" applyAlignment="1" applyProtection="1">
      <alignment horizontal="center" vertical="top" wrapText="1"/>
      <protection locked="0" hidden="1"/>
    </xf>
    <xf numFmtId="4" fontId="0" fillId="0" borderId="1" xfId="0" applyNumberFormat="1" applyBorder="1" applyAlignment="1" applyProtection="1">
      <alignment vertical="top"/>
      <protection hidden="1"/>
    </xf>
    <xf numFmtId="0" fontId="10" fillId="0" borderId="0" xfId="1" applyFont="1" applyProtection="1">
      <protection hidden="1"/>
    </xf>
    <xf numFmtId="0" fontId="26" fillId="4" borderId="1" xfId="1" applyFont="1" applyFill="1" applyBorder="1" applyAlignment="1" applyProtection="1">
      <alignment vertical="top"/>
      <protection hidden="1"/>
    </xf>
    <xf numFmtId="0" fontId="0" fillId="0" borderId="0" xfId="0" applyAlignment="1" applyProtection="1">
      <alignment vertical="top"/>
      <protection locked="0" hidden="1"/>
    </xf>
    <xf numFmtId="0" fontId="0" fillId="0" borderId="15" xfId="0" applyBorder="1" applyAlignment="1" applyProtection="1">
      <alignment vertical="top"/>
      <protection hidden="1"/>
    </xf>
    <xf numFmtId="0" fontId="0" fillId="0" borderId="11" xfId="0" applyBorder="1" applyAlignment="1" applyProtection="1">
      <alignment vertical="top"/>
      <protection hidden="1"/>
    </xf>
    <xf numFmtId="0" fontId="0" fillId="6" borderId="8" xfId="0" applyFill="1" applyBorder="1" applyAlignment="1" applyProtection="1">
      <alignment vertical="top"/>
      <protection hidden="1"/>
    </xf>
    <xf numFmtId="0" fontId="13" fillId="0" borderId="0" xfId="0" applyFont="1" applyAlignment="1" applyProtection="1">
      <alignment horizontal="left" vertical="center"/>
      <protection hidden="1"/>
    </xf>
    <xf numFmtId="0" fontId="0" fillId="3" borderId="3" xfId="0" applyFill="1" applyBorder="1" applyAlignment="1" applyProtection="1">
      <alignment vertical="top"/>
      <protection hidden="1"/>
    </xf>
    <xf numFmtId="0" fontId="0" fillId="3" borderId="6" xfId="0" applyFill="1" applyBorder="1" applyAlignment="1" applyProtection="1">
      <alignment vertical="top"/>
      <protection hidden="1"/>
    </xf>
    <xf numFmtId="0" fontId="0" fillId="3" borderId="6" xfId="0" applyFill="1" applyBorder="1" applyAlignment="1" applyProtection="1">
      <alignment horizontal="left" vertical="center" wrapText="1"/>
      <protection hidden="1"/>
    </xf>
    <xf numFmtId="0" fontId="0" fillId="0" borderId="5" xfId="0" applyBorder="1" applyAlignment="1" applyProtection="1">
      <alignment vertical="top" wrapText="1"/>
      <protection hidden="1"/>
    </xf>
    <xf numFmtId="0" fontId="0" fillId="0" borderId="0" xfId="0" applyAlignment="1" applyProtection="1">
      <alignment horizontal="center" vertical="top" wrapText="1"/>
      <protection hidden="1"/>
    </xf>
    <xf numFmtId="0" fontId="0" fillId="0" borderId="5" xfId="0" applyBorder="1" applyAlignment="1" applyProtection="1">
      <alignment vertical="top"/>
      <protection hidden="1"/>
    </xf>
    <xf numFmtId="0" fontId="0" fillId="0" borderId="2" xfId="0" applyBorder="1" applyAlignment="1" applyProtection="1">
      <alignment vertical="top"/>
      <protection hidden="1"/>
    </xf>
    <xf numFmtId="0" fontId="24" fillId="0" borderId="0" xfId="0" applyFont="1" applyAlignment="1" applyProtection="1">
      <alignment vertical="top"/>
      <protection hidden="1"/>
    </xf>
    <xf numFmtId="0" fontId="24" fillId="0" borderId="0" xfId="1" applyFont="1" applyProtection="1">
      <protection hidden="1"/>
    </xf>
    <xf numFmtId="0" fontId="18" fillId="0" borderId="0" xfId="0" applyFont="1" applyAlignment="1" applyProtection="1">
      <alignment vertical="top"/>
      <protection hidden="1"/>
    </xf>
    <xf numFmtId="0" fontId="18" fillId="0" borderId="0" xfId="0" applyFont="1" applyAlignment="1" applyProtection="1">
      <alignment vertical="top"/>
      <protection locked="0" hidden="1"/>
    </xf>
    <xf numFmtId="0" fontId="18" fillId="0" borderId="0" xfId="1" applyFont="1" applyAlignment="1" applyProtection="1">
      <alignment vertical="top"/>
      <protection locked="0" hidden="1"/>
    </xf>
    <xf numFmtId="0" fontId="18" fillId="0" borderId="0" xfId="1" applyFont="1" applyProtection="1">
      <protection hidden="1"/>
    </xf>
    <xf numFmtId="0" fontId="6" fillId="0" borderId="0" xfId="0" applyFont="1" applyAlignment="1">
      <alignment vertical="top"/>
    </xf>
    <xf numFmtId="0" fontId="4" fillId="0" borderId="5" xfId="0" applyFont="1" applyBorder="1" applyAlignment="1" applyProtection="1">
      <alignment vertical="top"/>
      <protection hidden="1"/>
    </xf>
    <xf numFmtId="4" fontId="0" fillId="0" borderId="1" xfId="0" applyNumberFormat="1" applyBorder="1" applyAlignment="1" applyProtection="1">
      <alignment horizontal="right" vertical="top"/>
      <protection locked="0"/>
    </xf>
    <xf numFmtId="4" fontId="0" fillId="5" borderId="1" xfId="0" applyNumberFormat="1" applyFill="1" applyBorder="1" applyAlignment="1" applyProtection="1">
      <alignment horizontal="center" vertical="top"/>
      <protection locked="0"/>
    </xf>
    <xf numFmtId="16" fontId="8" fillId="0" borderId="3" xfId="0" quotePrefix="1" applyNumberFormat="1" applyFont="1" applyBorder="1" applyAlignment="1" applyProtection="1">
      <alignment vertical="top"/>
      <protection hidden="1"/>
    </xf>
    <xf numFmtId="16" fontId="21" fillId="0" borderId="3" xfId="0" quotePrefix="1" applyNumberFormat="1" applyFont="1" applyBorder="1" applyAlignment="1" applyProtection="1">
      <alignment vertical="top"/>
      <protection hidden="1"/>
    </xf>
    <xf numFmtId="0" fontId="0" fillId="0" borderId="0" xfId="0" applyAlignment="1" applyProtection="1">
      <alignment vertical="center"/>
      <protection locked="0" hidden="1"/>
    </xf>
    <xf numFmtId="0" fontId="0" fillId="0" borderId="0" xfId="0" applyProtection="1">
      <protection locked="0"/>
    </xf>
    <xf numFmtId="164" fontId="0" fillId="0" borderId="0" xfId="0" applyNumberFormat="1" applyAlignment="1" applyProtection="1">
      <alignment vertical="top"/>
      <protection locked="0" hidden="1"/>
    </xf>
    <xf numFmtId="0" fontId="15" fillId="0" borderId="0" xfId="0" applyFont="1" applyAlignment="1" applyProtection="1">
      <alignment vertical="top"/>
      <protection locked="0" hidden="1"/>
    </xf>
    <xf numFmtId="0" fontId="25" fillId="0" borderId="0" xfId="0" applyFont="1" applyAlignment="1" applyProtection="1">
      <alignment vertical="top"/>
      <protection hidden="1"/>
    </xf>
    <xf numFmtId="166" fontId="0" fillId="0" borderId="9" xfId="0" applyNumberFormat="1" applyBorder="1" applyAlignment="1" applyProtection="1">
      <alignment vertical="top"/>
      <protection hidden="1"/>
    </xf>
    <xf numFmtId="4" fontId="6" fillId="0" borderId="0" xfId="0" applyNumberFormat="1" applyFont="1" applyAlignment="1" applyProtection="1">
      <alignment horizontal="right" vertical="center"/>
      <protection hidden="1"/>
    </xf>
    <xf numFmtId="0" fontId="20" fillId="0" borderId="11" xfId="1" applyFont="1" applyBorder="1" applyAlignment="1" applyProtection="1">
      <alignment horizontal="left" vertical="top"/>
      <protection hidden="1"/>
    </xf>
    <xf numFmtId="0" fontId="6" fillId="0" borderId="9" xfId="0" applyFont="1" applyBorder="1" applyAlignment="1" applyProtection="1">
      <alignment horizontal="left" vertical="center" wrapText="1"/>
      <protection hidden="1"/>
    </xf>
    <xf numFmtId="0" fontId="11" fillId="0" borderId="0" xfId="0" applyFont="1" applyAlignment="1" applyProtection="1">
      <alignment vertical="top"/>
      <protection hidden="1"/>
    </xf>
    <xf numFmtId="0" fontId="6" fillId="3" borderId="2" xfId="0" applyFont="1" applyFill="1" applyBorder="1" applyAlignment="1" applyProtection="1">
      <alignment horizontal="left" vertical="center"/>
      <protection hidden="1"/>
    </xf>
    <xf numFmtId="1" fontId="22" fillId="3" borderId="3" xfId="0" applyNumberFormat="1" applyFont="1" applyFill="1" applyBorder="1" applyAlignment="1" applyProtection="1">
      <alignment vertical="center"/>
      <protection hidden="1"/>
    </xf>
    <xf numFmtId="0" fontId="0" fillId="0" borderId="0" xfId="0" applyAlignment="1" applyProtection="1">
      <alignment vertical="top" wrapText="1"/>
      <protection locked="0" hidden="1"/>
    </xf>
    <xf numFmtId="0" fontId="4" fillId="0" borderId="9" xfId="0" applyFont="1" applyBorder="1" applyAlignment="1" applyProtection="1">
      <alignment vertical="top"/>
      <protection hidden="1"/>
    </xf>
    <xf numFmtId="0" fontId="4" fillId="0" borderId="9" xfId="0" applyFont="1" applyBorder="1" applyAlignment="1" applyProtection="1">
      <alignment horizontal="left" vertical="top" wrapText="1"/>
      <protection locked="0"/>
    </xf>
    <xf numFmtId="0" fontId="4" fillId="0" borderId="9" xfId="0" applyFont="1" applyBorder="1" applyAlignment="1" applyProtection="1">
      <alignment horizontal="left" vertical="top"/>
      <protection locked="0"/>
    </xf>
    <xf numFmtId="0" fontId="27" fillId="0" borderId="0" xfId="0" applyFont="1" applyAlignment="1" applyProtection="1">
      <alignment vertical="top"/>
      <protection hidden="1"/>
    </xf>
    <xf numFmtId="0" fontId="10" fillId="0" borderId="0" xfId="2" applyFont="1" applyProtection="1">
      <protection hidden="1"/>
    </xf>
    <xf numFmtId="0" fontId="0" fillId="0" borderId="0" xfId="2" applyFont="1" applyAlignment="1" applyProtection="1">
      <alignment vertical="top"/>
      <protection hidden="1"/>
    </xf>
    <xf numFmtId="0" fontId="27" fillId="0" borderId="0" xfId="2" applyFont="1" applyAlignment="1" applyProtection="1">
      <alignment vertical="top"/>
      <protection locked="0" hidden="1"/>
    </xf>
    <xf numFmtId="0" fontId="24" fillId="0" borderId="0" xfId="2" applyFont="1" applyProtection="1">
      <protection hidden="1"/>
    </xf>
    <xf numFmtId="0" fontId="18" fillId="0" borderId="0" xfId="2" applyFont="1" applyAlignment="1" applyProtection="1">
      <alignment vertical="top"/>
      <protection locked="0" hidden="1"/>
    </xf>
    <xf numFmtId="0" fontId="18" fillId="0" borderId="0" xfId="2" applyFont="1" applyProtection="1">
      <protection hidden="1"/>
    </xf>
    <xf numFmtId="49" fontId="7" fillId="0" borderId="3" xfId="2" applyNumberFormat="1" applyFont="1" applyBorder="1" applyAlignment="1" applyProtection="1">
      <alignment vertical="center"/>
      <protection hidden="1"/>
    </xf>
    <xf numFmtId="0" fontId="9" fillId="0" borderId="3" xfId="2" applyFont="1" applyBorder="1" applyAlignment="1" applyProtection="1">
      <alignment vertical="center"/>
      <protection hidden="1"/>
    </xf>
    <xf numFmtId="0" fontId="9" fillId="0" borderId="3" xfId="2" applyFont="1" applyBorder="1" applyAlignment="1" applyProtection="1">
      <alignment horizontal="right" vertical="center"/>
      <protection hidden="1"/>
    </xf>
    <xf numFmtId="0" fontId="17" fillId="0" borderId="0" xfId="2" applyFont="1" applyProtection="1">
      <protection hidden="1"/>
    </xf>
    <xf numFmtId="0" fontId="17" fillId="0" borderId="0" xfId="2" applyFont="1" applyAlignment="1" applyProtection="1">
      <alignment vertical="top"/>
      <protection hidden="1"/>
    </xf>
    <xf numFmtId="0" fontId="24" fillId="0" borderId="11" xfId="2" applyFont="1" applyBorder="1" applyProtection="1">
      <protection hidden="1"/>
    </xf>
    <xf numFmtId="0" fontId="12" fillId="0" borderId="0" xfId="0" applyFont="1" applyAlignment="1" applyProtection="1">
      <alignment vertical="top"/>
      <protection hidden="1"/>
    </xf>
    <xf numFmtId="4" fontId="6" fillId="0" borderId="3" xfId="0" applyNumberFormat="1" applyFont="1" applyBorder="1" applyAlignment="1" applyProtection="1">
      <alignment horizontal="right" vertical="center"/>
      <protection hidden="1"/>
    </xf>
    <xf numFmtId="16" fontId="0" fillId="0" borderId="0" xfId="0" quotePrefix="1" applyNumberFormat="1" applyAlignment="1" applyProtection="1">
      <alignment vertical="top"/>
      <protection hidden="1"/>
    </xf>
    <xf numFmtId="0" fontId="6" fillId="0" borderId="0" xfId="0" applyFont="1" applyAlignment="1" applyProtection="1">
      <alignment vertical="top"/>
      <protection hidden="1"/>
    </xf>
    <xf numFmtId="0" fontId="6" fillId="0" borderId="6" xfId="0" applyFont="1" applyBorder="1" applyAlignment="1" applyProtection="1">
      <alignment vertical="top"/>
      <protection hidden="1"/>
    </xf>
    <xf numFmtId="16" fontId="0" fillId="0" borderId="9" xfId="0" quotePrefix="1" applyNumberFormat="1" applyBorder="1" applyAlignment="1" applyProtection="1">
      <alignment vertical="top"/>
      <protection hidden="1"/>
    </xf>
    <xf numFmtId="16" fontId="6" fillId="0" borderId="8" xfId="0" quotePrefix="1" applyNumberFormat="1" applyFont="1" applyBorder="1" applyAlignment="1" applyProtection="1">
      <alignment vertical="top"/>
      <protection hidden="1"/>
    </xf>
    <xf numFmtId="0" fontId="6" fillId="0" borderId="5" xfId="0" applyFont="1" applyBorder="1" applyAlignment="1" applyProtection="1">
      <alignment vertical="top"/>
      <protection hidden="1"/>
    </xf>
    <xf numFmtId="0" fontId="6" fillId="0" borderId="13" xfId="0" applyFont="1" applyBorder="1" applyAlignment="1" applyProtection="1">
      <alignment vertical="top"/>
      <protection hidden="1"/>
    </xf>
    <xf numFmtId="0" fontId="0" fillId="0" borderId="0" xfId="0" quotePrefix="1" applyAlignment="1" applyProtection="1">
      <alignment vertical="top"/>
      <protection locked="0" hidden="1"/>
    </xf>
    <xf numFmtId="0" fontId="8" fillId="4" borderId="1" xfId="0" applyFont="1" applyFill="1" applyBorder="1" applyAlignment="1" applyProtection="1">
      <alignment vertical="top"/>
      <protection hidden="1"/>
    </xf>
    <xf numFmtId="16" fontId="0" fillId="0" borderId="36" xfId="0" quotePrefix="1" applyNumberFormat="1" applyBorder="1" applyAlignment="1" applyProtection="1">
      <alignment vertical="top"/>
      <protection hidden="1"/>
    </xf>
    <xf numFmtId="16" fontId="0" fillId="0" borderId="37" xfId="0" quotePrefix="1" applyNumberFormat="1" applyBorder="1" applyAlignment="1" applyProtection="1">
      <alignment vertical="top"/>
      <protection hidden="1"/>
    </xf>
    <xf numFmtId="0" fontId="0" fillId="0" borderId="38" xfId="0" applyBorder="1" applyAlignment="1" applyProtection="1">
      <alignment horizontal="center" vertical="top"/>
      <protection hidden="1"/>
    </xf>
    <xf numFmtId="0" fontId="0" fillId="0" borderId="40" xfId="0" applyBorder="1" applyAlignment="1" applyProtection="1">
      <alignment horizontal="center" vertical="top"/>
      <protection hidden="1"/>
    </xf>
    <xf numFmtId="0" fontId="15" fillId="0" borderId="7" xfId="0" applyFont="1" applyBorder="1" applyAlignment="1" applyProtection="1">
      <alignment horizontal="right" vertical="center"/>
      <protection hidden="1"/>
    </xf>
    <xf numFmtId="0" fontId="0" fillId="0" borderId="21" xfId="0" applyBorder="1" applyAlignment="1" applyProtection="1">
      <alignment vertical="top"/>
      <protection hidden="1"/>
    </xf>
    <xf numFmtId="0" fontId="0" fillId="0" borderId="22" xfId="0" applyBorder="1" applyAlignment="1" applyProtection="1">
      <alignment vertical="top"/>
      <protection hidden="1"/>
    </xf>
    <xf numFmtId="0" fontId="15" fillId="0" borderId="23" xfId="0" applyFont="1" applyBorder="1" applyAlignment="1" applyProtection="1">
      <alignment horizontal="right" vertical="center"/>
      <protection hidden="1"/>
    </xf>
    <xf numFmtId="168" fontId="0" fillId="0" borderId="3" xfId="0" applyNumberFormat="1" applyBorder="1" applyAlignment="1" applyProtection="1">
      <alignment horizontal="center" vertical="top"/>
      <protection locked="0"/>
    </xf>
    <xf numFmtId="0" fontId="0" fillId="4" borderId="1" xfId="0" applyFill="1" applyBorder="1" applyAlignment="1" applyProtection="1">
      <alignment vertical="top"/>
      <protection hidden="1"/>
    </xf>
    <xf numFmtId="0" fontId="15" fillId="0" borderId="6" xfId="0" quotePrefix="1" applyFont="1" applyBorder="1" applyAlignment="1" applyProtection="1">
      <alignment vertical="top"/>
      <protection hidden="1"/>
    </xf>
    <xf numFmtId="0" fontId="0" fillId="4" borderId="1" xfId="0" applyFill="1" applyBorder="1" applyAlignment="1">
      <alignment vertical="top"/>
    </xf>
    <xf numFmtId="0" fontId="4" fillId="0" borderId="12" xfId="0" quotePrefix="1" applyFont="1" applyBorder="1" applyAlignment="1" applyProtection="1">
      <alignment horizontal="right" vertical="top"/>
      <protection hidden="1"/>
    </xf>
    <xf numFmtId="16" fontId="4" fillId="0" borderId="39" xfId="0" quotePrefix="1" applyNumberFormat="1" applyFont="1" applyBorder="1" applyAlignment="1" applyProtection="1">
      <alignment horizontal="right" vertical="top"/>
      <protection hidden="1"/>
    </xf>
    <xf numFmtId="0" fontId="4" fillId="0" borderId="39" xfId="0" quotePrefix="1" applyFont="1" applyBorder="1" applyAlignment="1" applyProtection="1">
      <alignment horizontal="right" vertical="top"/>
      <protection hidden="1"/>
    </xf>
    <xf numFmtId="0" fontId="0" fillId="0" borderId="37" xfId="0" applyBorder="1" applyAlignment="1" applyProtection="1">
      <alignment vertical="top"/>
      <protection hidden="1"/>
    </xf>
    <xf numFmtId="0" fontId="0" fillId="0" borderId="38" xfId="0" applyBorder="1" applyAlignment="1" applyProtection="1">
      <alignment vertical="top"/>
      <protection hidden="1"/>
    </xf>
    <xf numFmtId="16" fontId="6" fillId="0" borderId="21" xfId="0" quotePrefix="1" applyNumberFormat="1" applyFont="1" applyBorder="1" applyAlignment="1" applyProtection="1">
      <alignment horizontal="left" vertical="center"/>
      <protection hidden="1"/>
    </xf>
    <xf numFmtId="0" fontId="6" fillId="0" borderId="22" xfId="0" applyFont="1" applyBorder="1" applyAlignment="1" applyProtection="1">
      <alignment vertical="center"/>
      <protection hidden="1"/>
    </xf>
    <xf numFmtId="0" fontId="0" fillId="0" borderId="23" xfId="0" applyBorder="1" applyAlignment="1" applyProtection="1">
      <alignment vertical="center"/>
      <protection hidden="1"/>
    </xf>
    <xf numFmtId="0" fontId="4" fillId="0" borderId="36" xfId="0" applyFont="1" applyBorder="1" applyAlignment="1" applyProtection="1">
      <alignment vertical="top"/>
      <protection hidden="1"/>
    </xf>
    <xf numFmtId="0" fontId="4" fillId="0" borderId="38" xfId="0" applyFont="1" applyBorder="1" applyAlignment="1" applyProtection="1">
      <alignment horizontal="right" vertical="top"/>
      <protection hidden="1"/>
    </xf>
    <xf numFmtId="0" fontId="8" fillId="0" borderId="41" xfId="0" applyFont="1" applyBorder="1" applyAlignment="1" applyProtection="1">
      <alignment vertical="top"/>
      <protection hidden="1"/>
    </xf>
    <xf numFmtId="166" fontId="0" fillId="0" borderId="41" xfId="0" applyNumberFormat="1" applyBorder="1" applyAlignment="1" applyProtection="1">
      <alignment horizontal="right" vertical="top"/>
      <protection hidden="1"/>
    </xf>
    <xf numFmtId="166" fontId="6" fillId="0" borderId="41" xfId="0" applyNumberFormat="1" applyFont="1" applyBorder="1" applyAlignment="1" applyProtection="1">
      <alignment horizontal="right" vertical="top"/>
      <protection hidden="1"/>
    </xf>
    <xf numFmtId="0" fontId="8" fillId="0" borderId="39" xfId="0" applyFont="1" applyBorder="1" applyAlignment="1" applyProtection="1">
      <alignment vertical="top"/>
      <protection hidden="1"/>
    </xf>
    <xf numFmtId="166" fontId="0" fillId="0" borderId="39" xfId="0" applyNumberFormat="1" applyBorder="1" applyAlignment="1" applyProtection="1">
      <alignment horizontal="right" vertical="top"/>
      <protection hidden="1"/>
    </xf>
    <xf numFmtId="166" fontId="6" fillId="0" borderId="39" xfId="0" applyNumberFormat="1" applyFont="1" applyBorder="1" applyAlignment="1" applyProtection="1">
      <alignment horizontal="right" vertical="top"/>
      <protection hidden="1"/>
    </xf>
    <xf numFmtId="0" fontId="8" fillId="0" borderId="35" xfId="0" applyFont="1" applyBorder="1" applyAlignment="1" applyProtection="1">
      <alignment vertical="top"/>
      <protection hidden="1"/>
    </xf>
    <xf numFmtId="166" fontId="0" fillId="0" borderId="35" xfId="0" applyNumberFormat="1" applyBorder="1" applyAlignment="1" applyProtection="1">
      <alignment horizontal="right" vertical="top"/>
      <protection hidden="1"/>
    </xf>
    <xf numFmtId="0" fontId="0" fillId="0" borderId="6" xfId="0" applyBorder="1"/>
    <xf numFmtId="4" fontId="6" fillId="0" borderId="6" xfId="0" applyNumberFormat="1" applyFont="1" applyBorder="1" applyAlignment="1" applyProtection="1">
      <alignment horizontal="right" vertical="center"/>
      <protection hidden="1"/>
    </xf>
    <xf numFmtId="0" fontId="6" fillId="0" borderId="3" xfId="0" applyFont="1" applyBorder="1" applyAlignment="1" applyProtection="1">
      <alignment vertical="top"/>
      <protection hidden="1"/>
    </xf>
    <xf numFmtId="0" fontId="0" fillId="0" borderId="0" xfId="0" applyAlignment="1" applyProtection="1">
      <alignment horizontal="left" vertical="top" wrapText="1"/>
      <protection hidden="1"/>
    </xf>
    <xf numFmtId="0" fontId="4" fillId="6" borderId="1" xfId="0" applyFont="1" applyFill="1" applyBorder="1" applyAlignment="1" applyProtection="1">
      <alignment vertical="top"/>
      <protection hidden="1"/>
    </xf>
    <xf numFmtId="0" fontId="4" fillId="0" borderId="3" xfId="0" applyFont="1" applyBorder="1" applyAlignment="1" applyProtection="1">
      <alignment vertical="center"/>
      <protection hidden="1"/>
    </xf>
    <xf numFmtId="16" fontId="8" fillId="6" borderId="1" xfId="0" quotePrefix="1" applyNumberFormat="1" applyFont="1" applyFill="1" applyBorder="1" applyAlignment="1" applyProtection="1">
      <alignment vertical="top"/>
      <protection hidden="1"/>
    </xf>
    <xf numFmtId="4" fontId="0" fillId="0" borderId="0" xfId="1" applyNumberFormat="1" applyFont="1" applyAlignment="1" applyProtection="1">
      <alignment vertical="top"/>
      <protection hidden="1"/>
    </xf>
    <xf numFmtId="0" fontId="0" fillId="0" borderId="3" xfId="0" applyBorder="1" applyAlignment="1" applyProtection="1">
      <alignment horizontal="left" vertical="top"/>
      <protection hidden="1"/>
    </xf>
    <xf numFmtId="0" fontId="6" fillId="0" borderId="3" xfId="0" applyFont="1" applyBorder="1" applyAlignment="1" applyProtection="1">
      <alignment horizontal="left" vertical="center" wrapText="1"/>
      <protection hidden="1"/>
    </xf>
    <xf numFmtId="0" fontId="6" fillId="0" borderId="2" xfId="0" applyFont="1" applyBorder="1" applyAlignment="1" applyProtection="1">
      <alignment horizontal="left" vertical="center"/>
      <protection hidden="1"/>
    </xf>
    <xf numFmtId="0" fontId="6" fillId="0" borderId="3" xfId="0" applyFont="1" applyBorder="1" applyAlignment="1" applyProtection="1">
      <alignment vertical="center"/>
      <protection hidden="1"/>
    </xf>
    <xf numFmtId="16" fontId="4" fillId="4" borderId="1" xfId="0" quotePrefix="1" applyNumberFormat="1" applyFont="1" applyFill="1" applyBorder="1" applyAlignment="1" applyProtection="1">
      <alignment vertical="top"/>
      <protection hidden="1"/>
    </xf>
    <xf numFmtId="166" fontId="0" fillId="0" borderId="14" xfId="0" applyNumberFormat="1" applyBorder="1" applyAlignment="1" applyProtection="1">
      <alignment vertical="center"/>
      <protection hidden="1"/>
    </xf>
    <xf numFmtId="4" fontId="0" fillId="0" borderId="0" xfId="0" applyNumberFormat="1" applyAlignment="1" applyProtection="1">
      <alignment vertical="top"/>
      <protection hidden="1"/>
    </xf>
    <xf numFmtId="4" fontId="0" fillId="0" borderId="0" xfId="0" applyNumberFormat="1" applyAlignment="1" applyProtection="1">
      <alignment vertical="top"/>
      <protection locked="0" hidden="1"/>
    </xf>
    <xf numFmtId="166" fontId="0" fillId="0" borderId="0" xfId="0" applyNumberFormat="1" applyAlignment="1" applyProtection="1">
      <alignment vertical="top"/>
      <protection hidden="1"/>
    </xf>
    <xf numFmtId="166" fontId="0" fillId="0" borderId="0" xfId="0" applyNumberFormat="1" applyAlignment="1" applyProtection="1">
      <alignment vertical="top"/>
      <protection locked="0" hidden="1"/>
    </xf>
    <xf numFmtId="0" fontId="27" fillId="0" borderId="0" xfId="0" applyFont="1" applyAlignment="1" applyProtection="1">
      <alignment vertical="top"/>
      <protection locked="0" hidden="1"/>
    </xf>
    <xf numFmtId="0" fontId="6" fillId="4" borderId="43" xfId="0" applyFont="1" applyFill="1" applyBorder="1" applyAlignment="1" applyProtection="1">
      <alignment horizontal="left" vertical="center"/>
      <protection locked="0"/>
    </xf>
    <xf numFmtId="0" fontId="6" fillId="0" borderId="9" xfId="0" applyFont="1" applyBorder="1" applyAlignment="1" applyProtection="1">
      <alignment horizontal="left" vertical="center"/>
      <protection hidden="1"/>
    </xf>
    <xf numFmtId="0" fontId="0" fillId="0" borderId="9" xfId="0" applyBorder="1" applyAlignment="1" applyProtection="1">
      <alignment horizontal="left" vertical="center"/>
      <protection hidden="1"/>
    </xf>
    <xf numFmtId="0" fontId="6" fillId="0" borderId="0" xfId="0" applyFont="1" applyAlignment="1" applyProtection="1">
      <alignment horizontal="left" vertical="center"/>
      <protection hidden="1"/>
    </xf>
    <xf numFmtId="0" fontId="5" fillId="0" borderId="0" xfId="0" applyFont="1" applyAlignment="1" applyProtection="1">
      <alignment horizontal="center" vertical="center" wrapText="1"/>
      <protection hidden="1"/>
    </xf>
    <xf numFmtId="0" fontId="6" fillId="0" borderId="6" xfId="0" applyFont="1" applyBorder="1" applyAlignment="1" applyProtection="1">
      <alignment horizontal="left" vertical="center"/>
      <protection hidden="1"/>
    </xf>
    <xf numFmtId="0" fontId="6" fillId="0" borderId="6" xfId="0" applyFont="1" applyBorder="1" applyAlignment="1" applyProtection="1">
      <alignment horizontal="center" vertical="center" wrapText="1"/>
      <protection hidden="1"/>
    </xf>
    <xf numFmtId="0" fontId="6" fillId="0" borderId="3" xfId="0" applyFont="1" applyBorder="1" applyAlignment="1" applyProtection="1">
      <alignment horizontal="left" vertical="center"/>
      <protection hidden="1"/>
    </xf>
    <xf numFmtId="0" fontId="6" fillId="0" borderId="23" xfId="0" applyFont="1" applyBorder="1" applyAlignment="1" applyProtection="1">
      <alignment horizontal="right" vertical="center"/>
      <protection hidden="1"/>
    </xf>
    <xf numFmtId="0" fontId="6" fillId="0" borderId="21" xfId="0" applyFont="1" applyBorder="1" applyAlignment="1" applyProtection="1">
      <alignment vertical="center"/>
      <protection hidden="1"/>
    </xf>
    <xf numFmtId="0" fontId="0" fillId="0" borderId="22" xfId="0" applyBorder="1" applyAlignment="1" applyProtection="1">
      <alignment horizontal="left" vertical="center"/>
      <protection hidden="1"/>
    </xf>
    <xf numFmtId="0" fontId="6" fillId="4" borderId="23" xfId="0" applyFont="1" applyFill="1" applyBorder="1" applyAlignment="1" applyProtection="1">
      <alignment horizontal="left" vertical="center"/>
      <protection locked="0"/>
    </xf>
    <xf numFmtId="0" fontId="5" fillId="0" borderId="6" xfId="0" applyFont="1" applyBorder="1" applyAlignment="1" applyProtection="1">
      <alignment vertical="center" wrapText="1"/>
      <protection hidden="1"/>
    </xf>
    <xf numFmtId="0" fontId="0" fillId="0" borderId="19" xfId="0" applyBorder="1" applyAlignment="1" applyProtection="1">
      <alignment horizontal="left" vertical="center"/>
      <protection hidden="1"/>
    </xf>
    <xf numFmtId="0" fontId="31" fillId="0" borderId="6" xfId="0" applyFont="1" applyBorder="1" applyAlignment="1" applyProtection="1">
      <alignment horizontal="center" vertical="center" wrapText="1"/>
      <protection hidden="1"/>
    </xf>
    <xf numFmtId="0" fontId="6" fillId="0" borderId="6" xfId="0" applyFont="1" applyBorder="1" applyAlignment="1" applyProtection="1">
      <alignment vertical="center" wrapText="1"/>
      <protection hidden="1"/>
    </xf>
    <xf numFmtId="0" fontId="6" fillId="0" borderId="40" xfId="0" applyFont="1" applyBorder="1" applyAlignment="1" applyProtection="1">
      <alignment vertical="center"/>
      <protection hidden="1"/>
    </xf>
    <xf numFmtId="0" fontId="6" fillId="0" borderId="23" xfId="0" applyFont="1" applyBorder="1" applyAlignment="1" applyProtection="1">
      <alignment vertical="center"/>
      <protection hidden="1"/>
    </xf>
    <xf numFmtId="0" fontId="9" fillId="3" borderId="9" xfId="2" applyFont="1" applyFill="1" applyBorder="1" applyAlignment="1" applyProtection="1">
      <alignment vertical="center"/>
      <protection hidden="1"/>
    </xf>
    <xf numFmtId="0" fontId="29" fillId="0" borderId="42" xfId="1" quotePrefix="1" applyFont="1" applyBorder="1" applyAlignment="1" applyProtection="1">
      <alignment horizontal="center" vertical="top"/>
      <protection hidden="1"/>
    </xf>
    <xf numFmtId="0" fontId="4" fillId="0" borderId="45" xfId="2" applyFont="1" applyBorder="1" applyAlignment="1" applyProtection="1">
      <alignment vertical="top"/>
      <protection hidden="1"/>
    </xf>
    <xf numFmtId="0" fontId="18" fillId="4" borderId="42" xfId="1" applyFont="1" applyFill="1" applyBorder="1" applyAlignment="1" applyProtection="1">
      <alignment vertical="top" wrapText="1"/>
      <protection locked="0"/>
    </xf>
    <xf numFmtId="4" fontId="0" fillId="3" borderId="43" xfId="0" applyNumberFormat="1" applyFill="1" applyBorder="1" applyAlignment="1" applyProtection="1">
      <alignment horizontal="right" vertical="top"/>
      <protection hidden="1"/>
    </xf>
    <xf numFmtId="0" fontId="29" fillId="0" borderId="0" xfId="1" quotePrefix="1" applyFont="1" applyAlignment="1" applyProtection="1">
      <alignment horizontal="center" vertical="top"/>
      <protection hidden="1"/>
    </xf>
    <xf numFmtId="166" fontId="6" fillId="0" borderId="35" xfId="0" applyNumberFormat="1" applyFont="1" applyBorder="1" applyAlignment="1" applyProtection="1">
      <alignment horizontal="right" vertical="top"/>
      <protection hidden="1"/>
    </xf>
    <xf numFmtId="166" fontId="0" fillId="0" borderId="14" xfId="0" applyNumberFormat="1" applyBorder="1" applyAlignment="1">
      <alignment vertical="center"/>
    </xf>
    <xf numFmtId="0" fontId="4" fillId="0" borderId="36" xfId="0" applyFont="1" applyBorder="1" applyAlignment="1">
      <alignment vertical="center"/>
    </xf>
    <xf numFmtId="0" fontId="0" fillId="0" borderId="38" xfId="0" applyBorder="1"/>
    <xf numFmtId="167" fontId="6" fillId="4" borderId="39" xfId="0" applyNumberFormat="1" applyFont="1" applyFill="1" applyBorder="1" applyAlignment="1" applyProtection="1">
      <alignment horizontal="center" vertical="center"/>
      <protection locked="0"/>
    </xf>
    <xf numFmtId="0" fontId="6" fillId="0" borderId="2" xfId="0" applyFont="1" applyBorder="1" applyAlignment="1" applyProtection="1">
      <alignment vertical="center"/>
      <protection hidden="1"/>
    </xf>
    <xf numFmtId="166" fontId="0" fillId="0" borderId="3" xfId="0" applyNumberFormat="1" applyBorder="1" applyAlignment="1" applyProtection="1">
      <alignment vertical="top"/>
      <protection hidden="1"/>
    </xf>
    <xf numFmtId="4" fontId="31" fillId="8" borderId="16" xfId="0" applyNumberFormat="1" applyFont="1" applyFill="1" applyBorder="1" applyAlignment="1" applyProtection="1">
      <alignment horizontal="right" vertical="center"/>
      <protection hidden="1"/>
    </xf>
    <xf numFmtId="0" fontId="4" fillId="0" borderId="3" xfId="0" applyFont="1" applyBorder="1" applyAlignment="1" applyProtection="1">
      <alignment horizontal="right" vertical="center"/>
      <protection hidden="1"/>
    </xf>
    <xf numFmtId="0" fontId="6" fillId="0" borderId="6" xfId="0" applyFont="1" applyBorder="1" applyAlignment="1" applyProtection="1">
      <alignment vertical="center"/>
      <protection hidden="1"/>
    </xf>
    <xf numFmtId="0" fontId="26" fillId="0" borderId="0" xfId="0" applyFont="1" applyAlignment="1" applyProtection="1">
      <alignment vertical="top"/>
      <protection hidden="1"/>
    </xf>
    <xf numFmtId="0" fontId="35" fillId="0" borderId="0" xfId="0" applyFont="1" applyAlignment="1" applyProtection="1">
      <alignment vertical="top"/>
      <protection hidden="1"/>
    </xf>
    <xf numFmtId="0" fontId="26" fillId="0" borderId="0" xfId="0" applyFont="1" applyAlignment="1" applyProtection="1">
      <alignment vertical="center"/>
      <protection hidden="1"/>
    </xf>
    <xf numFmtId="0" fontId="26" fillId="0" borderId="0" xfId="0" applyFont="1"/>
    <xf numFmtId="0" fontId="6" fillId="0" borderId="23" xfId="0" applyFont="1" applyBorder="1" applyAlignment="1" applyProtection="1">
      <alignment horizontal="left" vertical="center"/>
      <protection hidden="1"/>
    </xf>
    <xf numFmtId="16" fontId="8" fillId="8" borderId="0" xfId="0" quotePrefix="1" applyNumberFormat="1" applyFont="1" applyFill="1" applyAlignment="1" applyProtection="1">
      <alignment horizontal="left" vertical="center"/>
      <protection hidden="1"/>
    </xf>
    <xf numFmtId="4" fontId="6" fillId="8" borderId="0" xfId="0" applyNumberFormat="1" applyFont="1" applyFill="1" applyAlignment="1" applyProtection="1">
      <alignment vertical="center"/>
      <protection hidden="1"/>
    </xf>
    <xf numFmtId="166" fontId="0" fillId="3" borderId="1" xfId="0" applyNumberFormat="1" applyFill="1" applyBorder="1" applyAlignment="1" applyProtection="1">
      <alignment vertical="top"/>
      <protection hidden="1"/>
    </xf>
    <xf numFmtId="0" fontId="31" fillId="8" borderId="0" xfId="0" applyFont="1" applyFill="1" applyAlignment="1" applyProtection="1">
      <alignment vertical="center"/>
      <protection hidden="1"/>
    </xf>
    <xf numFmtId="0" fontId="6" fillId="8" borderId="0" xfId="0" applyFont="1" applyFill="1" applyAlignment="1" applyProtection="1">
      <alignment vertical="center"/>
      <protection hidden="1"/>
    </xf>
    <xf numFmtId="0" fontId="36" fillId="8" borderId="0" xfId="0" applyFont="1" applyFill="1" applyAlignment="1" applyProtection="1">
      <alignment vertical="center"/>
      <protection hidden="1"/>
    </xf>
    <xf numFmtId="16" fontId="8" fillId="0" borderId="6" xfId="0" quotePrefix="1" applyNumberFormat="1" applyFont="1" applyBorder="1" applyAlignment="1" applyProtection="1">
      <alignment horizontal="left" vertical="center"/>
      <protection hidden="1"/>
    </xf>
    <xf numFmtId="0" fontId="6" fillId="3" borderId="19" xfId="0" applyFont="1" applyFill="1" applyBorder="1" applyAlignment="1" applyProtection="1">
      <alignment horizontal="left" vertical="center"/>
      <protection hidden="1"/>
    </xf>
    <xf numFmtId="4" fontId="8" fillId="8" borderId="42" xfId="0" applyNumberFormat="1" applyFont="1" applyFill="1" applyBorder="1" applyAlignment="1" applyProtection="1">
      <alignment horizontal="center" vertical="top"/>
      <protection hidden="1"/>
    </xf>
    <xf numFmtId="16" fontId="33" fillId="0" borderId="37" xfId="0" quotePrefix="1" applyNumberFormat="1" applyFont="1" applyBorder="1" applyAlignment="1" applyProtection="1">
      <alignment vertical="center"/>
      <protection hidden="1"/>
    </xf>
    <xf numFmtId="165" fontId="6" fillId="0" borderId="37" xfId="0" applyNumberFormat="1" applyFont="1" applyBorder="1" applyAlignment="1" applyProtection="1">
      <alignment vertical="center" wrapText="1"/>
      <protection hidden="1"/>
    </xf>
    <xf numFmtId="0" fontId="6" fillId="0" borderId="37" xfId="0" applyFont="1" applyBorder="1" applyAlignment="1" applyProtection="1">
      <alignment horizontal="center" vertical="center" wrapText="1"/>
      <protection hidden="1"/>
    </xf>
    <xf numFmtId="1" fontId="8" fillId="0" borderId="54" xfId="0" applyNumberFormat="1" applyFont="1" applyBorder="1" applyAlignment="1" applyProtection="1">
      <alignment horizontal="center" vertical="center" wrapText="1"/>
      <protection hidden="1"/>
    </xf>
    <xf numFmtId="0" fontId="0" fillId="0" borderId="54" xfId="0" applyBorder="1" applyAlignment="1" applyProtection="1">
      <alignment vertical="center" wrapText="1"/>
      <protection hidden="1"/>
    </xf>
    <xf numFmtId="0" fontId="6" fillId="0" borderId="8" xfId="2" applyFont="1" applyBorder="1" applyAlignment="1" applyProtection="1">
      <alignment vertical="center"/>
      <protection hidden="1"/>
    </xf>
    <xf numFmtId="0" fontId="6" fillId="0" borderId="9" xfId="2" applyFont="1" applyBorder="1" applyAlignment="1" applyProtection="1">
      <alignment vertical="center"/>
      <protection hidden="1"/>
    </xf>
    <xf numFmtId="0" fontId="35" fillId="0" borderId="0" xfId="1" applyFont="1" applyProtection="1">
      <protection hidden="1"/>
    </xf>
    <xf numFmtId="0" fontId="35" fillId="0" borderId="0" xfId="2" applyFont="1" applyProtection="1">
      <protection hidden="1"/>
    </xf>
    <xf numFmtId="0" fontId="9" fillId="0" borderId="9" xfId="2" applyFont="1" applyBorder="1" applyAlignment="1" applyProtection="1">
      <alignment horizontal="right" vertical="center" wrapText="1"/>
      <protection hidden="1"/>
    </xf>
    <xf numFmtId="0" fontId="9" fillId="0" borderId="10" xfId="2" applyFont="1" applyBorder="1" applyAlignment="1" applyProtection="1">
      <alignment horizontal="right" vertical="center" wrapText="1"/>
      <protection hidden="1"/>
    </xf>
    <xf numFmtId="0" fontId="17" fillId="3" borderId="8" xfId="2" applyFont="1" applyFill="1" applyBorder="1" applyAlignment="1" applyProtection="1">
      <alignment vertical="top"/>
      <protection hidden="1"/>
    </xf>
    <xf numFmtId="49" fontId="20" fillId="3" borderId="9" xfId="2" applyNumberFormat="1" applyFont="1" applyFill="1" applyBorder="1" applyAlignment="1" applyProtection="1">
      <alignment vertical="center"/>
      <protection hidden="1"/>
    </xf>
    <xf numFmtId="49" fontId="7" fillId="3" borderId="9" xfId="2" applyNumberFormat="1" applyFont="1" applyFill="1" applyBorder="1" applyAlignment="1" applyProtection="1">
      <alignment vertical="center"/>
      <protection hidden="1"/>
    </xf>
    <xf numFmtId="0" fontId="9" fillId="3" borderId="9" xfId="2" applyFont="1" applyFill="1" applyBorder="1" applyAlignment="1" applyProtection="1">
      <alignment horizontal="right" vertical="center"/>
      <protection hidden="1"/>
    </xf>
    <xf numFmtId="0" fontId="6" fillId="3" borderId="17" xfId="2" applyFont="1" applyFill="1" applyBorder="1" applyAlignment="1" applyProtection="1">
      <alignment horizontal="right" vertical="center"/>
      <protection hidden="1"/>
    </xf>
    <xf numFmtId="4" fontId="6" fillId="3" borderId="16" xfId="0" applyNumberFormat="1" applyFont="1" applyFill="1" applyBorder="1" applyAlignment="1" applyProtection="1">
      <alignment horizontal="right" vertical="center"/>
      <protection hidden="1"/>
    </xf>
    <xf numFmtId="4" fontId="6" fillId="0" borderId="10" xfId="2" applyNumberFormat="1" applyFont="1" applyBorder="1" applyAlignment="1" applyProtection="1">
      <alignment horizontal="right" vertical="center" wrapText="1"/>
      <protection hidden="1"/>
    </xf>
    <xf numFmtId="49" fontId="7" fillId="3" borderId="3" xfId="2" applyNumberFormat="1" applyFont="1" applyFill="1" applyBorder="1" applyAlignment="1" applyProtection="1">
      <alignment vertical="center"/>
      <protection hidden="1"/>
    </xf>
    <xf numFmtId="0" fontId="9" fillId="3" borderId="3" xfId="2" applyFont="1" applyFill="1" applyBorder="1" applyAlignment="1" applyProtection="1">
      <alignment vertical="center"/>
      <protection hidden="1"/>
    </xf>
    <xf numFmtId="0" fontId="9" fillId="3" borderId="3" xfId="2" applyFont="1" applyFill="1" applyBorder="1" applyAlignment="1" applyProtection="1">
      <alignment horizontal="right" vertical="center"/>
      <protection hidden="1"/>
    </xf>
    <xf numFmtId="0" fontId="6" fillId="3" borderId="18" xfId="2" applyFont="1" applyFill="1" applyBorder="1" applyAlignment="1" applyProtection="1">
      <alignment horizontal="right" vertical="center"/>
      <protection hidden="1"/>
    </xf>
    <xf numFmtId="0" fontId="17" fillId="0" borderId="3" xfId="2" applyFont="1" applyBorder="1" applyAlignment="1" applyProtection="1">
      <alignment vertical="top"/>
      <protection hidden="1"/>
    </xf>
    <xf numFmtId="0" fontId="8" fillId="0" borderId="3" xfId="2" applyFont="1" applyBorder="1" applyAlignment="1" applyProtection="1">
      <alignment horizontal="right" vertical="center"/>
      <protection hidden="1"/>
    </xf>
    <xf numFmtId="0" fontId="17" fillId="0" borderId="6" xfId="2" applyFont="1" applyBorder="1" applyAlignment="1" applyProtection="1">
      <alignment vertical="top"/>
      <protection hidden="1"/>
    </xf>
    <xf numFmtId="49" fontId="7" fillId="0" borderId="6" xfId="2" applyNumberFormat="1" applyFont="1" applyBorder="1" applyAlignment="1" applyProtection="1">
      <alignment vertical="center"/>
      <protection hidden="1"/>
    </xf>
    <xf numFmtId="0" fontId="9" fillId="0" borderId="6" xfId="2" applyFont="1" applyBorder="1" applyAlignment="1" applyProtection="1">
      <alignment vertical="center"/>
      <protection hidden="1"/>
    </xf>
    <xf numFmtId="0" fontId="9" fillId="0" borderId="6" xfId="2" applyFont="1" applyBorder="1" applyAlignment="1" applyProtection="1">
      <alignment horizontal="right" vertical="center"/>
      <protection hidden="1"/>
    </xf>
    <xf numFmtId="0" fontId="8" fillId="0" borderId="6" xfId="2" applyFont="1" applyBorder="1" applyAlignment="1" applyProtection="1">
      <alignment horizontal="right" vertical="center"/>
      <protection hidden="1"/>
    </xf>
    <xf numFmtId="166" fontId="31" fillId="8" borderId="16" xfId="0" applyNumberFormat="1" applyFont="1" applyFill="1" applyBorder="1" applyAlignment="1" applyProtection="1">
      <alignment vertical="center"/>
      <protection hidden="1"/>
    </xf>
    <xf numFmtId="0" fontId="17" fillId="8" borderId="0" xfId="2" applyFont="1" applyFill="1" applyAlignment="1" applyProtection="1">
      <alignment vertical="top"/>
      <protection hidden="1"/>
    </xf>
    <xf numFmtId="49" fontId="4" fillId="8" borderId="0" xfId="2" applyNumberFormat="1" applyFont="1" applyFill="1" applyAlignment="1" applyProtection="1">
      <alignment vertical="center"/>
      <protection hidden="1"/>
    </xf>
    <xf numFmtId="0" fontId="8" fillId="8" borderId="0" xfId="2" applyFont="1" applyFill="1" applyAlignment="1" applyProtection="1">
      <alignment vertical="center"/>
      <protection hidden="1"/>
    </xf>
    <xf numFmtId="0" fontId="8" fillId="8" borderId="0" xfId="2" applyFont="1" applyFill="1" applyAlignment="1" applyProtection="1">
      <alignment horizontal="right" vertical="center"/>
      <protection hidden="1"/>
    </xf>
    <xf numFmtId="0" fontId="31" fillId="8" borderId="53" xfId="2" applyFont="1" applyFill="1" applyBorder="1" applyAlignment="1" applyProtection="1">
      <alignment horizontal="right" vertical="center"/>
      <protection hidden="1"/>
    </xf>
    <xf numFmtId="0" fontId="0" fillId="0" borderId="56" xfId="0" applyBorder="1" applyAlignment="1" applyProtection="1">
      <alignment vertical="top"/>
      <protection hidden="1"/>
    </xf>
    <xf numFmtId="16" fontId="31" fillId="8" borderId="0" xfId="0" quotePrefix="1" applyNumberFormat="1" applyFont="1" applyFill="1" applyAlignment="1" applyProtection="1">
      <alignment vertical="center"/>
      <protection hidden="1"/>
    </xf>
    <xf numFmtId="0" fontId="11" fillId="0" borderId="3" xfId="0" applyFont="1" applyBorder="1" applyAlignment="1" applyProtection="1">
      <alignment vertical="top"/>
      <protection hidden="1"/>
    </xf>
    <xf numFmtId="0" fontId="0" fillId="0" borderId="0" xfId="0" applyAlignment="1" applyProtection="1">
      <alignment horizontal="left" vertical="top"/>
      <protection hidden="1"/>
    </xf>
    <xf numFmtId="166" fontId="6" fillId="3" borderId="1" xfId="0" applyNumberFormat="1" applyFont="1" applyFill="1" applyBorder="1" applyAlignment="1" applyProtection="1">
      <alignment vertical="center"/>
      <protection hidden="1"/>
    </xf>
    <xf numFmtId="0" fontId="0" fillId="0" borderId="19" xfId="0" applyBorder="1" applyAlignment="1" applyProtection="1">
      <alignment horizontal="left" vertical="top"/>
      <protection hidden="1"/>
    </xf>
    <xf numFmtId="0" fontId="0" fillId="3" borderId="8" xfId="0" applyFill="1" applyBorder="1" applyAlignment="1" applyProtection="1">
      <alignment horizontal="left" vertical="top"/>
      <protection hidden="1"/>
    </xf>
    <xf numFmtId="0" fontId="6" fillId="3" borderId="9" xfId="0" applyFont="1" applyFill="1" applyBorder="1" applyAlignment="1" applyProtection="1">
      <alignment vertical="top" wrapText="1"/>
      <protection hidden="1"/>
    </xf>
    <xf numFmtId="0" fontId="0" fillId="3" borderId="9" xfId="0" applyFill="1" applyBorder="1" applyAlignment="1" applyProtection="1">
      <alignment vertical="top"/>
      <protection hidden="1"/>
    </xf>
    <xf numFmtId="0" fontId="0" fillId="0" borderId="50" xfId="0" applyBorder="1" applyAlignment="1" applyProtection="1">
      <alignment horizontal="left" vertical="top"/>
      <protection hidden="1"/>
    </xf>
    <xf numFmtId="4" fontId="6" fillId="3" borderId="9" xfId="0" applyNumberFormat="1" applyFont="1" applyFill="1" applyBorder="1" applyAlignment="1" applyProtection="1">
      <alignment horizontal="center" vertical="center"/>
      <protection hidden="1"/>
    </xf>
    <xf numFmtId="16" fontId="4" fillId="0" borderId="37" xfId="0" quotePrefix="1" applyNumberFormat="1" applyFont="1" applyBorder="1" applyAlignment="1" applyProtection="1">
      <alignment vertical="top"/>
      <protection hidden="1"/>
    </xf>
    <xf numFmtId="16" fontId="4" fillId="0" borderId="38" xfId="0" quotePrefix="1" applyNumberFormat="1" applyFont="1" applyBorder="1" applyAlignment="1" applyProtection="1">
      <alignment horizontal="right" vertical="top"/>
      <protection hidden="1"/>
    </xf>
    <xf numFmtId="4" fontId="0" fillId="5" borderId="1" xfId="0" applyNumberFormat="1" applyFill="1" applyBorder="1" applyAlignment="1" applyProtection="1">
      <alignment horizontal="right" vertical="top"/>
      <protection locked="0"/>
    </xf>
    <xf numFmtId="4" fontId="0" fillId="5" borderId="15" xfId="0" applyNumberFormat="1" applyFill="1" applyBorder="1" applyAlignment="1" applyProtection="1">
      <alignment horizontal="right" vertical="top"/>
      <protection locked="0"/>
    </xf>
    <xf numFmtId="4" fontId="6" fillId="0" borderId="47" xfId="0" applyNumberFormat="1" applyFont="1" applyBorder="1" applyAlignment="1" applyProtection="1">
      <alignment vertical="top"/>
      <protection hidden="1"/>
    </xf>
    <xf numFmtId="0" fontId="0" fillId="0" borderId="45" xfId="0" applyBorder="1" applyAlignment="1" applyProtection="1">
      <alignment vertical="top"/>
      <protection hidden="1"/>
    </xf>
    <xf numFmtId="0" fontId="6" fillId="3" borderId="9" xfId="0" applyFont="1" applyFill="1" applyBorder="1" applyAlignment="1" applyProtection="1">
      <alignment vertical="top"/>
      <protection hidden="1"/>
    </xf>
    <xf numFmtId="0" fontId="0" fillId="3" borderId="10" xfId="0" applyFill="1" applyBorder="1" applyAlignment="1" applyProtection="1">
      <alignment vertical="top"/>
      <protection hidden="1"/>
    </xf>
    <xf numFmtId="10" fontId="4" fillId="0" borderId="0" xfId="0" applyNumberFormat="1" applyFont="1" applyAlignment="1" applyProtection="1">
      <alignment horizontal="center" vertical="top"/>
      <protection locked="0"/>
    </xf>
    <xf numFmtId="0" fontId="4" fillId="0" borderId="0" xfId="0" applyFont="1" applyAlignment="1" applyProtection="1">
      <alignment vertical="top"/>
      <protection locked="0"/>
    </xf>
    <xf numFmtId="0" fontId="4" fillId="0" borderId="0" xfId="0" applyFont="1" applyAlignment="1" applyProtection="1">
      <alignment horizontal="center" vertical="top"/>
      <protection locked="0"/>
    </xf>
    <xf numFmtId="16" fontId="31" fillId="0" borderId="6" xfId="0" quotePrefix="1" applyNumberFormat="1" applyFont="1" applyBorder="1" applyAlignment="1" applyProtection="1">
      <alignment horizontal="left" vertical="center"/>
      <protection hidden="1"/>
    </xf>
    <xf numFmtId="16" fontId="31" fillId="10" borderId="0" xfId="0" quotePrefix="1" applyNumberFormat="1" applyFont="1" applyFill="1" applyAlignment="1" applyProtection="1">
      <alignment horizontal="left" vertical="center"/>
      <protection hidden="1"/>
    </xf>
    <xf numFmtId="16" fontId="8" fillId="10" borderId="0" xfId="0" quotePrefix="1" applyNumberFormat="1" applyFont="1" applyFill="1" applyAlignment="1" applyProtection="1">
      <alignment horizontal="left" vertical="center"/>
      <protection hidden="1"/>
    </xf>
    <xf numFmtId="4" fontId="31" fillId="3" borderId="16" xfId="0" applyNumberFormat="1" applyFont="1" applyFill="1" applyBorder="1" applyAlignment="1">
      <alignment vertical="center"/>
    </xf>
    <xf numFmtId="0" fontId="34" fillId="0" borderId="32" xfId="1" quotePrefix="1" applyFont="1" applyBorder="1" applyAlignment="1" applyProtection="1">
      <alignment horizontal="center" vertical="top"/>
      <protection hidden="1"/>
    </xf>
    <xf numFmtId="0" fontId="34" fillId="0" borderId="51" xfId="1" quotePrefix="1" applyFont="1" applyBorder="1" applyAlignment="1" applyProtection="1">
      <alignment horizontal="center" vertical="top"/>
      <protection hidden="1"/>
    </xf>
    <xf numFmtId="166" fontId="0" fillId="0" borderId="41" xfId="0" quotePrefix="1" applyNumberFormat="1" applyBorder="1" applyAlignment="1" applyProtection="1">
      <alignment horizontal="right" vertical="top"/>
      <protection hidden="1"/>
    </xf>
    <xf numFmtId="166" fontId="0" fillId="0" borderId="39" xfId="0" quotePrefix="1" applyNumberFormat="1" applyBorder="1" applyAlignment="1" applyProtection="1">
      <alignment horizontal="right" vertical="top"/>
      <protection hidden="1"/>
    </xf>
    <xf numFmtId="166" fontId="0" fillId="0" borderId="35" xfId="0" quotePrefix="1" applyNumberFormat="1" applyBorder="1" applyAlignment="1" applyProtection="1">
      <alignment horizontal="right" vertical="top"/>
      <protection hidden="1"/>
    </xf>
    <xf numFmtId="0" fontId="8" fillId="0" borderId="11" xfId="0" applyFont="1" applyBorder="1" applyAlignment="1" applyProtection="1">
      <alignment horizontal="center" vertical="top" wrapText="1"/>
      <protection hidden="1"/>
    </xf>
    <xf numFmtId="4" fontId="0" fillId="5" borderId="31" xfId="2" applyNumberFormat="1" applyFont="1" applyFill="1" applyBorder="1" applyAlignment="1" applyProtection="1">
      <alignment horizontal="right" vertical="top"/>
      <protection locked="0"/>
    </xf>
    <xf numFmtId="4" fontId="0" fillId="5" borderId="46" xfId="2" applyNumberFormat="1" applyFont="1" applyFill="1" applyBorder="1" applyAlignment="1" applyProtection="1">
      <alignment horizontal="right" vertical="top"/>
      <protection locked="0"/>
    </xf>
    <xf numFmtId="3" fontId="0" fillId="4" borderId="46" xfId="2" applyNumberFormat="1" applyFont="1" applyFill="1" applyBorder="1" applyAlignment="1" applyProtection="1">
      <alignment horizontal="center" vertical="top"/>
      <protection locked="0"/>
    </xf>
    <xf numFmtId="166" fontId="4" fillId="0" borderId="15" xfId="0" applyNumberFormat="1" applyFont="1" applyBorder="1" applyAlignment="1" applyProtection="1">
      <alignment vertical="top"/>
      <protection hidden="1"/>
    </xf>
    <xf numFmtId="0" fontId="0" fillId="0" borderId="14" xfId="0" applyBorder="1" applyAlignment="1" applyProtection="1">
      <alignment vertical="top"/>
      <protection hidden="1"/>
    </xf>
    <xf numFmtId="0" fontId="0" fillId="0" borderId="12" xfId="0" applyBorder="1" applyAlignment="1" applyProtection="1">
      <alignment vertical="top"/>
      <protection hidden="1"/>
    </xf>
    <xf numFmtId="166" fontId="4" fillId="0" borderId="12" xfId="0" applyNumberFormat="1" applyFont="1" applyBorder="1" applyAlignment="1" applyProtection="1">
      <alignment vertical="top"/>
      <protection hidden="1"/>
    </xf>
    <xf numFmtId="16" fontId="8" fillId="0" borderId="14" xfId="0" quotePrefix="1" applyNumberFormat="1" applyFont="1" applyBorder="1" applyAlignment="1" applyProtection="1">
      <alignment vertical="top"/>
      <protection hidden="1"/>
    </xf>
    <xf numFmtId="4" fontId="6" fillId="0" borderId="1" xfId="0" applyNumberFormat="1" applyFont="1" applyBorder="1" applyAlignment="1" applyProtection="1">
      <alignment vertical="top"/>
      <protection hidden="1"/>
    </xf>
    <xf numFmtId="16" fontId="8" fillId="0" borderId="12" xfId="0" quotePrefix="1" applyNumberFormat="1" applyFont="1" applyBorder="1" applyAlignment="1" applyProtection="1">
      <alignment vertical="top"/>
      <protection hidden="1"/>
    </xf>
    <xf numFmtId="0" fontId="0" fillId="0" borderId="20" xfId="0" applyBorder="1" applyAlignment="1" applyProtection="1">
      <alignment horizontal="center" vertical="top"/>
      <protection hidden="1"/>
    </xf>
    <xf numFmtId="1" fontId="8" fillId="0" borderId="14" xfId="0" applyNumberFormat="1" applyFont="1" applyBorder="1" applyAlignment="1" applyProtection="1">
      <alignment horizontal="center" vertical="center" wrapText="1"/>
      <protection hidden="1"/>
    </xf>
    <xf numFmtId="0" fontId="8" fillId="0" borderId="40" xfId="0" applyFont="1" applyBorder="1" applyAlignment="1" applyProtection="1">
      <alignment vertical="top"/>
      <protection hidden="1"/>
    </xf>
    <xf numFmtId="4" fontId="0" fillId="0" borderId="39" xfId="0" applyNumberFormat="1" applyBorder="1" applyAlignment="1">
      <alignment vertical="center"/>
    </xf>
    <xf numFmtId="16" fontId="31" fillId="0" borderId="9" xfId="0" quotePrefix="1" applyNumberFormat="1" applyFont="1" applyBorder="1" applyAlignment="1" applyProtection="1">
      <alignment vertical="center"/>
      <protection hidden="1"/>
    </xf>
    <xf numFmtId="16" fontId="4" fillId="0" borderId="9" xfId="0" quotePrefix="1" applyNumberFormat="1" applyFont="1" applyBorder="1" applyAlignment="1" applyProtection="1">
      <alignment vertical="center"/>
      <protection hidden="1"/>
    </xf>
    <xf numFmtId="16" fontId="4" fillId="0" borderId="9" xfId="0" quotePrefix="1" applyNumberFormat="1" applyFont="1" applyBorder="1" applyAlignment="1" applyProtection="1">
      <alignment horizontal="center" vertical="center"/>
      <protection hidden="1"/>
    </xf>
    <xf numFmtId="0" fontId="6" fillId="0" borderId="10" xfId="0" applyFont="1" applyBorder="1" applyAlignment="1" applyProtection="1">
      <alignment horizontal="right" vertical="center"/>
      <protection locked="0"/>
    </xf>
    <xf numFmtId="166" fontId="6" fillId="0" borderId="10" xfId="0" applyNumberFormat="1" applyFont="1" applyBorder="1" applyAlignment="1" applyProtection="1">
      <alignment horizontal="right" vertical="center"/>
      <protection locked="0"/>
    </xf>
    <xf numFmtId="0" fontId="31" fillId="0" borderId="9" xfId="0" applyFont="1" applyBorder="1"/>
    <xf numFmtId="0" fontId="31" fillId="0" borderId="10" xfId="0" applyFont="1" applyBorder="1"/>
    <xf numFmtId="1" fontId="22" fillId="3" borderId="6" xfId="0" applyNumberFormat="1" applyFont="1" applyFill="1" applyBorder="1" applyAlignment="1" applyProtection="1">
      <alignment vertical="center"/>
      <protection hidden="1"/>
    </xf>
    <xf numFmtId="0" fontId="8" fillId="3" borderId="11" xfId="0" applyFont="1" applyFill="1" applyBorder="1" applyAlignment="1" applyProtection="1">
      <alignment vertical="center" wrapText="1"/>
      <protection hidden="1"/>
    </xf>
    <xf numFmtId="0" fontId="8" fillId="3" borderId="1" xfId="0" applyFont="1" applyFill="1" applyBorder="1" applyAlignment="1" applyProtection="1">
      <alignment vertical="top" wrapText="1"/>
      <protection hidden="1"/>
    </xf>
    <xf numFmtId="0" fontId="8" fillId="3" borderId="1" xfId="0" applyFont="1" applyFill="1" applyBorder="1" applyAlignment="1" applyProtection="1">
      <alignment horizontal="center" vertical="top" wrapText="1"/>
      <protection hidden="1"/>
    </xf>
    <xf numFmtId="0" fontId="8" fillId="3" borderId="5" xfId="0" applyFont="1" applyFill="1" applyBorder="1" applyAlignment="1" applyProtection="1">
      <alignment vertical="center" wrapText="1"/>
      <protection hidden="1"/>
    </xf>
    <xf numFmtId="0" fontId="8" fillId="3" borderId="10" xfId="0" applyFont="1" applyFill="1" applyBorder="1" applyAlignment="1" applyProtection="1">
      <alignment horizontal="center" vertical="top" wrapText="1"/>
      <protection hidden="1"/>
    </xf>
    <xf numFmtId="0" fontId="8" fillId="3" borderId="8" xfId="0" applyFont="1" applyFill="1" applyBorder="1" applyAlignment="1" applyProtection="1">
      <alignment vertical="top"/>
      <protection hidden="1"/>
    </xf>
    <xf numFmtId="0" fontId="8" fillId="3" borderId="9" xfId="0" applyFont="1" applyFill="1" applyBorder="1" applyAlignment="1" applyProtection="1">
      <alignment horizontal="center" vertical="top" wrapText="1"/>
      <protection hidden="1"/>
    </xf>
    <xf numFmtId="0" fontId="6" fillId="3" borderId="0" xfId="0" applyFont="1" applyFill="1" applyAlignment="1" applyProtection="1">
      <alignment vertical="center"/>
      <protection hidden="1"/>
    </xf>
    <xf numFmtId="0" fontId="8" fillId="3" borderId="0" xfId="0" applyFont="1" applyFill="1" applyAlignment="1" applyProtection="1">
      <alignment vertical="center"/>
      <protection hidden="1"/>
    </xf>
    <xf numFmtId="2" fontId="6" fillId="3" borderId="53" xfId="0" applyNumberFormat="1" applyFont="1" applyFill="1" applyBorder="1" applyAlignment="1" applyProtection="1">
      <alignment horizontal="center" vertical="center"/>
      <protection hidden="1"/>
    </xf>
    <xf numFmtId="166" fontId="31" fillId="3" borderId="16" xfId="0" applyNumberFormat="1" applyFont="1" applyFill="1" applyBorder="1" applyAlignment="1" applyProtection="1">
      <alignment horizontal="right" vertical="center"/>
      <protection hidden="1"/>
    </xf>
    <xf numFmtId="166" fontId="6" fillId="8" borderId="16" xfId="0" applyNumberFormat="1" applyFont="1" applyFill="1" applyBorder="1" applyAlignment="1" applyProtection="1">
      <alignment horizontal="right" vertical="center"/>
      <protection hidden="1"/>
    </xf>
    <xf numFmtId="10" fontId="6" fillId="3" borderId="0" xfId="0" applyNumberFormat="1" applyFont="1" applyFill="1" applyAlignment="1" applyProtection="1">
      <alignment vertical="center"/>
      <protection hidden="1"/>
    </xf>
    <xf numFmtId="167" fontId="6" fillId="3" borderId="0" xfId="0" applyNumberFormat="1" applyFont="1" applyFill="1" applyAlignment="1" applyProtection="1">
      <alignment horizontal="right" vertical="center"/>
      <protection hidden="1"/>
    </xf>
    <xf numFmtId="166" fontId="0" fillId="3" borderId="53" xfId="0" applyNumberFormat="1" applyFill="1" applyBorder="1" applyAlignment="1" applyProtection="1">
      <alignment horizontal="right" vertical="center"/>
      <protection hidden="1"/>
    </xf>
    <xf numFmtId="166" fontId="0" fillId="4" borderId="41" xfId="0" applyNumberFormat="1" applyFill="1" applyBorder="1" applyAlignment="1" applyProtection="1">
      <alignment horizontal="right" vertical="center"/>
      <protection locked="0"/>
    </xf>
    <xf numFmtId="167" fontId="0" fillId="4" borderId="41" xfId="0" applyNumberFormat="1" applyFill="1" applyBorder="1" applyAlignment="1" applyProtection="1">
      <alignment horizontal="center" vertical="center"/>
      <protection locked="0"/>
    </xf>
    <xf numFmtId="166" fontId="6" fillId="0" borderId="41" xfId="0" applyNumberFormat="1" applyFont="1" applyBorder="1" applyAlignment="1" applyProtection="1">
      <alignment horizontal="right" vertical="center"/>
      <protection hidden="1"/>
    </xf>
    <xf numFmtId="166" fontId="0" fillId="4" borderId="39" xfId="0" applyNumberFormat="1" applyFill="1" applyBorder="1" applyAlignment="1" applyProtection="1">
      <alignment horizontal="right" vertical="center"/>
      <protection locked="0"/>
    </xf>
    <xf numFmtId="167" fontId="0" fillId="4" borderId="39" xfId="0" applyNumberFormat="1" applyFill="1" applyBorder="1" applyAlignment="1" applyProtection="1">
      <alignment horizontal="center" vertical="center"/>
      <protection locked="0"/>
    </xf>
    <xf numFmtId="166" fontId="6" fillId="0" borderId="39" xfId="0" applyNumberFormat="1" applyFont="1" applyBorder="1" applyAlignment="1" applyProtection="1">
      <alignment horizontal="right" vertical="center"/>
      <protection hidden="1"/>
    </xf>
    <xf numFmtId="166" fontId="0" fillId="4" borderId="35" xfId="0" applyNumberFormat="1" applyFill="1" applyBorder="1" applyAlignment="1" applyProtection="1">
      <alignment horizontal="right" vertical="center"/>
      <protection locked="0"/>
    </xf>
    <xf numFmtId="167" fontId="0" fillId="4" borderId="35" xfId="0" applyNumberFormat="1" applyFill="1" applyBorder="1" applyAlignment="1" applyProtection="1">
      <alignment horizontal="center" vertical="center"/>
      <protection locked="0"/>
    </xf>
    <xf numFmtId="166" fontId="6" fillId="0" borderId="35" xfId="0" applyNumberFormat="1" applyFont="1" applyBorder="1" applyAlignment="1" applyProtection="1">
      <alignment horizontal="right" vertical="center"/>
      <protection hidden="1"/>
    </xf>
    <xf numFmtId="0" fontId="4" fillId="0" borderId="41" xfId="0" applyFont="1" applyBorder="1" applyAlignment="1">
      <alignment horizontal="left" vertical="center"/>
    </xf>
    <xf numFmtId="0" fontId="4" fillId="0" borderId="39" xfId="0" applyFont="1" applyBorder="1" applyAlignment="1">
      <alignment horizontal="left" vertical="center"/>
    </xf>
    <xf numFmtId="0" fontId="4" fillId="0" borderId="35" xfId="0" applyFont="1" applyBorder="1" applyAlignment="1">
      <alignment horizontal="left" vertical="center"/>
    </xf>
    <xf numFmtId="0" fontId="8" fillId="0" borderId="41" xfId="0" applyFont="1" applyBorder="1" applyAlignment="1" applyProtection="1">
      <alignment vertical="center"/>
      <protection hidden="1"/>
    </xf>
    <xf numFmtId="166" fontId="6" fillId="0" borderId="23" xfId="0" applyNumberFormat="1" applyFont="1" applyBorder="1" applyAlignment="1" applyProtection="1">
      <alignment horizontal="right" vertical="center"/>
      <protection hidden="1"/>
    </xf>
    <xf numFmtId="166" fontId="0" fillId="4" borderId="41" xfId="0" applyNumberFormat="1" applyFill="1" applyBorder="1" applyAlignment="1" applyProtection="1">
      <alignment horizontal="right" vertical="center"/>
      <protection hidden="1"/>
    </xf>
    <xf numFmtId="166" fontId="0" fillId="0" borderId="41" xfId="0" applyNumberFormat="1" applyBorder="1" applyAlignment="1" applyProtection="1">
      <alignment horizontal="right" vertical="center"/>
      <protection hidden="1"/>
    </xf>
    <xf numFmtId="0" fontId="8" fillId="0" borderId="39" xfId="0" applyFont="1" applyBorder="1" applyAlignment="1" applyProtection="1">
      <alignment vertical="center"/>
      <protection hidden="1"/>
    </xf>
    <xf numFmtId="166" fontId="6" fillId="0" borderId="38" xfId="0" applyNumberFormat="1" applyFont="1" applyBorder="1" applyAlignment="1" applyProtection="1">
      <alignment horizontal="right" vertical="center"/>
      <protection hidden="1"/>
    </xf>
    <xf numFmtId="166" fontId="0" fillId="4" borderId="39" xfId="0" applyNumberFormat="1" applyFill="1" applyBorder="1" applyAlignment="1" applyProtection="1">
      <alignment horizontal="right" vertical="center"/>
      <protection hidden="1"/>
    </xf>
    <xf numFmtId="166" fontId="0" fillId="0" borderId="39" xfId="0" applyNumberFormat="1" applyBorder="1" applyAlignment="1" applyProtection="1">
      <alignment horizontal="right" vertical="center"/>
      <protection hidden="1"/>
    </xf>
    <xf numFmtId="0" fontId="8" fillId="0" borderId="35" xfId="0" applyFont="1" applyBorder="1" applyAlignment="1" applyProtection="1">
      <alignment vertical="center"/>
      <protection hidden="1"/>
    </xf>
    <xf numFmtId="166" fontId="0" fillId="4" borderId="35" xfId="0" applyNumberFormat="1" applyFill="1" applyBorder="1" applyAlignment="1" applyProtection="1">
      <alignment horizontal="right" vertical="center"/>
      <protection hidden="1"/>
    </xf>
    <xf numFmtId="166" fontId="0" fillId="0" borderId="35" xfId="0" applyNumberFormat="1" applyBorder="1" applyAlignment="1" applyProtection="1">
      <alignment horizontal="right" vertical="center"/>
      <protection hidden="1"/>
    </xf>
    <xf numFmtId="16" fontId="31" fillId="8" borderId="0" xfId="0" quotePrefix="1" applyNumberFormat="1" applyFont="1" applyFill="1" applyAlignment="1" applyProtection="1">
      <alignment horizontal="left" vertical="center"/>
      <protection hidden="1"/>
    </xf>
    <xf numFmtId="0" fontId="0" fillId="0" borderId="37" xfId="0" applyBorder="1" applyAlignment="1" applyProtection="1">
      <alignment vertical="center"/>
      <protection hidden="1"/>
    </xf>
    <xf numFmtId="0" fontId="8" fillId="3" borderId="9" xfId="0" applyFont="1" applyFill="1" applyBorder="1" applyAlignment="1" applyProtection="1">
      <alignment vertical="top" wrapText="1"/>
      <protection hidden="1"/>
    </xf>
    <xf numFmtId="0" fontId="4" fillId="3" borderId="0" xfId="0" applyFont="1" applyFill="1" applyAlignment="1" applyProtection="1">
      <alignment vertical="top"/>
      <protection hidden="1"/>
    </xf>
    <xf numFmtId="0" fontId="4" fillId="3" borderId="6" xfId="0" applyFont="1" applyFill="1" applyBorder="1" applyAlignment="1" applyProtection="1">
      <alignment vertical="top"/>
      <protection hidden="1"/>
    </xf>
    <xf numFmtId="0" fontId="4" fillId="0" borderId="21" xfId="0" applyFont="1" applyBorder="1" applyAlignment="1" applyProtection="1">
      <alignment vertical="center"/>
      <protection hidden="1"/>
    </xf>
    <xf numFmtId="0" fontId="4" fillId="0" borderId="36" xfId="0" applyFont="1" applyBorder="1" applyAlignment="1" applyProtection="1">
      <alignment vertical="center"/>
      <protection hidden="1"/>
    </xf>
    <xf numFmtId="0" fontId="4" fillId="0" borderId="19" xfId="0" applyFont="1" applyBorder="1" applyAlignment="1" applyProtection="1">
      <alignment vertical="center"/>
      <protection hidden="1"/>
    </xf>
    <xf numFmtId="2" fontId="0" fillId="0" borderId="23" xfId="0" applyNumberFormat="1" applyBorder="1" applyAlignment="1" applyProtection="1">
      <alignment horizontal="center" vertical="center"/>
      <protection hidden="1"/>
    </xf>
    <xf numFmtId="2" fontId="0" fillId="0" borderId="38" xfId="0" applyNumberFormat="1" applyBorder="1" applyAlignment="1" applyProtection="1">
      <alignment horizontal="center" vertical="center"/>
      <protection hidden="1"/>
    </xf>
    <xf numFmtId="2" fontId="0" fillId="0" borderId="40" xfId="0" applyNumberFormat="1" applyBorder="1" applyAlignment="1" applyProtection="1">
      <alignment horizontal="center" vertical="center"/>
      <protection hidden="1"/>
    </xf>
    <xf numFmtId="0" fontId="8" fillId="3" borderId="7" xfId="0" applyFont="1" applyFill="1" applyBorder="1" applyAlignment="1" applyProtection="1">
      <alignment horizontal="center" vertical="top" wrapText="1"/>
      <protection hidden="1"/>
    </xf>
    <xf numFmtId="0" fontId="8" fillId="3" borderId="13" xfId="0" applyFont="1" applyFill="1" applyBorder="1" applyAlignment="1" applyProtection="1">
      <alignment horizontal="center" vertical="top" wrapText="1"/>
      <protection hidden="1"/>
    </xf>
    <xf numFmtId="0" fontId="11" fillId="0" borderId="0" xfId="0" applyFont="1" applyAlignment="1" applyProtection="1">
      <alignment horizontal="left" vertical="top"/>
      <protection locked="0" hidden="1"/>
    </xf>
    <xf numFmtId="0" fontId="0" fillId="0" borderId="0" xfId="0" applyAlignment="1" applyProtection="1">
      <alignment horizontal="center" vertical="center" wrapText="1"/>
      <protection locked="0" hidden="1"/>
    </xf>
    <xf numFmtId="0" fontId="6" fillId="0" borderId="0" xfId="0" applyFont="1" applyAlignment="1" applyProtection="1">
      <alignment horizontal="left" vertical="center"/>
      <protection locked="0" hidden="1"/>
    </xf>
    <xf numFmtId="0" fontId="15" fillId="0" borderId="2" xfId="0" applyFont="1" applyBorder="1" applyAlignment="1" applyProtection="1">
      <alignment horizontal="left"/>
      <protection locked="0" hidden="1"/>
    </xf>
    <xf numFmtId="0" fontId="6" fillId="0" borderId="11" xfId="0" applyFont="1" applyBorder="1" applyAlignment="1" applyProtection="1">
      <alignment horizontal="left" vertical="center"/>
      <protection locked="0" hidden="1"/>
    </xf>
    <xf numFmtId="0" fontId="0" fillId="0" borderId="11" xfId="0" applyBorder="1" applyAlignment="1" applyProtection="1">
      <alignment vertical="top"/>
      <protection locked="0" hidden="1"/>
    </xf>
    <xf numFmtId="0" fontId="15" fillId="0" borderId="5" xfId="0" applyFont="1" applyBorder="1" applyAlignment="1" applyProtection="1">
      <alignment horizontal="center" vertical="top" wrapText="1"/>
      <protection locked="0" hidden="1"/>
    </xf>
    <xf numFmtId="166" fontId="6" fillId="8" borderId="34" xfId="0" applyNumberFormat="1" applyFont="1" applyFill="1" applyBorder="1" applyAlignment="1" applyProtection="1">
      <alignment horizontal="right" vertical="center"/>
      <protection hidden="1"/>
    </xf>
    <xf numFmtId="166" fontId="0" fillId="8" borderId="34" xfId="0" applyNumberFormat="1" applyFill="1" applyBorder="1" applyAlignment="1" applyProtection="1">
      <alignment horizontal="right" vertical="center"/>
      <protection hidden="1"/>
    </xf>
    <xf numFmtId="166" fontId="0" fillId="8" borderId="55" xfId="0" applyNumberFormat="1" applyFill="1" applyBorder="1" applyAlignment="1" applyProtection="1">
      <alignment horizontal="right" vertical="center"/>
      <protection hidden="1"/>
    </xf>
    <xf numFmtId="166" fontId="0" fillId="3" borderId="59" xfId="0" applyNumberFormat="1" applyFill="1" applyBorder="1" applyAlignment="1" applyProtection="1">
      <alignment horizontal="right" vertical="center"/>
      <protection hidden="1"/>
    </xf>
    <xf numFmtId="166" fontId="0" fillId="3" borderId="34" xfId="0" applyNumberFormat="1" applyFill="1" applyBorder="1" applyAlignment="1" applyProtection="1">
      <alignment horizontal="right" vertical="center"/>
      <protection hidden="1"/>
    </xf>
    <xf numFmtId="166" fontId="0" fillId="3" borderId="34" xfId="0" applyNumberFormat="1" applyFill="1" applyBorder="1" applyAlignment="1" applyProtection="1">
      <alignment horizontal="center" vertical="center"/>
      <protection hidden="1"/>
    </xf>
    <xf numFmtId="166" fontId="6" fillId="3" borderId="32" xfId="0" applyNumberFormat="1" applyFont="1" applyFill="1" applyBorder="1" applyAlignment="1" applyProtection="1">
      <alignment horizontal="right" vertical="center"/>
      <protection hidden="1"/>
    </xf>
    <xf numFmtId="166" fontId="0" fillId="3" borderId="59" xfId="0" applyNumberFormat="1" applyFill="1" applyBorder="1" applyAlignment="1" applyProtection="1">
      <alignment horizontal="center" vertical="center"/>
      <protection hidden="1"/>
    </xf>
    <xf numFmtId="0" fontId="6" fillId="3" borderId="53" xfId="0" applyFont="1" applyFill="1" applyBorder="1" applyAlignment="1">
      <alignment vertical="center"/>
    </xf>
    <xf numFmtId="166" fontId="0" fillId="0" borderId="14" xfId="0" applyNumberFormat="1" applyBorder="1" applyAlignment="1" applyProtection="1">
      <alignment horizontal="right" vertical="top"/>
      <protection hidden="1"/>
    </xf>
    <xf numFmtId="4" fontId="0" fillId="0" borderId="15" xfId="0" applyNumberFormat="1" applyBorder="1" applyAlignment="1" applyProtection="1">
      <alignment horizontal="right" vertical="top"/>
      <protection locked="0" hidden="1"/>
    </xf>
    <xf numFmtId="16" fontId="0" fillId="0" borderId="45" xfId="0" quotePrefix="1" applyNumberFormat="1" applyBorder="1" applyAlignment="1" applyProtection="1">
      <alignment horizontal="left" vertical="top" wrapText="1"/>
      <protection hidden="1"/>
    </xf>
    <xf numFmtId="0" fontId="4" fillId="0" borderId="40" xfId="0" applyFont="1" applyBorder="1" applyAlignment="1" applyProtection="1">
      <alignment horizontal="center"/>
      <protection hidden="1"/>
    </xf>
    <xf numFmtId="0" fontId="0" fillId="0" borderId="1" xfId="0" applyBorder="1" applyAlignment="1" applyProtection="1">
      <alignment vertical="top"/>
      <protection hidden="1"/>
    </xf>
    <xf numFmtId="0" fontId="0" fillId="8" borderId="53" xfId="0" quotePrefix="1" applyFill="1" applyBorder="1" applyAlignment="1" applyProtection="1">
      <alignment horizontal="right" vertical="center"/>
      <protection hidden="1"/>
    </xf>
    <xf numFmtId="0" fontId="11" fillId="0" borderId="0" xfId="0" applyFont="1" applyAlignment="1" applyProtection="1">
      <alignment vertical="center"/>
      <protection locked="0" hidden="1"/>
    </xf>
    <xf numFmtId="0" fontId="6" fillId="3" borderId="3" xfId="0" applyFont="1" applyFill="1" applyBorder="1" applyAlignment="1" applyProtection="1">
      <alignment horizontal="right" vertical="top"/>
      <protection hidden="1"/>
    </xf>
    <xf numFmtId="0" fontId="4" fillId="0" borderId="0" xfId="0" applyFont="1" applyAlignment="1" applyProtection="1">
      <alignment vertical="top" wrapText="1"/>
      <protection hidden="1"/>
    </xf>
    <xf numFmtId="166" fontId="0" fillId="4" borderId="12" xfId="0" applyNumberFormat="1" applyFill="1" applyBorder="1" applyAlignment="1" applyProtection="1">
      <alignment vertical="center"/>
      <protection locked="0"/>
    </xf>
    <xf numFmtId="0" fontId="0" fillId="3" borderId="20" xfId="0" applyFill="1" applyBorder="1" applyAlignment="1" applyProtection="1">
      <alignment horizontal="left" vertical="center" wrapText="1"/>
      <protection hidden="1"/>
    </xf>
    <xf numFmtId="16" fontId="0" fillId="0" borderId="45" xfId="0" quotePrefix="1" applyNumberFormat="1" applyBorder="1" applyAlignment="1" applyProtection="1">
      <alignment horizontal="left" vertical="top"/>
      <protection hidden="1"/>
    </xf>
    <xf numFmtId="16" fontId="0" fillId="0" borderId="43" xfId="0" quotePrefix="1" applyNumberFormat="1" applyBorder="1" applyAlignment="1" applyProtection="1">
      <alignment horizontal="center" vertical="top" wrapText="1"/>
      <protection hidden="1"/>
    </xf>
    <xf numFmtId="16" fontId="0" fillId="0" borderId="22" xfId="0" quotePrefix="1" applyNumberFormat="1" applyBorder="1" applyAlignment="1" applyProtection="1">
      <alignment horizontal="left" vertical="top"/>
      <protection hidden="1"/>
    </xf>
    <xf numFmtId="16" fontId="4" fillId="0" borderId="22" xfId="0" quotePrefix="1" applyNumberFormat="1" applyFont="1" applyBorder="1" applyAlignment="1" applyProtection="1">
      <alignment horizontal="center"/>
      <protection hidden="1"/>
    </xf>
    <xf numFmtId="0" fontId="0" fillId="0" borderId="21" xfId="0" applyBorder="1" applyAlignment="1" applyProtection="1">
      <alignment horizontal="right" vertical="top"/>
      <protection hidden="1"/>
    </xf>
    <xf numFmtId="0" fontId="0" fillId="0" borderId="36" xfId="0" applyBorder="1" applyAlignment="1" applyProtection="1">
      <alignment vertical="top"/>
      <protection hidden="1"/>
    </xf>
    <xf numFmtId="0" fontId="0" fillId="0" borderId="50" xfId="0" quotePrefix="1" applyBorder="1" applyAlignment="1">
      <alignment vertical="top"/>
    </xf>
    <xf numFmtId="0" fontId="0" fillId="4" borderId="19" xfId="0" quotePrefix="1" applyFill="1" applyBorder="1" applyAlignment="1" applyProtection="1">
      <alignment vertical="top"/>
      <protection locked="0"/>
    </xf>
    <xf numFmtId="16" fontId="6" fillId="0" borderId="9" xfId="0" quotePrefix="1" applyNumberFormat="1" applyFont="1" applyBorder="1" applyAlignment="1" applyProtection="1">
      <alignment vertical="top"/>
      <protection hidden="1"/>
    </xf>
    <xf numFmtId="16" fontId="6" fillId="0" borderId="10" xfId="0" quotePrefix="1" applyNumberFormat="1" applyFont="1" applyBorder="1" applyAlignment="1" applyProtection="1">
      <alignment vertical="top"/>
      <protection hidden="1"/>
    </xf>
    <xf numFmtId="16" fontId="0" fillId="0" borderId="8" xfId="0" quotePrefix="1" applyNumberFormat="1" applyBorder="1" applyAlignment="1" applyProtection="1">
      <alignment vertical="top"/>
      <protection hidden="1"/>
    </xf>
    <xf numFmtId="0" fontId="0" fillId="0" borderId="38" xfId="0" applyBorder="1" applyAlignment="1" applyProtection="1">
      <alignment vertical="center"/>
      <protection hidden="1"/>
    </xf>
    <xf numFmtId="16" fontId="6" fillId="0" borderId="22" xfId="0" quotePrefix="1" applyNumberFormat="1" applyFont="1" applyBorder="1" applyAlignment="1" applyProtection="1">
      <alignment vertical="top"/>
      <protection hidden="1"/>
    </xf>
    <xf numFmtId="16" fontId="0" fillId="0" borderId="45" xfId="0" quotePrefix="1" applyNumberFormat="1" applyBorder="1" applyAlignment="1" applyProtection="1">
      <alignment vertical="top"/>
      <protection hidden="1"/>
    </xf>
    <xf numFmtId="16" fontId="20" fillId="0" borderId="9" xfId="0" quotePrefix="1" applyNumberFormat="1" applyFont="1" applyBorder="1" applyAlignment="1" applyProtection="1">
      <alignment vertical="center"/>
      <protection hidden="1"/>
    </xf>
    <xf numFmtId="16" fontId="20" fillId="0" borderId="10" xfId="0" quotePrefix="1" applyNumberFormat="1" applyFont="1" applyBorder="1" applyAlignment="1" applyProtection="1">
      <alignment vertical="center"/>
      <protection hidden="1"/>
    </xf>
    <xf numFmtId="0" fontId="0" fillId="0" borderId="50" xfId="0" applyBorder="1" applyAlignment="1" applyProtection="1">
      <alignment vertical="top"/>
      <protection hidden="1"/>
    </xf>
    <xf numFmtId="0" fontId="4" fillId="0" borderId="42" xfId="1" applyFont="1" applyBorder="1" applyAlignment="1" applyProtection="1">
      <alignment horizontal="left" vertical="top"/>
      <protection hidden="1"/>
    </xf>
    <xf numFmtId="0" fontId="4" fillId="0" borderId="3" xfId="2" applyFont="1" applyBorder="1" applyAlignment="1" applyProtection="1">
      <alignment vertical="top"/>
      <protection hidden="1"/>
    </xf>
    <xf numFmtId="0" fontId="4" fillId="0" borderId="6" xfId="2" applyFont="1" applyBorder="1" applyAlignment="1" applyProtection="1">
      <alignment vertical="top"/>
      <protection hidden="1"/>
    </xf>
    <xf numFmtId="0" fontId="20" fillId="3" borderId="9" xfId="2" applyFont="1" applyFill="1" applyBorder="1" applyAlignment="1" applyProtection="1">
      <alignment vertical="top"/>
      <protection hidden="1"/>
    </xf>
    <xf numFmtId="0" fontId="7" fillId="3" borderId="9" xfId="2" applyFont="1" applyFill="1" applyBorder="1" applyAlignment="1" applyProtection="1">
      <alignment vertical="top"/>
      <protection hidden="1"/>
    </xf>
    <xf numFmtId="0" fontId="4" fillId="8" borderId="0" xfId="2" applyFont="1" applyFill="1" applyAlignment="1" applyProtection="1">
      <alignment vertical="top"/>
      <protection hidden="1"/>
    </xf>
    <xf numFmtId="0" fontId="6" fillId="4" borderId="22" xfId="0" applyFont="1" applyFill="1" applyBorder="1" applyAlignment="1" applyProtection="1">
      <alignment horizontal="left" vertical="center"/>
      <protection locked="0"/>
    </xf>
    <xf numFmtId="10" fontId="0" fillId="0" borderId="1" xfId="0" quotePrefix="1" applyNumberFormat="1" applyBorder="1" applyAlignment="1" applyProtection="1">
      <alignment horizontal="center" vertical="top"/>
      <protection hidden="1"/>
    </xf>
    <xf numFmtId="16" fontId="20" fillId="8" borderId="53" xfId="0" quotePrefix="1" applyNumberFormat="1" applyFont="1" applyFill="1" applyBorder="1" applyAlignment="1" applyProtection="1">
      <alignment horizontal="left" vertical="center"/>
      <protection hidden="1"/>
    </xf>
    <xf numFmtId="16" fontId="8" fillId="3" borderId="4" xfId="0" applyNumberFormat="1" applyFont="1" applyFill="1" applyBorder="1" applyAlignment="1" applyProtection="1">
      <alignment horizontal="center" vertical="top" wrapText="1"/>
      <protection hidden="1"/>
    </xf>
    <xf numFmtId="0" fontId="0" fillId="0" borderId="20" xfId="0" applyBorder="1" applyAlignment="1" applyProtection="1">
      <alignment vertical="top"/>
      <protection hidden="1"/>
    </xf>
    <xf numFmtId="0" fontId="6" fillId="0" borderId="2" xfId="0" applyFont="1" applyBorder="1" applyAlignment="1" applyProtection="1">
      <alignment vertical="top"/>
      <protection hidden="1"/>
    </xf>
    <xf numFmtId="16" fontId="6" fillId="0" borderId="2" xfId="0" quotePrefix="1" applyNumberFormat="1" applyFont="1" applyBorder="1" applyAlignment="1" applyProtection="1">
      <alignment vertical="top"/>
      <protection hidden="1"/>
    </xf>
    <xf numFmtId="16" fontId="0" fillId="0" borderId="50" xfId="0" quotePrefix="1" applyNumberFormat="1" applyBorder="1" applyAlignment="1" applyProtection="1">
      <alignment vertical="top"/>
      <protection hidden="1"/>
    </xf>
    <xf numFmtId="16" fontId="8" fillId="0" borderId="45" xfId="0" quotePrefix="1" applyNumberFormat="1" applyFont="1" applyBorder="1" applyAlignment="1" applyProtection="1">
      <alignment vertical="top"/>
      <protection hidden="1"/>
    </xf>
    <xf numFmtId="16" fontId="21" fillId="0" borderId="45" xfId="0" quotePrefix="1" applyNumberFormat="1" applyFont="1" applyBorder="1" applyAlignment="1" applyProtection="1">
      <alignment vertical="top"/>
      <protection hidden="1"/>
    </xf>
    <xf numFmtId="16" fontId="8" fillId="0" borderId="40" xfId="0" quotePrefix="1" applyNumberFormat="1" applyFont="1" applyBorder="1" applyAlignment="1" applyProtection="1">
      <alignment vertical="top"/>
      <protection hidden="1"/>
    </xf>
    <xf numFmtId="0" fontId="6" fillId="0" borderId="20" xfId="0" applyFont="1" applyBorder="1" applyAlignment="1" applyProtection="1">
      <alignment vertical="top" wrapText="1"/>
      <protection hidden="1"/>
    </xf>
    <xf numFmtId="4" fontId="6" fillId="0" borderId="40" xfId="0" applyNumberFormat="1" applyFont="1" applyBorder="1" applyAlignment="1" applyProtection="1">
      <alignment horizontal="center" vertical="center"/>
      <protection hidden="1"/>
    </xf>
    <xf numFmtId="49" fontId="0" fillId="0" borderId="0" xfId="0" applyNumberFormat="1" applyAlignment="1" applyProtection="1">
      <alignment vertical="top"/>
      <protection hidden="1"/>
    </xf>
    <xf numFmtId="49" fontId="5" fillId="0" borderId="0" xfId="0" applyNumberFormat="1" applyFont="1" applyAlignment="1" applyProtection="1">
      <alignment horizontal="center" vertical="center" wrapText="1"/>
      <protection hidden="1"/>
    </xf>
    <xf numFmtId="49" fontId="6" fillId="0" borderId="3" xfId="0" applyNumberFormat="1" applyFont="1" applyBorder="1" applyAlignment="1" applyProtection="1">
      <alignment vertical="center"/>
      <protection hidden="1"/>
    </xf>
    <xf numFmtId="49" fontId="6" fillId="0" borderId="0" xfId="0" quotePrefix="1" applyNumberFormat="1" applyFont="1" applyAlignment="1" applyProtection="1">
      <alignment vertical="top"/>
      <protection hidden="1"/>
    </xf>
    <xf numFmtId="49" fontId="8" fillId="0" borderId="8" xfId="0" applyNumberFormat="1" applyFont="1" applyBorder="1" applyAlignment="1" applyProtection="1">
      <alignment vertical="center"/>
      <protection hidden="1"/>
    </xf>
    <xf numFmtId="49" fontId="8" fillId="0" borderId="14" xfId="0" quotePrefix="1" applyNumberFormat="1" applyFont="1" applyBorder="1" applyAlignment="1" applyProtection="1">
      <alignment horizontal="left" vertical="top"/>
      <protection hidden="1"/>
    </xf>
    <xf numFmtId="49" fontId="8" fillId="0" borderId="39" xfId="0" quotePrefix="1" applyNumberFormat="1" applyFont="1" applyBorder="1" applyAlignment="1" applyProtection="1">
      <alignment horizontal="left" vertical="top"/>
      <protection hidden="1"/>
    </xf>
    <xf numFmtId="49" fontId="4" fillId="0" borderId="35" xfId="0" quotePrefix="1" applyNumberFormat="1" applyFont="1" applyBorder="1" applyAlignment="1" applyProtection="1">
      <alignment horizontal="right" vertical="top"/>
      <protection hidden="1"/>
    </xf>
    <xf numFmtId="49" fontId="4" fillId="0" borderId="9" xfId="0" quotePrefix="1" applyNumberFormat="1" applyFont="1" applyBorder="1" applyAlignment="1" applyProtection="1">
      <alignment horizontal="right" vertical="top"/>
      <protection hidden="1"/>
    </xf>
    <xf numFmtId="49" fontId="4" fillId="0" borderId="39" xfId="0" applyNumberFormat="1" applyFont="1" applyBorder="1" applyAlignment="1" applyProtection="1">
      <alignment horizontal="right" vertical="top"/>
      <protection hidden="1"/>
    </xf>
    <xf numFmtId="49" fontId="4" fillId="0" borderId="15" xfId="0" applyNumberFormat="1" applyFont="1" applyBorder="1" applyAlignment="1" applyProtection="1">
      <alignment horizontal="right" vertical="top"/>
      <protection hidden="1"/>
    </xf>
    <xf numFmtId="49" fontId="4" fillId="0" borderId="47" xfId="0" quotePrefix="1" applyNumberFormat="1" applyFont="1" applyBorder="1" applyAlignment="1" applyProtection="1">
      <alignment horizontal="right" vertical="top"/>
      <protection hidden="1"/>
    </xf>
    <xf numFmtId="49" fontId="4" fillId="0" borderId="15" xfId="0" quotePrefix="1" applyNumberFormat="1" applyFont="1" applyBorder="1" applyAlignment="1" applyProtection="1">
      <alignment horizontal="right" vertical="top"/>
      <protection hidden="1"/>
    </xf>
    <xf numFmtId="49" fontId="4" fillId="0" borderId="39" xfId="0" quotePrefix="1" applyNumberFormat="1" applyFont="1" applyBorder="1" applyAlignment="1" applyProtection="1">
      <alignment horizontal="right" vertical="top"/>
      <protection hidden="1"/>
    </xf>
    <xf numFmtId="49" fontId="8" fillId="0" borderId="14" xfId="0" applyNumberFormat="1" applyFont="1" applyBorder="1" applyAlignment="1" applyProtection="1">
      <alignment horizontal="left" vertical="top"/>
      <protection hidden="1"/>
    </xf>
    <xf numFmtId="49" fontId="4" fillId="0" borderId="0" xfId="0" quotePrefix="1" applyNumberFormat="1" applyFont="1" applyAlignment="1" applyProtection="1">
      <alignment horizontal="left" vertical="top"/>
      <protection hidden="1"/>
    </xf>
    <xf numFmtId="49" fontId="8" fillId="0" borderId="41" xfId="0" quotePrefix="1" applyNumberFormat="1" applyFont="1" applyBorder="1" applyAlignment="1" applyProtection="1">
      <alignment horizontal="left" vertical="top"/>
      <protection hidden="1"/>
    </xf>
    <xf numFmtId="49" fontId="4" fillId="0" borderId="12" xfId="0" quotePrefix="1" applyNumberFormat="1" applyFont="1" applyBorder="1" applyAlignment="1" applyProtection="1">
      <alignment horizontal="right" vertical="top"/>
      <protection hidden="1"/>
    </xf>
    <xf numFmtId="49" fontId="8" fillId="0" borderId="1" xfId="0" quotePrefix="1" applyNumberFormat="1" applyFont="1" applyBorder="1" applyAlignment="1" applyProtection="1">
      <alignment horizontal="left" vertical="top"/>
      <protection hidden="1"/>
    </xf>
    <xf numFmtId="49" fontId="4" fillId="0" borderId="1" xfId="0" quotePrefix="1" applyNumberFormat="1" applyFont="1" applyBorder="1" applyAlignment="1" applyProtection="1">
      <alignment horizontal="left" vertical="top"/>
      <protection hidden="1"/>
    </xf>
    <xf numFmtId="49" fontId="0" fillId="0" borderId="3" xfId="0" applyNumberFormat="1" applyBorder="1" applyAlignment="1" applyProtection="1">
      <alignment vertical="top"/>
      <protection hidden="1"/>
    </xf>
    <xf numFmtId="49" fontId="8" fillId="8" borderId="33" xfId="0" quotePrefix="1" applyNumberFormat="1" applyFont="1" applyFill="1" applyBorder="1" applyAlignment="1" applyProtection="1">
      <alignment horizontal="left" vertical="center"/>
      <protection hidden="1"/>
    </xf>
    <xf numFmtId="49" fontId="39" fillId="4" borderId="1" xfId="0" quotePrefix="1" applyNumberFormat="1" applyFont="1" applyFill="1" applyBorder="1" applyAlignment="1" applyProtection="1">
      <alignment vertical="center"/>
      <protection hidden="1"/>
    </xf>
    <xf numFmtId="49" fontId="0" fillId="0" borderId="14" xfId="0" applyNumberFormat="1" applyBorder="1" applyAlignment="1" applyProtection="1">
      <alignment vertical="top"/>
      <protection hidden="1"/>
    </xf>
    <xf numFmtId="49" fontId="0" fillId="0" borderId="9" xfId="0" applyNumberFormat="1" applyBorder="1" applyAlignment="1" applyProtection="1">
      <alignment vertical="top"/>
      <protection hidden="1"/>
    </xf>
    <xf numFmtId="0" fontId="15" fillId="0" borderId="9" xfId="0" applyFont="1" applyBorder="1" applyAlignment="1" applyProtection="1">
      <alignment vertical="top"/>
      <protection hidden="1"/>
    </xf>
    <xf numFmtId="0" fontId="40" fillId="0" borderId="0" xfId="0" applyFont="1" applyAlignment="1" applyProtection="1">
      <alignment vertical="top"/>
      <protection hidden="1"/>
    </xf>
    <xf numFmtId="0" fontId="41" fillId="0" borderId="0" xfId="0" applyFont="1" applyAlignment="1" applyProtection="1">
      <alignment horizontal="right" vertical="top"/>
      <protection hidden="1"/>
    </xf>
    <xf numFmtId="0" fontId="41" fillId="0" borderId="0" xfId="0" applyFont="1" applyAlignment="1" applyProtection="1">
      <alignment vertical="top"/>
      <protection hidden="1"/>
    </xf>
    <xf numFmtId="0" fontId="42" fillId="0" borderId="0" xfId="0" applyFont="1" applyAlignment="1" applyProtection="1">
      <alignment horizontal="right" vertical="top"/>
      <protection hidden="1"/>
    </xf>
    <xf numFmtId="0" fontId="43" fillId="0" borderId="0" xfId="0" applyFont="1" applyAlignment="1" applyProtection="1">
      <alignment vertical="top"/>
      <protection hidden="1"/>
    </xf>
    <xf numFmtId="0" fontId="43" fillId="0" borderId="0" xfId="0" applyFont="1" applyAlignment="1" applyProtection="1">
      <alignment vertical="center"/>
      <protection hidden="1"/>
    </xf>
    <xf numFmtId="0" fontId="43" fillId="0" borderId="0" xfId="0" applyFont="1"/>
    <xf numFmtId="0" fontId="45" fillId="0" borderId="9" xfId="0" applyFont="1" applyBorder="1" applyAlignment="1" applyProtection="1">
      <alignment horizontal="left" vertical="center"/>
      <protection locked="0"/>
    </xf>
    <xf numFmtId="0" fontId="0" fillId="0" borderId="0" xfId="0" applyAlignment="1" applyProtection="1">
      <alignment horizontal="right" vertical="top"/>
      <protection hidden="1"/>
    </xf>
    <xf numFmtId="0" fontId="11" fillId="0" borderId="0" xfId="0" applyFont="1" applyAlignment="1" applyProtection="1">
      <alignment vertical="top"/>
      <protection locked="0" hidden="1"/>
    </xf>
    <xf numFmtId="0" fontId="15" fillId="0" borderId="0" xfId="0" applyFont="1" applyAlignment="1" applyProtection="1">
      <alignment vertical="center"/>
      <protection locked="0" hidden="1"/>
    </xf>
    <xf numFmtId="0" fontId="15" fillId="0" borderId="0" xfId="0" applyFont="1" applyProtection="1">
      <protection locked="0" hidden="1"/>
    </xf>
    <xf numFmtId="4" fontId="0" fillId="0" borderId="0" xfId="0" applyNumberFormat="1" applyAlignment="1" applyProtection="1">
      <alignment vertical="top" wrapText="1"/>
      <protection locked="0" hidden="1"/>
    </xf>
    <xf numFmtId="4" fontId="0" fillId="0" borderId="0" xfId="0" applyNumberFormat="1" applyAlignment="1" applyProtection="1">
      <alignment vertical="center" wrapText="1"/>
      <protection locked="0" hidden="1"/>
    </xf>
    <xf numFmtId="0" fontId="16" fillId="0" borderId="0" xfId="0" applyFont="1" applyProtection="1">
      <protection locked="0" hidden="1"/>
    </xf>
    <xf numFmtId="0" fontId="15" fillId="0" borderId="0" xfId="0" applyFont="1" applyAlignment="1" applyProtection="1">
      <alignment vertical="top" wrapText="1"/>
      <protection locked="0" hidden="1"/>
    </xf>
    <xf numFmtId="49" fontId="4" fillId="0" borderId="58" xfId="0" applyNumberFormat="1" applyFont="1" applyBorder="1" applyAlignment="1" applyProtection="1">
      <alignment vertical="center"/>
      <protection hidden="1"/>
    </xf>
    <xf numFmtId="0" fontId="0" fillId="0" borderId="37" xfId="0" applyBorder="1" applyAlignment="1" applyProtection="1">
      <alignment horizontal="center" vertical="center"/>
      <protection hidden="1"/>
    </xf>
    <xf numFmtId="16" fontId="0" fillId="0" borderId="21" xfId="0" quotePrefix="1" applyNumberFormat="1" applyBorder="1" applyAlignment="1" applyProtection="1">
      <alignment horizontal="left" vertical="top"/>
      <protection hidden="1"/>
    </xf>
    <xf numFmtId="0" fontId="0" fillId="3" borderId="0" xfId="0" applyFill="1" applyAlignment="1">
      <alignment vertical="center"/>
    </xf>
    <xf numFmtId="0" fontId="6" fillId="0" borderId="8" xfId="0" applyFont="1" applyBorder="1"/>
    <xf numFmtId="0" fontId="4" fillId="0" borderId="2" xfId="0" applyFont="1" applyBorder="1" applyAlignment="1">
      <alignment vertical="center"/>
    </xf>
    <xf numFmtId="0" fontId="0" fillId="0" borderId="4" xfId="0" applyBorder="1"/>
    <xf numFmtId="0" fontId="4" fillId="0" borderId="19" xfId="0" applyFont="1" applyBorder="1" applyAlignment="1">
      <alignment vertical="center"/>
    </xf>
    <xf numFmtId="0" fontId="0" fillId="0" borderId="40" xfId="0" applyBorder="1"/>
    <xf numFmtId="0" fontId="31" fillId="3" borderId="0" xfId="0" applyFont="1" applyFill="1" applyAlignment="1">
      <alignment vertical="center"/>
    </xf>
    <xf numFmtId="0" fontId="0" fillId="3" borderId="0" xfId="0" applyFill="1"/>
    <xf numFmtId="4" fontId="46" fillId="0" borderId="1" xfId="0" applyNumberFormat="1" applyFont="1" applyBorder="1" applyAlignment="1" applyProtection="1">
      <alignment vertical="top"/>
      <protection locked="0"/>
    </xf>
    <xf numFmtId="4" fontId="46" fillId="0" borderId="1" xfId="0" applyNumberFormat="1" applyFont="1" applyBorder="1" applyAlignment="1" applyProtection="1">
      <alignment horizontal="right" vertical="top"/>
      <protection locked="0"/>
    </xf>
    <xf numFmtId="0" fontId="4" fillId="0" borderId="40" xfId="0" applyFont="1" applyBorder="1" applyAlignment="1" applyProtection="1">
      <alignment horizontal="right" vertical="top"/>
      <protection hidden="1"/>
    </xf>
    <xf numFmtId="49" fontId="4" fillId="0" borderId="8" xfId="0" applyNumberFormat="1" applyFont="1" applyBorder="1" applyAlignment="1" applyProtection="1">
      <alignment vertical="center"/>
      <protection hidden="1"/>
    </xf>
    <xf numFmtId="0" fontId="6" fillId="0" borderId="10" xfId="0" applyFont="1" applyBorder="1" applyAlignment="1">
      <alignment horizontal="right" vertical="center"/>
    </xf>
    <xf numFmtId="0" fontId="28" fillId="0" borderId="0" xfId="0" applyFont="1" applyAlignment="1" applyProtection="1">
      <alignment vertical="top"/>
      <protection locked="0" hidden="1"/>
    </xf>
    <xf numFmtId="0" fontId="32" fillId="0" borderId="0" xfId="0" applyFont="1" applyAlignment="1" applyProtection="1">
      <alignment vertical="center"/>
      <protection locked="0" hidden="1"/>
    </xf>
    <xf numFmtId="0" fontId="4" fillId="0" borderId="0" xfId="0" applyFont="1" applyAlignment="1" applyProtection="1">
      <alignment horizontal="center" vertical="top" wrapText="1"/>
      <protection locked="0"/>
    </xf>
    <xf numFmtId="0" fontId="8" fillId="8" borderId="0" xfId="0" applyFont="1" applyFill="1" applyAlignment="1" applyProtection="1">
      <alignment vertical="center"/>
      <protection hidden="1"/>
    </xf>
    <xf numFmtId="166" fontId="0" fillId="8" borderId="33" xfId="0" applyNumberFormat="1" applyFill="1" applyBorder="1" applyAlignment="1" applyProtection="1">
      <alignment horizontal="right" vertical="center"/>
      <protection hidden="1"/>
    </xf>
    <xf numFmtId="0" fontId="6" fillId="3" borderId="3" xfId="0" applyFont="1" applyFill="1" applyBorder="1" applyAlignment="1" applyProtection="1">
      <alignment vertical="top"/>
      <protection hidden="1"/>
    </xf>
    <xf numFmtId="0" fontId="4" fillId="3" borderId="6" xfId="0" applyFont="1" applyFill="1" applyBorder="1" applyAlignment="1" applyProtection="1">
      <alignment horizontal="left" vertical="center"/>
      <protection hidden="1"/>
    </xf>
    <xf numFmtId="0" fontId="4" fillId="0" borderId="19" xfId="0" applyFont="1" applyBorder="1" applyAlignment="1" applyProtection="1">
      <alignment vertical="top"/>
      <protection hidden="1"/>
    </xf>
    <xf numFmtId="4" fontId="6" fillId="11" borderId="34" xfId="0" applyNumberFormat="1" applyFont="1" applyFill="1" applyBorder="1" applyAlignment="1" applyProtection="1">
      <alignment horizontal="center" vertical="top"/>
      <protection hidden="1"/>
    </xf>
    <xf numFmtId="0" fontId="8" fillId="11" borderId="34" xfId="2" applyFont="1" applyFill="1" applyBorder="1" applyAlignment="1" applyProtection="1">
      <alignment horizontal="center" vertical="top" wrapText="1"/>
      <protection hidden="1"/>
    </xf>
    <xf numFmtId="0" fontId="8" fillId="11" borderId="0" xfId="2" applyFont="1" applyFill="1" applyAlignment="1" applyProtection="1">
      <alignment horizontal="center" vertical="top" wrapText="1"/>
      <protection hidden="1"/>
    </xf>
    <xf numFmtId="4" fontId="0" fillId="4" borderId="44" xfId="2" applyNumberFormat="1" applyFont="1" applyFill="1" applyBorder="1" applyAlignment="1" applyProtection="1">
      <alignment horizontal="right" vertical="top"/>
      <protection locked="0"/>
    </xf>
    <xf numFmtId="0" fontId="6" fillId="11" borderId="0" xfId="0" applyFont="1" applyFill="1" applyAlignment="1" applyProtection="1">
      <alignment vertical="top" wrapText="1"/>
      <protection hidden="1"/>
    </xf>
    <xf numFmtId="0" fontId="6" fillId="11" borderId="0" xfId="0" applyFont="1" applyFill="1" applyAlignment="1" applyProtection="1">
      <alignment vertical="top"/>
      <protection hidden="1"/>
    </xf>
    <xf numFmtId="0" fontId="22" fillId="11" borderId="0" xfId="0" applyFont="1" applyFill="1" applyAlignment="1" applyProtection="1">
      <alignment horizontal="right" vertical="top" indent="4"/>
      <protection hidden="1"/>
    </xf>
    <xf numFmtId="0" fontId="0" fillId="0" borderId="23" xfId="0" applyBorder="1" applyAlignment="1" applyProtection="1">
      <alignment horizontal="left" vertical="top"/>
      <protection hidden="1"/>
    </xf>
    <xf numFmtId="16" fontId="48" fillId="8" borderId="32" xfId="0" quotePrefix="1" applyNumberFormat="1" applyFont="1" applyFill="1" applyBorder="1" applyAlignment="1" applyProtection="1">
      <alignment vertical="center"/>
      <protection hidden="1"/>
    </xf>
    <xf numFmtId="0" fontId="4" fillId="0" borderId="0" xfId="1" applyFont="1" applyAlignment="1" applyProtection="1">
      <alignment horizontal="left" vertical="top"/>
      <protection hidden="1"/>
    </xf>
    <xf numFmtId="0" fontId="18" fillId="3" borderId="0" xfId="1" applyFont="1" applyFill="1" applyAlignment="1" applyProtection="1">
      <alignment vertical="top" wrapText="1"/>
      <protection hidden="1"/>
    </xf>
    <xf numFmtId="0" fontId="18" fillId="3" borderId="42" xfId="1" quotePrefix="1" applyFont="1" applyFill="1" applyBorder="1" applyAlignment="1" applyProtection="1">
      <alignment vertical="top" wrapText="1"/>
      <protection hidden="1"/>
    </xf>
    <xf numFmtId="0" fontId="18" fillId="3" borderId="0" xfId="1" quotePrefix="1" applyFont="1" applyFill="1" applyAlignment="1" applyProtection="1">
      <alignment vertical="top" wrapText="1"/>
      <protection hidden="1"/>
    </xf>
    <xf numFmtId="166" fontId="0" fillId="0" borderId="41" xfId="0" applyNumberFormat="1" applyBorder="1" applyAlignment="1" applyProtection="1">
      <alignment vertical="top"/>
      <protection hidden="1"/>
    </xf>
    <xf numFmtId="166" fontId="0" fillId="0" borderId="39" xfId="0" applyNumberFormat="1" applyBorder="1" applyAlignment="1" applyProtection="1">
      <alignment vertical="top"/>
      <protection hidden="1"/>
    </xf>
    <xf numFmtId="166" fontId="0" fillId="0" borderId="35" xfId="0" applyNumberFormat="1" applyBorder="1" applyAlignment="1" applyProtection="1">
      <alignment vertical="top"/>
      <protection hidden="1"/>
    </xf>
    <xf numFmtId="166" fontId="6" fillId="0" borderId="40" xfId="0" applyNumberFormat="1" applyFont="1" applyBorder="1" applyAlignment="1" applyProtection="1">
      <alignment horizontal="right" vertical="center"/>
      <protection hidden="1"/>
    </xf>
    <xf numFmtId="0" fontId="4" fillId="3" borderId="50" xfId="2" quotePrefix="1" applyFont="1" applyFill="1" applyBorder="1" applyAlignment="1" applyProtection="1">
      <alignment horizontal="center" vertical="top"/>
      <protection hidden="1"/>
    </xf>
    <xf numFmtId="0" fontId="19" fillId="0" borderId="30" xfId="1" applyFont="1" applyBorder="1" applyAlignment="1" applyProtection="1">
      <alignment vertical="top"/>
      <protection hidden="1"/>
    </xf>
    <xf numFmtId="0" fontId="0" fillId="3" borderId="45" xfId="1" applyFont="1" applyFill="1" applyBorder="1" applyAlignment="1" applyProtection="1">
      <alignment vertical="top"/>
      <protection hidden="1"/>
    </xf>
    <xf numFmtId="0" fontId="9" fillId="0" borderId="0" xfId="2" applyFont="1" applyAlignment="1" applyProtection="1">
      <alignment horizontal="right" vertical="top"/>
      <protection hidden="1"/>
    </xf>
    <xf numFmtId="4" fontId="9" fillId="0" borderId="32" xfId="2" applyNumberFormat="1" applyFont="1" applyBorder="1" applyAlignment="1" applyProtection="1">
      <alignment vertical="top"/>
      <protection hidden="1"/>
    </xf>
    <xf numFmtId="0" fontId="9" fillId="0" borderId="34" xfId="2" applyFont="1" applyBorder="1" applyAlignment="1" applyProtection="1">
      <alignment vertical="top"/>
      <protection hidden="1"/>
    </xf>
    <xf numFmtId="0" fontId="8" fillId="0" borderId="34" xfId="2" applyFont="1" applyBorder="1" applyAlignment="1" applyProtection="1">
      <alignment horizontal="right" vertical="top"/>
      <protection hidden="1"/>
    </xf>
    <xf numFmtId="4" fontId="6" fillId="0" borderId="13" xfId="0" applyNumberFormat="1" applyFont="1" applyBorder="1" applyAlignment="1" applyProtection="1">
      <alignment horizontal="right" vertical="top"/>
      <protection hidden="1"/>
    </xf>
    <xf numFmtId="0" fontId="9" fillId="0" borderId="42" xfId="2" applyFont="1" applyBorder="1" applyAlignment="1" applyProtection="1">
      <alignment horizontal="right" vertical="top"/>
      <protection hidden="1"/>
    </xf>
    <xf numFmtId="4" fontId="9" fillId="0" borderId="51" xfId="2" applyNumberFormat="1" applyFont="1" applyBorder="1" applyAlignment="1" applyProtection="1">
      <alignment vertical="top"/>
      <protection hidden="1"/>
    </xf>
    <xf numFmtId="0" fontId="9" fillId="0" borderId="57" xfId="2" applyFont="1" applyBorder="1" applyAlignment="1" applyProtection="1">
      <alignment vertical="top"/>
      <protection hidden="1"/>
    </xf>
    <xf numFmtId="0" fontId="8" fillId="0" borderId="57" xfId="2" applyFont="1" applyBorder="1" applyAlignment="1" applyProtection="1">
      <alignment horizontal="right" vertical="top"/>
      <protection hidden="1"/>
    </xf>
    <xf numFmtId="4" fontId="6" fillId="0" borderId="49" xfId="0" applyNumberFormat="1" applyFont="1" applyBorder="1" applyAlignment="1" applyProtection="1">
      <alignment horizontal="right" vertical="top"/>
      <protection hidden="1"/>
    </xf>
    <xf numFmtId="0" fontId="19" fillId="0" borderId="44" xfId="1" applyFont="1" applyBorder="1" applyAlignment="1" applyProtection="1">
      <alignment vertical="top"/>
      <protection hidden="1"/>
    </xf>
    <xf numFmtId="0" fontId="29" fillId="0" borderId="45" xfId="1" quotePrefix="1" applyFont="1" applyBorder="1" applyAlignment="1" applyProtection="1">
      <alignment horizontal="center" vertical="top"/>
      <protection hidden="1"/>
    </xf>
    <xf numFmtId="0" fontId="17" fillId="4" borderId="45" xfId="1" applyFont="1" applyFill="1" applyBorder="1" applyAlignment="1" applyProtection="1">
      <alignment vertical="top" wrapText="1"/>
      <protection locked="0"/>
    </xf>
    <xf numFmtId="44" fontId="0" fillId="0" borderId="0" xfId="6" applyFont="1"/>
    <xf numFmtId="0" fontId="6" fillId="0" borderId="0" xfId="0" applyFont="1"/>
    <xf numFmtId="166" fontId="6" fillId="0" borderId="0" xfId="0" applyNumberFormat="1" applyFont="1"/>
    <xf numFmtId="166" fontId="0" fillId="0" borderId="0" xfId="0" applyNumberFormat="1"/>
    <xf numFmtId="16" fontId="0" fillId="0" borderId="0" xfId="0" applyNumberFormat="1"/>
    <xf numFmtId="0" fontId="0" fillId="12" borderId="61" xfId="0" applyFill="1" applyBorder="1"/>
    <xf numFmtId="0" fontId="0" fillId="12" borderId="62" xfId="0" applyFill="1" applyBorder="1"/>
    <xf numFmtId="166" fontId="0" fillId="12" borderId="62" xfId="0" applyNumberFormat="1" applyFill="1" applyBorder="1"/>
    <xf numFmtId="0" fontId="49" fillId="0" borderId="0" xfId="0" applyFont="1"/>
    <xf numFmtId="166" fontId="49" fillId="0" borderId="0" xfId="0" applyNumberFormat="1" applyFont="1"/>
    <xf numFmtId="0" fontId="50" fillId="0" borderId="36" xfId="3" applyFont="1" applyBorder="1" applyAlignment="1" applyProtection="1">
      <alignment vertical="top"/>
      <protection hidden="1"/>
    </xf>
    <xf numFmtId="0" fontId="50" fillId="0" borderId="38" xfId="3" applyFont="1" applyBorder="1" applyAlignment="1" applyProtection="1">
      <alignment vertical="top"/>
      <protection hidden="1"/>
    </xf>
    <xf numFmtId="0" fontId="50" fillId="0" borderId="19" xfId="3" applyFont="1" applyBorder="1" applyAlignment="1" applyProtection="1">
      <alignment vertical="top"/>
      <protection hidden="1"/>
    </xf>
    <xf numFmtId="0" fontId="50" fillId="0" borderId="40" xfId="0" applyFont="1" applyBorder="1" applyAlignment="1" applyProtection="1">
      <alignment vertical="top"/>
      <protection hidden="1"/>
    </xf>
    <xf numFmtId="0" fontId="30" fillId="0" borderId="36" xfId="3" applyBorder="1" applyAlignment="1" applyProtection="1">
      <alignment vertical="top"/>
      <protection hidden="1"/>
    </xf>
    <xf numFmtId="0" fontId="30" fillId="0" borderId="38" xfId="3" applyBorder="1" applyAlignment="1" applyProtection="1">
      <alignment vertical="top"/>
      <protection hidden="1"/>
    </xf>
    <xf numFmtId="0" fontId="44" fillId="0" borderId="11" xfId="0" applyFont="1" applyBorder="1" applyAlignment="1" applyProtection="1">
      <alignment horizontal="center" textRotation="90"/>
      <protection hidden="1"/>
    </xf>
    <xf numFmtId="0" fontId="37" fillId="8" borderId="0" xfId="0" applyFont="1" applyFill="1" applyAlignment="1" applyProtection="1">
      <alignment horizontal="center" vertical="center" textRotation="90"/>
      <protection hidden="1"/>
    </xf>
    <xf numFmtId="0" fontId="0" fillId="0" borderId="19" xfId="0" applyBorder="1" applyAlignment="1" applyProtection="1">
      <alignment vertical="top"/>
      <protection hidden="1"/>
    </xf>
    <xf numFmtId="0" fontId="0" fillId="0" borderId="20" xfId="0" applyBorder="1" applyAlignment="1" applyProtection="1">
      <alignment vertical="top"/>
      <protection hidden="1"/>
    </xf>
    <xf numFmtId="0" fontId="31" fillId="8" borderId="0" xfId="0" applyFont="1" applyFill="1" applyAlignment="1" applyProtection="1">
      <alignment vertical="center" wrapText="1"/>
      <protection hidden="1"/>
    </xf>
    <xf numFmtId="0" fontId="0" fillId="0" borderId="21" xfId="0" applyBorder="1" applyAlignment="1" applyProtection="1">
      <alignment vertical="center"/>
      <protection hidden="1"/>
    </xf>
    <xf numFmtId="0" fontId="0" fillId="0" borderId="22" xfId="0" applyBorder="1" applyAlignment="1" applyProtection="1">
      <alignment vertical="center"/>
      <protection hidden="1"/>
    </xf>
    <xf numFmtId="0" fontId="0" fillId="0" borderId="36" xfId="0" applyBorder="1" applyAlignment="1" applyProtection="1">
      <alignment vertical="center"/>
      <protection hidden="1"/>
    </xf>
    <xf numFmtId="0" fontId="0" fillId="0" borderId="37" xfId="0" applyBorder="1" applyAlignment="1" applyProtection="1">
      <alignment vertical="center"/>
      <protection hidden="1"/>
    </xf>
    <xf numFmtId="0" fontId="0" fillId="0" borderId="50" xfId="0" applyBorder="1" applyAlignment="1" applyProtection="1">
      <alignment vertical="center"/>
      <protection hidden="1"/>
    </xf>
    <xf numFmtId="0" fontId="0" fillId="0" borderId="45" xfId="0" applyBorder="1" applyAlignment="1" applyProtection="1">
      <alignment vertical="center"/>
      <protection hidden="1"/>
    </xf>
    <xf numFmtId="0" fontId="6" fillId="0" borderId="2" xfId="0" applyFont="1" applyBorder="1" applyAlignment="1" applyProtection="1">
      <alignment vertical="top"/>
      <protection hidden="1"/>
    </xf>
    <xf numFmtId="0" fontId="6" fillId="0" borderId="3" xfId="0" applyFont="1" applyBorder="1" applyAlignment="1" applyProtection="1">
      <alignment vertical="top"/>
      <protection hidden="1"/>
    </xf>
    <xf numFmtId="0" fontId="0" fillId="0" borderId="36" xfId="0" applyBorder="1" applyAlignment="1" applyProtection="1">
      <alignment vertical="top"/>
      <protection hidden="1"/>
    </xf>
    <xf numFmtId="0" fontId="0" fillId="0" borderId="37" xfId="0" applyBorder="1" applyAlignment="1" applyProtection="1">
      <alignment vertical="top"/>
      <protection hidden="1"/>
    </xf>
    <xf numFmtId="0" fontId="6" fillId="4" borderId="37" xfId="0" applyFont="1" applyFill="1" applyBorder="1" applyAlignment="1" applyProtection="1">
      <alignment vertical="center"/>
      <protection locked="0"/>
    </xf>
    <xf numFmtId="0" fontId="6" fillId="4" borderId="38" xfId="0" applyFont="1" applyFill="1" applyBorder="1" applyAlignment="1" applyProtection="1">
      <alignment vertical="center"/>
      <protection locked="0"/>
    </xf>
    <xf numFmtId="0" fontId="6" fillId="4" borderId="45" xfId="0" applyFont="1" applyFill="1" applyBorder="1" applyAlignment="1" applyProtection="1">
      <alignment vertical="center"/>
      <protection locked="0"/>
    </xf>
    <xf numFmtId="0" fontId="6" fillId="4" borderId="43" xfId="0" applyFont="1" applyFill="1" applyBorder="1" applyAlignment="1" applyProtection="1">
      <alignment vertical="center"/>
      <protection locked="0"/>
    </xf>
    <xf numFmtId="0" fontId="6" fillId="5" borderId="20" xfId="0" applyFont="1" applyFill="1" applyBorder="1" applyAlignment="1" applyProtection="1">
      <alignment vertical="center"/>
      <protection locked="0"/>
    </xf>
    <xf numFmtId="0" fontId="6" fillId="5" borderId="40" xfId="0" applyFont="1" applyFill="1" applyBorder="1" applyAlignment="1" applyProtection="1">
      <alignment vertical="center"/>
      <protection locked="0"/>
    </xf>
    <xf numFmtId="0" fontId="0" fillId="0" borderId="19" xfId="0" applyBorder="1" applyAlignment="1" applyProtection="1">
      <alignment vertical="center"/>
      <protection hidden="1"/>
    </xf>
    <xf numFmtId="0" fontId="0" fillId="0" borderId="20" xfId="0" applyBorder="1" applyAlignment="1" applyProtection="1">
      <alignment vertical="center"/>
      <protection hidden="1"/>
    </xf>
    <xf numFmtId="0" fontId="5" fillId="0" borderId="0" xfId="0" applyFont="1" applyAlignment="1" applyProtection="1">
      <alignment horizontal="left" vertical="center"/>
      <protection hidden="1"/>
    </xf>
    <xf numFmtId="0" fontId="5" fillId="0" borderId="13" xfId="0" applyFont="1" applyBorder="1" applyAlignment="1" applyProtection="1">
      <alignment horizontal="left" vertical="center"/>
      <protection hidden="1"/>
    </xf>
    <xf numFmtId="0" fontId="0" fillId="0" borderId="0" xfId="0" applyAlignment="1" applyProtection="1">
      <alignment horizontal="left" vertical="center" wrapText="1"/>
      <protection hidden="1"/>
    </xf>
    <xf numFmtId="0" fontId="0" fillId="0" borderId="13" xfId="0" applyBorder="1" applyAlignment="1" applyProtection="1">
      <alignment horizontal="left" vertical="center" wrapText="1"/>
      <protection hidden="1"/>
    </xf>
    <xf numFmtId="0" fontId="0" fillId="4" borderId="24" xfId="0" applyFill="1" applyBorder="1" applyAlignment="1" applyProtection="1">
      <alignment horizontal="left" vertical="top" wrapText="1" indent="1"/>
      <protection hidden="1"/>
    </xf>
    <xf numFmtId="0" fontId="0" fillId="4" borderId="29" xfId="0" applyFill="1" applyBorder="1" applyAlignment="1" applyProtection="1">
      <alignment horizontal="left" vertical="top" wrapText="1" indent="1"/>
      <protection hidden="1"/>
    </xf>
    <xf numFmtId="0" fontId="0" fillId="4" borderId="25" xfId="0" applyFill="1" applyBorder="1" applyAlignment="1" applyProtection="1">
      <alignment horizontal="left" vertical="top" wrapText="1" indent="1"/>
      <protection hidden="1"/>
    </xf>
    <xf numFmtId="0" fontId="0" fillId="7" borderId="26" xfId="0" applyFill="1" applyBorder="1" applyAlignment="1" applyProtection="1">
      <alignment horizontal="left" vertical="top" wrapText="1" indent="1"/>
      <protection hidden="1"/>
    </xf>
    <xf numFmtId="0" fontId="0" fillId="7" borderId="28" xfId="0" applyFill="1" applyBorder="1" applyAlignment="1" applyProtection="1">
      <alignment horizontal="left" vertical="top" wrapText="1" indent="1"/>
      <protection hidden="1"/>
    </xf>
    <xf numFmtId="0" fontId="0" fillId="7" borderId="27" xfId="0" applyFill="1" applyBorder="1" applyAlignment="1" applyProtection="1">
      <alignment horizontal="left" vertical="top" wrapText="1" indent="1"/>
      <protection hidden="1"/>
    </xf>
    <xf numFmtId="0" fontId="0" fillId="0" borderId="36" xfId="0" applyBorder="1" applyAlignment="1">
      <alignment vertical="top"/>
    </xf>
    <xf numFmtId="0" fontId="0" fillId="0" borderId="37" xfId="0" applyBorder="1" applyAlignment="1">
      <alignment vertical="top"/>
    </xf>
    <xf numFmtId="0" fontId="6" fillId="2" borderId="45" xfId="0" applyFont="1" applyFill="1" applyBorder="1" applyAlignment="1" applyProtection="1">
      <alignment horizontal="left" vertical="center"/>
      <protection hidden="1"/>
    </xf>
    <xf numFmtId="0" fontId="6" fillId="2" borderId="43" xfId="0" applyFont="1" applyFill="1" applyBorder="1" applyAlignment="1" applyProtection="1">
      <alignment horizontal="left" vertical="center"/>
      <protection hidden="1"/>
    </xf>
    <xf numFmtId="0" fontId="6" fillId="2" borderId="22" xfId="0" applyFont="1" applyFill="1" applyBorder="1" applyAlignment="1" applyProtection="1">
      <alignment horizontal="left" vertical="center"/>
      <protection hidden="1"/>
    </xf>
    <xf numFmtId="0" fontId="0" fillId="0" borderId="22" xfId="0" applyBorder="1" applyAlignment="1" applyProtection="1">
      <alignment horizontal="left" vertical="center"/>
      <protection hidden="1"/>
    </xf>
    <xf numFmtId="0" fontId="6" fillId="2" borderId="20" xfId="0" applyFont="1" applyFill="1" applyBorder="1" applyAlignment="1" applyProtection="1">
      <alignment vertical="center"/>
      <protection hidden="1"/>
    </xf>
    <xf numFmtId="0" fontId="6" fillId="2" borderId="40" xfId="0" applyFont="1" applyFill="1" applyBorder="1" applyAlignment="1" applyProtection="1">
      <alignment vertical="center"/>
      <protection hidden="1"/>
    </xf>
    <xf numFmtId="0" fontId="6" fillId="4" borderId="9" xfId="2" applyFont="1" applyFill="1" applyBorder="1" applyAlignment="1" applyProtection="1">
      <alignment vertical="center"/>
      <protection locked="0"/>
    </xf>
    <xf numFmtId="0" fontId="6" fillId="0" borderId="9" xfId="2" quotePrefix="1" applyFont="1" applyBorder="1" applyAlignment="1" applyProtection="1">
      <alignment vertical="center"/>
      <protection hidden="1"/>
    </xf>
    <xf numFmtId="0" fontId="6" fillId="0" borderId="9" xfId="2" quotePrefix="1" applyFont="1" applyBorder="1" applyAlignment="1" applyProtection="1">
      <alignment horizontal="left" vertical="center"/>
      <protection hidden="1"/>
    </xf>
    <xf numFmtId="0" fontId="0" fillId="2" borderId="19" xfId="0" applyFill="1" applyBorder="1" applyAlignment="1" applyProtection="1">
      <alignment horizontal="left" vertical="center"/>
      <protection hidden="1"/>
    </xf>
    <xf numFmtId="0" fontId="0" fillId="2" borderId="20" xfId="0" applyFill="1" applyBorder="1" applyAlignment="1" applyProtection="1">
      <alignment horizontal="left" vertical="center"/>
      <protection hidden="1"/>
    </xf>
    <xf numFmtId="0" fontId="37" fillId="11" borderId="0" xfId="0" applyFont="1" applyFill="1" applyAlignment="1" applyProtection="1">
      <alignment horizontal="center" vertical="center" textRotation="90"/>
      <protection hidden="1"/>
    </xf>
    <xf numFmtId="0" fontId="6" fillId="0" borderId="21" xfId="0" applyFont="1" applyBorder="1" applyAlignment="1" applyProtection="1">
      <alignment vertical="center"/>
      <protection hidden="1"/>
    </xf>
    <xf numFmtId="0" fontId="6" fillId="0" borderId="22" xfId="0" applyFont="1" applyBorder="1" applyAlignment="1" applyProtection="1">
      <alignment vertical="center"/>
      <protection hidden="1"/>
    </xf>
    <xf numFmtId="0" fontId="6" fillId="0" borderId="23" xfId="0" applyFont="1" applyBorder="1" applyAlignment="1" applyProtection="1">
      <alignment vertical="center"/>
      <protection hidden="1"/>
    </xf>
    <xf numFmtId="0" fontId="0" fillId="0" borderId="19" xfId="0" applyBorder="1" applyAlignment="1" applyProtection="1">
      <alignment horizontal="left" vertical="center"/>
      <protection hidden="1"/>
    </xf>
    <xf numFmtId="0" fontId="0" fillId="0" borderId="20" xfId="0" applyBorder="1" applyAlignment="1" applyProtection="1">
      <alignment horizontal="left" vertical="center"/>
      <protection hidden="1"/>
    </xf>
    <xf numFmtId="0" fontId="6" fillId="0" borderId="37" xfId="0" applyFont="1" applyBorder="1" applyAlignment="1" applyProtection="1">
      <alignment horizontal="left" vertical="center" wrapText="1"/>
      <protection hidden="1"/>
    </xf>
    <xf numFmtId="0" fontId="6" fillId="0" borderId="38" xfId="0" applyFont="1" applyBorder="1" applyAlignment="1" applyProtection="1">
      <alignment horizontal="left" vertical="center" wrapText="1"/>
      <protection hidden="1"/>
    </xf>
    <xf numFmtId="0" fontId="0" fillId="2" borderId="21" xfId="0" applyFill="1" applyBorder="1" applyAlignment="1" applyProtection="1">
      <alignment horizontal="left" vertical="center"/>
      <protection hidden="1"/>
    </xf>
    <xf numFmtId="0" fontId="0" fillId="2" borderId="22" xfId="0" applyFill="1" applyBorder="1" applyAlignment="1" applyProtection="1">
      <alignment horizontal="left" vertical="center"/>
      <protection hidden="1"/>
    </xf>
    <xf numFmtId="0" fontId="6" fillId="0" borderId="22" xfId="0" applyFont="1" applyBorder="1" applyAlignment="1" applyProtection="1">
      <alignment horizontal="left" vertical="center" wrapText="1"/>
      <protection hidden="1"/>
    </xf>
    <xf numFmtId="0" fontId="6" fillId="0" borderId="23" xfId="0" applyFont="1" applyBorder="1" applyAlignment="1" applyProtection="1">
      <alignment horizontal="left" vertical="center" wrapText="1"/>
      <protection hidden="1"/>
    </xf>
    <xf numFmtId="0" fontId="0" fillId="2" borderId="36" xfId="0" applyFill="1" applyBorder="1" applyAlignment="1" applyProtection="1">
      <alignment horizontal="left" vertical="center"/>
      <protection hidden="1"/>
    </xf>
    <xf numFmtId="0" fontId="0" fillId="2" borderId="37" xfId="0" applyFill="1" applyBorder="1" applyAlignment="1" applyProtection="1">
      <alignment horizontal="left" vertical="center"/>
      <protection hidden="1"/>
    </xf>
    <xf numFmtId="0" fontId="0" fillId="2" borderId="50" xfId="0" applyFill="1" applyBorder="1" applyAlignment="1" applyProtection="1">
      <alignment horizontal="left" vertical="center"/>
      <protection hidden="1"/>
    </xf>
    <xf numFmtId="0" fontId="0" fillId="2" borderId="45" xfId="0" applyFill="1" applyBorder="1" applyAlignment="1" applyProtection="1">
      <alignment horizontal="left" vertical="center"/>
      <protection hidden="1"/>
    </xf>
    <xf numFmtId="0" fontId="6" fillId="2" borderId="37" xfId="0" applyFont="1" applyFill="1" applyBorder="1" applyAlignment="1" applyProtection="1">
      <alignment horizontal="left" vertical="center"/>
      <protection hidden="1"/>
    </xf>
    <xf numFmtId="0" fontId="6" fillId="2" borderId="38" xfId="0" applyFont="1" applyFill="1" applyBorder="1" applyAlignment="1" applyProtection="1">
      <alignment horizontal="left" vertical="center"/>
      <protection hidden="1"/>
    </xf>
    <xf numFmtId="0" fontId="38" fillId="9" borderId="4" xfId="0" applyFont="1" applyFill="1" applyBorder="1" applyAlignment="1" applyProtection="1">
      <alignment horizontal="center" vertical="center" textRotation="90"/>
      <protection hidden="1"/>
    </xf>
    <xf numFmtId="0" fontId="38" fillId="9" borderId="13" xfId="0" applyFont="1" applyFill="1" applyBorder="1" applyAlignment="1" applyProtection="1">
      <alignment horizontal="center" vertical="center" textRotation="90"/>
      <protection hidden="1"/>
    </xf>
    <xf numFmtId="0" fontId="0" fillId="0" borderId="48" xfId="0" applyBorder="1" applyAlignment="1" applyProtection="1">
      <alignment vertical="top"/>
      <protection hidden="1"/>
    </xf>
    <xf numFmtId="0" fontId="0" fillId="0" borderId="42" xfId="0" applyBorder="1" applyAlignment="1" applyProtection="1">
      <alignment vertical="top"/>
      <protection hidden="1"/>
    </xf>
    <xf numFmtId="0" fontId="6" fillId="0" borderId="45" xfId="0" applyFont="1" applyBorder="1" applyAlignment="1" applyProtection="1">
      <alignment vertical="center"/>
      <protection hidden="1"/>
    </xf>
    <xf numFmtId="0" fontId="6" fillId="0" borderId="43" xfId="0" applyFont="1" applyBorder="1" applyAlignment="1" applyProtection="1">
      <alignment vertical="center"/>
      <protection hidden="1"/>
    </xf>
    <xf numFmtId="0" fontId="6" fillId="0" borderId="20" xfId="0" applyFont="1" applyBorder="1" applyAlignment="1" applyProtection="1">
      <alignment horizontal="left" vertical="center"/>
      <protection hidden="1"/>
    </xf>
    <xf numFmtId="0" fontId="6" fillId="0" borderId="40" xfId="0" applyFont="1" applyBorder="1" applyAlignment="1" applyProtection="1">
      <alignment horizontal="left" vertical="center"/>
      <protection hidden="1"/>
    </xf>
    <xf numFmtId="0" fontId="0" fillId="0" borderId="0" xfId="0" applyAlignment="1" applyProtection="1">
      <alignment horizontal="left" vertical="center"/>
      <protection hidden="1"/>
    </xf>
    <xf numFmtId="0" fontId="0" fillId="0" borderId="13" xfId="0" applyBorder="1" applyAlignment="1" applyProtection="1">
      <alignment horizontal="left" vertical="center"/>
      <protection hidden="1"/>
    </xf>
    <xf numFmtId="0" fontId="31" fillId="8" borderId="42" xfId="0" applyFont="1" applyFill="1" applyBorder="1" applyAlignment="1" applyProtection="1">
      <alignment vertical="top" wrapText="1"/>
      <protection hidden="1"/>
    </xf>
    <xf numFmtId="0" fontId="6" fillId="0" borderId="37" xfId="0" applyFont="1" applyBorder="1" applyAlignment="1" applyProtection="1">
      <alignment horizontal="left" vertical="center"/>
      <protection hidden="1"/>
    </xf>
    <xf numFmtId="0" fontId="6" fillId="0" borderId="38" xfId="0" applyFont="1" applyBorder="1" applyAlignment="1" applyProtection="1">
      <alignment horizontal="left" vertical="center"/>
      <protection hidden="1"/>
    </xf>
    <xf numFmtId="0" fontId="0" fillId="0" borderId="37" xfId="0" quotePrefix="1" applyBorder="1" applyAlignment="1">
      <alignment vertical="top"/>
    </xf>
    <xf numFmtId="0" fontId="0" fillId="0" borderId="38" xfId="0" quotePrefix="1" applyBorder="1" applyAlignment="1">
      <alignment vertical="top"/>
    </xf>
    <xf numFmtId="0" fontId="0" fillId="4" borderId="20" xfId="0" quotePrefix="1" applyFill="1" applyBorder="1" applyAlignment="1" applyProtection="1">
      <alignment vertical="top"/>
      <protection locked="0"/>
    </xf>
    <xf numFmtId="0" fontId="0" fillId="4" borderId="40" xfId="0" quotePrefix="1" applyFill="1" applyBorder="1" applyAlignment="1" applyProtection="1">
      <alignment vertical="top"/>
      <protection locked="0"/>
    </xf>
    <xf numFmtId="0" fontId="0" fillId="5" borderId="5" xfId="0" applyFill="1" applyBorder="1" applyAlignment="1" applyProtection="1">
      <alignment horizontal="left" vertical="top"/>
      <protection locked="0"/>
    </xf>
    <xf numFmtId="0" fontId="0" fillId="5" borderId="7" xfId="0" applyFill="1" applyBorder="1" applyAlignment="1" applyProtection="1">
      <alignment horizontal="left" vertical="top"/>
      <protection locked="0"/>
    </xf>
    <xf numFmtId="0" fontId="0" fillId="5" borderId="21" xfId="0" applyFill="1" applyBorder="1" applyAlignment="1" applyProtection="1">
      <alignment horizontal="left" vertical="top"/>
      <protection locked="0"/>
    </xf>
    <xf numFmtId="0" fontId="0" fillId="5" borderId="23" xfId="0" applyFill="1" applyBorder="1" applyAlignment="1" applyProtection="1">
      <alignment horizontal="left" vertical="top"/>
      <protection locked="0"/>
    </xf>
    <xf numFmtId="16" fontId="0" fillId="4" borderId="36" xfId="0" quotePrefix="1" applyNumberFormat="1" applyFill="1" applyBorder="1" applyAlignment="1" applyProtection="1">
      <alignment vertical="top"/>
      <protection locked="0"/>
    </xf>
    <xf numFmtId="16" fontId="0" fillId="4" borderId="37" xfId="0" quotePrefix="1" applyNumberFormat="1" applyFill="1" applyBorder="1" applyAlignment="1" applyProtection="1">
      <alignment vertical="top"/>
      <protection locked="0"/>
    </xf>
    <xf numFmtId="16" fontId="0" fillId="4" borderId="19" xfId="0" quotePrefix="1" applyNumberFormat="1" applyFill="1" applyBorder="1" applyAlignment="1" applyProtection="1">
      <alignment horizontal="left" vertical="top"/>
      <protection locked="0"/>
    </xf>
    <xf numFmtId="16" fontId="0" fillId="4" borderId="20" xfId="0" quotePrefix="1" applyNumberFormat="1" applyFill="1" applyBorder="1" applyAlignment="1" applyProtection="1">
      <alignment horizontal="left" vertical="top"/>
      <protection locked="0"/>
    </xf>
    <xf numFmtId="0" fontId="0" fillId="4" borderId="19" xfId="0" applyFill="1" applyBorder="1" applyAlignment="1" applyProtection="1">
      <alignment vertical="center" wrapText="1"/>
      <protection locked="0"/>
    </xf>
    <xf numFmtId="0" fontId="0" fillId="4" borderId="20" xfId="0" applyFill="1" applyBorder="1" applyAlignment="1" applyProtection="1">
      <alignment vertical="center" wrapText="1"/>
      <protection locked="0"/>
    </xf>
    <xf numFmtId="0" fontId="0" fillId="4" borderId="40" xfId="0" applyFill="1" applyBorder="1" applyAlignment="1" applyProtection="1">
      <alignment vertical="center" wrapText="1"/>
      <protection locked="0"/>
    </xf>
    <xf numFmtId="0" fontId="8" fillId="0" borderId="5" xfId="0" applyFont="1" applyBorder="1" applyAlignment="1" applyProtection="1">
      <alignment vertical="top" wrapText="1"/>
      <protection hidden="1"/>
    </xf>
    <xf numFmtId="0" fontId="8" fillId="0" borderId="6" xfId="0" applyFont="1" applyBorder="1" applyAlignment="1" applyProtection="1">
      <alignment vertical="top" wrapText="1"/>
      <protection hidden="1"/>
    </xf>
    <xf numFmtId="0" fontId="4" fillId="0" borderId="21" xfId="0" applyFont="1" applyBorder="1" applyAlignment="1" applyProtection="1">
      <alignment vertical="top"/>
      <protection hidden="1"/>
    </xf>
    <xf numFmtId="0" fontId="4" fillId="0" borderId="22" xfId="0" applyFont="1" applyBorder="1" applyAlignment="1" applyProtection="1">
      <alignment vertical="top"/>
      <protection hidden="1"/>
    </xf>
    <xf numFmtId="0" fontId="4" fillId="0" borderId="36" xfId="0" applyFont="1" applyBorder="1" applyAlignment="1" applyProtection="1">
      <alignment vertical="top"/>
      <protection hidden="1"/>
    </xf>
    <xf numFmtId="0" fontId="4" fillId="0" borderId="37" xfId="0" applyFont="1" applyBorder="1" applyAlignment="1" applyProtection="1">
      <alignment vertical="top"/>
      <protection hidden="1"/>
    </xf>
    <xf numFmtId="0" fontId="4" fillId="0" borderId="19" xfId="0" applyFont="1" applyBorder="1" applyAlignment="1" applyProtection="1">
      <alignment vertical="top"/>
      <protection hidden="1"/>
    </xf>
    <xf numFmtId="0" fontId="4" fillId="0" borderId="20" xfId="0" applyFont="1" applyBorder="1" applyAlignment="1" applyProtection="1">
      <alignment vertical="top"/>
      <protection hidden="1"/>
    </xf>
    <xf numFmtId="0" fontId="0" fillId="3" borderId="8" xfId="0" applyFill="1" applyBorder="1" applyAlignment="1" applyProtection="1">
      <alignment vertical="top"/>
      <protection hidden="1"/>
    </xf>
    <xf numFmtId="0" fontId="0" fillId="3" borderId="9" xfId="0" applyFill="1" applyBorder="1" applyAlignment="1" applyProtection="1">
      <alignment vertical="top"/>
      <protection hidden="1"/>
    </xf>
    <xf numFmtId="0" fontId="4" fillId="0" borderId="0" xfId="0" applyFont="1" applyAlignment="1" applyProtection="1">
      <alignment horizontal="center" vertical="top"/>
      <protection locked="0"/>
    </xf>
    <xf numFmtId="0" fontId="6" fillId="0" borderId="20" xfId="0" applyFont="1" applyBorder="1" applyAlignment="1" applyProtection="1">
      <alignment vertical="center"/>
      <protection hidden="1"/>
    </xf>
    <xf numFmtId="0" fontId="6" fillId="0" borderId="40" xfId="0" applyFont="1" applyBorder="1" applyAlignment="1" applyProtection="1">
      <alignment vertical="center"/>
      <protection hidden="1"/>
    </xf>
    <xf numFmtId="16" fontId="8" fillId="0" borderId="14" xfId="0" applyNumberFormat="1" applyFont="1" applyBorder="1" applyAlignment="1" applyProtection="1">
      <alignment horizontal="center" vertical="top" wrapText="1"/>
      <protection hidden="1"/>
    </xf>
    <xf numFmtId="16" fontId="8" fillId="0" borderId="12" xfId="0" applyNumberFormat="1" applyFont="1" applyBorder="1" applyAlignment="1" applyProtection="1">
      <alignment horizontal="center" vertical="top" wrapText="1"/>
      <protection hidden="1"/>
    </xf>
    <xf numFmtId="0" fontId="8" fillId="0" borderId="2" xfId="0" applyFont="1" applyBorder="1" applyAlignment="1" applyProtection="1">
      <alignment vertical="center"/>
      <protection hidden="1"/>
    </xf>
    <xf numFmtId="0" fontId="8" fillId="0" borderId="3" xfId="0" applyFont="1" applyBorder="1" applyAlignment="1" applyProtection="1">
      <alignment vertical="center"/>
      <protection hidden="1"/>
    </xf>
    <xf numFmtId="0" fontId="6" fillId="0" borderId="37" xfId="0" applyFont="1" applyBorder="1" applyAlignment="1" applyProtection="1">
      <alignment vertical="center"/>
      <protection hidden="1"/>
    </xf>
    <xf numFmtId="0" fontId="6" fillId="0" borderId="38" xfId="0" applyFont="1" applyBorder="1" applyAlignment="1" applyProtection="1">
      <alignment vertical="center"/>
      <protection hidden="1"/>
    </xf>
    <xf numFmtId="0" fontId="47" fillId="0" borderId="0" xfId="0" applyFont="1" applyAlignment="1" applyProtection="1">
      <alignment horizontal="left" vertical="center"/>
      <protection hidden="1"/>
    </xf>
    <xf numFmtId="0" fontId="47" fillId="0" borderId="13" xfId="0" applyFont="1" applyBorder="1" applyAlignment="1" applyProtection="1">
      <alignment horizontal="left" vertical="center"/>
      <protection hidden="1"/>
    </xf>
    <xf numFmtId="0" fontId="37" fillId="8" borderId="0" xfId="0" applyFont="1" applyFill="1" applyAlignment="1" applyProtection="1">
      <alignment horizontal="center" vertical="center" textRotation="90" wrapText="1"/>
      <protection hidden="1"/>
    </xf>
    <xf numFmtId="0" fontId="8" fillId="4" borderId="39" xfId="0" applyFont="1" applyFill="1" applyBorder="1" applyAlignment="1" applyProtection="1">
      <alignment vertical="center"/>
      <protection locked="0"/>
    </xf>
    <xf numFmtId="0" fontId="8" fillId="4" borderId="52" xfId="0" applyFont="1" applyFill="1" applyBorder="1" applyAlignment="1" applyProtection="1">
      <alignment vertical="center"/>
      <protection locked="0"/>
    </xf>
    <xf numFmtId="0" fontId="8" fillId="4" borderId="15" xfId="0" applyFont="1" applyFill="1" applyBorder="1" applyAlignment="1" applyProtection="1">
      <alignment vertical="center"/>
      <protection locked="0"/>
    </xf>
    <xf numFmtId="0" fontId="8" fillId="4" borderId="60" xfId="0" applyFont="1" applyFill="1" applyBorder="1" applyAlignment="1" applyProtection="1">
      <alignment vertical="center"/>
      <protection locked="0"/>
    </xf>
    <xf numFmtId="0" fontId="8" fillId="4" borderId="19" xfId="0" applyFont="1" applyFill="1" applyBorder="1" applyAlignment="1" applyProtection="1">
      <alignment vertical="center"/>
      <protection locked="0"/>
    </xf>
    <xf numFmtId="0" fontId="8" fillId="4" borderId="20" xfId="0" applyFont="1" applyFill="1" applyBorder="1" applyAlignment="1" applyProtection="1">
      <alignment vertical="center"/>
      <protection locked="0"/>
    </xf>
    <xf numFmtId="0" fontId="8" fillId="4" borderId="40" xfId="0" applyFont="1" applyFill="1" applyBorder="1" applyAlignment="1" applyProtection="1">
      <alignment vertical="center"/>
      <protection locked="0"/>
    </xf>
    <xf numFmtId="0" fontId="8" fillId="4" borderId="2" xfId="0" applyFont="1" applyFill="1" applyBorder="1" applyAlignment="1" applyProtection="1">
      <alignment vertical="center"/>
      <protection locked="0"/>
    </xf>
    <xf numFmtId="0" fontId="8" fillId="4" borderId="3" xfId="0" applyFont="1" applyFill="1" applyBorder="1" applyAlignment="1" applyProtection="1">
      <alignment vertical="center"/>
      <protection locked="0"/>
    </xf>
    <xf numFmtId="0" fontId="8" fillId="4" borderId="4" xfId="0" applyFont="1" applyFill="1" applyBorder="1" applyAlignment="1" applyProtection="1">
      <alignment vertical="center"/>
      <protection locked="0"/>
    </xf>
    <xf numFmtId="0" fontId="8" fillId="3" borderId="2" xfId="0" applyFont="1" applyFill="1" applyBorder="1" applyAlignment="1" applyProtection="1">
      <alignment horizontal="center" vertical="top" wrapText="1"/>
      <protection hidden="1"/>
    </xf>
    <xf numFmtId="0" fontId="8" fillId="3" borderId="4" xfId="0" applyFont="1" applyFill="1" applyBorder="1" applyAlignment="1" applyProtection="1">
      <alignment horizontal="center" vertical="top" wrapText="1"/>
      <protection hidden="1"/>
    </xf>
    <xf numFmtId="0" fontId="8" fillId="4" borderId="35" xfId="0" applyFont="1" applyFill="1" applyBorder="1" applyAlignment="1" applyProtection="1">
      <alignment vertical="center"/>
      <protection locked="0"/>
    </xf>
    <xf numFmtId="0" fontId="8" fillId="4" borderId="41" xfId="0" applyFont="1" applyFill="1" applyBorder="1" applyAlignment="1" applyProtection="1">
      <alignment vertical="center"/>
      <protection locked="0"/>
    </xf>
    <xf numFmtId="0" fontId="6" fillId="0" borderId="8" xfId="0" applyFont="1" applyBorder="1" applyAlignment="1">
      <alignment horizontal="left"/>
    </xf>
    <xf numFmtId="0" fontId="6" fillId="0" borderId="9" xfId="0" applyFont="1" applyBorder="1" applyAlignment="1">
      <alignment horizontal="left"/>
    </xf>
    <xf numFmtId="0" fontId="6" fillId="4" borderId="20" xfId="0" applyFont="1" applyFill="1" applyBorder="1" applyAlignment="1" applyProtection="1">
      <alignment horizontal="left" vertical="center" indent="2"/>
      <protection locked="0"/>
    </xf>
    <xf numFmtId="0" fontId="6" fillId="4" borderId="40" xfId="0" applyFont="1" applyFill="1" applyBorder="1" applyAlignment="1" applyProtection="1">
      <alignment horizontal="left" vertical="center" indent="2"/>
      <protection locked="0"/>
    </xf>
    <xf numFmtId="0" fontId="0" fillId="0" borderId="2" xfId="0" applyBorder="1" applyAlignment="1" applyProtection="1">
      <alignment vertical="center"/>
      <protection hidden="1"/>
    </xf>
    <xf numFmtId="0" fontId="0" fillId="0" borderId="3" xfId="0" applyBorder="1" applyAlignment="1" applyProtection="1">
      <alignment vertical="center"/>
      <protection hidden="1"/>
    </xf>
    <xf numFmtId="0" fontId="6" fillId="0" borderId="22" xfId="0" applyFont="1" applyBorder="1" applyAlignment="1" applyProtection="1">
      <alignment horizontal="left" vertical="center"/>
      <protection hidden="1"/>
    </xf>
    <xf numFmtId="0" fontId="6" fillId="0" borderId="23" xfId="0" applyFont="1" applyBorder="1" applyAlignment="1" applyProtection="1">
      <alignment horizontal="left" vertical="center"/>
      <protection hidden="1"/>
    </xf>
    <xf numFmtId="0" fontId="31" fillId="0" borderId="9" xfId="0" applyFont="1" applyBorder="1"/>
    <xf numFmtId="0" fontId="6" fillId="0" borderId="42" xfId="0" applyFont="1" applyBorder="1" applyAlignment="1" applyProtection="1">
      <alignment horizontal="left" vertical="center"/>
      <protection hidden="1"/>
    </xf>
    <xf numFmtId="0" fontId="6" fillId="0" borderId="49" xfId="0" applyFont="1" applyBorder="1" applyAlignment="1" applyProtection="1">
      <alignment horizontal="left" vertical="center"/>
      <protection hidden="1"/>
    </xf>
    <xf numFmtId="0" fontId="6" fillId="0" borderId="45" xfId="0" applyFont="1" applyBorder="1" applyAlignment="1" applyProtection="1">
      <alignment horizontal="left" vertical="center"/>
      <protection hidden="1"/>
    </xf>
    <xf numFmtId="0" fontId="6" fillId="0" borderId="43" xfId="0" applyFont="1" applyBorder="1" applyAlignment="1" applyProtection="1">
      <alignment horizontal="left" vertical="center"/>
      <protection hidden="1"/>
    </xf>
    <xf numFmtId="0" fontId="8" fillId="3" borderId="2" xfId="0" applyFont="1" applyFill="1" applyBorder="1" applyAlignment="1" applyProtection="1">
      <alignment horizontal="left" vertical="center" wrapText="1"/>
      <protection hidden="1"/>
    </xf>
    <xf numFmtId="0" fontId="8" fillId="3" borderId="3" xfId="0" applyFont="1" applyFill="1" applyBorder="1" applyAlignment="1" applyProtection="1">
      <alignment horizontal="left" vertical="center" wrapText="1"/>
      <protection hidden="1"/>
    </xf>
    <xf numFmtId="0" fontId="8" fillId="3" borderId="4" xfId="0" applyFont="1" applyFill="1" applyBorder="1" applyAlignment="1" applyProtection="1">
      <alignment horizontal="left" vertical="center" wrapText="1"/>
      <protection hidden="1"/>
    </xf>
  </cellXfs>
  <cellStyles count="7">
    <cellStyle name="Link" xfId="3" builtinId="8"/>
    <cellStyle name="Standard" xfId="0" builtinId="0"/>
    <cellStyle name="Standard 2" xfId="1" xr:uid="{00000000-0005-0000-0000-000002000000}"/>
    <cellStyle name="Standard 2 2" xfId="2" xr:uid="{00000000-0005-0000-0000-000003000000}"/>
    <cellStyle name="Standard 2 2 2" xfId="5" xr:uid="{00000000-0005-0000-0000-000004000000}"/>
    <cellStyle name="Standard 2 3" xfId="4" xr:uid="{00000000-0005-0000-0000-000005000000}"/>
    <cellStyle name="Währung" xfId="6" builtinId="4"/>
  </cellStyles>
  <dxfs count="230">
    <dxf>
      <font>
        <strike/>
        <color rgb="FFC00000"/>
      </font>
      <fill>
        <patternFill>
          <bgColor theme="0"/>
        </patternFill>
      </fill>
    </dxf>
    <dxf>
      <font>
        <strike/>
        <color rgb="FFC00000"/>
      </font>
    </dxf>
    <dxf>
      <font>
        <strike/>
        <color rgb="FFC00000"/>
      </font>
      <fill>
        <patternFill>
          <bgColor theme="0"/>
        </patternFill>
      </fill>
    </dxf>
    <dxf>
      <fill>
        <patternFill>
          <bgColor rgb="FFFFFFCC"/>
        </patternFill>
      </fill>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val="0"/>
        <color theme="1"/>
      </font>
      <fill>
        <patternFill>
          <bgColor rgb="FFFFFFCC"/>
        </patternFill>
      </fill>
    </dxf>
    <dxf>
      <font>
        <strike val="0"/>
        <color theme="1"/>
      </font>
      <fill>
        <patternFill>
          <bgColor theme="4" tint="0.79998168889431442"/>
        </patternFill>
      </fill>
    </dxf>
    <dxf>
      <font>
        <strike val="0"/>
        <color theme="1"/>
      </font>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ont>
        <strike val="0"/>
        <color theme="1"/>
      </font>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ont>
        <strike/>
        <color rgb="FFC00000"/>
      </font>
      <fill>
        <patternFill>
          <bgColor theme="0"/>
        </patternFill>
      </fill>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ont>
        <strike/>
        <color theme="0"/>
      </font>
    </dxf>
    <dxf>
      <font>
        <b val="0"/>
        <i val="0"/>
        <strike val="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color rgb="FFC00000"/>
      </font>
      <fill>
        <patternFill>
          <bgColor theme="5" tint="0.79998168889431442"/>
        </patternFill>
      </fill>
      <border>
        <left style="thin">
          <color rgb="FFC00000"/>
        </left>
        <right style="thin">
          <color rgb="FFC00000"/>
        </right>
        <top style="thin">
          <color rgb="FFC00000"/>
        </top>
        <bottom style="thin">
          <color rgb="FFC00000"/>
        </bottom>
      </border>
    </dxf>
    <dxf>
      <font>
        <strike/>
        <color rgb="FFC00000"/>
      </font>
      <fill>
        <patternFill>
          <bgColor theme="0"/>
        </patternFill>
      </fill>
    </dxf>
    <dxf>
      <font>
        <b val="0"/>
        <i/>
        <strike/>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b val="0"/>
        <i val="0"/>
        <strike val="0"/>
        <color auto="1"/>
      </font>
      <fill>
        <patternFill>
          <bgColor theme="5" tint="0.79998168889431442"/>
        </patternFill>
      </fill>
      <border>
        <left style="thin">
          <color rgb="FFC00000"/>
        </left>
        <right style="thin">
          <color rgb="FFC00000"/>
        </right>
        <top style="thin">
          <color rgb="FFC00000"/>
        </top>
        <bottom style="thin">
          <color rgb="FFC00000"/>
        </bottom>
      </border>
    </dxf>
    <dxf>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val="0"/>
        <color auto="1"/>
      </font>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val="0"/>
        <color theme="1"/>
      </font>
      <border>
        <left style="thin">
          <color rgb="FFC00000"/>
        </left>
        <right style="thin">
          <color rgb="FFC00000"/>
        </right>
        <top style="thin">
          <color rgb="FFC00000"/>
        </top>
        <bottom style="thin">
          <color rgb="FFC00000"/>
        </bottom>
        <vertical/>
        <horizontal/>
      </border>
    </dxf>
    <dxf>
      <font>
        <strike val="0"/>
        <color theme="1"/>
      </font>
      <fill>
        <patternFill>
          <bgColor theme="4" tint="0.79998168889431442"/>
        </patternFill>
      </fill>
    </dxf>
    <dxf>
      <font>
        <strike/>
        <color theme="0"/>
      </font>
      <fill>
        <patternFill>
          <bgColor theme="0"/>
        </patternFill>
      </fill>
    </dxf>
    <dxf>
      <font>
        <strike/>
        <color theme="0"/>
      </font>
      <fill>
        <patternFill>
          <bgColor theme="0"/>
        </patternFill>
      </fill>
    </dxf>
    <dxf>
      <font>
        <strike/>
        <color theme="0"/>
      </font>
    </dxf>
    <dxf>
      <font>
        <strike/>
        <color theme="0"/>
      </font>
    </dxf>
    <dxf>
      <font>
        <b/>
        <i val="0"/>
      </font>
    </dxf>
    <dxf>
      <font>
        <b/>
        <i val="0"/>
      </font>
    </dxf>
    <dxf>
      <font>
        <strike/>
        <color rgb="FFC00000"/>
      </font>
      <fill>
        <patternFill>
          <bgColor theme="0"/>
        </patternFill>
      </fill>
    </dxf>
    <dxf>
      <font>
        <b val="0"/>
        <i/>
      </font>
    </dxf>
    <dxf>
      <fill>
        <patternFill>
          <bgColor theme="0"/>
        </patternFill>
      </fill>
    </dxf>
    <dxf>
      <fill>
        <patternFill>
          <bgColor theme="0"/>
        </patternFill>
      </fill>
    </dxf>
    <dxf>
      <fill>
        <patternFill>
          <bgColor theme="0"/>
        </patternFill>
      </fill>
    </dxf>
    <dxf>
      <fill>
        <patternFill>
          <bgColor theme="0"/>
        </patternFill>
      </fill>
    </dxf>
    <dxf>
      <font>
        <b/>
        <i val="0"/>
      </font>
    </dxf>
    <dxf>
      <font>
        <b/>
        <i val="0"/>
      </font>
    </dxf>
    <dxf>
      <font>
        <strike/>
        <color rgb="FFC00000"/>
      </font>
      <fill>
        <patternFill>
          <bgColor theme="0"/>
        </patternFill>
      </fill>
    </dxf>
    <dxf>
      <font>
        <b val="0"/>
        <i/>
      </font>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font>
      <fill>
        <patternFill>
          <bgColor theme="0"/>
        </patternFill>
      </fill>
    </dxf>
    <dxf>
      <fill>
        <patternFill>
          <bgColor theme="6" tint="0.79998168889431442"/>
        </patternFill>
      </fill>
    </dxf>
    <dxf>
      <fill>
        <patternFill>
          <bgColor theme="9" tint="0.79998168889431442"/>
        </patternFill>
      </fill>
    </dxf>
    <dxf>
      <fill>
        <patternFill>
          <bgColor theme="7" tint="0.79998168889431442"/>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color rgb="FFC00000"/>
      </font>
      <fill>
        <patternFill>
          <bgColor theme="5" tint="0.79998168889431442"/>
        </patternFill>
      </fill>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rgb="FFC00000"/>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rgb="FFC00000"/>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24994659260841701"/>
      </font>
      <fill>
        <patternFill>
          <bgColor theme="0"/>
        </patternFill>
      </fill>
    </dxf>
    <dxf>
      <border>
        <left style="thin">
          <color rgb="FFC00000"/>
        </left>
        <right style="thin">
          <color rgb="FFC00000"/>
        </right>
        <top style="thin">
          <color rgb="FFC00000"/>
        </top>
        <bottom style="thin">
          <color rgb="FFC00000"/>
        </bottom>
        <vertical/>
        <horizontal/>
      </border>
    </dxf>
    <dxf>
      <font>
        <strike/>
        <color theme="0" tint="-0.2499465926084170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font>
        <strike/>
        <color theme="0" tint="-0.14996795556505021"/>
      </font>
      <fill>
        <patternFill>
          <bgColor theme="0"/>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fill>
        <patternFill>
          <bgColor theme="5" tint="0.79998168889431442"/>
        </patternFill>
      </fill>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border>
        <left style="thin">
          <color rgb="FFC00000"/>
        </left>
        <right style="thin">
          <color rgb="FFC00000"/>
        </right>
        <top style="thin">
          <color rgb="FFC00000"/>
        </top>
        <bottom style="thin">
          <color rgb="FFC00000"/>
        </bottom>
        <vertical/>
        <horizontal/>
      </border>
    </dxf>
    <dxf>
      <numFmt numFmtId="166" formatCode="#,##0.00;;;@"/>
    </dxf>
    <dxf>
      <numFmt numFmtId="166" formatCode="#,##0.00;;;@"/>
    </dxf>
    <dxf>
      <numFmt numFmtId="166" formatCode="#,##0.00;;;@"/>
    </dxf>
    <dxf>
      <numFmt numFmtId="166" formatCode="#,##0.00;;;@"/>
    </dxf>
    <dxf>
      <numFmt numFmtId="0" formatCode="General"/>
    </dxf>
    <dxf>
      <border outline="0">
        <top style="thin">
          <color theme="4" tint="0.39997558519241921"/>
        </top>
      </border>
    </dxf>
    <dxf>
      <border outline="0">
        <bottom style="thin">
          <color theme="4" tint="0.39997558519241921"/>
        </bottom>
      </border>
    </dxf>
    <dxf>
      <fill>
        <patternFill patternType="solid">
          <fgColor theme="4" tint="0.79998168889431442"/>
          <bgColor theme="4" tint="-0.249977111117893"/>
        </patternFill>
      </fill>
    </dxf>
    <dxf>
      <numFmt numFmtId="0" formatCode="General"/>
    </dxf>
    <dxf>
      <numFmt numFmtId="166" formatCode="#,##0.00;;;@"/>
    </dxf>
  </dxfs>
  <tableStyles count="0" defaultTableStyle="TableStyleMedium2" defaultPivotStyle="PivotStyleLight16"/>
  <colors>
    <mruColors>
      <color rgb="FFFFFFCC"/>
      <color rgb="FFFFCC99"/>
      <color rgb="FFFF9966"/>
      <color rgb="FFE7EEF5"/>
      <color rgb="FFF9EBEB"/>
      <color rgb="FFFCF6F6"/>
      <color rgb="FFC8D7EA"/>
      <color rgb="FFEAF0F6"/>
      <color rgb="FFFF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fmlaLink="$I$13" lockText="1" noThreeD="1"/>
</file>

<file path=xl/ctrlProps/ctrlProp10.xml><?xml version="1.0" encoding="utf-8"?>
<formControlPr xmlns="http://schemas.microsoft.com/office/spreadsheetml/2009/9/main" objectType="CheckBox" checked="Checked" fmlaLink="$M$37" lockText="1" noThreeD="1"/>
</file>

<file path=xl/ctrlProps/ctrlProp11.xml><?xml version="1.0" encoding="utf-8"?>
<formControlPr xmlns="http://schemas.microsoft.com/office/spreadsheetml/2009/9/main" objectType="CheckBox" fmlaLink="$M$41" lockText="1" noThreeD="1"/>
</file>

<file path=xl/ctrlProps/ctrlProp12.xml><?xml version="1.0" encoding="utf-8"?>
<formControlPr xmlns="http://schemas.microsoft.com/office/spreadsheetml/2009/9/main" objectType="CheckBox" fmlaLink="$M$43" lockText="1" noThreeD="1"/>
</file>

<file path=xl/ctrlProps/ctrlProp13.xml><?xml version="1.0" encoding="utf-8"?>
<formControlPr xmlns="http://schemas.microsoft.com/office/spreadsheetml/2009/9/main" objectType="CheckBox" fmlaLink="$M$48" lockText="1" noThreeD="1"/>
</file>

<file path=xl/ctrlProps/ctrlProp14.xml><?xml version="1.0" encoding="utf-8"?>
<formControlPr xmlns="http://schemas.microsoft.com/office/spreadsheetml/2009/9/main" objectType="CheckBox" fmlaLink="$M$50" lockText="1" noThreeD="1"/>
</file>

<file path=xl/ctrlProps/ctrlProp15.xml><?xml version="1.0" encoding="utf-8"?>
<formControlPr xmlns="http://schemas.microsoft.com/office/spreadsheetml/2009/9/main" objectType="CheckBox" fmlaLink="$M$52" lockText="1" noThreeD="1"/>
</file>

<file path=xl/ctrlProps/ctrlProp16.xml><?xml version="1.0" encoding="utf-8"?>
<formControlPr xmlns="http://schemas.microsoft.com/office/spreadsheetml/2009/9/main" objectType="CheckBox" fmlaLink="$L$28" lockText="1" noThreeD="1"/>
</file>

<file path=xl/ctrlProps/ctrlProp17.xml><?xml version="1.0" encoding="utf-8"?>
<formControlPr xmlns="http://schemas.microsoft.com/office/spreadsheetml/2009/9/main" objectType="CheckBox" checked="Checked" fmlaLink="$L$27" lockText="1" noThreeD="1"/>
</file>

<file path=xl/ctrlProps/ctrlProp18.xml><?xml version="1.0" encoding="utf-8"?>
<formControlPr xmlns="http://schemas.microsoft.com/office/spreadsheetml/2009/9/main" objectType="CheckBox" checked="Checked" fmlaLink="L43" lockText="1" noThreeD="1"/>
</file>

<file path=xl/ctrlProps/ctrlProp19.xml><?xml version="1.0" encoding="utf-8"?>
<formControlPr xmlns="http://schemas.microsoft.com/office/spreadsheetml/2009/9/main" objectType="CheckBox" checked="Checked" fmlaLink="L44" lockText="1" noThreeD="1"/>
</file>

<file path=xl/ctrlProps/ctrlProp2.xml><?xml version="1.0" encoding="utf-8"?>
<formControlPr xmlns="http://schemas.microsoft.com/office/spreadsheetml/2009/9/main" objectType="CheckBox" checked="Checked" fmlaLink="$I$14" lockText="1" noThreeD="1"/>
</file>

<file path=xl/ctrlProps/ctrlProp20.xml><?xml version="1.0" encoding="utf-8"?>
<formControlPr xmlns="http://schemas.microsoft.com/office/spreadsheetml/2009/9/main" objectType="CheckBox" checked="Checked" fmlaLink="L45" lockText="1" noThreeD="1"/>
</file>

<file path=xl/ctrlProps/ctrlProp21.xml><?xml version="1.0" encoding="utf-8"?>
<formControlPr xmlns="http://schemas.microsoft.com/office/spreadsheetml/2009/9/main" objectType="CheckBox" fmlaLink="L32" lockText="1" noThreeD="1"/>
</file>

<file path=xl/ctrlProps/ctrlProp22.xml><?xml version="1.0" encoding="utf-8"?>
<formControlPr xmlns="http://schemas.microsoft.com/office/spreadsheetml/2009/9/main" objectType="CheckBox" fmlaLink="L33" lockText="1" noThreeD="1"/>
</file>

<file path=xl/ctrlProps/ctrlProp23.xml><?xml version="1.0" encoding="utf-8"?>
<formControlPr xmlns="http://schemas.microsoft.com/office/spreadsheetml/2009/9/main" objectType="CheckBox" fmlaLink="$L$29" lockText="1" noThreeD="1"/>
</file>

<file path=xl/ctrlProps/ctrlProp24.xml><?xml version="1.0" encoding="utf-8"?>
<formControlPr xmlns="http://schemas.microsoft.com/office/spreadsheetml/2009/9/main" objectType="CheckBox" checked="Checked" fmlaLink="$L$16" lockText="1" noThreeD="1"/>
</file>

<file path=xl/ctrlProps/ctrlProp25.xml><?xml version="1.0" encoding="utf-8"?>
<formControlPr xmlns="http://schemas.microsoft.com/office/spreadsheetml/2009/9/main" objectType="CheckBox" fmlaLink="$L$53" lockText="1" noThreeD="1"/>
</file>

<file path=xl/ctrlProps/ctrlProp26.xml><?xml version="1.0" encoding="utf-8"?>
<formControlPr xmlns="http://schemas.microsoft.com/office/spreadsheetml/2009/9/main" objectType="CheckBox" fmlaLink="$L$17" lockText="1" noThreeD="1"/>
</file>

<file path=xl/ctrlProps/ctrlProp27.xml><?xml version="1.0" encoding="utf-8"?>
<formControlPr xmlns="http://schemas.microsoft.com/office/spreadsheetml/2009/9/main" objectType="CheckBox" fmlaLink="$L$26" lockText="1" noThreeD="1"/>
</file>

<file path=xl/ctrlProps/ctrlProp28.xml><?xml version="1.0" encoding="utf-8"?>
<formControlPr xmlns="http://schemas.microsoft.com/office/spreadsheetml/2009/9/main" objectType="CheckBox" fmlaLink="L30" lockText="1" noThreeD="1"/>
</file>

<file path=xl/ctrlProps/ctrlProp29.xml><?xml version="1.0" encoding="utf-8"?>
<formControlPr xmlns="http://schemas.microsoft.com/office/spreadsheetml/2009/9/main" objectType="CheckBox" checked="Checked" fmlaLink="$K$18" lockText="1" noThreeD="1"/>
</file>

<file path=xl/ctrlProps/ctrlProp3.xml><?xml version="1.0" encoding="utf-8"?>
<formControlPr xmlns="http://schemas.microsoft.com/office/spreadsheetml/2009/9/main" objectType="CheckBox" checked="Checked" fmlaLink="$I$16" lockText="1" noThreeD="1"/>
</file>

<file path=xl/ctrlProps/ctrlProp30.xml><?xml version="1.0" encoding="utf-8"?>
<formControlPr xmlns="http://schemas.microsoft.com/office/spreadsheetml/2009/9/main" objectType="CheckBox" fmlaLink="$K$19" lockText="1" noThreeD="1"/>
</file>

<file path=xl/ctrlProps/ctrlProp31.xml><?xml version="1.0" encoding="utf-8"?>
<formControlPr xmlns="http://schemas.microsoft.com/office/spreadsheetml/2009/9/main" objectType="CheckBox" fmlaLink="$K$20" lockText="1" noThreeD="1"/>
</file>

<file path=xl/ctrlProps/ctrlProp4.xml><?xml version="1.0" encoding="utf-8"?>
<formControlPr xmlns="http://schemas.microsoft.com/office/spreadsheetml/2009/9/main" objectType="CheckBox" fmlaLink="$I$17" lockText="1" noThreeD="1"/>
</file>

<file path=xl/ctrlProps/ctrlProp5.xml><?xml version="1.0" encoding="utf-8"?>
<formControlPr xmlns="http://schemas.microsoft.com/office/spreadsheetml/2009/9/main" objectType="CheckBox" checked="Checked" fmlaLink="$M$13" lockText="1" noThreeD="1"/>
</file>

<file path=xl/ctrlProps/ctrlProp6.xml><?xml version="1.0" encoding="utf-8"?>
<formControlPr xmlns="http://schemas.microsoft.com/office/spreadsheetml/2009/9/main" objectType="CheckBox" fmlaLink="$M$21" lockText="1" noThreeD="1"/>
</file>

<file path=xl/ctrlProps/ctrlProp7.xml><?xml version="1.0" encoding="utf-8"?>
<formControlPr xmlns="http://schemas.microsoft.com/office/spreadsheetml/2009/9/main" objectType="CheckBox" fmlaLink="$M$23" lockText="1" noThreeD="1"/>
</file>

<file path=xl/ctrlProps/ctrlProp8.xml><?xml version="1.0" encoding="utf-8"?>
<formControlPr xmlns="http://schemas.microsoft.com/office/spreadsheetml/2009/9/main" objectType="CheckBox" fmlaLink="$M$25" lockText="1" noThreeD="1"/>
</file>

<file path=xl/ctrlProps/ctrlProp9.xml><?xml version="1.0" encoding="utf-8"?>
<formControlPr xmlns="http://schemas.microsoft.com/office/spreadsheetml/2009/9/main" objectType="CheckBox" checked="Checked" fmlaLink="$M$3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3</xdr:col>
          <xdr:colOff>0</xdr:colOff>
          <xdr:row>13</xdr:row>
          <xdr:rowOff>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0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3</xdr:col>
          <xdr:colOff>0</xdr:colOff>
          <xdr:row>14</xdr:row>
          <xdr:rowOff>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0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0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0</xdr:colOff>
          <xdr:row>17</xdr:row>
          <xdr:rowOff>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0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2</xdr:col>
          <xdr:colOff>0</xdr:colOff>
          <xdr:row>12</xdr:row>
          <xdr:rowOff>209550</xdr:rowOff>
        </xdr:to>
        <xdr:sp macro="" textlink="">
          <xdr:nvSpPr>
            <xdr:cNvPr id="69870" name="Kontrollkästchen 2" hidden="1">
              <a:extLst>
                <a:ext uri="{63B3BB69-23CF-44E3-9099-C40C66FF867C}">
                  <a14:compatExt spid="_x0000_s69870"/>
                </a:ext>
                <a:ext uri="{FF2B5EF4-FFF2-40B4-BE49-F238E27FC236}">
                  <a16:creationId xmlns:a16="http://schemas.microsoft.com/office/drawing/2014/main" id="{00000000-0008-0000-0100-0000EE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20</xdr:row>
          <xdr:rowOff>0</xdr:rowOff>
        </xdr:from>
        <xdr:to>
          <xdr:col>2</xdr:col>
          <xdr:colOff>0</xdr:colOff>
          <xdr:row>20</xdr:row>
          <xdr:rowOff>209550</xdr:rowOff>
        </xdr:to>
        <xdr:sp macro="" textlink="">
          <xdr:nvSpPr>
            <xdr:cNvPr id="69932" name="Check Box 1324" hidden="1">
              <a:extLst>
                <a:ext uri="{63B3BB69-23CF-44E3-9099-C40C66FF867C}">
                  <a14:compatExt spid="_x0000_s69932"/>
                </a:ext>
                <a:ext uri="{FF2B5EF4-FFF2-40B4-BE49-F238E27FC236}">
                  <a16:creationId xmlns:a16="http://schemas.microsoft.com/office/drawing/2014/main" id="{00000000-0008-0000-0100-00002C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22</xdr:row>
          <xdr:rowOff>0</xdr:rowOff>
        </xdr:from>
        <xdr:to>
          <xdr:col>2</xdr:col>
          <xdr:colOff>0</xdr:colOff>
          <xdr:row>23</xdr:row>
          <xdr:rowOff>0</xdr:rowOff>
        </xdr:to>
        <xdr:sp macro="" textlink="">
          <xdr:nvSpPr>
            <xdr:cNvPr id="69933" name="Check Box 1325" hidden="1">
              <a:extLst>
                <a:ext uri="{63B3BB69-23CF-44E3-9099-C40C66FF867C}">
                  <a14:compatExt spid="_x0000_s69933"/>
                </a:ext>
                <a:ext uri="{FF2B5EF4-FFF2-40B4-BE49-F238E27FC236}">
                  <a16:creationId xmlns:a16="http://schemas.microsoft.com/office/drawing/2014/main" id="{00000000-0008-0000-0100-00002D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xdr:row>
          <xdr:rowOff>0</xdr:rowOff>
        </xdr:from>
        <xdr:to>
          <xdr:col>2</xdr:col>
          <xdr:colOff>0</xdr:colOff>
          <xdr:row>25</xdr:row>
          <xdr:rowOff>0</xdr:rowOff>
        </xdr:to>
        <xdr:sp macro="" textlink="">
          <xdr:nvSpPr>
            <xdr:cNvPr id="69934" name="Check Box 1326" hidden="1">
              <a:extLst>
                <a:ext uri="{63B3BB69-23CF-44E3-9099-C40C66FF867C}">
                  <a14:compatExt spid="_x0000_s69934"/>
                </a:ext>
                <a:ext uri="{FF2B5EF4-FFF2-40B4-BE49-F238E27FC236}">
                  <a16:creationId xmlns:a16="http://schemas.microsoft.com/office/drawing/2014/main" id="{00000000-0008-0000-0100-00002E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xdr:row>
          <xdr:rowOff>0</xdr:rowOff>
        </xdr:from>
        <xdr:to>
          <xdr:col>2</xdr:col>
          <xdr:colOff>0</xdr:colOff>
          <xdr:row>29</xdr:row>
          <xdr:rowOff>209550</xdr:rowOff>
        </xdr:to>
        <xdr:sp macro="" textlink="">
          <xdr:nvSpPr>
            <xdr:cNvPr id="69941" name="Check Box 1333" hidden="1">
              <a:extLst>
                <a:ext uri="{63B3BB69-23CF-44E3-9099-C40C66FF867C}">
                  <a14:compatExt spid="_x0000_s69941"/>
                </a:ext>
                <a:ext uri="{FF2B5EF4-FFF2-40B4-BE49-F238E27FC236}">
                  <a16:creationId xmlns:a16="http://schemas.microsoft.com/office/drawing/2014/main" id="{00000000-0008-0000-0100-000035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36</xdr:row>
          <xdr:rowOff>0</xdr:rowOff>
        </xdr:from>
        <xdr:to>
          <xdr:col>2</xdr:col>
          <xdr:colOff>0</xdr:colOff>
          <xdr:row>37</xdr:row>
          <xdr:rowOff>0</xdr:rowOff>
        </xdr:to>
        <xdr:sp macro="" textlink="">
          <xdr:nvSpPr>
            <xdr:cNvPr id="69942" name="Check Box 1334" hidden="1">
              <a:extLst>
                <a:ext uri="{63B3BB69-23CF-44E3-9099-C40C66FF867C}">
                  <a14:compatExt spid="_x0000_s69942"/>
                </a:ext>
                <a:ext uri="{FF2B5EF4-FFF2-40B4-BE49-F238E27FC236}">
                  <a16:creationId xmlns:a16="http://schemas.microsoft.com/office/drawing/2014/main" id="{00000000-0008-0000-0100-000036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0</xdr:rowOff>
        </xdr:from>
        <xdr:to>
          <xdr:col>2</xdr:col>
          <xdr:colOff>0</xdr:colOff>
          <xdr:row>41</xdr:row>
          <xdr:rowOff>0</xdr:rowOff>
        </xdr:to>
        <xdr:sp macro="" textlink="">
          <xdr:nvSpPr>
            <xdr:cNvPr id="69943" name="Check Box 1335" hidden="1">
              <a:extLst>
                <a:ext uri="{63B3BB69-23CF-44E3-9099-C40C66FF867C}">
                  <a14:compatExt spid="_x0000_s69943"/>
                </a:ext>
                <a:ext uri="{FF2B5EF4-FFF2-40B4-BE49-F238E27FC236}">
                  <a16:creationId xmlns:a16="http://schemas.microsoft.com/office/drawing/2014/main" id="{00000000-0008-0000-0100-000037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42</xdr:row>
          <xdr:rowOff>0</xdr:rowOff>
        </xdr:from>
        <xdr:to>
          <xdr:col>2</xdr:col>
          <xdr:colOff>0</xdr:colOff>
          <xdr:row>43</xdr:row>
          <xdr:rowOff>0</xdr:rowOff>
        </xdr:to>
        <xdr:sp macro="" textlink="">
          <xdr:nvSpPr>
            <xdr:cNvPr id="69944" name="Check Box 1336" hidden="1">
              <a:extLst>
                <a:ext uri="{63B3BB69-23CF-44E3-9099-C40C66FF867C}">
                  <a14:compatExt spid="_x0000_s69944"/>
                </a:ext>
                <a:ext uri="{FF2B5EF4-FFF2-40B4-BE49-F238E27FC236}">
                  <a16:creationId xmlns:a16="http://schemas.microsoft.com/office/drawing/2014/main" id="{00000000-0008-0000-0100-000038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47</xdr:row>
          <xdr:rowOff>0</xdr:rowOff>
        </xdr:from>
        <xdr:to>
          <xdr:col>2</xdr:col>
          <xdr:colOff>0</xdr:colOff>
          <xdr:row>47</xdr:row>
          <xdr:rowOff>209550</xdr:rowOff>
        </xdr:to>
        <xdr:sp macro="" textlink="">
          <xdr:nvSpPr>
            <xdr:cNvPr id="69951" name="Check Box 1343" hidden="1">
              <a:extLst>
                <a:ext uri="{63B3BB69-23CF-44E3-9099-C40C66FF867C}">
                  <a14:compatExt spid="_x0000_s69951"/>
                </a:ext>
                <a:ext uri="{FF2B5EF4-FFF2-40B4-BE49-F238E27FC236}">
                  <a16:creationId xmlns:a16="http://schemas.microsoft.com/office/drawing/2014/main" id="{00000000-0008-0000-0100-00003F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49</xdr:row>
          <xdr:rowOff>0</xdr:rowOff>
        </xdr:from>
        <xdr:to>
          <xdr:col>2</xdr:col>
          <xdr:colOff>0</xdr:colOff>
          <xdr:row>50</xdr:row>
          <xdr:rowOff>0</xdr:rowOff>
        </xdr:to>
        <xdr:sp macro="" textlink="">
          <xdr:nvSpPr>
            <xdr:cNvPr id="69952" name="Check Box 1344" hidden="1">
              <a:extLst>
                <a:ext uri="{63B3BB69-23CF-44E3-9099-C40C66FF867C}">
                  <a14:compatExt spid="_x0000_s69952"/>
                </a:ext>
                <a:ext uri="{FF2B5EF4-FFF2-40B4-BE49-F238E27FC236}">
                  <a16:creationId xmlns:a16="http://schemas.microsoft.com/office/drawing/2014/main" id="{00000000-0008-0000-0100-000040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51</xdr:row>
          <xdr:rowOff>0</xdr:rowOff>
        </xdr:from>
        <xdr:to>
          <xdr:col>2</xdr:col>
          <xdr:colOff>0</xdr:colOff>
          <xdr:row>52</xdr:row>
          <xdr:rowOff>0</xdr:rowOff>
        </xdr:to>
        <xdr:sp macro="" textlink="">
          <xdr:nvSpPr>
            <xdr:cNvPr id="69953" name="Check Box 1345" hidden="1">
              <a:extLst>
                <a:ext uri="{63B3BB69-23CF-44E3-9099-C40C66FF867C}">
                  <a14:compatExt spid="_x0000_s69953"/>
                </a:ext>
                <a:ext uri="{FF2B5EF4-FFF2-40B4-BE49-F238E27FC236}">
                  <a16:creationId xmlns:a16="http://schemas.microsoft.com/office/drawing/2014/main" id="{00000000-0008-0000-0100-0000411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27</xdr:row>
          <xdr:rowOff>0</xdr:rowOff>
        </xdr:from>
        <xdr:to>
          <xdr:col>3</xdr:col>
          <xdr:colOff>0</xdr:colOff>
          <xdr:row>28</xdr:row>
          <xdr:rowOff>9525</xdr:rowOff>
        </xdr:to>
        <xdr:sp macro="" textlink="">
          <xdr:nvSpPr>
            <xdr:cNvPr id="28678" name="Check Box 6" descr="3 Fahrstreifen" hidden="1">
              <a:extLst>
                <a:ext uri="{63B3BB69-23CF-44E3-9099-C40C66FF867C}">
                  <a14:compatExt spid="_x0000_s28678"/>
                </a:ext>
                <a:ext uri="{FF2B5EF4-FFF2-40B4-BE49-F238E27FC236}">
                  <a16:creationId xmlns:a16="http://schemas.microsoft.com/office/drawing/2014/main" id="{00000000-0008-0000-02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26</xdr:row>
          <xdr:rowOff>0</xdr:rowOff>
        </xdr:from>
        <xdr:to>
          <xdr:col>3</xdr:col>
          <xdr:colOff>0</xdr:colOff>
          <xdr:row>27</xdr:row>
          <xdr:rowOff>9525</xdr:rowOff>
        </xdr:to>
        <xdr:sp macro="" textlink="">
          <xdr:nvSpPr>
            <xdr:cNvPr id="28679" name="Check Box 7" descr="3 Fahrstreifen" hidden="1">
              <a:extLst>
                <a:ext uri="{63B3BB69-23CF-44E3-9099-C40C66FF867C}">
                  <a14:compatExt spid="_x0000_s28679"/>
                </a:ext>
                <a:ext uri="{FF2B5EF4-FFF2-40B4-BE49-F238E27FC236}">
                  <a16:creationId xmlns:a16="http://schemas.microsoft.com/office/drawing/2014/main" id="{00000000-0008-0000-02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0</xdr:rowOff>
        </xdr:from>
        <xdr:to>
          <xdr:col>3</xdr:col>
          <xdr:colOff>0</xdr:colOff>
          <xdr:row>43</xdr:row>
          <xdr:rowOff>9525</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200-00001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0</xdr:rowOff>
        </xdr:from>
        <xdr:to>
          <xdr:col>3</xdr:col>
          <xdr:colOff>0</xdr:colOff>
          <xdr:row>44</xdr:row>
          <xdr:rowOff>19050</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200-00001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0</xdr:rowOff>
        </xdr:from>
        <xdr:to>
          <xdr:col>3</xdr:col>
          <xdr:colOff>0</xdr:colOff>
          <xdr:row>45</xdr:row>
          <xdr:rowOff>19050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200-00001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31</xdr:row>
          <xdr:rowOff>0</xdr:rowOff>
        </xdr:from>
        <xdr:to>
          <xdr:col>4</xdr:col>
          <xdr:colOff>0</xdr:colOff>
          <xdr:row>32</xdr:row>
          <xdr:rowOff>0</xdr:rowOff>
        </xdr:to>
        <xdr:sp macro="" textlink="">
          <xdr:nvSpPr>
            <xdr:cNvPr id="28699" name="Check Box 27" descr="3 Fahrstreifen" hidden="1">
              <a:extLst>
                <a:ext uri="{63B3BB69-23CF-44E3-9099-C40C66FF867C}">
                  <a14:compatExt spid="_x0000_s28699"/>
                </a:ext>
                <a:ext uri="{FF2B5EF4-FFF2-40B4-BE49-F238E27FC236}">
                  <a16:creationId xmlns:a16="http://schemas.microsoft.com/office/drawing/2014/main" id="{00000000-0008-0000-0200-00001B70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0</xdr:rowOff>
        </xdr:from>
        <xdr:to>
          <xdr:col>4</xdr:col>
          <xdr:colOff>0</xdr:colOff>
          <xdr:row>33</xdr:row>
          <xdr:rowOff>0</xdr:rowOff>
        </xdr:to>
        <xdr:sp macro="" textlink="">
          <xdr:nvSpPr>
            <xdr:cNvPr id="28700" name="Check Box 28" descr="3 Fahrstreifen" hidden="1">
              <a:extLst>
                <a:ext uri="{63B3BB69-23CF-44E3-9099-C40C66FF867C}">
                  <a14:compatExt spid="_x0000_s28700"/>
                </a:ext>
                <a:ext uri="{FF2B5EF4-FFF2-40B4-BE49-F238E27FC236}">
                  <a16:creationId xmlns:a16="http://schemas.microsoft.com/office/drawing/2014/main" id="{00000000-0008-0000-0200-00001C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28</xdr:row>
          <xdr:rowOff>0</xdr:rowOff>
        </xdr:from>
        <xdr:to>
          <xdr:col>3</xdr:col>
          <xdr:colOff>0</xdr:colOff>
          <xdr:row>29</xdr:row>
          <xdr:rowOff>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200-00001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3</xdr:col>
          <xdr:colOff>0</xdr:colOff>
          <xdr:row>16</xdr:row>
          <xdr:rowOff>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200-00001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52</xdr:row>
          <xdr:rowOff>0</xdr:rowOff>
        </xdr:from>
        <xdr:to>
          <xdr:col>2</xdr:col>
          <xdr:colOff>0</xdr:colOff>
          <xdr:row>53</xdr:row>
          <xdr:rowOff>0</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200-00001F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0</xdr:colOff>
          <xdr:row>16</xdr:row>
          <xdr:rowOff>190500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200-000020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0</xdr:rowOff>
        </xdr:from>
        <xdr:to>
          <xdr:col>3</xdr:col>
          <xdr:colOff>0</xdr:colOff>
          <xdr:row>26</xdr:row>
          <xdr:rowOff>9525</xdr:rowOff>
        </xdr:to>
        <xdr:sp macro="" textlink="">
          <xdr:nvSpPr>
            <xdr:cNvPr id="28707" name="Check Box 35" descr="3 Fahrstreifen" hidden="1">
              <a:extLst>
                <a:ext uri="{63B3BB69-23CF-44E3-9099-C40C66FF867C}">
                  <a14:compatExt spid="_x0000_s28707"/>
                </a:ext>
                <a:ext uri="{FF2B5EF4-FFF2-40B4-BE49-F238E27FC236}">
                  <a16:creationId xmlns:a16="http://schemas.microsoft.com/office/drawing/2014/main" id="{00000000-0008-0000-0200-00002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0</xdr:rowOff>
        </xdr:from>
        <xdr:to>
          <xdr:col>4</xdr:col>
          <xdr:colOff>0</xdr:colOff>
          <xdr:row>30</xdr:row>
          <xdr:rowOff>0</xdr:rowOff>
        </xdr:to>
        <xdr:sp macro="" textlink="">
          <xdr:nvSpPr>
            <xdr:cNvPr id="28719" name="Check Box 47" descr="3 Fahrstreifen" hidden="1">
              <a:extLst>
                <a:ext uri="{63B3BB69-23CF-44E3-9099-C40C66FF867C}">
                  <a14:compatExt spid="_x0000_s28719"/>
                </a:ext>
                <a:ext uri="{FF2B5EF4-FFF2-40B4-BE49-F238E27FC236}">
                  <a16:creationId xmlns:a16="http://schemas.microsoft.com/office/drawing/2014/main" id="{00000000-0008-0000-0200-00002F700000}"/>
                </a:ext>
              </a:extLst>
            </xdr:cNvPr>
            <xdr:cNvSpPr/>
          </xdr:nvSpPr>
          <xdr:spPr bwMode="auto">
            <a:xfrm>
              <a:off x="0" y="0"/>
              <a:ext cx="0" cy="0"/>
            </a:xfrm>
            <a:prstGeom prst="rect">
              <a:avLst/>
            </a:prstGeom>
            <a:noFill/>
            <a:ln>
              <a:noFill/>
            </a:ln>
            <a:extLst>
              <a:ext uri="{909E8E84-426E-40DD-AFC4-6F175D3DCCD1}">
                <a14:hiddenFill>
                  <a:solidFill>
                    <a:srgbClr val="FFFFCC" mc:Ignorable="a14" a14:legacySpreadsheetColorIndex="26"/>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95250</xdr:colOff>
          <xdr:row>17</xdr:row>
          <xdr:rowOff>0</xdr:rowOff>
        </xdr:from>
        <xdr:to>
          <xdr:col>6</xdr:col>
          <xdr:colOff>47625</xdr:colOff>
          <xdr:row>18</xdr:row>
          <xdr:rowOff>0</xdr:rowOff>
        </xdr:to>
        <xdr:sp macro="" textlink="">
          <xdr:nvSpPr>
            <xdr:cNvPr id="66561" name="Check Box 1" descr="3 Fahrstreifen" hidden="1">
              <a:extLst>
                <a:ext uri="{63B3BB69-23CF-44E3-9099-C40C66FF867C}">
                  <a14:compatExt spid="_x0000_s66561"/>
                </a:ext>
                <a:ext uri="{FF2B5EF4-FFF2-40B4-BE49-F238E27FC236}">
                  <a16:creationId xmlns:a16="http://schemas.microsoft.com/office/drawing/2014/main" id="{00000000-0008-0000-0400-000001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18</xdr:row>
          <xdr:rowOff>0</xdr:rowOff>
        </xdr:from>
        <xdr:to>
          <xdr:col>6</xdr:col>
          <xdr:colOff>47625</xdr:colOff>
          <xdr:row>19</xdr:row>
          <xdr:rowOff>0</xdr:rowOff>
        </xdr:to>
        <xdr:sp macro="" textlink="">
          <xdr:nvSpPr>
            <xdr:cNvPr id="66562" name="Check Box 2" descr="3 Fahrstreifen" hidden="1">
              <a:extLst>
                <a:ext uri="{63B3BB69-23CF-44E3-9099-C40C66FF867C}">
                  <a14:compatExt spid="_x0000_s66562"/>
                </a:ext>
                <a:ext uri="{FF2B5EF4-FFF2-40B4-BE49-F238E27FC236}">
                  <a16:creationId xmlns:a16="http://schemas.microsoft.com/office/drawing/2014/main" id="{00000000-0008-0000-0400-000002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19</xdr:row>
          <xdr:rowOff>0</xdr:rowOff>
        </xdr:from>
        <xdr:to>
          <xdr:col>6</xdr:col>
          <xdr:colOff>47625</xdr:colOff>
          <xdr:row>20</xdr:row>
          <xdr:rowOff>0</xdr:rowOff>
        </xdr:to>
        <xdr:sp macro="" textlink="">
          <xdr:nvSpPr>
            <xdr:cNvPr id="66563" name="Check Box 3" descr="3 Fahrstreifen" hidden="1">
              <a:extLst>
                <a:ext uri="{63B3BB69-23CF-44E3-9099-C40C66FF867C}">
                  <a14:compatExt spid="_x0000_s66563"/>
                </a:ext>
                <a:ext uri="{FF2B5EF4-FFF2-40B4-BE49-F238E27FC236}">
                  <a16:creationId xmlns:a16="http://schemas.microsoft.com/office/drawing/2014/main" id="{00000000-0008-0000-0400-0000030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2:G3" totalsRowShown="0">
  <autoFilter ref="B2:G3" xr:uid="{00000000-0009-0000-0100-000001000000}"/>
  <tableColumns count="6">
    <tableColumn id="1" xr3:uid="{00000000-0010-0000-0000-000001000000}" name="Fachbereich"/>
    <tableColumn id="2" xr3:uid="{00000000-0010-0000-0000-000002000000}" name="Maßnahmennr"/>
    <tableColumn id="3" xr3:uid="{00000000-0010-0000-0000-000003000000}" name="Maßnahme"/>
    <tableColumn id="4" xr3:uid="{00000000-0010-0000-0000-000004000000}" name="Vergabenr"/>
    <tableColumn id="5" xr3:uid="{00000000-0010-0000-0000-000005000000}" name="Bieter"/>
    <tableColumn id="6" xr3:uid="{00000000-0010-0000-0000-000006000000}" name="Wertungssumme" dataCellStyle="Währung"/>
  </tableColumns>
  <tableStyleInfo name="TableStyleMedium2" showFirstColumn="0" showLastColumn="0" showRowStripes="1" showColumnStripes="0"/>
  <extLst>
    <ext xmlns:x14="http://schemas.microsoft.com/office/spreadsheetml/2009/9/main" uri="{504A1905-F514-4f6f-8877-14C23A59335A}">
      <x14:table altText="Grunddaten"/>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le2" displayName="Tabelle2" ref="B7:D24" totalsRowShown="0">
  <autoFilter ref="B7:D24" xr:uid="{00000000-0009-0000-0100-000002000000}"/>
  <tableColumns count="3">
    <tableColumn id="1" xr3:uid="{00000000-0010-0000-0100-000001000000}" name="Bezeichnung"/>
    <tableColumn id="2" xr3:uid="{00000000-0010-0000-0100-000002000000}" name="Angebot" dataDxfId="229"/>
    <tableColumn id="3" xr3:uid="{00000000-0010-0000-0100-000003000000}" name="Index" dataDxfId="228"/>
  </tableColumns>
  <tableStyleInfo name="TableStyleMedium2" showFirstColumn="0" showLastColumn="0" showRowStripes="1" showColumnStripes="0"/>
  <extLst>
    <ext xmlns:x14="http://schemas.microsoft.com/office/spreadsheetml/2009/9/main" uri="{504A1905-F514-4f6f-8877-14C23A59335A}">
      <x14:table altText="Angebotsdaten"/>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elle3" displayName="Tabelle3" ref="B29:F80" totalsRowShown="0" headerRowDxfId="227" headerRowBorderDxfId="226" tableBorderDxfId="225">
  <autoFilter ref="B29:F80" xr:uid="{00000000-0009-0000-0100-000003000000}"/>
  <tableColumns count="5">
    <tableColumn id="1" xr3:uid="{00000000-0010-0000-0200-000001000000}" name="Bezeichnung Besond Lstg" dataDxfId="224"/>
    <tableColumn id="3" xr3:uid="{00000000-0010-0000-0200-000003000000}" name="Menge" dataDxfId="223"/>
    <tableColumn id="5" xr3:uid="{00000000-0010-0000-0200-000005000000}" name="Einheit" dataDxfId="222"/>
    <tableColumn id="4" xr3:uid="{00000000-0010-0000-0200-000004000000}" name="EP-Preis" dataDxfId="221"/>
    <tableColumn id="2" xr3:uid="{00000000-0010-0000-0200-000002000000}" name="Netto-GP-Preis" dataDxfId="220"/>
  </tableColumns>
  <tableStyleInfo name="TableStyleMedium2" showFirstColumn="0" showLastColumn="0" showRowStripes="1" showColumnStripes="0"/>
  <extLst>
    <ext xmlns:x14="http://schemas.microsoft.com/office/spreadsheetml/2009/9/main" uri="{504A1905-F514-4f6f-8877-14C23A59335A}">
      <x14:table altText="BesondereLeistunge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0.xml"/><Relationship Id="rId13" Type="http://schemas.openxmlformats.org/officeDocument/2006/relationships/ctrlProp" Target="../ctrlProps/ctrlProp25.xml"/><Relationship Id="rId3" Type="http://schemas.openxmlformats.org/officeDocument/2006/relationships/vmlDrawing" Target="../drawings/vmlDrawing3.vml"/><Relationship Id="rId7" Type="http://schemas.openxmlformats.org/officeDocument/2006/relationships/ctrlProp" Target="../ctrlProps/ctrlProp19.xml"/><Relationship Id="rId12" Type="http://schemas.openxmlformats.org/officeDocument/2006/relationships/ctrlProp" Target="../ctrlProps/ctrlProp24.xml"/><Relationship Id="rId2" Type="http://schemas.openxmlformats.org/officeDocument/2006/relationships/drawing" Target="../drawings/drawing3.xml"/><Relationship Id="rId16" Type="http://schemas.openxmlformats.org/officeDocument/2006/relationships/ctrlProp" Target="../ctrlProps/ctrlProp28.xml"/><Relationship Id="rId1" Type="http://schemas.openxmlformats.org/officeDocument/2006/relationships/printerSettings" Target="../printerSettings/printerSettings3.bin"/><Relationship Id="rId6" Type="http://schemas.openxmlformats.org/officeDocument/2006/relationships/ctrlProp" Target="../ctrlProps/ctrlProp18.xml"/><Relationship Id="rId11" Type="http://schemas.openxmlformats.org/officeDocument/2006/relationships/ctrlProp" Target="../ctrlProps/ctrlProp23.xml"/><Relationship Id="rId5" Type="http://schemas.openxmlformats.org/officeDocument/2006/relationships/ctrlProp" Target="../ctrlProps/ctrlProp17.xml"/><Relationship Id="rId15" Type="http://schemas.openxmlformats.org/officeDocument/2006/relationships/ctrlProp" Target="../ctrlProps/ctrlProp27.xml"/><Relationship Id="rId10" Type="http://schemas.openxmlformats.org/officeDocument/2006/relationships/ctrlProp" Target="../ctrlProps/ctrlProp22.xml"/><Relationship Id="rId4" Type="http://schemas.openxmlformats.org/officeDocument/2006/relationships/ctrlProp" Target="../ctrlProps/ctrlProp16.xml"/><Relationship Id="rId9" Type="http://schemas.openxmlformats.org/officeDocument/2006/relationships/ctrlProp" Target="../ctrlProps/ctrlProp21.xml"/><Relationship Id="rId14" Type="http://schemas.openxmlformats.org/officeDocument/2006/relationships/ctrlProp" Target="../ctrlProps/ctrlProp2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6.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6.bin"/><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2">
    <tabColor theme="0" tint="-4.9989318521683403E-2"/>
    <pageSetUpPr fitToPage="1"/>
  </sheetPr>
  <dimension ref="A1:T65"/>
  <sheetViews>
    <sheetView showGridLines="0" showRuler="0" topLeftCell="A13" zoomScaleNormal="100" zoomScaleSheetLayoutView="110" workbookViewId="0">
      <selection activeCell="G10" sqref="G10"/>
    </sheetView>
  </sheetViews>
  <sheetFormatPr baseColWidth="10" defaultColWidth="0" defaultRowHeight="16.5" zeroHeight="1"/>
  <cols>
    <col min="1" max="1" width="5.7109375" style="187" customWidth="1"/>
    <col min="2" max="2" width="5.7109375" style="1" customWidth="1"/>
    <col min="3" max="3" width="3.28515625" style="1" customWidth="1"/>
    <col min="4" max="4" width="5.7109375" style="1" customWidth="1"/>
    <col min="5" max="5" width="48" style="1" customWidth="1"/>
    <col min="6" max="6" width="19" style="1" customWidth="1"/>
    <col min="7" max="7" width="22.28515625" style="1" customWidth="1"/>
    <col min="8" max="8" width="2.7109375" style="1" customWidth="1"/>
    <col min="9" max="9" width="16" style="36" hidden="1" customWidth="1"/>
    <col min="10" max="20" width="0" style="1" hidden="1" customWidth="1"/>
    <col min="21" max="16384" width="11.28515625" style="1" hidden="1"/>
  </cols>
  <sheetData>
    <row r="1" spans="1:15"/>
    <row r="2" spans="1:15" ht="16.5" customHeight="1">
      <c r="B2" s="542" t="s">
        <v>175</v>
      </c>
      <c r="C2" s="542"/>
      <c r="D2" s="542"/>
      <c r="E2" s="543"/>
      <c r="F2" s="144" t="s">
        <v>174</v>
      </c>
      <c r="G2" s="191" t="s">
        <v>97</v>
      </c>
      <c r="H2" s="520" t="s">
        <v>97</v>
      </c>
      <c r="I2" s="341" t="s">
        <v>15</v>
      </c>
      <c r="K2" s="93"/>
      <c r="L2" s="80" t="s">
        <v>54</v>
      </c>
      <c r="O2" s="73"/>
    </row>
    <row r="3" spans="1:15" ht="16.5" customHeight="1">
      <c r="B3" s="544" t="s">
        <v>140</v>
      </c>
      <c r="C3" s="544"/>
      <c r="D3" s="544"/>
      <c r="E3" s="545"/>
      <c r="F3" s="166" t="s">
        <v>204</v>
      </c>
      <c r="G3" s="153" t="s">
        <v>223</v>
      </c>
      <c r="H3" s="520"/>
      <c r="I3" s="76"/>
      <c r="K3" s="68"/>
      <c r="L3" s="1" t="str">
        <f ca="1">MID(CELL("dateiname",A2),FIND("]",CELL("dateiname",A2))+1,255)</f>
        <v>Projektgrundlagen</v>
      </c>
      <c r="O3" s="73"/>
    </row>
    <row r="4" spans="1:15" ht="7.5" customHeight="1">
      <c r="B4" s="167"/>
      <c r="C4" s="167"/>
      <c r="D4" s="167"/>
      <c r="E4" s="167"/>
      <c r="F4" s="155"/>
      <c r="G4" s="437"/>
      <c r="H4" s="520"/>
      <c r="I4" s="76"/>
      <c r="K4" s="68"/>
    </row>
    <row r="5" spans="1:15">
      <c r="A5" s="431" t="str">
        <f>IF(OR(E5="",G5=""),"è","")</f>
        <v/>
      </c>
      <c r="B5" s="524" t="s">
        <v>95</v>
      </c>
      <c r="C5" s="525"/>
      <c r="D5" s="525"/>
      <c r="E5" s="391" t="s">
        <v>221</v>
      </c>
      <c r="F5" s="163" t="s">
        <v>94</v>
      </c>
      <c r="G5" s="164" t="s">
        <v>224</v>
      </c>
      <c r="H5" s="520"/>
      <c r="I5" s="76"/>
    </row>
    <row r="6" spans="1:15">
      <c r="A6" s="431" t="str">
        <f>IF(E6="","è","")</f>
        <v/>
      </c>
      <c r="B6" s="526" t="s">
        <v>93</v>
      </c>
      <c r="C6" s="527"/>
      <c r="D6" s="527"/>
      <c r="E6" s="534" t="s">
        <v>222</v>
      </c>
      <c r="F6" s="534"/>
      <c r="G6" s="535"/>
      <c r="H6" s="520"/>
      <c r="K6" s="68"/>
    </row>
    <row r="7" spans="1:15">
      <c r="B7" s="528"/>
      <c r="C7" s="529"/>
      <c r="D7" s="529"/>
      <c r="E7" s="536"/>
      <c r="F7" s="536"/>
      <c r="G7" s="537"/>
      <c r="H7" s="520"/>
    </row>
    <row r="8" spans="1:15">
      <c r="B8" s="540" t="s">
        <v>34</v>
      </c>
      <c r="C8" s="541"/>
      <c r="D8" s="541"/>
      <c r="E8" s="538"/>
      <c r="F8" s="538"/>
      <c r="G8" s="539"/>
      <c r="H8" s="520"/>
    </row>
    <row r="9" spans="1:15">
      <c r="G9" s="438"/>
    </row>
    <row r="10" spans="1:15" s="6" customFormat="1" ht="26.25" customHeight="1">
      <c r="A10" s="189"/>
      <c r="B10" s="192"/>
      <c r="C10" s="195" t="s">
        <v>96</v>
      </c>
      <c r="D10" s="196"/>
      <c r="E10" s="196"/>
      <c r="F10" s="197"/>
      <c r="G10" s="193"/>
      <c r="I10" s="342"/>
    </row>
    <row r="11" spans="1:15" ht="7.5" customHeight="1">
      <c r="B11" s="186"/>
      <c r="C11" s="186"/>
      <c r="D11" s="158"/>
      <c r="E11" s="158"/>
      <c r="F11" s="158"/>
      <c r="G11" s="158"/>
      <c r="H11" s="156"/>
      <c r="I11" s="343"/>
    </row>
    <row r="12" spans="1:15">
      <c r="A12" s="432"/>
      <c r="B12" s="15">
        <v>1</v>
      </c>
      <c r="C12" s="530" t="s">
        <v>45</v>
      </c>
      <c r="D12" s="531"/>
      <c r="E12" s="531"/>
      <c r="F12" s="3"/>
      <c r="G12" s="9"/>
    </row>
    <row r="13" spans="1:15">
      <c r="A13" s="431" t="str">
        <f>IF(COUNTIF($I$13:$I$14,TRUE)&lt;&gt;1,"è","")</f>
        <v/>
      </c>
      <c r="B13" s="117" t="s">
        <v>50</v>
      </c>
      <c r="C13" s="115"/>
      <c r="D13" s="532" t="s">
        <v>48</v>
      </c>
      <c r="E13" s="533"/>
      <c r="F13" s="119"/>
      <c r="G13" s="120"/>
      <c r="I13" s="36" t="b">
        <v>0</v>
      </c>
      <c r="J13" s="430"/>
    </row>
    <row r="14" spans="1:15">
      <c r="A14" s="431" t="str">
        <f>IF(COUNTIF($I$13:$I$14,TRUE)&lt;&gt;1,"è","")</f>
        <v/>
      </c>
      <c r="B14" s="116" t="s">
        <v>51</v>
      </c>
      <c r="C14" s="115"/>
      <c r="D14" s="521" t="s">
        <v>49</v>
      </c>
      <c r="E14" s="522"/>
      <c r="F14" s="4"/>
      <c r="G14" s="10"/>
      <c r="I14" s="36" t="b">
        <v>1</v>
      </c>
    </row>
    <row r="15" spans="1:15">
      <c r="A15" s="433"/>
      <c r="B15" s="15">
        <v>2</v>
      </c>
      <c r="C15" s="530" t="s">
        <v>46</v>
      </c>
      <c r="D15" s="531"/>
      <c r="E15" s="531"/>
      <c r="F15" s="3"/>
      <c r="G15" s="9"/>
    </row>
    <row r="16" spans="1:15">
      <c r="A16" s="431" t="str">
        <f>IF(AND($I$13=FALSE,$I$14,COUNTIF($I$16:$I$17,TRUE)&lt;&gt;1),"è","")</f>
        <v/>
      </c>
      <c r="B16" s="118" t="s">
        <v>52</v>
      </c>
      <c r="C16" s="115"/>
      <c r="D16" s="532" t="s">
        <v>92</v>
      </c>
      <c r="E16" s="533"/>
      <c r="F16" s="119"/>
      <c r="G16" s="120"/>
      <c r="I16" s="36" t="b">
        <v>1</v>
      </c>
    </row>
    <row r="17" spans="1:11">
      <c r="A17" s="431" t="str">
        <f>IF(AND($I$13=FALSE,$I$14,COUNTIF($I$16:$I$17,TRUE)&lt;&gt;1),"è","")</f>
        <v/>
      </c>
      <c r="B17" s="116" t="s">
        <v>53</v>
      </c>
      <c r="C17" s="115"/>
      <c r="D17" s="521" t="s">
        <v>47</v>
      </c>
      <c r="E17" s="522"/>
      <c r="F17" s="4"/>
      <c r="G17" s="10"/>
      <c r="I17" s="36" t="b">
        <v>0</v>
      </c>
    </row>
    <row r="18" spans="1:11">
      <c r="B18" s="5"/>
      <c r="D18" s="5"/>
      <c r="E18" s="5"/>
    </row>
    <row r="19" spans="1:11" ht="26.25" customHeight="1">
      <c r="B19" s="192"/>
      <c r="C19" s="523" t="s">
        <v>103</v>
      </c>
      <c r="D19" s="523"/>
      <c r="E19" s="523"/>
      <c r="F19" s="523"/>
      <c r="G19" s="523"/>
      <c r="I19" s="344" t="s">
        <v>70</v>
      </c>
      <c r="J19" s="3"/>
      <c r="K19" s="9"/>
    </row>
    <row r="20" spans="1:11" ht="7.5" customHeight="1">
      <c r="B20" s="186"/>
      <c r="C20" s="186"/>
      <c r="D20" s="158"/>
      <c r="E20" s="158"/>
      <c r="F20" s="158"/>
      <c r="G20" s="158"/>
      <c r="H20" s="156"/>
      <c r="I20" s="345"/>
      <c r="K20" s="7"/>
    </row>
    <row r="21" spans="1:11">
      <c r="B21" s="121"/>
      <c r="C21" s="161" t="s">
        <v>55</v>
      </c>
      <c r="D21" s="122" t="s">
        <v>110</v>
      </c>
      <c r="E21" s="122"/>
      <c r="F21" s="162" t="s">
        <v>98</v>
      </c>
      <c r="G21" s="123"/>
      <c r="H21" s="519" t="s">
        <v>205</v>
      </c>
      <c r="I21" s="346" t="b">
        <f>AND(I13,I14=FALSE)</f>
        <v>0</v>
      </c>
      <c r="J21" s="1" t="s">
        <v>48</v>
      </c>
      <c r="K21" s="7"/>
    </row>
    <row r="22" spans="1:11">
      <c r="B22" s="124"/>
      <c r="C22" s="125" t="s">
        <v>168</v>
      </c>
      <c r="D22" s="552" t="s">
        <v>169</v>
      </c>
      <c r="E22" s="553"/>
      <c r="F22" s="517" t="str">
        <f ca="1">'D Leistungen'!P3</f>
        <v>D Leistungen</v>
      </c>
      <c r="G22" s="518"/>
      <c r="H22" s="519"/>
      <c r="I22" s="346" t="b">
        <f>AND(I13=FALSE,I14,I16,I17=FALSE)</f>
        <v>1</v>
      </c>
      <c r="J22" s="1" t="s">
        <v>108</v>
      </c>
      <c r="K22" s="7"/>
    </row>
    <row r="23" spans="1:11" ht="16.5" customHeight="1">
      <c r="B23" s="124"/>
      <c r="C23" s="125" t="s">
        <v>56</v>
      </c>
      <c r="D23" s="532" t="s">
        <v>111</v>
      </c>
      <c r="E23" s="533"/>
      <c r="F23" s="513" t="str">
        <f ca="1">'E Honorarberechnung'!P3</f>
        <v>E Honorarberechnung</v>
      </c>
      <c r="G23" s="514"/>
      <c r="H23" s="519"/>
      <c r="I23" s="346" t="b">
        <f>AND(I13=FALSE,I14,I17,I16=FALSE)</f>
        <v>0</v>
      </c>
      <c r="J23" s="1" t="s">
        <v>109</v>
      </c>
      <c r="K23" s="7"/>
    </row>
    <row r="24" spans="1:11">
      <c r="B24" s="124"/>
      <c r="C24" s="125" t="s">
        <v>58</v>
      </c>
      <c r="D24" s="532" t="s">
        <v>99</v>
      </c>
      <c r="E24" s="533"/>
      <c r="F24" s="513" t="str">
        <f ca="1">'F Honorarübersicht'!M3</f>
        <v>F Honorarübersicht</v>
      </c>
      <c r="G24" s="514"/>
      <c r="H24" s="519"/>
      <c r="I24" s="347" t="b">
        <f>IF(OR(I23=TRUE,I22=TRUE,I21=TRUE),TRUE,FALSE)</f>
        <v>1</v>
      </c>
      <c r="J24" s="114" t="s">
        <v>66</v>
      </c>
      <c r="K24" s="10"/>
    </row>
    <row r="25" spans="1:11">
      <c r="B25" s="469"/>
      <c r="C25" s="459" t="s">
        <v>59</v>
      </c>
      <c r="D25" s="521" t="s">
        <v>118</v>
      </c>
      <c r="E25" s="522"/>
      <c r="F25" s="515" t="str">
        <f ca="1">'G Honorarabrechnung'!M3</f>
        <v>G Honorarabrechnung</v>
      </c>
      <c r="G25" s="516"/>
      <c r="H25" s="519"/>
      <c r="J25" s="14"/>
    </row>
    <row r="26" spans="1:11" ht="16.5" customHeight="1"/>
    <row r="27" spans="1:11" ht="16.5" customHeight="1">
      <c r="J27" s="14"/>
    </row>
    <row r="28" spans="1:11"/>
    <row r="29" spans="1:11">
      <c r="B29" s="58" t="s">
        <v>31</v>
      </c>
      <c r="C29" s="58"/>
    </row>
    <row r="30" spans="1:11" ht="17.25" thickBot="1"/>
    <row r="31" spans="1:11" ht="230.1" customHeight="1" thickTop="1" thickBot="1">
      <c r="B31" s="549" t="s">
        <v>148</v>
      </c>
      <c r="C31" s="550"/>
      <c r="D31" s="550"/>
      <c r="E31" s="550"/>
      <c r="F31" s="550"/>
      <c r="G31" s="551"/>
    </row>
    <row r="32" spans="1:11" ht="17.25" thickTop="1"/>
    <row r="33" spans="2:7">
      <c r="B33" s="58" t="s">
        <v>44</v>
      </c>
      <c r="C33" s="58"/>
    </row>
    <row r="34" spans="2:7" ht="17.25" thickBot="1"/>
    <row r="35" spans="2:7" ht="195" customHeight="1" thickTop="1" thickBot="1">
      <c r="B35" s="546" t="s">
        <v>150</v>
      </c>
      <c r="C35" s="547"/>
      <c r="D35" s="547"/>
      <c r="E35" s="547"/>
      <c r="F35" s="547"/>
      <c r="G35" s="548"/>
    </row>
    <row r="36" spans="2:7" ht="17.25" thickTop="1"/>
    <row r="37" spans="2:7"/>
    <row r="38" spans="2:7"/>
    <row r="39" spans="2:7"/>
    <row r="40" spans="2:7"/>
    <row r="41" spans="2:7"/>
    <row r="42" spans="2:7"/>
    <row r="43" spans="2:7"/>
    <row r="59"/>
    <row r="60"/>
    <row r="63"/>
    <row r="64"/>
    <row r="65"/>
  </sheetData>
  <sheetProtection sheet="1" formatRows="0"/>
  <mergeCells count="24">
    <mergeCell ref="B2:E2"/>
    <mergeCell ref="B3:E3"/>
    <mergeCell ref="B35:G35"/>
    <mergeCell ref="D24:E24"/>
    <mergeCell ref="D25:E25"/>
    <mergeCell ref="D23:E23"/>
    <mergeCell ref="B31:G31"/>
    <mergeCell ref="D22:E22"/>
    <mergeCell ref="H21:H25"/>
    <mergeCell ref="H2:H8"/>
    <mergeCell ref="D17:E17"/>
    <mergeCell ref="C19:G19"/>
    <mergeCell ref="B5:D5"/>
    <mergeCell ref="B6:D6"/>
    <mergeCell ref="B7:D7"/>
    <mergeCell ref="C12:E12"/>
    <mergeCell ref="D13:E13"/>
    <mergeCell ref="D14:E14"/>
    <mergeCell ref="C15:E15"/>
    <mergeCell ref="D16:E16"/>
    <mergeCell ref="E6:G6"/>
    <mergeCell ref="E7:G7"/>
    <mergeCell ref="E8:G8"/>
    <mergeCell ref="B8:D8"/>
  </mergeCells>
  <conditionalFormatting sqref="C13">
    <cfRule type="expression" dxfId="219" priority="10">
      <formula>IF(COUNTIF(I13:I14,TRUE)&lt;&gt;1,1,0)</formula>
    </cfRule>
  </conditionalFormatting>
  <conditionalFormatting sqref="C14">
    <cfRule type="expression" dxfId="218" priority="9">
      <formula>IF(COUNTIF(I13:I14,TRUE)&lt;&gt;1,1,0)</formula>
    </cfRule>
  </conditionalFormatting>
  <conditionalFormatting sqref="C16">
    <cfRule type="expression" dxfId="217" priority="6">
      <formula>IF(AND(I14,(COUNTIF(I16:I17,TRUE)&lt;&gt;1)),1,0)</formula>
    </cfRule>
  </conditionalFormatting>
  <conditionalFormatting sqref="C17">
    <cfRule type="expression" dxfId="216" priority="5">
      <formula>IF(AND(I14,(COUNTIF(I16:I17,TRUE)&lt;&gt;1)),1,0)</formula>
    </cfRule>
  </conditionalFormatting>
  <conditionalFormatting sqref="E5">
    <cfRule type="expression" dxfId="215" priority="4">
      <formula>E$5=""</formula>
    </cfRule>
  </conditionalFormatting>
  <conditionalFormatting sqref="E8">
    <cfRule type="expression" dxfId="214" priority="726">
      <formula>IF($E$8="",TRUE,FALSE)</formula>
    </cfRule>
  </conditionalFormatting>
  <conditionalFormatting sqref="E6:G6">
    <cfRule type="expression" dxfId="213" priority="3">
      <formula>E6=""</formula>
    </cfRule>
  </conditionalFormatting>
  <conditionalFormatting sqref="G5">
    <cfRule type="expression" dxfId="212" priority="2">
      <formula>G5=""</formula>
    </cfRule>
  </conditionalFormatting>
  <hyperlinks>
    <hyperlink ref="F23:G23" location="Link_E_Honorar" display="Link_E_Honorar" xr:uid="{00000000-0004-0000-0000-000000000000}"/>
    <hyperlink ref="F24:G24" location="Link_F_Uebersicht" display="Link_F_Uebersicht" xr:uid="{00000000-0004-0000-0000-000001000000}"/>
    <hyperlink ref="F25" location="Link_G_Abrechnung" display="Link_G_Abrechnung" xr:uid="{00000000-0004-0000-0000-000002000000}"/>
    <hyperlink ref="F22" location="Link_Leistungen" display="Link_Leistungen" xr:uid="{00000000-0004-0000-0000-000003000000}"/>
  </hyperlinks>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Januar 2024&amp;R&amp;P</oddFooter>
  </headerFooter>
  <rowBreaks count="1" manualBreakCount="1">
    <brk id="27"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ltText="">
                <anchor moveWithCells="1">
                  <from>
                    <xdr:col>2</xdr:col>
                    <xdr:colOff>0</xdr:colOff>
                    <xdr:row>12</xdr:row>
                    <xdr:rowOff>0</xdr:rowOff>
                  </from>
                  <to>
                    <xdr:col>3</xdr:col>
                    <xdr:colOff>0</xdr:colOff>
                    <xdr:row>13</xdr:row>
                    <xdr:rowOff>0</xdr:rowOff>
                  </to>
                </anchor>
              </controlPr>
            </control>
          </mc:Choice>
        </mc:AlternateContent>
        <mc:AlternateContent xmlns:mc="http://schemas.openxmlformats.org/markup-compatibility/2006">
          <mc:Choice Requires="x14">
            <control shapeId="30722" r:id="rId5" name="Check Box 2">
              <controlPr defaultSize="0" autoFill="0" autoLine="0" autoPict="0" altText="">
                <anchor moveWithCells="1">
                  <from>
                    <xdr:col>2</xdr:col>
                    <xdr:colOff>0</xdr:colOff>
                    <xdr:row>13</xdr:row>
                    <xdr:rowOff>0</xdr:rowOff>
                  </from>
                  <to>
                    <xdr:col>3</xdr:col>
                    <xdr:colOff>0</xdr:colOff>
                    <xdr:row>14</xdr:row>
                    <xdr:rowOff>0</xdr:rowOff>
                  </to>
                </anchor>
              </controlPr>
            </control>
          </mc:Choice>
        </mc:AlternateContent>
        <mc:AlternateContent xmlns:mc="http://schemas.openxmlformats.org/markup-compatibility/2006">
          <mc:Choice Requires="x14">
            <control shapeId="30723" r:id="rId6" name="Check Box 3">
              <controlPr defaultSize="0" autoFill="0" autoLine="0" autoPict="0" altText="">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30724" r:id="rId7" name="Check Box 4">
              <controlPr defaultSize="0" autoFill="0" autoLine="0" autoPict="0" altText="">
                <anchor moveWithCells="1">
                  <from>
                    <xdr:col>2</xdr:col>
                    <xdr:colOff>0</xdr:colOff>
                    <xdr:row>16</xdr:row>
                    <xdr:rowOff>0</xdr:rowOff>
                  </from>
                  <to>
                    <xdr:col>3</xdr:col>
                    <xdr:colOff>0</xdr:colOff>
                    <xdr:row>17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3" tint="0.59999389629810485"/>
    <pageSetUpPr fitToPage="1"/>
  </sheetPr>
  <dimension ref="A1:P62"/>
  <sheetViews>
    <sheetView showGridLines="0" tabSelected="1" topLeftCell="A27" zoomScaleNormal="100" zoomScaleSheetLayoutView="110" workbookViewId="0">
      <selection activeCell="J13" sqref="J13"/>
    </sheetView>
  </sheetViews>
  <sheetFormatPr baseColWidth="10" defaultColWidth="0" defaultRowHeight="0" customHeight="1" zeroHeight="1"/>
  <cols>
    <col min="1" max="1" width="5.7109375" style="209" customWidth="1"/>
    <col min="2" max="2" width="3.28515625" style="90" customWidth="1"/>
    <col min="3" max="3" width="6.140625" style="90" customWidth="1"/>
    <col min="4" max="4" width="0.85546875" style="90" customWidth="1"/>
    <col min="5" max="5" width="2.7109375" style="90" customWidth="1"/>
    <col min="6" max="6" width="53.28515625" style="90" customWidth="1"/>
    <col min="7" max="7" width="2.7109375" style="90" customWidth="1"/>
    <col min="8" max="9" width="7.28515625" style="90" customWidth="1"/>
    <col min="10" max="10" width="12.28515625" style="90" customWidth="1"/>
    <col min="11" max="11" width="12.7109375" style="91" customWidth="1"/>
    <col min="12" max="12" width="2.7109375" style="84" customWidth="1"/>
    <col min="13" max="13" width="11.42578125" style="85" hidden="1" customWidth="1"/>
    <col min="14" max="16" width="0" style="86" hidden="1" customWidth="1"/>
    <col min="17" max="16384" width="10.7109375" style="86" hidden="1"/>
  </cols>
  <sheetData>
    <row r="1" spans="1:16" ht="16.5"/>
    <row r="2" spans="1:16" s="54" customFormat="1" ht="16.5" customHeight="1">
      <c r="A2" s="188"/>
      <c r="B2" s="542" t="str">
        <f>IF(Projektgrundlagen!B2="","",Projektgrundlagen!B2)</f>
        <v>Sicherheits- und Gesundheitskoordination</v>
      </c>
      <c r="C2" s="542"/>
      <c r="D2" s="542"/>
      <c r="E2" s="542"/>
      <c r="F2" s="542"/>
      <c r="G2" s="543"/>
      <c r="H2" s="566" t="str">
        <f>IF(Projektgrundlagen!F2="","",Projektgrundlagen!F2)</f>
        <v>VII.34.4</v>
      </c>
      <c r="I2" s="567"/>
      <c r="J2" s="567" t="s">
        <v>167</v>
      </c>
      <c r="K2" s="568"/>
      <c r="L2" s="565" t="s">
        <v>170</v>
      </c>
      <c r="M2" s="83" t="s">
        <v>15</v>
      </c>
      <c r="P2" s="80" t="s">
        <v>54</v>
      </c>
    </row>
    <row r="3" spans="1:16" s="54" customFormat="1" ht="16.5">
      <c r="A3" s="188"/>
      <c r="B3" s="544" t="s">
        <v>170</v>
      </c>
      <c r="C3" s="544"/>
      <c r="D3" s="544"/>
      <c r="E3" s="544"/>
      <c r="F3" s="544"/>
      <c r="G3" s="545"/>
      <c r="H3" s="569" t="str">
        <f>IF(Projektgrundlagen!F3="","",Projektgrundlagen!F3)</f>
        <v>Vertragsnr.:</v>
      </c>
      <c r="I3" s="570"/>
      <c r="J3" s="571" t="str">
        <f>IF(Projektgrundlagen!G3="","",Projektgrundlagen!G3)</f>
        <v>000.914.334</v>
      </c>
      <c r="K3" s="572"/>
      <c r="L3" s="565"/>
      <c r="M3" s="55"/>
      <c r="P3" s="1" t="str">
        <f ca="1">MID(CELL("dateiname",A2),FIND("]",CELL("dateiname",A2))+1,255)</f>
        <v>D Leistungen</v>
      </c>
    </row>
    <row r="4" spans="1:16" s="54" customFormat="1" ht="7.5" customHeight="1">
      <c r="A4" s="188"/>
      <c r="B4" s="159"/>
      <c r="C4" s="159"/>
      <c r="D4" s="159"/>
      <c r="E4" s="159"/>
      <c r="F4" s="159"/>
      <c r="G4" s="168"/>
      <c r="H4" s="154"/>
      <c r="I4" s="154"/>
      <c r="J4" s="72"/>
      <c r="K4" s="72"/>
      <c r="L4" s="565"/>
      <c r="M4" s="55"/>
    </row>
    <row r="5" spans="1:16" s="54" customFormat="1" ht="16.5">
      <c r="A5" s="188"/>
      <c r="B5" s="573" t="str">
        <f>IF(Projektgrundlagen!B5="","",Projektgrundlagen!B5)</f>
        <v>Maßnahmennr:</v>
      </c>
      <c r="C5" s="574"/>
      <c r="D5" s="574"/>
      <c r="E5" s="574"/>
      <c r="F5" s="556" t="str">
        <f>IF(Projektgrundlagen!E5="","",Projektgrundlagen!E5)</f>
        <v>B42H.E154000001</v>
      </c>
      <c r="G5" s="556"/>
      <c r="H5" s="557" t="str">
        <f>IF(Projektgrundlagen!F5="","",Projektgrundlagen!F5)</f>
        <v>Vergabenr.:</v>
      </c>
      <c r="I5" s="557"/>
      <c r="J5" s="575" t="str">
        <f>IF(Projektgrundlagen!G5="","",Projektgrundlagen!G5)</f>
        <v>26-081193</v>
      </c>
      <c r="K5" s="576"/>
      <c r="L5" s="565"/>
      <c r="M5" s="55"/>
    </row>
    <row r="6" spans="1:16" s="54" customFormat="1" ht="16.5">
      <c r="A6" s="188"/>
      <c r="B6" s="577" t="str">
        <f>IF(Projektgrundlagen!B6="","",Projektgrundlagen!B6)</f>
        <v>Maßnahme:</v>
      </c>
      <c r="C6" s="578"/>
      <c r="D6" s="578"/>
      <c r="E6" s="578"/>
      <c r="F6" s="581" t="str">
        <f>IF(Projektgrundlagen!E6="","",Projektgrundlagen!E6)</f>
        <v>Universität Bayreuth, Campus Kulmbach 1. BA</v>
      </c>
      <c r="G6" s="581"/>
      <c r="H6" s="581"/>
      <c r="I6" s="581"/>
      <c r="J6" s="581"/>
      <c r="K6" s="582"/>
      <c r="L6" s="565"/>
      <c r="M6" s="55"/>
    </row>
    <row r="7" spans="1:16" s="54" customFormat="1" ht="16.5">
      <c r="A7" s="188"/>
      <c r="B7" s="579" t="str">
        <f>IF(Projektgrundlagen!B7="","",Projektgrundlagen!B7)</f>
        <v/>
      </c>
      <c r="C7" s="580"/>
      <c r="D7" s="580"/>
      <c r="E7" s="580"/>
      <c r="F7" s="554" t="str">
        <f>IF(Projektgrundlagen!E7="","",Projektgrundlagen!E7)</f>
        <v/>
      </c>
      <c r="G7" s="554"/>
      <c r="H7" s="554"/>
      <c r="I7" s="554"/>
      <c r="J7" s="554"/>
      <c r="K7" s="555"/>
      <c r="L7" s="565"/>
      <c r="M7" s="55"/>
    </row>
    <row r="8" spans="1:16" s="54" customFormat="1" ht="16.5">
      <c r="A8" s="188"/>
      <c r="B8" s="563" t="str">
        <f>IF(Projektgrundlagen!B8="","",Projektgrundlagen!B8)</f>
        <v>Bieter:</v>
      </c>
      <c r="C8" s="564"/>
      <c r="D8" s="564"/>
      <c r="E8" s="564"/>
      <c r="F8" s="558" t="str">
        <f>IF(Projektgrundlagen!E8="","",Projektgrundlagen!E8)</f>
        <v/>
      </c>
      <c r="G8" s="558"/>
      <c r="H8" s="558"/>
      <c r="I8" s="558"/>
      <c r="J8" s="558"/>
      <c r="K8" s="559"/>
      <c r="L8" s="565"/>
      <c r="M8" s="55"/>
    </row>
    <row r="9" spans="1:16" ht="16.5">
      <c r="B9" s="223"/>
      <c r="C9" s="386"/>
      <c r="D9" s="87"/>
      <c r="E9" s="87"/>
      <c r="F9" s="88"/>
      <c r="G9" s="89"/>
      <c r="H9" s="88"/>
      <c r="I9" s="88"/>
      <c r="J9" s="224"/>
      <c r="K9" s="94"/>
    </row>
    <row r="10" spans="1:16" s="54" customFormat="1" ht="27" customHeight="1">
      <c r="A10" s="188"/>
      <c r="B10" s="475" t="s">
        <v>173</v>
      </c>
      <c r="C10" s="475"/>
      <c r="D10" s="475"/>
      <c r="E10" s="475"/>
      <c r="F10" s="474"/>
      <c r="G10" s="476" t="str">
        <f>IF(NOT(Projektgrundlagen!I24),"",LOOKUP(TRUE,Projektgrundlagen!I19:I23,Projektgrundlagen!J19:J23))</f>
        <v>Hochbau  Land</v>
      </c>
      <c r="H10" s="470" t="s">
        <v>13</v>
      </c>
      <c r="I10" s="470" t="s">
        <v>12</v>
      </c>
      <c r="J10" s="471" t="s">
        <v>113</v>
      </c>
      <c r="K10" s="472" t="s">
        <v>112</v>
      </c>
      <c r="L10" s="52"/>
      <c r="M10" s="55"/>
    </row>
    <row r="11" spans="1:16" ht="7.5" customHeight="1">
      <c r="B11" s="225"/>
      <c r="C11" s="387"/>
      <c r="D11" s="226"/>
      <c r="E11" s="226"/>
      <c r="F11" s="227"/>
      <c r="G11" s="228"/>
      <c r="H11" s="227"/>
      <c r="I11" s="227"/>
      <c r="J11" s="229"/>
      <c r="K11" s="135"/>
    </row>
    <row r="12" spans="1:16" ht="22.7" customHeight="1">
      <c r="B12" s="206" t="s">
        <v>159</v>
      </c>
      <c r="C12" s="207"/>
      <c r="D12" s="561" t="s">
        <v>176</v>
      </c>
      <c r="E12" s="561"/>
      <c r="F12" s="561"/>
      <c r="G12" s="561"/>
      <c r="H12" s="561"/>
      <c r="I12" s="561"/>
      <c r="J12" s="210"/>
      <c r="K12" s="211"/>
      <c r="L12" s="92"/>
    </row>
    <row r="13" spans="1:16" ht="18">
      <c r="B13" s="39"/>
      <c r="C13" s="487" t="s">
        <v>10</v>
      </c>
      <c r="D13" s="488"/>
      <c r="E13" s="176"/>
      <c r="F13" s="489" t="s">
        <v>177</v>
      </c>
      <c r="G13" s="173"/>
      <c r="H13" s="473">
        <v>1</v>
      </c>
      <c r="I13" s="270" t="s">
        <v>178</v>
      </c>
      <c r="J13" s="268"/>
      <c r="K13" s="175">
        <f>IF(M13,IF(J13&gt;0,H13*J13,0),"")</f>
        <v>0</v>
      </c>
      <c r="L13" s="92"/>
      <c r="M13" s="85" t="b">
        <v>1</v>
      </c>
    </row>
    <row r="14" spans="1:16" ht="89.25">
      <c r="B14" s="71"/>
      <c r="C14" s="479"/>
      <c r="D14" s="262"/>
      <c r="E14" s="176"/>
      <c r="F14" s="480" t="s">
        <v>215</v>
      </c>
      <c r="G14" s="490"/>
      <c r="H14" s="491"/>
      <c r="I14" s="492"/>
      <c r="J14" s="493"/>
      <c r="K14" s="494"/>
      <c r="L14" s="92"/>
    </row>
    <row r="15" spans="1:16" ht="89.25">
      <c r="B15" s="71"/>
      <c r="C15" s="479"/>
      <c r="D15" s="262"/>
      <c r="E15" s="176"/>
      <c r="F15" s="482" t="s">
        <v>210</v>
      </c>
      <c r="G15" s="490"/>
      <c r="H15" s="491"/>
      <c r="I15" s="492"/>
      <c r="J15" s="493"/>
      <c r="K15" s="494"/>
      <c r="L15" s="92"/>
    </row>
    <row r="16" spans="1:16" ht="51">
      <c r="B16" s="71"/>
      <c r="C16" s="479"/>
      <c r="D16" s="262"/>
      <c r="E16" s="176"/>
      <c r="F16" s="482" t="s">
        <v>211</v>
      </c>
      <c r="G16" s="490"/>
      <c r="H16" s="491"/>
      <c r="I16" s="492"/>
      <c r="J16" s="493"/>
      <c r="K16" s="494"/>
      <c r="L16" s="92"/>
    </row>
    <row r="17" spans="2:13" ht="63.75">
      <c r="B17" s="71"/>
      <c r="C17" s="479"/>
      <c r="D17" s="262"/>
      <c r="E17" s="176"/>
      <c r="F17" s="482" t="s">
        <v>212</v>
      </c>
      <c r="G17" s="490"/>
      <c r="H17" s="491"/>
      <c r="I17" s="492"/>
      <c r="J17" s="493"/>
      <c r="K17" s="494"/>
      <c r="L17" s="92"/>
    </row>
    <row r="18" spans="2:13" ht="51">
      <c r="B18" s="71"/>
      <c r="C18" s="479"/>
      <c r="D18" s="262"/>
      <c r="E18" s="176"/>
      <c r="F18" s="482" t="s">
        <v>209</v>
      </c>
      <c r="G18" s="490"/>
      <c r="H18" s="491"/>
      <c r="I18" s="492"/>
      <c r="J18" s="493"/>
      <c r="K18" s="494"/>
      <c r="L18" s="92"/>
    </row>
    <row r="19" spans="2:13" ht="51">
      <c r="B19" s="71"/>
      <c r="C19" s="479"/>
      <c r="D19" s="262"/>
      <c r="E19" s="176"/>
      <c r="F19" s="482" t="s">
        <v>214</v>
      </c>
      <c r="G19" s="490"/>
      <c r="H19" s="491"/>
      <c r="I19" s="492"/>
      <c r="J19" s="493"/>
      <c r="K19" s="494"/>
      <c r="L19" s="92"/>
    </row>
    <row r="20" spans="2:13" ht="51">
      <c r="B20" s="71"/>
      <c r="C20" s="385"/>
      <c r="D20" s="263"/>
      <c r="E20" s="172"/>
      <c r="F20" s="481" t="s">
        <v>213</v>
      </c>
      <c r="G20" s="495"/>
      <c r="H20" s="496"/>
      <c r="I20" s="497"/>
      <c r="J20" s="498"/>
      <c r="K20" s="499"/>
      <c r="L20" s="92"/>
    </row>
    <row r="21" spans="2:13" ht="18">
      <c r="B21" s="39"/>
      <c r="C21" s="487" t="s">
        <v>9</v>
      </c>
      <c r="D21" s="500"/>
      <c r="E21" s="501"/>
      <c r="F21" s="502"/>
      <c r="G21" s="173"/>
      <c r="H21" s="473"/>
      <c r="I21" s="270"/>
      <c r="J21" s="269"/>
      <c r="K21" s="175" t="str">
        <f>IF(M21,IF(J21&gt;0,H21*J21,0),"")</f>
        <v/>
      </c>
      <c r="L21" s="92"/>
      <c r="M21" s="85" t="b">
        <v>0</v>
      </c>
    </row>
    <row r="22" spans="2:13" ht="16.5">
      <c r="B22" s="71"/>
      <c r="C22" s="385"/>
      <c r="D22" s="263"/>
      <c r="E22" s="172"/>
      <c r="F22" s="174"/>
      <c r="G22" s="495"/>
      <c r="H22" s="496"/>
      <c r="I22" s="497"/>
      <c r="J22" s="498"/>
      <c r="K22" s="499"/>
      <c r="L22" s="92"/>
    </row>
    <row r="23" spans="2:13" ht="18">
      <c r="B23" s="39"/>
      <c r="C23" s="487" t="s">
        <v>8</v>
      </c>
      <c r="D23" s="500"/>
      <c r="E23" s="501"/>
      <c r="F23" s="502"/>
      <c r="G23" s="173"/>
      <c r="H23" s="473"/>
      <c r="I23" s="270"/>
      <c r="J23" s="269"/>
      <c r="K23" s="175" t="str">
        <f>IF(M23,IF(J23&gt;0,H23*J23,0),"")</f>
        <v/>
      </c>
      <c r="L23" s="92"/>
      <c r="M23" s="85" t="b">
        <v>0</v>
      </c>
    </row>
    <row r="24" spans="2:13" ht="16.5">
      <c r="B24" s="71"/>
      <c r="C24" s="385"/>
      <c r="D24" s="263"/>
      <c r="E24" s="172"/>
      <c r="F24" s="174"/>
      <c r="G24" s="495"/>
      <c r="H24" s="496"/>
      <c r="I24" s="497"/>
      <c r="J24" s="498"/>
      <c r="K24" s="499"/>
      <c r="L24" s="92"/>
    </row>
    <row r="25" spans="2:13" ht="18">
      <c r="B25" s="39"/>
      <c r="C25" s="487" t="s">
        <v>63</v>
      </c>
      <c r="D25" s="500"/>
      <c r="E25" s="501"/>
      <c r="F25" s="502"/>
      <c r="G25" s="173"/>
      <c r="H25" s="473"/>
      <c r="I25" s="270"/>
      <c r="J25" s="269"/>
      <c r="K25" s="175" t="str">
        <f>IF(M25,IF(J25&gt;0,H25*J25,0),"")</f>
        <v/>
      </c>
      <c r="L25" s="92"/>
      <c r="M25" s="85" t="b">
        <v>0</v>
      </c>
    </row>
    <row r="26" spans="2:13" ht="17.25" thickBot="1">
      <c r="B26" s="71"/>
      <c r="C26" s="385"/>
      <c r="D26" s="263"/>
      <c r="E26" s="172"/>
      <c r="F26" s="174"/>
      <c r="G26" s="495"/>
      <c r="H26" s="496"/>
      <c r="I26" s="497"/>
      <c r="J26" s="498"/>
      <c r="K26" s="499"/>
      <c r="L26" s="92"/>
    </row>
    <row r="27" spans="2:13" ht="22.7" customHeight="1" thickBot="1">
      <c r="B27" s="212"/>
      <c r="C27" s="388" t="s">
        <v>1</v>
      </c>
      <c r="D27" s="213"/>
      <c r="E27" s="214"/>
      <c r="F27" s="171"/>
      <c r="G27" s="215"/>
      <c r="H27" s="171"/>
      <c r="I27" s="171"/>
      <c r="J27" s="216" t="s">
        <v>162</v>
      </c>
      <c r="K27" s="217">
        <f>IF(Projektgrundlagen!I24,IF(COUNT(K13:K26)&gt;0,SUM(K13:K26),""),0)</f>
        <v>0</v>
      </c>
    </row>
    <row r="28" spans="2:13" ht="16.5">
      <c r="B28" s="223"/>
      <c r="C28" s="386"/>
      <c r="D28" s="87"/>
      <c r="E28" s="87"/>
      <c r="F28" s="88"/>
      <c r="G28" s="89"/>
      <c r="H28" s="88"/>
      <c r="I28" s="88"/>
      <c r="J28" s="224"/>
      <c r="K28" s="94"/>
    </row>
    <row r="29" spans="2:13" ht="22.7" customHeight="1">
      <c r="B29" s="206" t="s">
        <v>164</v>
      </c>
      <c r="C29" s="207"/>
      <c r="D29" s="562" t="s">
        <v>179</v>
      </c>
      <c r="E29" s="562"/>
      <c r="F29" s="562"/>
      <c r="G29" s="562"/>
      <c r="H29" s="562"/>
      <c r="I29" s="562"/>
      <c r="J29" s="210"/>
      <c r="K29" s="218"/>
    </row>
    <row r="30" spans="2:13" ht="18">
      <c r="B30" s="39"/>
      <c r="C30" s="487" t="s">
        <v>7</v>
      </c>
      <c r="D30" s="488"/>
      <c r="E30" s="176"/>
      <c r="F30" s="489" t="s">
        <v>179</v>
      </c>
      <c r="G30" s="173"/>
      <c r="H30" s="473">
        <v>1</v>
      </c>
      <c r="I30" s="270" t="s">
        <v>178</v>
      </c>
      <c r="J30" s="268"/>
      <c r="K30" s="175">
        <f>IF(M30,IF(J30&gt;0,H30*J30,0),"")</f>
        <v>0</v>
      </c>
      <c r="L30" s="92"/>
      <c r="M30" s="85" t="b">
        <v>1</v>
      </c>
    </row>
    <row r="31" spans="2:13" ht="38.25">
      <c r="B31" s="71"/>
      <c r="C31" s="479"/>
      <c r="D31" s="262"/>
      <c r="E31" s="176"/>
      <c r="F31" s="480" t="s">
        <v>217</v>
      </c>
      <c r="G31" s="490"/>
      <c r="H31" s="491"/>
      <c r="I31" s="492"/>
      <c r="J31" s="493"/>
      <c r="K31" s="494"/>
      <c r="L31" s="92"/>
    </row>
    <row r="32" spans="2:13" ht="76.5">
      <c r="B32" s="71"/>
      <c r="C32" s="479"/>
      <c r="D32" s="262"/>
      <c r="E32" s="176"/>
      <c r="F32" s="482" t="s">
        <v>216</v>
      </c>
      <c r="G32" s="490"/>
      <c r="H32" s="491"/>
      <c r="I32" s="492"/>
      <c r="J32" s="493"/>
      <c r="K32" s="494"/>
      <c r="L32" s="92"/>
    </row>
    <row r="33" spans="2:13" ht="51">
      <c r="B33" s="71"/>
      <c r="C33" s="479"/>
      <c r="D33" s="262"/>
      <c r="E33" s="176"/>
      <c r="F33" s="482" t="s">
        <v>206</v>
      </c>
      <c r="G33" s="490"/>
      <c r="H33" s="491"/>
      <c r="I33" s="492"/>
      <c r="J33" s="493"/>
      <c r="K33" s="494"/>
      <c r="L33" s="92"/>
    </row>
    <row r="34" spans="2:13" ht="76.5">
      <c r="B34" s="71"/>
      <c r="C34" s="479"/>
      <c r="D34" s="262"/>
      <c r="E34" s="176"/>
      <c r="F34" s="482" t="s">
        <v>207</v>
      </c>
      <c r="G34" s="490"/>
      <c r="H34" s="491"/>
      <c r="I34" s="492"/>
      <c r="J34" s="493"/>
      <c r="K34" s="494"/>
      <c r="L34" s="92"/>
    </row>
    <row r="35" spans="2:13" ht="76.5">
      <c r="B35" s="71"/>
      <c r="C35" s="479"/>
      <c r="D35" s="262"/>
      <c r="E35" s="176"/>
      <c r="F35" s="482" t="s">
        <v>208</v>
      </c>
      <c r="G35" s="490"/>
      <c r="H35" s="491"/>
      <c r="I35" s="492"/>
      <c r="J35" s="493"/>
      <c r="K35" s="494"/>
      <c r="L35" s="92"/>
    </row>
    <row r="36" spans="2:13" ht="25.5">
      <c r="B36" s="71"/>
      <c r="C36" s="385"/>
      <c r="D36" s="263"/>
      <c r="E36" s="172"/>
      <c r="F36" s="481" t="s">
        <v>218</v>
      </c>
      <c r="G36" s="495"/>
      <c r="H36" s="496"/>
      <c r="I36" s="497"/>
      <c r="J36" s="498"/>
      <c r="K36" s="499"/>
      <c r="L36" s="92"/>
    </row>
    <row r="37" spans="2:13" ht="18">
      <c r="B37" s="39"/>
      <c r="C37" s="487" t="s">
        <v>6</v>
      </c>
      <c r="D37" s="500"/>
      <c r="E37" s="501"/>
      <c r="F37" s="489" t="s">
        <v>219</v>
      </c>
      <c r="G37" s="173"/>
      <c r="H37" s="473">
        <v>180</v>
      </c>
      <c r="I37" s="270" t="s">
        <v>180</v>
      </c>
      <c r="J37" s="269"/>
      <c r="K37" s="175">
        <f>IF(M37,IF(J37&gt;0,H37*J37,0),"")</f>
        <v>0</v>
      </c>
      <c r="L37" s="92"/>
      <c r="M37" s="85" t="b">
        <v>1</v>
      </c>
    </row>
    <row r="38" spans="2:13" ht="16.5">
      <c r="B38" s="71"/>
      <c r="C38" s="479"/>
      <c r="D38" s="262"/>
      <c r="E38" s="176"/>
      <c r="F38" s="480" t="str">
        <f>IF(Projektgrundlagen!I21,"","nach § 6 Nr. 6.2.2 des Vertrages")</f>
        <v>nach § 6 Nr. 6.2.2 des Vertrages</v>
      </c>
      <c r="G38" s="490"/>
      <c r="H38" s="491"/>
      <c r="I38" s="492"/>
      <c r="J38" s="493"/>
      <c r="K38" s="494"/>
      <c r="L38" s="92"/>
    </row>
    <row r="39" spans="2:13" ht="38.25">
      <c r="B39" s="71"/>
      <c r="C39" s="479"/>
      <c r="D39" s="262"/>
      <c r="E39" s="176"/>
      <c r="F39" s="480" t="s">
        <v>217</v>
      </c>
      <c r="G39" s="490"/>
      <c r="H39" s="491"/>
      <c r="I39" s="492"/>
      <c r="J39" s="493"/>
      <c r="K39" s="494"/>
      <c r="L39" s="92"/>
    </row>
    <row r="40" spans="2:13" ht="89.25">
      <c r="B40" s="71"/>
      <c r="C40" s="385"/>
      <c r="D40" s="263"/>
      <c r="E40" s="172"/>
      <c r="F40" s="481" t="s">
        <v>220</v>
      </c>
      <c r="G40" s="495"/>
      <c r="H40" s="496"/>
      <c r="I40" s="497"/>
      <c r="J40" s="498"/>
      <c r="K40" s="499"/>
      <c r="L40" s="92"/>
    </row>
    <row r="41" spans="2:13" ht="18">
      <c r="B41" s="39"/>
      <c r="C41" s="487" t="s">
        <v>5</v>
      </c>
      <c r="D41" s="500"/>
      <c r="E41" s="501"/>
      <c r="F41" s="502"/>
      <c r="G41" s="173"/>
      <c r="H41" s="473"/>
      <c r="I41" s="270"/>
      <c r="J41" s="269"/>
      <c r="K41" s="175" t="str">
        <f>IF(M41,IF(J41&gt;0,H41*J41,0),"")</f>
        <v/>
      </c>
      <c r="L41" s="92"/>
      <c r="M41" s="85" t="b">
        <v>0</v>
      </c>
    </row>
    <row r="42" spans="2:13" ht="16.5">
      <c r="B42" s="71"/>
      <c r="C42" s="385"/>
      <c r="D42" s="263"/>
      <c r="E42" s="172"/>
      <c r="F42" s="174"/>
      <c r="G42" s="495"/>
      <c r="H42" s="496"/>
      <c r="I42" s="497"/>
      <c r="J42" s="498"/>
      <c r="K42" s="499"/>
      <c r="L42" s="92"/>
    </row>
    <row r="43" spans="2:13" ht="18">
      <c r="B43" s="39"/>
      <c r="C43" s="487" t="s">
        <v>64</v>
      </c>
      <c r="D43" s="500"/>
      <c r="E43" s="501"/>
      <c r="F43" s="502"/>
      <c r="G43" s="173"/>
      <c r="H43" s="473"/>
      <c r="I43" s="270"/>
      <c r="J43" s="269"/>
      <c r="K43" s="175" t="str">
        <f>IF(M43,IF(J43&gt;0,H43*J43,0),"")</f>
        <v/>
      </c>
      <c r="L43" s="92"/>
      <c r="M43" s="85" t="b">
        <v>0</v>
      </c>
    </row>
    <row r="44" spans="2:13" ht="17.25" thickBot="1">
      <c r="B44" s="71"/>
      <c r="C44" s="385"/>
      <c r="D44" s="263"/>
      <c r="E44" s="172"/>
      <c r="F44" s="174"/>
      <c r="G44" s="495"/>
      <c r="H44" s="496"/>
      <c r="I44" s="497"/>
      <c r="J44" s="498"/>
      <c r="K44" s="499"/>
      <c r="L44" s="92"/>
    </row>
    <row r="45" spans="2:13" ht="22.7" customHeight="1" thickBot="1">
      <c r="B45" s="212"/>
      <c r="C45" s="388" t="s">
        <v>1</v>
      </c>
      <c r="D45" s="213"/>
      <c r="E45" s="219"/>
      <c r="F45" s="220"/>
      <c r="G45" s="221"/>
      <c r="H45" s="220"/>
      <c r="I45" s="220"/>
      <c r="J45" s="222" t="s">
        <v>160</v>
      </c>
      <c r="K45" s="217">
        <f>IF(Projektgrundlagen!I24,IF(COUNT(K30:K44)&gt;0,SUM(K30:K44),""),0)</f>
        <v>0</v>
      </c>
    </row>
    <row r="46" spans="2:13" ht="16.5">
      <c r="B46" s="223"/>
      <c r="C46" s="386"/>
      <c r="D46" s="87"/>
      <c r="E46" s="87"/>
      <c r="F46" s="88"/>
      <c r="G46" s="89"/>
      <c r="H46" s="88"/>
      <c r="I46" s="88"/>
      <c r="J46" s="224"/>
      <c r="K46" s="70"/>
    </row>
    <row r="47" spans="2:13" ht="22.7" customHeight="1">
      <c r="B47" s="206" t="s">
        <v>165</v>
      </c>
      <c r="C47" s="207"/>
      <c r="D47" s="207"/>
      <c r="E47" s="207"/>
      <c r="F47" s="560"/>
      <c r="G47" s="560"/>
      <c r="H47" s="560"/>
      <c r="I47" s="560"/>
      <c r="J47" s="210"/>
      <c r="K47" s="218"/>
    </row>
    <row r="48" spans="2:13" ht="18">
      <c r="B48" s="39"/>
      <c r="C48" s="487" t="s">
        <v>4</v>
      </c>
      <c r="D48" s="488"/>
      <c r="E48" s="176"/>
      <c r="F48" s="502"/>
      <c r="G48" s="173"/>
      <c r="H48" s="473"/>
      <c r="I48" s="270"/>
      <c r="J48" s="268"/>
      <c r="K48" s="175" t="str">
        <f>IF(M48,IF(J48&gt;0,H48*J48,0),"")</f>
        <v/>
      </c>
      <c r="L48" s="92"/>
      <c r="M48" s="85" t="b">
        <v>0</v>
      </c>
    </row>
    <row r="49" spans="2:13" ht="16.5">
      <c r="B49" s="71"/>
      <c r="C49" s="385"/>
      <c r="D49" s="262"/>
      <c r="E49" s="176"/>
      <c r="F49" s="174"/>
      <c r="G49" s="490"/>
      <c r="H49" s="491"/>
      <c r="I49" s="492"/>
      <c r="J49" s="493"/>
      <c r="K49" s="499"/>
      <c r="L49" s="92"/>
    </row>
    <row r="50" spans="2:13" ht="18">
      <c r="B50" s="39"/>
      <c r="C50" s="487" t="s">
        <v>3</v>
      </c>
      <c r="D50" s="500"/>
      <c r="E50" s="501"/>
      <c r="F50" s="502"/>
      <c r="G50" s="173"/>
      <c r="H50" s="473"/>
      <c r="I50" s="270"/>
      <c r="J50" s="269"/>
      <c r="K50" s="175" t="str">
        <f>IF(M50,IF(J50&gt;0,H50*J50,0),"")</f>
        <v/>
      </c>
      <c r="L50" s="92"/>
      <c r="M50" s="85" t="b">
        <v>0</v>
      </c>
    </row>
    <row r="51" spans="2:13" ht="16.5">
      <c r="B51" s="71"/>
      <c r="C51" s="385"/>
      <c r="D51" s="263"/>
      <c r="E51" s="172"/>
      <c r="F51" s="174"/>
      <c r="G51" s="495"/>
      <c r="H51" s="496"/>
      <c r="I51" s="497"/>
      <c r="J51" s="498"/>
      <c r="K51" s="499"/>
      <c r="L51" s="92"/>
    </row>
    <row r="52" spans="2:13" ht="18">
      <c r="B52" s="39"/>
      <c r="C52" s="487" t="s">
        <v>2</v>
      </c>
      <c r="D52" s="500"/>
      <c r="E52" s="501"/>
      <c r="F52" s="502"/>
      <c r="G52" s="173"/>
      <c r="H52" s="473"/>
      <c r="I52" s="270"/>
      <c r="J52" s="269"/>
      <c r="K52" s="175" t="str">
        <f>IF(M52,IF(J52&gt;0,H52*J52,0),"")</f>
        <v/>
      </c>
      <c r="L52" s="92"/>
      <c r="M52" s="85" t="b">
        <v>0</v>
      </c>
    </row>
    <row r="53" spans="2:13" ht="17.25" thickBot="1">
      <c r="B53" s="71"/>
      <c r="C53" s="385"/>
      <c r="D53" s="263"/>
      <c r="E53" s="172"/>
      <c r="F53" s="174"/>
      <c r="G53" s="495"/>
      <c r="H53" s="496"/>
      <c r="I53" s="497"/>
      <c r="J53" s="498"/>
      <c r="K53" s="499"/>
      <c r="L53" s="92"/>
    </row>
    <row r="54" spans="2:13" ht="22.7" customHeight="1" thickBot="1">
      <c r="B54" s="212"/>
      <c r="C54" s="389" t="s">
        <v>1</v>
      </c>
      <c r="D54" s="213"/>
      <c r="E54" s="214"/>
      <c r="F54" s="171"/>
      <c r="G54" s="215"/>
      <c r="H54" s="171"/>
      <c r="I54" s="171"/>
      <c r="J54" s="216" t="s">
        <v>161</v>
      </c>
      <c r="K54" s="217" t="str">
        <f>IF(Projektgrundlagen!I24,IF(COUNT(K48:K53)&gt;0,SUM(K48:K53),""),0)</f>
        <v/>
      </c>
    </row>
    <row r="55" spans="2:13" ht="17.25" thickBot="1">
      <c r="B55" s="81"/>
      <c r="C55" s="81"/>
      <c r="D55" s="81"/>
      <c r="E55" s="81"/>
      <c r="F55" s="81"/>
      <c r="G55" s="81"/>
      <c r="H55" s="81"/>
      <c r="I55" s="81"/>
      <c r="J55" s="81"/>
      <c r="K55" s="82"/>
    </row>
    <row r="56" spans="2:13" ht="30" customHeight="1" thickBot="1">
      <c r="B56" s="231"/>
      <c r="C56" s="390" t="s">
        <v>1</v>
      </c>
      <c r="D56" s="232"/>
      <c r="E56" s="232"/>
      <c r="F56" s="233"/>
      <c r="G56" s="234"/>
      <c r="H56" s="233"/>
      <c r="I56" s="233"/>
      <c r="J56" s="235" t="s">
        <v>163</v>
      </c>
      <c r="K56" s="184">
        <f>IF(COUNT(K27,K45,K54)&gt;0,SUM(K27,K45,K54),"")</f>
        <v>0</v>
      </c>
    </row>
    <row r="57" spans="2:13" ht="12.75" customHeight="1"/>
    <row r="58" spans="2:13" ht="12.75" customHeight="1"/>
    <row r="59" spans="2:13" ht="12.75" customHeight="1"/>
    <row r="60" spans="2:13" ht="12.75" hidden="1" customHeight="1"/>
    <row r="61" spans="2:13" ht="12.75" hidden="1" customHeight="1"/>
    <row r="62" spans="2:13" ht="12.75" hidden="1" customHeight="1"/>
  </sheetData>
  <sheetProtection sheet="1" formatRows="0"/>
  <mergeCells count="20">
    <mergeCell ref="L2:L8"/>
    <mergeCell ref="B2:G2"/>
    <mergeCell ref="H2:I2"/>
    <mergeCell ref="J2:K2"/>
    <mergeCell ref="H3:I3"/>
    <mergeCell ref="J3:K3"/>
    <mergeCell ref="B3:G3"/>
    <mergeCell ref="B5:E5"/>
    <mergeCell ref="J5:K5"/>
    <mergeCell ref="B6:E6"/>
    <mergeCell ref="B7:E7"/>
    <mergeCell ref="F6:K6"/>
    <mergeCell ref="F7:K7"/>
    <mergeCell ref="F5:G5"/>
    <mergeCell ref="H5:I5"/>
    <mergeCell ref="F8:K8"/>
    <mergeCell ref="F47:I47"/>
    <mergeCell ref="D12:I12"/>
    <mergeCell ref="D29:I29"/>
    <mergeCell ref="B8:E8"/>
  </mergeCells>
  <conditionalFormatting sqref="F21">
    <cfRule type="expression" dxfId="188" priority="973">
      <formula>NOT($M21)</formula>
    </cfRule>
    <cfRule type="expression" dxfId="187" priority="974">
      <formula>AND($M21,F21="")</formula>
    </cfRule>
  </conditionalFormatting>
  <conditionalFormatting sqref="F22">
    <cfRule type="expression" dxfId="186" priority="972">
      <formula>NOT($M21)</formula>
    </cfRule>
  </conditionalFormatting>
  <conditionalFormatting sqref="F23">
    <cfRule type="expression" dxfId="185" priority="45">
      <formula>NOT($M23)</formula>
    </cfRule>
    <cfRule type="expression" dxfId="184" priority="46">
      <formula>AND($M23,F23="")</formula>
    </cfRule>
  </conditionalFormatting>
  <conditionalFormatting sqref="F24">
    <cfRule type="expression" dxfId="183" priority="44">
      <formula>NOT($M23)</formula>
    </cfRule>
  </conditionalFormatting>
  <conditionalFormatting sqref="F25">
    <cfRule type="expression" dxfId="182" priority="41">
      <formula>NOT($M25)</formula>
    </cfRule>
    <cfRule type="expression" dxfId="181" priority="42">
      <formula>AND($M25,F25="")</formula>
    </cfRule>
  </conditionalFormatting>
  <conditionalFormatting sqref="F26">
    <cfRule type="expression" dxfId="180" priority="40">
      <formula>NOT($M25)</formula>
    </cfRule>
  </conditionalFormatting>
  <conditionalFormatting sqref="F30">
    <cfRule type="expression" dxfId="179" priority="812">
      <formula>AND($M30,F30="")</formula>
    </cfRule>
  </conditionalFormatting>
  <conditionalFormatting sqref="F37">
    <cfRule type="expression" dxfId="177" priority="794">
      <formula>AND($M37,F37="")</formula>
    </cfRule>
  </conditionalFormatting>
  <conditionalFormatting sqref="F41">
    <cfRule type="expression" dxfId="176" priority="37">
      <formula>NOT($M41)</formula>
    </cfRule>
    <cfRule type="expression" dxfId="175" priority="38">
      <formula>AND($M41,F41="")</formula>
    </cfRule>
  </conditionalFormatting>
  <conditionalFormatting sqref="F42">
    <cfRule type="expression" dxfId="174" priority="36">
      <formula>NOT($M41)</formula>
    </cfRule>
  </conditionalFormatting>
  <conditionalFormatting sqref="F43">
    <cfRule type="expression" dxfId="173" priority="34">
      <formula>AND($M43,F43="")</formula>
    </cfRule>
    <cfRule type="expression" dxfId="172" priority="33">
      <formula>NOT($M43)</formula>
    </cfRule>
  </conditionalFormatting>
  <conditionalFormatting sqref="F44">
    <cfRule type="expression" dxfId="171" priority="32">
      <formula>NOT($M43)</formula>
    </cfRule>
  </conditionalFormatting>
  <conditionalFormatting sqref="F48">
    <cfRule type="expression" dxfId="170" priority="30">
      <formula>AND($M48,F48="")</formula>
    </cfRule>
    <cfRule type="expression" dxfId="169" priority="29">
      <formula>NOT($M48)</formula>
    </cfRule>
  </conditionalFormatting>
  <conditionalFormatting sqref="F49">
    <cfRule type="expression" dxfId="167" priority="28">
      <formula>NOT($M48)</formula>
    </cfRule>
  </conditionalFormatting>
  <conditionalFormatting sqref="F50">
    <cfRule type="expression" dxfId="166" priority="26">
      <formula>AND($M50,F50="")</formula>
    </cfRule>
    <cfRule type="expression" dxfId="165" priority="25">
      <formula>NOT($M50)</formula>
    </cfRule>
  </conditionalFormatting>
  <conditionalFormatting sqref="F51">
    <cfRule type="expression" dxfId="164" priority="24">
      <formula>NOT($M50)</formula>
    </cfRule>
  </conditionalFormatting>
  <conditionalFormatting sqref="F52">
    <cfRule type="expression" dxfId="163" priority="22">
      <formula>AND($M52,F52="")</formula>
    </cfRule>
    <cfRule type="expression" dxfId="162" priority="21">
      <formula>NOT($M52)</formula>
    </cfRule>
  </conditionalFormatting>
  <conditionalFormatting sqref="F53">
    <cfRule type="expression" dxfId="161" priority="20">
      <formula>NOT($M52)</formula>
    </cfRule>
  </conditionalFormatting>
  <conditionalFormatting sqref="H13">
    <cfRule type="expression" dxfId="157" priority="1632">
      <formula>AND(M13,H13="")</formula>
    </cfRule>
  </conditionalFormatting>
  <conditionalFormatting sqref="H21">
    <cfRule type="expression" dxfId="156" priority="982">
      <formula>AND(M21,H21="")</formula>
    </cfRule>
  </conditionalFormatting>
  <conditionalFormatting sqref="H23">
    <cfRule type="expression" dxfId="155" priority="964">
      <formula>AND(M23,H23="")</formula>
    </cfRule>
  </conditionalFormatting>
  <conditionalFormatting sqref="H25">
    <cfRule type="expression" dxfId="154" priority="946">
      <formula>AND(M25,H25="")</formula>
    </cfRule>
  </conditionalFormatting>
  <conditionalFormatting sqref="H30">
    <cfRule type="expression" dxfId="153" priority="820">
      <formula>AND(M30,H30="")</formula>
    </cfRule>
  </conditionalFormatting>
  <conditionalFormatting sqref="H37">
    <cfRule type="expression" dxfId="152" priority="802">
      <formula>AND(M37,H37="")</formula>
    </cfRule>
  </conditionalFormatting>
  <conditionalFormatting sqref="H41">
    <cfRule type="expression" dxfId="151" priority="784">
      <formula>AND(M41,H41="")</formula>
    </cfRule>
  </conditionalFormatting>
  <conditionalFormatting sqref="H43">
    <cfRule type="expression" dxfId="150" priority="766">
      <formula>AND(M43,H43="")</formula>
    </cfRule>
  </conditionalFormatting>
  <conditionalFormatting sqref="H48">
    <cfRule type="expression" dxfId="149" priority="640">
      <formula>AND(M48,H48="")</formula>
    </cfRule>
  </conditionalFormatting>
  <conditionalFormatting sqref="H50">
    <cfRule type="expression" dxfId="148" priority="622">
      <formula>AND(M50,H50="")</formula>
    </cfRule>
  </conditionalFormatting>
  <conditionalFormatting sqref="H52">
    <cfRule type="expression" dxfId="147" priority="604">
      <formula>AND(M52,H52="")</formula>
    </cfRule>
  </conditionalFormatting>
  <conditionalFormatting sqref="H13:I13">
    <cfRule type="expression" dxfId="146" priority="1628">
      <formula>NOT($M13)</formula>
    </cfRule>
  </conditionalFormatting>
  <conditionalFormatting sqref="H21:I21">
    <cfRule type="expression" dxfId="143" priority="978">
      <formula>NOT($M21)</formula>
    </cfRule>
  </conditionalFormatting>
  <conditionalFormatting sqref="H23:I23">
    <cfRule type="expression" dxfId="141" priority="960">
      <formula>NOT($M23)</formula>
    </cfRule>
  </conditionalFormatting>
  <conditionalFormatting sqref="H25:I25">
    <cfRule type="expression" dxfId="140" priority="942">
      <formula>NOT($M25)</formula>
    </cfRule>
  </conditionalFormatting>
  <conditionalFormatting sqref="H30:I30">
    <cfRule type="expression" dxfId="137" priority="816">
      <formula>NOT($M30)</formula>
    </cfRule>
  </conditionalFormatting>
  <conditionalFormatting sqref="H37:I37">
    <cfRule type="expression" dxfId="135" priority="798">
      <formula>NOT($M37)</formula>
    </cfRule>
  </conditionalFormatting>
  <conditionalFormatting sqref="H41:I41">
    <cfRule type="expression" dxfId="133" priority="780">
      <formula>NOT($M41)</formula>
    </cfRule>
  </conditionalFormatting>
  <conditionalFormatting sqref="H43:I43">
    <cfRule type="expression" dxfId="131" priority="762">
      <formula>NOT($M43)</formula>
    </cfRule>
  </conditionalFormatting>
  <conditionalFormatting sqref="H48:I48">
    <cfRule type="expression" dxfId="129" priority="636">
      <formula>NOT($M48)</formula>
    </cfRule>
  </conditionalFormatting>
  <conditionalFormatting sqref="H50:I50">
    <cfRule type="expression" dxfId="127" priority="618">
      <formula>NOT($M50)</formula>
    </cfRule>
  </conditionalFormatting>
  <conditionalFormatting sqref="H52:I52">
    <cfRule type="expression" dxfId="125" priority="600">
      <formula>NOT($M52)</formula>
    </cfRule>
  </conditionalFormatting>
  <conditionalFormatting sqref="I13">
    <cfRule type="expression" dxfId="124" priority="1629">
      <formula>AND(M13,I13="")</formula>
    </cfRule>
  </conditionalFormatting>
  <conditionalFormatting sqref="I21">
    <cfRule type="expression" dxfId="123" priority="979">
      <formula>AND(M21,I21="")</formula>
    </cfRule>
  </conditionalFormatting>
  <conditionalFormatting sqref="I23">
    <cfRule type="expression" dxfId="122" priority="961">
      <formula>AND(M23,I23="")</formula>
    </cfRule>
  </conditionalFormatting>
  <conditionalFormatting sqref="I25">
    <cfRule type="expression" dxfId="121" priority="943">
      <formula>AND(M25,I25="")</formula>
    </cfRule>
  </conditionalFormatting>
  <conditionalFormatting sqref="I30">
    <cfRule type="expression" dxfId="120" priority="817">
      <formula>AND(M30,I30="")</formula>
    </cfRule>
  </conditionalFormatting>
  <conditionalFormatting sqref="I37">
    <cfRule type="expression" dxfId="119" priority="799">
      <formula>AND(M37,I37="")</formula>
    </cfRule>
  </conditionalFormatting>
  <conditionalFormatting sqref="I41">
    <cfRule type="expression" dxfId="118" priority="781">
      <formula>AND(M41,I41="")</formula>
    </cfRule>
  </conditionalFormatting>
  <conditionalFormatting sqref="I43">
    <cfRule type="expression" dxfId="117" priority="763">
      <formula>AND(M43,I43="")</formula>
    </cfRule>
  </conditionalFormatting>
  <conditionalFormatting sqref="I48">
    <cfRule type="expression" dxfId="116" priority="637">
      <formula>AND(M48,I48="")</formula>
    </cfRule>
  </conditionalFormatting>
  <conditionalFormatting sqref="I50">
    <cfRule type="expression" dxfId="115" priority="619">
      <formula>AND(M50,I50="")</formula>
    </cfRule>
  </conditionalFormatting>
  <conditionalFormatting sqref="I52">
    <cfRule type="expression" dxfId="114" priority="601">
      <formula>AND(M52,I52="")</formula>
    </cfRule>
  </conditionalFormatting>
  <conditionalFormatting sqref="J13">
    <cfRule type="expression" dxfId="113" priority="1862">
      <formula>AND(M13,J13="")</formula>
    </cfRule>
    <cfRule type="expression" dxfId="112" priority="1850">
      <formula>M13=FALSE</formula>
    </cfRule>
    <cfRule type="expression" dxfId="111" priority="1851">
      <formula>AND(M13,J13="")</formula>
    </cfRule>
    <cfRule type="expression" dxfId="110" priority="1855">
      <formula>M13=FALSE</formula>
    </cfRule>
    <cfRule type="expression" dxfId="109" priority="1856">
      <formula>AND(M13,J13="")</formula>
    </cfRule>
    <cfRule type="expression" dxfId="108" priority="1861">
      <formula>M13=FALSE</formula>
    </cfRule>
  </conditionalFormatting>
  <conditionalFormatting sqref="J21">
    <cfRule type="expression" dxfId="107" priority="988">
      <formula>AND(M21,J21="")</formula>
    </cfRule>
    <cfRule type="expression" dxfId="106" priority="987">
      <formula>M21=FALSE</formula>
    </cfRule>
    <cfRule type="expression" dxfId="105" priority="986">
      <formula>AND(M21,J21="")</formula>
    </cfRule>
    <cfRule type="expression" dxfId="104" priority="985">
      <formula>M21=FALSE</formula>
    </cfRule>
    <cfRule type="expression" dxfId="103" priority="984">
      <formula>AND(M21,J21="")</formula>
    </cfRule>
    <cfRule type="expression" dxfId="102" priority="983">
      <formula>M21=FALSE</formula>
    </cfRule>
  </conditionalFormatting>
  <conditionalFormatting sqref="J23">
    <cfRule type="expression" dxfId="101" priority="965">
      <formula>M23=FALSE</formula>
    </cfRule>
    <cfRule type="expression" dxfId="100" priority="966">
      <formula>AND(M23,J23="")</formula>
    </cfRule>
    <cfRule type="expression" dxfId="99" priority="970">
      <formula>AND(M23,J23="")</formula>
    </cfRule>
    <cfRule type="expression" dxfId="98" priority="969">
      <formula>M23=FALSE</formula>
    </cfRule>
    <cfRule type="expression" dxfId="97" priority="968">
      <formula>AND(M23,J23="")</formula>
    </cfRule>
    <cfRule type="expression" dxfId="96" priority="967">
      <formula>M23=FALSE</formula>
    </cfRule>
  </conditionalFormatting>
  <conditionalFormatting sqref="J25">
    <cfRule type="expression" dxfId="95" priority="951">
      <formula>M25=FALSE</formula>
    </cfRule>
    <cfRule type="expression" dxfId="94" priority="947">
      <formula>M25=FALSE</formula>
    </cfRule>
    <cfRule type="expression" dxfId="93" priority="948">
      <formula>AND(M25,J25="")</formula>
    </cfRule>
    <cfRule type="expression" dxfId="92" priority="949">
      <formula>M25=FALSE</formula>
    </cfRule>
    <cfRule type="expression" dxfId="91" priority="950">
      <formula>AND(M25,J25="")</formula>
    </cfRule>
    <cfRule type="expression" dxfId="90" priority="952">
      <formula>AND(M25,J25="")</formula>
    </cfRule>
  </conditionalFormatting>
  <conditionalFormatting sqref="J30">
    <cfRule type="expression" dxfId="89" priority="822">
      <formula>AND(M30,J30="")</formula>
    </cfRule>
    <cfRule type="expression" dxfId="88" priority="821">
      <formula>M30=FALSE</formula>
    </cfRule>
    <cfRule type="expression" dxfId="87" priority="823">
      <formula>M30=FALSE</formula>
    </cfRule>
    <cfRule type="expression" dxfId="86" priority="824">
      <formula>AND(M30,J30="")</formula>
    </cfRule>
    <cfRule type="expression" dxfId="85" priority="825">
      <formula>M30=FALSE</formula>
    </cfRule>
    <cfRule type="expression" dxfId="84" priority="826">
      <formula>AND(M30,J30="")</formula>
    </cfRule>
  </conditionalFormatting>
  <conditionalFormatting sqref="J37">
    <cfRule type="expression" dxfId="83" priority="807">
      <formula>M37=FALSE</formula>
    </cfRule>
    <cfRule type="expression" dxfId="82" priority="806">
      <formula>AND(M37,J37="")</formula>
    </cfRule>
    <cfRule type="expression" dxfId="81" priority="805">
      <formula>M37=FALSE</formula>
    </cfRule>
    <cfRule type="expression" dxfId="80" priority="804">
      <formula>AND(M37,J37="")</formula>
    </cfRule>
    <cfRule type="expression" dxfId="79" priority="803">
      <formula>M37=FALSE</formula>
    </cfRule>
    <cfRule type="expression" dxfId="78" priority="808">
      <formula>AND(M37,J37="")</formula>
    </cfRule>
  </conditionalFormatting>
  <conditionalFormatting sqref="J41">
    <cfRule type="expression" dxfId="77" priority="790">
      <formula>AND(M41,J41="")</formula>
    </cfRule>
    <cfRule type="expression" dxfId="76" priority="786">
      <formula>AND(M41,J41="")</formula>
    </cfRule>
    <cfRule type="expression" dxfId="75" priority="785">
      <formula>M41=FALSE</formula>
    </cfRule>
    <cfRule type="expression" dxfId="74" priority="787">
      <formula>M41=FALSE</formula>
    </cfRule>
    <cfRule type="expression" dxfId="73" priority="788">
      <formula>AND(M41,J41="")</formula>
    </cfRule>
    <cfRule type="expression" dxfId="72" priority="789">
      <formula>M41=FALSE</formula>
    </cfRule>
  </conditionalFormatting>
  <conditionalFormatting sqref="J43">
    <cfRule type="expression" dxfId="71" priority="772">
      <formula>AND(M43,J43="")</formula>
    </cfRule>
    <cfRule type="expression" dxfId="70" priority="771">
      <formula>M43=FALSE</formula>
    </cfRule>
    <cfRule type="expression" dxfId="69" priority="770">
      <formula>AND(M43,J43="")</formula>
    </cfRule>
    <cfRule type="expression" dxfId="68" priority="769">
      <formula>M43=FALSE</formula>
    </cfRule>
    <cfRule type="expression" dxfId="67" priority="768">
      <formula>AND(M43,J43="")</formula>
    </cfRule>
    <cfRule type="expression" dxfId="66" priority="767">
      <formula>M43=FALSE</formula>
    </cfRule>
  </conditionalFormatting>
  <conditionalFormatting sqref="J48">
    <cfRule type="expression" dxfId="65" priority="643">
      <formula>M48=FALSE</formula>
    </cfRule>
    <cfRule type="expression" dxfId="64" priority="646">
      <formula>AND(M48,J48="")</formula>
    </cfRule>
    <cfRule type="expression" dxfId="63" priority="644">
      <formula>AND(M48,J48="")</formula>
    </cfRule>
    <cfRule type="expression" dxfId="62" priority="641">
      <formula>M48=FALSE</formula>
    </cfRule>
    <cfRule type="expression" dxfId="61" priority="642">
      <formula>AND(M48,J48="")</formula>
    </cfRule>
    <cfRule type="expression" dxfId="60" priority="645">
      <formula>M48=FALSE</formula>
    </cfRule>
  </conditionalFormatting>
  <conditionalFormatting sqref="J50">
    <cfRule type="expression" dxfId="59" priority="623">
      <formula>M50=FALSE</formula>
    </cfRule>
    <cfRule type="expression" dxfId="58" priority="624">
      <formula>AND(M50,J50="")</formula>
    </cfRule>
    <cfRule type="expression" dxfId="57" priority="625">
      <formula>M50=FALSE</formula>
    </cfRule>
    <cfRule type="expression" dxfId="56" priority="626">
      <formula>AND(M50,J50="")</formula>
    </cfRule>
    <cfRule type="expression" dxfId="55" priority="627">
      <formula>M50=FALSE</formula>
    </cfRule>
    <cfRule type="expression" dxfId="54" priority="628">
      <formula>AND(M50,J50="")</formula>
    </cfRule>
  </conditionalFormatting>
  <conditionalFormatting sqref="J52">
    <cfRule type="expression" dxfId="53" priority="606">
      <formula>AND(M52,J52="")</formula>
    </cfRule>
    <cfRule type="expression" dxfId="52" priority="605">
      <formula>M52=FALSE</formula>
    </cfRule>
    <cfRule type="expression" dxfId="51" priority="607">
      <formula>M52=FALSE</formula>
    </cfRule>
    <cfRule type="expression" dxfId="50" priority="608">
      <formula>AND(M52,J52="")</formula>
    </cfRule>
    <cfRule type="expression" dxfId="49" priority="609">
      <formula>M52=FALSE</formula>
    </cfRule>
    <cfRule type="expression" dxfId="48" priority="610">
      <formula>AND(M52,J52="")</formula>
    </cfRule>
  </conditionalFormatting>
  <pageMargins left="0.39370078740157483" right="0.19685039370078741" top="0.39370078740157483" bottom="0.47244094488188981" header="0.31496062992125984" footer="0.31496062992125984"/>
  <pageSetup paperSize="9" scale="85" fitToHeight="0" orientation="portrait" r:id="rId1"/>
  <headerFooter scaleWithDoc="0">
    <oddFooter>&amp;L&amp;8©  VHF Bayern - Stand Juli 2024&amp;R&amp;P</oddFooter>
  </headerFooter>
  <rowBreaks count="2" manualBreakCount="2">
    <brk id="28" max="11" man="1"/>
    <brk id="46" max="11" man="1"/>
  </rowBreaks>
  <drawing r:id="rId2"/>
  <legacyDrawing r:id="rId3"/>
  <mc:AlternateContent xmlns:mc="http://schemas.openxmlformats.org/markup-compatibility/2006">
    <mc:Choice Requires="x14">
      <controls>
        <mc:AlternateContent xmlns:mc="http://schemas.openxmlformats.org/markup-compatibility/2006">
          <mc:Choice Requires="x14">
            <control shapeId="69870" r:id="rId4" name="Kontrollkästchen 2">
              <controlPr defaultSize="0" autoFill="0" autoLine="0" autoPict="0" altText="">
                <anchor moveWithCells="1">
                  <from>
                    <xdr:col>1</xdr:col>
                    <xdr:colOff>0</xdr:colOff>
                    <xdr:row>12</xdr:row>
                    <xdr:rowOff>0</xdr:rowOff>
                  </from>
                  <to>
                    <xdr:col>2</xdr:col>
                    <xdr:colOff>0</xdr:colOff>
                    <xdr:row>12</xdr:row>
                    <xdr:rowOff>209550</xdr:rowOff>
                  </to>
                </anchor>
              </controlPr>
            </control>
          </mc:Choice>
        </mc:AlternateContent>
        <mc:AlternateContent xmlns:mc="http://schemas.openxmlformats.org/markup-compatibility/2006">
          <mc:Choice Requires="x14">
            <control shapeId="69932" r:id="rId5" name="Check Box 1324">
              <controlPr defaultSize="0" autoFill="0" autoLine="0" autoPict="0" altText="">
                <anchor moveWithCells="1">
                  <from>
                    <xdr:col>1</xdr:col>
                    <xdr:colOff>0</xdr:colOff>
                    <xdr:row>20</xdr:row>
                    <xdr:rowOff>0</xdr:rowOff>
                  </from>
                  <to>
                    <xdr:col>2</xdr:col>
                    <xdr:colOff>0</xdr:colOff>
                    <xdr:row>20</xdr:row>
                    <xdr:rowOff>209550</xdr:rowOff>
                  </to>
                </anchor>
              </controlPr>
            </control>
          </mc:Choice>
        </mc:AlternateContent>
        <mc:AlternateContent xmlns:mc="http://schemas.openxmlformats.org/markup-compatibility/2006">
          <mc:Choice Requires="x14">
            <control shapeId="69933" r:id="rId6" name="Check Box 1325">
              <controlPr defaultSize="0" autoFill="0" autoLine="0" autoPict="0" altText="">
                <anchor moveWithCells="1">
                  <from>
                    <xdr:col>1</xdr:col>
                    <xdr:colOff>0</xdr:colOff>
                    <xdr:row>22</xdr:row>
                    <xdr:rowOff>0</xdr:rowOff>
                  </from>
                  <to>
                    <xdr:col>2</xdr:col>
                    <xdr:colOff>0</xdr:colOff>
                    <xdr:row>23</xdr:row>
                    <xdr:rowOff>0</xdr:rowOff>
                  </to>
                </anchor>
              </controlPr>
            </control>
          </mc:Choice>
        </mc:AlternateContent>
        <mc:AlternateContent xmlns:mc="http://schemas.openxmlformats.org/markup-compatibility/2006">
          <mc:Choice Requires="x14">
            <control shapeId="69934" r:id="rId7" name="Check Box 1326">
              <controlPr defaultSize="0" autoFill="0" autoLine="0" autoPict="0" altText="">
                <anchor moveWithCells="1">
                  <from>
                    <xdr:col>1</xdr:col>
                    <xdr:colOff>0</xdr:colOff>
                    <xdr:row>24</xdr:row>
                    <xdr:rowOff>0</xdr:rowOff>
                  </from>
                  <to>
                    <xdr:col>2</xdr:col>
                    <xdr:colOff>0</xdr:colOff>
                    <xdr:row>25</xdr:row>
                    <xdr:rowOff>0</xdr:rowOff>
                  </to>
                </anchor>
              </controlPr>
            </control>
          </mc:Choice>
        </mc:AlternateContent>
        <mc:AlternateContent xmlns:mc="http://schemas.openxmlformats.org/markup-compatibility/2006">
          <mc:Choice Requires="x14">
            <control shapeId="69941" r:id="rId8" name="Check Box 1333">
              <controlPr defaultSize="0" autoFill="0" autoLine="0" autoPict="0" altText="">
                <anchor moveWithCells="1">
                  <from>
                    <xdr:col>1</xdr:col>
                    <xdr:colOff>0</xdr:colOff>
                    <xdr:row>29</xdr:row>
                    <xdr:rowOff>0</xdr:rowOff>
                  </from>
                  <to>
                    <xdr:col>2</xdr:col>
                    <xdr:colOff>0</xdr:colOff>
                    <xdr:row>29</xdr:row>
                    <xdr:rowOff>209550</xdr:rowOff>
                  </to>
                </anchor>
              </controlPr>
            </control>
          </mc:Choice>
        </mc:AlternateContent>
        <mc:AlternateContent xmlns:mc="http://schemas.openxmlformats.org/markup-compatibility/2006">
          <mc:Choice Requires="x14">
            <control shapeId="69942" r:id="rId9" name="Check Box 1334">
              <controlPr defaultSize="0" autoFill="0" autoLine="0" autoPict="0" altText="">
                <anchor moveWithCells="1">
                  <from>
                    <xdr:col>1</xdr:col>
                    <xdr:colOff>0</xdr:colOff>
                    <xdr:row>36</xdr:row>
                    <xdr:rowOff>0</xdr:rowOff>
                  </from>
                  <to>
                    <xdr:col>2</xdr:col>
                    <xdr:colOff>0</xdr:colOff>
                    <xdr:row>37</xdr:row>
                    <xdr:rowOff>0</xdr:rowOff>
                  </to>
                </anchor>
              </controlPr>
            </control>
          </mc:Choice>
        </mc:AlternateContent>
        <mc:AlternateContent xmlns:mc="http://schemas.openxmlformats.org/markup-compatibility/2006">
          <mc:Choice Requires="x14">
            <control shapeId="69943" r:id="rId10" name="Check Box 1335">
              <controlPr defaultSize="0" autoFill="0" autoLine="0" autoPict="0" altText="">
                <anchor moveWithCells="1">
                  <from>
                    <xdr:col>1</xdr:col>
                    <xdr:colOff>0</xdr:colOff>
                    <xdr:row>40</xdr:row>
                    <xdr:rowOff>0</xdr:rowOff>
                  </from>
                  <to>
                    <xdr:col>2</xdr:col>
                    <xdr:colOff>0</xdr:colOff>
                    <xdr:row>41</xdr:row>
                    <xdr:rowOff>0</xdr:rowOff>
                  </to>
                </anchor>
              </controlPr>
            </control>
          </mc:Choice>
        </mc:AlternateContent>
        <mc:AlternateContent xmlns:mc="http://schemas.openxmlformats.org/markup-compatibility/2006">
          <mc:Choice Requires="x14">
            <control shapeId="69944" r:id="rId11" name="Check Box 1336">
              <controlPr defaultSize="0" autoFill="0" autoLine="0" autoPict="0" altText="">
                <anchor moveWithCells="1">
                  <from>
                    <xdr:col>1</xdr:col>
                    <xdr:colOff>0</xdr:colOff>
                    <xdr:row>42</xdr:row>
                    <xdr:rowOff>0</xdr:rowOff>
                  </from>
                  <to>
                    <xdr:col>2</xdr:col>
                    <xdr:colOff>0</xdr:colOff>
                    <xdr:row>43</xdr:row>
                    <xdr:rowOff>0</xdr:rowOff>
                  </to>
                </anchor>
              </controlPr>
            </control>
          </mc:Choice>
        </mc:AlternateContent>
        <mc:AlternateContent xmlns:mc="http://schemas.openxmlformats.org/markup-compatibility/2006">
          <mc:Choice Requires="x14">
            <control shapeId="69951" r:id="rId12" name="Check Box 1343">
              <controlPr defaultSize="0" autoFill="0" autoLine="0" autoPict="0" altText="">
                <anchor moveWithCells="1">
                  <from>
                    <xdr:col>1</xdr:col>
                    <xdr:colOff>0</xdr:colOff>
                    <xdr:row>47</xdr:row>
                    <xdr:rowOff>0</xdr:rowOff>
                  </from>
                  <to>
                    <xdr:col>2</xdr:col>
                    <xdr:colOff>0</xdr:colOff>
                    <xdr:row>47</xdr:row>
                    <xdr:rowOff>209550</xdr:rowOff>
                  </to>
                </anchor>
              </controlPr>
            </control>
          </mc:Choice>
        </mc:AlternateContent>
        <mc:AlternateContent xmlns:mc="http://schemas.openxmlformats.org/markup-compatibility/2006">
          <mc:Choice Requires="x14">
            <control shapeId="69952" r:id="rId13" name="Check Box 1344">
              <controlPr defaultSize="0" autoFill="0" autoLine="0" autoPict="0" altText="">
                <anchor moveWithCells="1">
                  <from>
                    <xdr:col>1</xdr:col>
                    <xdr:colOff>0</xdr:colOff>
                    <xdr:row>49</xdr:row>
                    <xdr:rowOff>0</xdr:rowOff>
                  </from>
                  <to>
                    <xdr:col>2</xdr:col>
                    <xdr:colOff>0</xdr:colOff>
                    <xdr:row>50</xdr:row>
                    <xdr:rowOff>0</xdr:rowOff>
                  </to>
                </anchor>
              </controlPr>
            </control>
          </mc:Choice>
        </mc:AlternateContent>
        <mc:AlternateContent xmlns:mc="http://schemas.openxmlformats.org/markup-compatibility/2006">
          <mc:Choice Requires="x14">
            <control shapeId="69953" r:id="rId14" name="Check Box 1345">
              <controlPr defaultSize="0" autoFill="0" autoLine="0" autoPict="0" altText="">
                <anchor moveWithCells="1">
                  <from>
                    <xdr:col>1</xdr:col>
                    <xdr:colOff>0</xdr:colOff>
                    <xdr:row>51</xdr:row>
                    <xdr:rowOff>0</xdr:rowOff>
                  </from>
                  <to>
                    <xdr:col>2</xdr:col>
                    <xdr:colOff>0</xdr:colOff>
                    <xdr:row>52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075" id="{3B8DE357-A3F6-4AE7-9D87-E48FB6793C47}">
            <xm:f>NOT(Projektgrundlagen!$I$24)</xm:f>
            <x14:dxf>
              <font>
                <strike/>
                <color theme="0" tint="-0.14996795556505021"/>
              </font>
              <fill>
                <patternFill>
                  <bgColor theme="0"/>
                </patternFill>
              </fill>
            </x14:dxf>
          </x14:cfRule>
          <xm:sqref>B13:C13</xm:sqref>
        </x14:conditionalFormatting>
        <x14:conditionalFormatting xmlns:xm="http://schemas.microsoft.com/office/excel/2006/main">
          <x14:cfRule type="expression" priority="975" id="{CB84A43C-B9E9-4F04-8C90-F840B14E4D84}">
            <xm:f>NOT(Projektgrundlagen!$I$24)</xm:f>
            <x14:dxf>
              <font>
                <strike/>
                <color theme="0" tint="-0.14996795556505021"/>
              </font>
              <fill>
                <patternFill>
                  <bgColor theme="0"/>
                </patternFill>
              </fill>
            </x14:dxf>
          </x14:cfRule>
          <xm:sqref>B21:C21</xm:sqref>
        </x14:conditionalFormatting>
        <x14:conditionalFormatting xmlns:xm="http://schemas.microsoft.com/office/excel/2006/main">
          <x14:cfRule type="expression" priority="957" id="{85BF5355-C1C4-44BF-A53C-32BFD2732A61}">
            <xm:f>NOT(Projektgrundlagen!$I$24)</xm:f>
            <x14:dxf>
              <font>
                <strike/>
                <color theme="0" tint="-0.14996795556505021"/>
              </font>
              <fill>
                <patternFill>
                  <bgColor theme="0"/>
                </patternFill>
              </fill>
            </x14:dxf>
          </x14:cfRule>
          <xm:sqref>B23:C23</xm:sqref>
        </x14:conditionalFormatting>
        <x14:conditionalFormatting xmlns:xm="http://schemas.microsoft.com/office/excel/2006/main">
          <x14:cfRule type="expression" priority="939" id="{4719FC09-0DD3-4846-8C0A-454876AB40E1}">
            <xm:f>NOT(Projektgrundlagen!$I$24)</xm:f>
            <x14:dxf>
              <font>
                <strike/>
                <color theme="0" tint="-0.14996795556505021"/>
              </font>
              <fill>
                <patternFill>
                  <bgColor theme="0"/>
                </patternFill>
              </fill>
            </x14:dxf>
          </x14:cfRule>
          <xm:sqref>B25:C25</xm:sqref>
        </x14:conditionalFormatting>
        <x14:conditionalFormatting xmlns:xm="http://schemas.microsoft.com/office/excel/2006/main">
          <x14:cfRule type="expression" priority="813" id="{EDAC4483-3B12-4750-A208-DA401E0457DC}">
            <xm:f>NOT(Projektgrundlagen!$I$24)</xm:f>
            <x14:dxf>
              <font>
                <strike/>
                <color theme="0" tint="-0.14996795556505021"/>
              </font>
              <fill>
                <patternFill>
                  <bgColor theme="0"/>
                </patternFill>
              </fill>
            </x14:dxf>
          </x14:cfRule>
          <xm:sqref>B30:C30</xm:sqref>
        </x14:conditionalFormatting>
        <x14:conditionalFormatting xmlns:xm="http://schemas.microsoft.com/office/excel/2006/main">
          <x14:cfRule type="expression" priority="795" id="{6FCD2936-5C71-4C3B-885F-2E4FD3D8F5CC}">
            <xm:f>NOT(Projektgrundlagen!$I$24)</xm:f>
            <x14:dxf>
              <font>
                <strike/>
                <color theme="0" tint="-0.14996795556505021"/>
              </font>
              <fill>
                <patternFill>
                  <bgColor theme="0"/>
                </patternFill>
              </fill>
            </x14:dxf>
          </x14:cfRule>
          <xm:sqref>B37:C37</xm:sqref>
        </x14:conditionalFormatting>
        <x14:conditionalFormatting xmlns:xm="http://schemas.microsoft.com/office/excel/2006/main">
          <x14:cfRule type="expression" priority="777" id="{EE380418-A674-4339-9B3A-6CE5D8DFB2DC}">
            <xm:f>NOT(Projektgrundlagen!$I$24)</xm:f>
            <x14:dxf>
              <font>
                <strike/>
                <color theme="0" tint="-0.14996795556505021"/>
              </font>
              <fill>
                <patternFill>
                  <bgColor theme="0"/>
                </patternFill>
              </fill>
            </x14:dxf>
          </x14:cfRule>
          <xm:sqref>B41:C41</xm:sqref>
        </x14:conditionalFormatting>
        <x14:conditionalFormatting xmlns:xm="http://schemas.microsoft.com/office/excel/2006/main">
          <x14:cfRule type="expression" priority="759" id="{719F5CE9-FBCA-4026-B237-9B2DCA7CAD0C}">
            <xm:f>NOT(Projektgrundlagen!$I$24)</xm:f>
            <x14:dxf>
              <font>
                <strike/>
                <color theme="0" tint="-0.14996795556505021"/>
              </font>
              <fill>
                <patternFill>
                  <bgColor theme="0"/>
                </patternFill>
              </fill>
            </x14:dxf>
          </x14:cfRule>
          <xm:sqref>B43:C43</xm:sqref>
        </x14:conditionalFormatting>
        <x14:conditionalFormatting xmlns:xm="http://schemas.microsoft.com/office/excel/2006/main">
          <x14:cfRule type="expression" priority="633" id="{10E21A86-461D-4288-BE26-D8DDF0AAFD28}">
            <xm:f>NOT(Projektgrundlagen!$I$24)</xm:f>
            <x14:dxf>
              <font>
                <strike/>
                <color theme="0" tint="-0.14996795556505021"/>
              </font>
              <fill>
                <patternFill>
                  <bgColor theme="0"/>
                </patternFill>
              </fill>
            </x14:dxf>
          </x14:cfRule>
          <xm:sqref>B48:C48</xm:sqref>
        </x14:conditionalFormatting>
        <x14:conditionalFormatting xmlns:xm="http://schemas.microsoft.com/office/excel/2006/main">
          <x14:cfRule type="expression" priority="615" id="{69616E14-1FDF-4AC6-9E46-350A2367927F}">
            <xm:f>NOT(Projektgrundlagen!$I$24)</xm:f>
            <x14:dxf>
              <font>
                <strike/>
                <color theme="0" tint="-0.14996795556505021"/>
              </font>
              <fill>
                <patternFill>
                  <bgColor theme="0"/>
                </patternFill>
              </fill>
            </x14:dxf>
          </x14:cfRule>
          <xm:sqref>B50:C50</xm:sqref>
        </x14:conditionalFormatting>
        <x14:conditionalFormatting xmlns:xm="http://schemas.microsoft.com/office/excel/2006/main">
          <x14:cfRule type="expression" priority="597" id="{185139D9-4DF6-4A26-9126-B858738547AD}">
            <xm:f>NOT(Projektgrundlagen!$I$24)</xm:f>
            <x14:dxf>
              <font>
                <strike/>
                <color theme="0" tint="-0.14996795556505021"/>
              </font>
              <fill>
                <patternFill>
                  <bgColor theme="0"/>
                </patternFill>
              </fill>
            </x14:dxf>
          </x14:cfRule>
          <xm:sqref>B52:C52</xm:sqref>
        </x14:conditionalFormatting>
        <x14:conditionalFormatting xmlns:xm="http://schemas.microsoft.com/office/excel/2006/main">
          <x14:cfRule type="expression" priority="5" id="{97D8212F-7AAF-48AE-8F95-47590EC69D03}">
            <xm:f>NOT(Projektgrundlagen!$I$21)</xm:f>
            <x14:dxf>
              <font>
                <strike/>
                <color theme="0" tint="-0.14996795556505021"/>
              </font>
              <fill>
                <patternFill>
                  <bgColor theme="0"/>
                </patternFill>
              </fill>
            </x14:dxf>
          </x14:cfRule>
          <xm:sqref>C14:E20 G14:K20</xm:sqref>
        </x14:conditionalFormatting>
        <x14:conditionalFormatting xmlns:xm="http://schemas.microsoft.com/office/excel/2006/main">
          <x14:cfRule type="expression" priority="976" id="{68A03789-9BF2-4FC4-8A85-D49BDB3495A0}">
            <xm:f>NOT(Projektgrundlagen!$I$21)</xm:f>
            <x14:dxf>
              <font>
                <strike/>
                <color theme="0" tint="-0.14996795556505021"/>
              </font>
              <fill>
                <patternFill>
                  <bgColor theme="0"/>
                </patternFill>
              </fill>
            </x14:dxf>
          </x14:cfRule>
          <xm:sqref>C22:E22</xm:sqref>
        </x14:conditionalFormatting>
        <x14:conditionalFormatting xmlns:xm="http://schemas.microsoft.com/office/excel/2006/main">
          <x14:cfRule type="expression" priority="958" id="{EDEDA603-1B19-493A-B8A6-EA0E0AA85F43}">
            <xm:f>NOT(Projektgrundlagen!$I$21)</xm:f>
            <x14:dxf>
              <font>
                <strike/>
                <color theme="0" tint="-0.14996795556505021"/>
              </font>
              <fill>
                <patternFill>
                  <bgColor theme="0"/>
                </patternFill>
              </fill>
            </x14:dxf>
          </x14:cfRule>
          <xm:sqref>C24:E24</xm:sqref>
        </x14:conditionalFormatting>
        <x14:conditionalFormatting xmlns:xm="http://schemas.microsoft.com/office/excel/2006/main">
          <x14:cfRule type="expression" priority="940" id="{19113602-F964-4B95-9545-882833FD00DC}">
            <xm:f>NOT(Projektgrundlagen!$I$21)</xm:f>
            <x14:dxf>
              <font>
                <strike/>
                <color theme="0" tint="-0.14996795556505021"/>
              </font>
              <fill>
                <patternFill>
                  <bgColor theme="0"/>
                </patternFill>
              </fill>
            </x14:dxf>
          </x14:cfRule>
          <xm:sqref>C26:E26</xm:sqref>
        </x14:conditionalFormatting>
        <x14:conditionalFormatting xmlns:xm="http://schemas.microsoft.com/office/excel/2006/main">
          <x14:cfRule type="expression" priority="11" id="{913EEE3B-54B8-4669-BA78-46A3D5105437}">
            <xm:f>NOT(Projektgrundlagen!$I$21)</xm:f>
            <x14:dxf>
              <font>
                <strike/>
                <color theme="0" tint="-0.14996795556505021"/>
              </font>
              <fill>
                <patternFill>
                  <bgColor theme="0"/>
                </patternFill>
              </fill>
            </x14:dxf>
          </x14:cfRule>
          <xm:sqref>C31:E36</xm:sqref>
        </x14:conditionalFormatting>
        <x14:conditionalFormatting xmlns:xm="http://schemas.microsoft.com/office/excel/2006/main">
          <x14:cfRule type="expression" priority="2" id="{40696D4E-6ACE-40C2-87BA-EA5E18734762}">
            <xm:f>NOT(Projektgrundlagen!$I$21)</xm:f>
            <x14:dxf>
              <font>
                <strike/>
                <color theme="0" tint="-0.14996795556505021"/>
              </font>
              <fill>
                <patternFill>
                  <bgColor theme="0"/>
                </patternFill>
              </fill>
            </x14:dxf>
          </x14:cfRule>
          <xm:sqref>C38:E40</xm:sqref>
        </x14:conditionalFormatting>
        <x14:conditionalFormatting xmlns:xm="http://schemas.microsoft.com/office/excel/2006/main">
          <x14:cfRule type="expression" priority="778" id="{AC2A1FC5-2DA9-410D-B1E3-D625F57B740B}">
            <xm:f>NOT(Projektgrundlagen!$I$21)</xm:f>
            <x14:dxf>
              <font>
                <strike/>
                <color theme="0" tint="-0.14996795556505021"/>
              </font>
              <fill>
                <patternFill>
                  <bgColor theme="0"/>
                </patternFill>
              </fill>
            </x14:dxf>
          </x14:cfRule>
          <xm:sqref>C42:E42</xm:sqref>
        </x14:conditionalFormatting>
        <x14:conditionalFormatting xmlns:xm="http://schemas.microsoft.com/office/excel/2006/main">
          <x14:cfRule type="expression" priority="760" id="{4CA8A090-F09B-4A77-B088-EFEB6EC37A8B}">
            <xm:f>NOT(Projektgrundlagen!$I$21)</xm:f>
            <x14:dxf>
              <font>
                <strike/>
                <color theme="0" tint="-0.14996795556505021"/>
              </font>
              <fill>
                <patternFill>
                  <bgColor theme="0"/>
                </patternFill>
              </fill>
            </x14:dxf>
          </x14:cfRule>
          <xm:sqref>C44:E44</xm:sqref>
        </x14:conditionalFormatting>
        <x14:conditionalFormatting xmlns:xm="http://schemas.microsoft.com/office/excel/2006/main">
          <x14:cfRule type="expression" priority="634" id="{C73A48AC-F401-4B32-A306-EB68BFE538DC}">
            <xm:f>NOT(Projektgrundlagen!$I$21)</xm:f>
            <x14:dxf>
              <font>
                <strike/>
                <color theme="0" tint="-0.14996795556505021"/>
              </font>
              <fill>
                <patternFill>
                  <bgColor theme="0"/>
                </patternFill>
              </fill>
            </x14:dxf>
          </x14:cfRule>
          <xm:sqref>C49:E49</xm:sqref>
        </x14:conditionalFormatting>
        <x14:conditionalFormatting xmlns:xm="http://schemas.microsoft.com/office/excel/2006/main">
          <x14:cfRule type="expression" priority="616" id="{62E5E345-F765-492E-8D9D-7C92A5954EF2}">
            <xm:f>NOT(Projektgrundlagen!$I$21)</xm:f>
            <x14:dxf>
              <font>
                <strike/>
                <color theme="0" tint="-0.14996795556505021"/>
              </font>
              <fill>
                <patternFill>
                  <bgColor theme="0"/>
                </patternFill>
              </fill>
            </x14:dxf>
          </x14:cfRule>
          <xm:sqref>C51:E51</xm:sqref>
        </x14:conditionalFormatting>
        <x14:conditionalFormatting xmlns:xm="http://schemas.microsoft.com/office/excel/2006/main">
          <x14:cfRule type="expression" priority="598" id="{21B98888-D635-492C-865B-4A29014B0EF3}">
            <xm:f>NOT(Projektgrundlagen!$I$21)</xm:f>
            <x14:dxf>
              <font>
                <strike/>
                <color theme="0" tint="-0.14996795556505021"/>
              </font>
              <fill>
                <patternFill>
                  <bgColor theme="0"/>
                </patternFill>
              </fill>
            </x14:dxf>
          </x14:cfRule>
          <xm:sqref>C53:E53</xm:sqref>
        </x14:conditionalFormatting>
        <x14:conditionalFormatting xmlns:xm="http://schemas.microsoft.com/office/excel/2006/main">
          <x14:cfRule type="expression" priority="4" id="{25237A40-5850-4FF2-B301-5908947EC785}">
            <xm:f>NOT(Projektgrundlagen!$I$24)</xm:f>
            <x14:dxf>
              <font>
                <strike/>
                <color theme="0" tint="-0.14996795556505021"/>
              </font>
              <fill>
                <patternFill>
                  <bgColor theme="0"/>
                </patternFill>
              </fill>
            </x14:dxf>
          </x14:cfRule>
          <xm:sqref>F13:F26</xm:sqref>
        </x14:conditionalFormatting>
        <x14:conditionalFormatting xmlns:xm="http://schemas.microsoft.com/office/excel/2006/main">
          <x14:cfRule type="expression" priority="1" id="{904CE076-A0BB-4B43-8E54-EE92D7953CC6}">
            <xm:f>NOT(Projektgrundlagen!$I$24)</xm:f>
            <x14:dxf>
              <font>
                <strike/>
                <color theme="0" tint="-0.14996795556505021"/>
              </font>
              <fill>
                <patternFill>
                  <bgColor theme="0"/>
                </patternFill>
              </fill>
            </x14:dxf>
          </x14:cfRule>
          <xm:sqref>F30:F44</xm:sqref>
        </x14:conditionalFormatting>
        <x14:conditionalFormatting xmlns:xm="http://schemas.microsoft.com/office/excel/2006/main">
          <x14:cfRule type="expression" priority="19" id="{5A6132B0-FA48-4C87-A2BA-B6DE08217014}">
            <xm:f>NOT(Projektgrundlagen!$I$24)</xm:f>
            <x14:dxf>
              <font>
                <strike/>
                <color theme="0" tint="-0.14996795556505021"/>
              </font>
              <fill>
                <patternFill>
                  <bgColor theme="0"/>
                </patternFill>
              </fill>
            </x14:dxf>
          </x14:cfRule>
          <xm:sqref>F48:F53</xm:sqref>
        </x14:conditionalFormatting>
        <x14:conditionalFormatting xmlns:xm="http://schemas.microsoft.com/office/excel/2006/main">
          <x14:cfRule type="expression" priority="1201" id="{4EC70520-6D0B-4840-AAFA-E608371DDEB5}">
            <xm:f>NOT(Projektgrundlagen!$I$21)</xm:f>
            <x14:dxf>
              <font>
                <strike/>
                <color theme="0" tint="-0.14996795556505021"/>
              </font>
              <fill>
                <patternFill>
                  <bgColor theme="0"/>
                </patternFill>
              </fill>
            </x14:dxf>
          </x14:cfRule>
          <xm:sqref>G22:K22 G24:K24 G26:K26 G42:K42 G44:K44 G49:K49 G51:K51 G53:K53</xm:sqref>
        </x14:conditionalFormatting>
        <x14:conditionalFormatting xmlns:xm="http://schemas.microsoft.com/office/excel/2006/main">
          <x14:cfRule type="expression" priority="12" id="{6EB2DF23-EA1F-4F41-9FEA-824AD36689E9}">
            <xm:f>NOT(Projektgrundlagen!$I$21)</xm:f>
            <x14:dxf>
              <font>
                <strike/>
                <color theme="0" tint="-0.14996795556505021"/>
              </font>
              <fill>
                <patternFill>
                  <bgColor theme="0"/>
                </patternFill>
              </fill>
            </x14:dxf>
          </x14:cfRule>
          <xm:sqref>G31:K36</xm:sqref>
        </x14:conditionalFormatting>
        <x14:conditionalFormatting xmlns:xm="http://schemas.microsoft.com/office/excel/2006/main">
          <x14:cfRule type="expression" priority="3" id="{D55A3994-D832-490B-9AB3-C326302CDC06}">
            <xm:f>NOT(Projektgrundlagen!$I$21)</xm:f>
            <x14:dxf>
              <font>
                <strike/>
                <color theme="0" tint="-0.14996795556505021"/>
              </font>
              <fill>
                <patternFill>
                  <bgColor theme="0"/>
                </patternFill>
              </fill>
            </x14:dxf>
          </x14:cfRule>
          <xm:sqref>G38:K40</xm:sqref>
        </x14:conditionalFormatting>
        <x14:conditionalFormatting xmlns:xm="http://schemas.microsoft.com/office/excel/2006/main">
          <x14:cfRule type="expression" priority="1627" id="{29800242-5B47-4092-831C-6107017D335D}">
            <xm:f>NOT(Projektgrundlagen!$I$24)</xm:f>
            <x14:dxf>
              <font>
                <strike/>
                <color theme="0" tint="-0.14996795556505021"/>
              </font>
              <fill>
                <patternFill>
                  <bgColor theme="0"/>
                </patternFill>
              </fill>
            </x14:dxf>
          </x14:cfRule>
          <xm:sqref>H13:I13</xm:sqref>
        </x14:conditionalFormatting>
        <x14:conditionalFormatting xmlns:xm="http://schemas.microsoft.com/office/excel/2006/main">
          <x14:cfRule type="expression" priority="977" id="{21A422F4-B8D3-4511-821E-D86EADB18731}">
            <xm:f>NOT(Projektgrundlagen!$I$24)</xm:f>
            <x14:dxf>
              <font>
                <strike/>
                <color theme="0" tint="-0.14996795556505021"/>
              </font>
              <fill>
                <patternFill>
                  <bgColor theme="0"/>
                </patternFill>
              </fill>
            </x14:dxf>
          </x14:cfRule>
          <xm:sqref>H21:I21</xm:sqref>
        </x14:conditionalFormatting>
        <x14:conditionalFormatting xmlns:xm="http://schemas.microsoft.com/office/excel/2006/main">
          <x14:cfRule type="expression" priority="959" id="{99DBB587-D7BA-42BC-979E-14E82CA3E2A0}">
            <xm:f>NOT(Projektgrundlagen!$I$24)</xm:f>
            <x14:dxf>
              <font>
                <strike/>
                <color theme="0" tint="-0.14996795556505021"/>
              </font>
              <fill>
                <patternFill>
                  <bgColor theme="0"/>
                </patternFill>
              </fill>
            </x14:dxf>
          </x14:cfRule>
          <xm:sqref>H23:I23</xm:sqref>
        </x14:conditionalFormatting>
        <x14:conditionalFormatting xmlns:xm="http://schemas.microsoft.com/office/excel/2006/main">
          <x14:cfRule type="expression" priority="941" id="{D334D651-16CB-4263-8ED2-79DDC259B114}">
            <xm:f>NOT(Projektgrundlagen!$I$24)</xm:f>
            <x14:dxf>
              <font>
                <strike/>
                <color theme="0" tint="-0.14996795556505021"/>
              </font>
              <fill>
                <patternFill>
                  <bgColor theme="0"/>
                </patternFill>
              </fill>
            </x14:dxf>
          </x14:cfRule>
          <xm:sqref>H25:I25</xm:sqref>
        </x14:conditionalFormatting>
        <x14:conditionalFormatting xmlns:xm="http://schemas.microsoft.com/office/excel/2006/main">
          <x14:cfRule type="expression" priority="815" id="{BFC4DDD1-A30D-41B3-BD3F-7E22F21C4A59}">
            <xm:f>NOT(Projektgrundlagen!$I$24)</xm:f>
            <x14:dxf>
              <font>
                <strike/>
                <color theme="0" tint="-0.14996795556505021"/>
              </font>
              <fill>
                <patternFill>
                  <bgColor theme="0"/>
                </patternFill>
              </fill>
            </x14:dxf>
          </x14:cfRule>
          <xm:sqref>H30:I30</xm:sqref>
        </x14:conditionalFormatting>
        <x14:conditionalFormatting xmlns:xm="http://schemas.microsoft.com/office/excel/2006/main">
          <x14:cfRule type="expression" priority="797" id="{A38E76CA-A4A1-4289-806B-CD8CE9A72DD2}">
            <xm:f>NOT(Projektgrundlagen!$I$24)</xm:f>
            <x14:dxf>
              <font>
                <strike/>
                <color theme="0" tint="-0.14996795556505021"/>
              </font>
              <fill>
                <patternFill>
                  <bgColor theme="0"/>
                </patternFill>
              </fill>
            </x14:dxf>
          </x14:cfRule>
          <xm:sqref>H37:I37</xm:sqref>
        </x14:conditionalFormatting>
        <x14:conditionalFormatting xmlns:xm="http://schemas.microsoft.com/office/excel/2006/main">
          <x14:cfRule type="expression" priority="779" id="{AEE0392E-7785-472B-8EA3-ECEAD9330709}">
            <xm:f>NOT(Projektgrundlagen!$I$24)</xm:f>
            <x14:dxf>
              <font>
                <strike/>
                <color theme="0" tint="-0.14996795556505021"/>
              </font>
              <fill>
                <patternFill>
                  <bgColor theme="0"/>
                </patternFill>
              </fill>
            </x14:dxf>
          </x14:cfRule>
          <xm:sqref>H41:I41</xm:sqref>
        </x14:conditionalFormatting>
        <x14:conditionalFormatting xmlns:xm="http://schemas.microsoft.com/office/excel/2006/main">
          <x14:cfRule type="expression" priority="761" id="{30F6E97F-F4EE-4DDD-8DAB-7A10AACE9259}">
            <xm:f>NOT(Projektgrundlagen!$I$24)</xm:f>
            <x14:dxf>
              <font>
                <strike/>
                <color theme="0" tint="-0.14996795556505021"/>
              </font>
              <fill>
                <patternFill>
                  <bgColor theme="0"/>
                </patternFill>
              </fill>
            </x14:dxf>
          </x14:cfRule>
          <xm:sqref>H43:I43</xm:sqref>
        </x14:conditionalFormatting>
        <x14:conditionalFormatting xmlns:xm="http://schemas.microsoft.com/office/excel/2006/main">
          <x14:cfRule type="expression" priority="635" id="{AB8DAA53-E1B6-409F-9773-3787FC43E7EA}">
            <xm:f>NOT(Projektgrundlagen!$I$24)</xm:f>
            <x14:dxf>
              <font>
                <strike/>
                <color theme="0" tint="-0.14996795556505021"/>
              </font>
              <fill>
                <patternFill>
                  <bgColor theme="0"/>
                </patternFill>
              </fill>
            </x14:dxf>
          </x14:cfRule>
          <xm:sqref>H48:I48</xm:sqref>
        </x14:conditionalFormatting>
        <x14:conditionalFormatting xmlns:xm="http://schemas.microsoft.com/office/excel/2006/main">
          <x14:cfRule type="expression" priority="617" id="{22714822-BCB0-4FD4-B6FD-A8D2C61DE588}">
            <xm:f>NOT(Projektgrundlagen!$I$24)</xm:f>
            <x14:dxf>
              <font>
                <strike/>
                <color theme="0" tint="-0.14996795556505021"/>
              </font>
              <fill>
                <patternFill>
                  <bgColor theme="0"/>
                </patternFill>
              </fill>
            </x14:dxf>
          </x14:cfRule>
          <xm:sqref>H50:I50</xm:sqref>
        </x14:conditionalFormatting>
        <x14:conditionalFormatting xmlns:xm="http://schemas.microsoft.com/office/excel/2006/main">
          <x14:cfRule type="expression" priority="599" id="{3F484AA0-D167-462B-B990-3CED08A79C16}">
            <xm:f>NOT(Projektgrundlagen!$I$24)</xm:f>
            <x14:dxf>
              <font>
                <strike/>
                <color theme="0" tint="-0.14996795556505021"/>
              </font>
              <fill>
                <patternFill>
                  <bgColor theme="0"/>
                </patternFill>
              </fill>
            </x14:dxf>
          </x14:cfRule>
          <xm:sqref>H52:I52</xm:sqref>
        </x14:conditionalFormatting>
        <x14:conditionalFormatting xmlns:xm="http://schemas.microsoft.com/office/excel/2006/main">
          <x14:cfRule type="expression" priority="68" id="{8FF81EAE-6579-41DE-B5E4-62BA27F2D5A1}">
            <xm:f>Projektgrundlagen!$I$23</xm:f>
            <x14:dxf>
              <fill>
                <patternFill>
                  <bgColor theme="7" tint="0.79998168889431442"/>
                </patternFill>
              </fill>
            </x14:dxf>
          </x14:cfRule>
          <x14:cfRule type="expression" priority="69" id="{632B8798-E1F6-46F7-903F-5F4FF1E50520}">
            <xm:f>Projektgrundlagen!$I$22</xm:f>
            <x14:dxf>
              <fill>
                <patternFill>
                  <bgColor theme="9" tint="0.79998168889431442"/>
                </patternFill>
              </fill>
            </x14:dxf>
          </x14:cfRule>
          <x14:cfRule type="expression" priority="70" id="{9C16D805-9C2A-48AF-B32B-7BFD9ECCE41D}">
            <xm:f>Projektgrundlagen!$I$21</xm:f>
            <x14:dxf>
              <fill>
                <patternFill>
                  <bgColor theme="6" tint="0.79998168889431442"/>
                </patternFill>
              </fill>
            </x14:dxf>
          </x14:cfRule>
          <xm:sqref>L2:L8 B10:K10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1">
    <tabColor theme="1" tint="0.249977111117893"/>
    <pageSetUpPr fitToPage="1"/>
  </sheetPr>
  <dimension ref="A1:U70"/>
  <sheetViews>
    <sheetView showGridLines="0" zoomScaleNormal="100" zoomScaleSheetLayoutView="100" zoomScalePageLayoutView="118" workbookViewId="0">
      <selection activeCell="I27" sqref="I27"/>
    </sheetView>
  </sheetViews>
  <sheetFormatPr baseColWidth="10" defaultColWidth="0" defaultRowHeight="16.5" zeroHeight="1"/>
  <cols>
    <col min="1" max="1" width="5.7109375" style="187" customWidth="1"/>
    <col min="2" max="2" width="4.42578125" style="404" customWidth="1"/>
    <col min="3" max="5" width="3.28515625" style="1" customWidth="1"/>
    <col min="6" max="6" width="22.28515625" style="1" customWidth="1"/>
    <col min="7" max="7" width="10.7109375" style="1" customWidth="1"/>
    <col min="8" max="10" width="19" style="1" customWidth="1"/>
    <col min="11" max="11" width="2.7109375" style="1" customWidth="1"/>
    <col min="12" max="12" width="12.5703125" style="76" hidden="1" customWidth="1"/>
    <col min="13" max="14" width="14.7109375" style="40" hidden="1" customWidth="1"/>
    <col min="15" max="15" width="16.5703125" style="40" hidden="1" customWidth="1"/>
    <col min="16" max="16" width="12.140625" style="1" hidden="1" customWidth="1"/>
    <col min="17" max="17" width="12.42578125" style="1" hidden="1" customWidth="1"/>
    <col min="18" max="23" width="11.28515625" style="1" hidden="1" customWidth="1"/>
    <col min="24" max="16384" width="11.28515625" style="1" hidden="1"/>
  </cols>
  <sheetData>
    <row r="1" spans="1:21"/>
    <row r="2" spans="1:21" ht="16.5" customHeight="1">
      <c r="B2" s="542" t="str">
        <f>IF(Projektgrundlagen!B2="","",Projektgrundlagen!B2)</f>
        <v>Sicherheits- und Gesundheitskoordination</v>
      </c>
      <c r="C2" s="542"/>
      <c r="D2" s="542"/>
      <c r="E2" s="542"/>
      <c r="F2" s="542"/>
      <c r="G2" s="542"/>
      <c r="H2" s="543"/>
      <c r="I2" s="182" t="str">
        <f>IF(Projektgrundlagen!F2="","",Projektgrundlagen!F2)</f>
        <v>VII.34.4</v>
      </c>
      <c r="J2" s="122" t="s">
        <v>61</v>
      </c>
      <c r="K2" s="583" t="s">
        <v>57</v>
      </c>
      <c r="L2" s="439" t="s">
        <v>15</v>
      </c>
      <c r="P2" s="73" t="s">
        <v>54</v>
      </c>
      <c r="U2" s="73"/>
    </row>
    <row r="3" spans="1:21" ht="16.5" customHeight="1">
      <c r="B3" s="591" t="s">
        <v>57</v>
      </c>
      <c r="C3" s="591"/>
      <c r="D3" s="591"/>
      <c r="E3" s="591"/>
      <c r="F3" s="591"/>
      <c r="G3" s="591"/>
      <c r="H3" s="592"/>
      <c r="I3" s="166" t="str">
        <f>IF(Projektgrundlagen!F3="","",Projektgrundlagen!F3)</f>
        <v>Vertragsnr.:</v>
      </c>
      <c r="J3" s="169" t="str">
        <f>IF(Projektgrundlagen!G3="","",Projektgrundlagen!G3)</f>
        <v>000.914.334</v>
      </c>
      <c r="K3" s="584"/>
      <c r="P3" s="1" t="str">
        <f ca="1">MID(CELL("dateiname",A2),FIND("]",CELL("dateiname",A2))+1,255)</f>
        <v>E Honorarberechnung</v>
      </c>
    </row>
    <row r="4" spans="1:21" ht="7.5" customHeight="1">
      <c r="B4" s="405"/>
      <c r="C4" s="157"/>
      <c r="D4" s="157"/>
      <c r="E4" s="157"/>
      <c r="F4" s="157"/>
      <c r="G4" s="157"/>
      <c r="H4" s="156"/>
      <c r="I4" s="156"/>
      <c r="J4" s="156"/>
      <c r="K4" s="584"/>
    </row>
    <row r="5" spans="1:21">
      <c r="B5" s="524" t="str">
        <f>IF(Projektgrundlagen!B5="","",Projektgrundlagen!B5)</f>
        <v>Maßnahmennr:</v>
      </c>
      <c r="C5" s="525"/>
      <c r="D5" s="525"/>
      <c r="E5" s="525"/>
      <c r="F5" s="575" t="str">
        <f>IF(Projektgrundlagen!E5="","",Projektgrundlagen!E5)</f>
        <v>B42H.E154000001</v>
      </c>
      <c r="G5" s="575"/>
      <c r="H5" s="575"/>
      <c r="I5" s="163" t="str">
        <f>IF(Projektgrundlagen!F5="","",Projektgrundlagen!F5)</f>
        <v>Vergabenr.:</v>
      </c>
      <c r="J5" s="170" t="str">
        <f>IF(Projektgrundlagen!G5="","",Projektgrundlagen!G5)</f>
        <v>26-081193</v>
      </c>
      <c r="K5" s="584"/>
      <c r="P5" s="68"/>
    </row>
    <row r="6" spans="1:21">
      <c r="B6" s="526" t="str">
        <f>IF(Projektgrundlagen!B6="","",Projektgrundlagen!B6)</f>
        <v>Maßnahme:</v>
      </c>
      <c r="C6" s="527"/>
      <c r="D6" s="527"/>
      <c r="E6" s="527"/>
      <c r="F6" s="594" t="str">
        <f>IF(Projektgrundlagen!E6="","",Projektgrundlagen!E6)</f>
        <v>Universität Bayreuth, Campus Kulmbach 1. BA</v>
      </c>
      <c r="G6" s="594"/>
      <c r="H6" s="594"/>
      <c r="I6" s="594"/>
      <c r="J6" s="595"/>
      <c r="K6" s="584"/>
      <c r="P6" s="68"/>
    </row>
    <row r="7" spans="1:21">
      <c r="B7" s="528"/>
      <c r="C7" s="529"/>
      <c r="D7" s="529"/>
      <c r="E7" s="529"/>
      <c r="F7" s="587" t="str">
        <f>IF(Projektgrundlagen!E7="","",Projektgrundlagen!E7)</f>
        <v/>
      </c>
      <c r="G7" s="587"/>
      <c r="H7" s="587"/>
      <c r="I7" s="587"/>
      <c r="J7" s="588"/>
      <c r="K7" s="584"/>
    </row>
    <row r="8" spans="1:21">
      <c r="B8" s="540" t="s">
        <v>34</v>
      </c>
      <c r="C8" s="541"/>
      <c r="D8" s="541"/>
      <c r="E8" s="541"/>
      <c r="F8" s="589" t="str">
        <f>IF(Projektgrundlagen!E8="","",Projektgrundlagen!E8)</f>
        <v/>
      </c>
      <c r="G8" s="589"/>
      <c r="H8" s="589"/>
      <c r="I8" s="589"/>
      <c r="J8" s="590"/>
      <c r="K8" s="584"/>
      <c r="P8" s="68"/>
    </row>
    <row r="9" spans="1:21">
      <c r="B9" s="406"/>
      <c r="C9" s="143"/>
      <c r="D9" s="143"/>
      <c r="E9" s="143"/>
      <c r="F9" s="160"/>
      <c r="G9" s="160"/>
      <c r="H9" s="160"/>
      <c r="I9" s="160"/>
      <c r="J9" s="160"/>
    </row>
    <row r="10" spans="1:21" s="54" customFormat="1" ht="30" customHeight="1">
      <c r="A10" s="434"/>
      <c r="B10" s="593" t="s">
        <v>57</v>
      </c>
      <c r="C10" s="593"/>
      <c r="D10" s="593"/>
      <c r="E10" s="593"/>
      <c r="F10" s="593"/>
      <c r="G10" s="593" t="str">
        <f>IF(NOT(Projektgrundlagen!I24),"",LOOKUP(TRUE,Projektgrundlagen!I19:I23,Projektgrundlagen!J19:J23))</f>
        <v>Hochbau  Land</v>
      </c>
      <c r="H10" s="593"/>
      <c r="I10" s="200"/>
      <c r="J10" s="200"/>
      <c r="K10" s="55"/>
      <c r="L10" s="55"/>
      <c r="M10" s="55"/>
      <c r="N10" s="55"/>
    </row>
    <row r="11" spans="1:21" ht="15" customHeight="1">
      <c r="A11" s="434"/>
      <c r="B11" s="446" t="s">
        <v>0</v>
      </c>
      <c r="C11" s="203"/>
      <c r="D11" s="119"/>
      <c r="E11" s="119"/>
      <c r="F11" s="201"/>
      <c r="G11" s="202"/>
      <c r="H11" s="203"/>
      <c r="I11" s="205"/>
      <c r="J11" s="204" t="s">
        <v>23</v>
      </c>
      <c r="L11" s="40"/>
    </row>
    <row r="12" spans="1:21" ht="7.5" customHeight="1">
      <c r="A12" s="434"/>
      <c r="B12" s="407"/>
      <c r="C12" s="2"/>
      <c r="D12" s="2"/>
      <c r="E12" s="2"/>
      <c r="F12" s="2"/>
      <c r="G12" s="2"/>
      <c r="H12" s="2"/>
      <c r="I12" s="2"/>
      <c r="J12" s="2"/>
    </row>
    <row r="13" spans="1:21" s="6" customFormat="1" ht="16.5" customHeight="1">
      <c r="A13" s="435"/>
      <c r="B13" s="408"/>
      <c r="C13" s="282" t="s">
        <v>37</v>
      </c>
      <c r="D13" s="283"/>
      <c r="E13" s="283"/>
      <c r="F13" s="283"/>
      <c r="G13" s="283"/>
      <c r="H13" s="283"/>
      <c r="I13" s="284"/>
      <c r="J13" s="285"/>
      <c r="L13" s="67"/>
      <c r="M13" s="67"/>
    </row>
    <row r="14" spans="1:21" customFormat="1" ht="16.5" customHeight="1">
      <c r="A14" s="436"/>
      <c r="B14" s="460" t="s">
        <v>151</v>
      </c>
      <c r="C14" s="282"/>
      <c r="D14" s="283"/>
      <c r="E14" s="283"/>
      <c r="F14" s="283"/>
      <c r="G14" s="283"/>
      <c r="H14" s="283"/>
      <c r="I14" s="284"/>
      <c r="J14" s="461"/>
      <c r="L14" s="40"/>
      <c r="M14" s="65"/>
      <c r="N14" s="65"/>
      <c r="O14" s="65"/>
    </row>
    <row r="15" spans="1:21" ht="16.5" customHeight="1">
      <c r="A15" s="434"/>
      <c r="B15" s="410">
        <v>3</v>
      </c>
      <c r="C15" s="245" t="s">
        <v>101</v>
      </c>
      <c r="D15" s="239"/>
      <c r="F15" s="239"/>
      <c r="G15" s="239"/>
      <c r="H15" s="239"/>
      <c r="I15" s="183"/>
      <c r="J15" s="271"/>
      <c r="M15" s="440" t="s">
        <v>35</v>
      </c>
      <c r="N15" s="440" t="s">
        <v>36</v>
      </c>
      <c r="O15" s="440"/>
    </row>
    <row r="16" spans="1:21" ht="16.5" customHeight="1">
      <c r="A16" s="431" t="str">
        <f>IF(COUNTIF($L$16:$L$17,TRUE)&lt;&gt;1,"è","")</f>
        <v/>
      </c>
      <c r="B16" s="415" t="s">
        <v>17</v>
      </c>
      <c r="C16" s="103"/>
      <c r="D16" s="585" t="s">
        <v>152</v>
      </c>
      <c r="E16" s="586"/>
      <c r="F16" s="586"/>
      <c r="G16" s="586"/>
      <c r="H16" s="586"/>
      <c r="I16" s="13"/>
      <c r="J16" s="271"/>
      <c r="L16" s="76" t="b">
        <v>1</v>
      </c>
      <c r="M16" s="55" t="b">
        <f>IF(COUNTIF(L16:L17,TRUE)=0,TRUE,FALSE)</f>
        <v>0</v>
      </c>
      <c r="N16" s="55" t="b">
        <f>IF(COUNTIF(L16:L17,TRUE)&gt;1,TRUE,FALSE)</f>
        <v>0</v>
      </c>
    </row>
    <row r="17" spans="1:17" ht="16.5" customHeight="1">
      <c r="A17" s="431" t="str">
        <f>IF(COUNTIF($L$16:$L$17,TRUE)&lt;&gt;1,"è","")</f>
        <v/>
      </c>
      <c r="B17" s="411" t="s">
        <v>100</v>
      </c>
      <c r="C17" s="103"/>
      <c r="D17" s="521" t="s">
        <v>132</v>
      </c>
      <c r="E17" s="522"/>
      <c r="F17" s="522"/>
      <c r="G17" s="522"/>
      <c r="H17" s="522"/>
      <c r="I17" s="280"/>
      <c r="J17" s="274"/>
      <c r="L17" s="76" t="b">
        <v>0</v>
      </c>
      <c r="M17" s="55"/>
      <c r="N17" s="55"/>
      <c r="O17" s="441"/>
      <c r="Q17" s="68"/>
    </row>
    <row r="18" spans="1:17" customFormat="1" ht="16.5" customHeight="1">
      <c r="A18" s="436"/>
      <c r="B18" s="460" t="s">
        <v>184</v>
      </c>
      <c r="C18" s="282"/>
      <c r="D18" s="283"/>
      <c r="E18" s="283"/>
      <c r="F18" s="283"/>
      <c r="G18" s="283"/>
      <c r="H18" s="283"/>
      <c r="I18" s="284"/>
      <c r="J18" s="461"/>
      <c r="L18" s="40"/>
      <c r="M18" s="65"/>
      <c r="N18" s="65"/>
      <c r="O18" s="65"/>
    </row>
    <row r="19" spans="1:17" ht="17.25" customHeight="1">
      <c r="A19" s="434"/>
      <c r="B19" s="412"/>
      <c r="C19" s="77"/>
      <c r="D19" s="77"/>
      <c r="E19" s="77"/>
      <c r="F19" s="78"/>
      <c r="G19" s="79"/>
      <c r="H19" s="79"/>
      <c r="I19" s="79"/>
      <c r="J19" s="29"/>
      <c r="L19" s="442"/>
    </row>
    <row r="20" spans="1:17" s="6" customFormat="1">
      <c r="A20" s="435"/>
      <c r="B20" s="408"/>
      <c r="C20" s="282" t="s">
        <v>71</v>
      </c>
      <c r="D20" s="283"/>
      <c r="E20" s="283"/>
      <c r="F20" s="283"/>
      <c r="G20" s="283"/>
      <c r="H20" s="283"/>
      <c r="I20" s="284"/>
      <c r="J20" s="285"/>
      <c r="L20" s="443"/>
      <c r="M20" s="64"/>
      <c r="N20" s="64"/>
      <c r="O20" s="64"/>
    </row>
    <row r="21" spans="1:17" ht="16.5" customHeight="1">
      <c r="A21" s="434"/>
      <c r="B21" s="409">
        <v>9</v>
      </c>
      <c r="C21" s="396" t="s">
        <v>153</v>
      </c>
      <c r="D21" s="136"/>
      <c r="E21" s="136"/>
      <c r="F21" s="136"/>
      <c r="G21" s="139"/>
      <c r="H21" s="185" t="s">
        <v>166</v>
      </c>
      <c r="I21" s="136"/>
      <c r="J21" s="276"/>
    </row>
    <row r="22" spans="1:17" ht="16.5" customHeight="1">
      <c r="A22" s="434"/>
      <c r="B22" s="417" t="s">
        <v>82</v>
      </c>
      <c r="C22" s="241"/>
      <c r="D22" s="395" t="s">
        <v>154</v>
      </c>
      <c r="E22" s="395"/>
      <c r="F22" s="402"/>
      <c r="G22" s="402"/>
      <c r="H22" s="402"/>
      <c r="I22" s="403"/>
      <c r="J22" s="27">
        <f>'D Leistungen'!K56</f>
        <v>0</v>
      </c>
    </row>
    <row r="23" spans="1:17" ht="16.5" customHeight="1">
      <c r="A23" s="434"/>
      <c r="B23" s="421" t="s">
        <v>83</v>
      </c>
      <c r="C23" s="242"/>
      <c r="D23" s="253" t="s">
        <v>155</v>
      </c>
      <c r="E23" s="243"/>
      <c r="F23" s="243"/>
      <c r="G23" s="243"/>
      <c r="H23" s="243"/>
      <c r="I23" s="246"/>
      <c r="J23" s="240">
        <f>IF(COUNTIF(L16:L17,TRUE)=1,J22,"")</f>
        <v>0</v>
      </c>
    </row>
    <row r="24" spans="1:17" ht="7.5" customHeight="1">
      <c r="A24" s="434"/>
      <c r="B24" s="419"/>
      <c r="C24" s="13"/>
      <c r="D24" s="137"/>
      <c r="E24" s="137"/>
      <c r="F24" s="137"/>
      <c r="G24" s="137"/>
      <c r="H24" s="137"/>
      <c r="I24" s="137"/>
      <c r="J24" s="137"/>
    </row>
    <row r="25" spans="1:17" ht="16.5" customHeight="1">
      <c r="A25" s="434"/>
      <c r="B25" s="418">
        <v>10</v>
      </c>
      <c r="C25" s="397" t="s">
        <v>16</v>
      </c>
      <c r="D25" s="32"/>
      <c r="E25" s="32"/>
      <c r="F25" s="62"/>
      <c r="G25" s="63"/>
      <c r="H25" s="62"/>
      <c r="I25" s="62"/>
      <c r="J25" s="275"/>
      <c r="M25" s="440" t="s">
        <v>35</v>
      </c>
      <c r="N25" s="440" t="s">
        <v>36</v>
      </c>
      <c r="O25" s="440" t="s">
        <v>38</v>
      </c>
    </row>
    <row r="26" spans="1:17" ht="16.5" customHeight="1">
      <c r="A26" s="431" t="str">
        <f>IF(COUNTIF($L$26:$L$28,TRUE)&lt;&gt;1,"è","")</f>
        <v/>
      </c>
      <c r="B26" s="413" t="s">
        <v>84</v>
      </c>
      <c r="C26" s="140"/>
      <c r="D26" s="398" t="s">
        <v>137</v>
      </c>
      <c r="E26" s="381"/>
      <c r="F26" s="399"/>
      <c r="G26" s="400"/>
      <c r="H26" s="399"/>
      <c r="I26" s="401"/>
      <c r="J26" s="277"/>
      <c r="L26" s="76" t="b">
        <v>0</v>
      </c>
      <c r="M26" s="55" t="b">
        <f>IF(COUNTIF(L26:L28,TRUE)=0,TRUE,FALSE)</f>
        <v>0</v>
      </c>
      <c r="N26" s="55" t="b">
        <f>IF(COUNTIF(L26:L28,TRUE)&gt;1,TRUE,FALSE)</f>
        <v>0</v>
      </c>
      <c r="O26" s="40" t="b">
        <f>AND(NOT(M26),NOT(N26),J23&lt;&gt;"")</f>
        <v>1</v>
      </c>
    </row>
    <row r="27" spans="1:17" ht="16.5" customHeight="1">
      <c r="A27" s="431" t="str">
        <f>IF(COUNTIF($L$26:$L$28,TRUE)&lt;&gt;1,"è","")</f>
        <v/>
      </c>
      <c r="B27" s="414" t="s">
        <v>85</v>
      </c>
      <c r="C27" s="146"/>
      <c r="D27" s="104" t="s">
        <v>40</v>
      </c>
      <c r="E27" s="105"/>
      <c r="F27" s="247"/>
      <c r="G27" s="247"/>
      <c r="H27" s="248"/>
      <c r="I27" s="35"/>
      <c r="J27" s="23">
        <f>IF(AND(L27,O27,$O$26),I27*$J$23,0)</f>
        <v>0</v>
      </c>
      <c r="K27" s="44"/>
      <c r="L27" s="76" t="b">
        <v>1</v>
      </c>
      <c r="O27" s="40" t="b">
        <f>AND(I27&gt;=0%,I27&lt;=100%,I27&lt;&gt;"")</f>
        <v>0</v>
      </c>
      <c r="Q27" s="68"/>
    </row>
    <row r="28" spans="1:17" ht="16.5" customHeight="1">
      <c r="A28" s="431" t="str">
        <f>IF(COUNTIF($L$26:$L$28,TRUE)&lt;&gt;1,"è","")</f>
        <v/>
      </c>
      <c r="B28" s="413" t="s">
        <v>104</v>
      </c>
      <c r="C28" s="146"/>
      <c r="D28" s="104" t="s">
        <v>41</v>
      </c>
      <c r="E28" s="105"/>
      <c r="F28" s="247"/>
      <c r="G28" s="247"/>
      <c r="H28" s="248"/>
      <c r="I28" s="61"/>
      <c r="J28" s="23">
        <f>IF(AND(L28,O28,$O$26),I28,0)</f>
        <v>0</v>
      </c>
      <c r="L28" s="442" t="b">
        <v>0</v>
      </c>
      <c r="O28" s="444" t="b">
        <f>AND(I28&gt;=0,I28&lt;&gt;"")</f>
        <v>0</v>
      </c>
    </row>
    <row r="29" spans="1:17" ht="16.5" customHeight="1">
      <c r="A29" s="434"/>
      <c r="B29" s="410">
        <v>11</v>
      </c>
      <c r="C29" s="113"/>
      <c r="D29" s="95" t="s">
        <v>42</v>
      </c>
      <c r="E29" s="95"/>
      <c r="F29" s="24"/>
      <c r="G29" s="24"/>
      <c r="H29" s="25"/>
      <c r="I29" s="112"/>
      <c r="J29" s="272"/>
      <c r="L29" s="442" t="b">
        <v>0</v>
      </c>
    </row>
    <row r="30" spans="1:17" ht="16.5" customHeight="1">
      <c r="A30" s="434"/>
      <c r="B30" s="414" t="s">
        <v>134</v>
      </c>
      <c r="C30" s="42"/>
      <c r="D30" s="138"/>
      <c r="E30" s="329" t="s">
        <v>131</v>
      </c>
      <c r="F30" s="329"/>
      <c r="G30" s="329"/>
      <c r="H30" s="447"/>
      <c r="I30" s="379"/>
      <c r="J30" s="41"/>
      <c r="L30" s="442" t="b">
        <v>0</v>
      </c>
      <c r="N30" s="151"/>
    </row>
    <row r="31" spans="1:17" ht="16.5" customHeight="1">
      <c r="A31" s="434"/>
      <c r="B31" s="414"/>
      <c r="C31" s="42"/>
      <c r="D31" s="95" t="s">
        <v>130</v>
      </c>
      <c r="E31" s="95"/>
      <c r="F31" s="24"/>
      <c r="G31" s="24"/>
      <c r="H31" s="25"/>
      <c r="I31" s="26"/>
      <c r="J31" s="41"/>
      <c r="L31" s="442"/>
    </row>
    <row r="32" spans="1:17" ht="16.5" customHeight="1">
      <c r="A32" s="434"/>
      <c r="B32" s="416" t="s">
        <v>135</v>
      </c>
      <c r="C32" s="42"/>
      <c r="D32" s="138"/>
      <c r="E32" s="526" t="s">
        <v>24</v>
      </c>
      <c r="F32" s="527"/>
      <c r="G32" s="527"/>
      <c r="H32" s="527"/>
      <c r="I32" s="329"/>
      <c r="J32" s="41"/>
      <c r="L32" s="442" t="b">
        <v>0</v>
      </c>
      <c r="N32" s="151"/>
    </row>
    <row r="33" spans="1:21" ht="16.5" customHeight="1">
      <c r="A33" s="434"/>
      <c r="B33" s="416" t="s">
        <v>136</v>
      </c>
      <c r="C33" s="59"/>
      <c r="D33" s="138"/>
      <c r="E33" s="608" t="s">
        <v>33</v>
      </c>
      <c r="F33" s="609"/>
      <c r="G33" s="609"/>
      <c r="H33" s="609"/>
      <c r="I33" s="610"/>
      <c r="J33" s="273"/>
      <c r="L33" s="442" t="b">
        <v>0</v>
      </c>
    </row>
    <row r="34" spans="1:21" ht="7.5" customHeight="1">
      <c r="A34" s="434"/>
      <c r="B34" s="412"/>
      <c r="C34" s="77"/>
      <c r="D34" s="77"/>
      <c r="E34" s="77"/>
      <c r="F34" s="78"/>
      <c r="G34" s="79"/>
      <c r="H34" s="79"/>
      <c r="I34" s="79"/>
      <c r="J34" s="29"/>
      <c r="L34" s="442"/>
    </row>
    <row r="35" spans="1:21" s="6" customFormat="1">
      <c r="A35" s="435"/>
      <c r="B35" s="408"/>
      <c r="C35" s="282" t="s">
        <v>81</v>
      </c>
      <c r="D35" s="283"/>
      <c r="E35" s="283"/>
      <c r="F35" s="283"/>
      <c r="G35" s="283"/>
      <c r="H35" s="283"/>
      <c r="I35" s="284"/>
      <c r="J35" s="286"/>
      <c r="L35" s="443"/>
      <c r="M35" s="64"/>
      <c r="N35" s="363"/>
      <c r="O35" s="64"/>
    </row>
    <row r="36" spans="1:21" ht="16.5" customHeight="1">
      <c r="A36" s="434"/>
      <c r="B36" s="422">
        <v>12</v>
      </c>
      <c r="C36" s="99"/>
      <c r="D36" s="376" t="str">
        <f>"Honorar "&amp;B2&amp;" netto"</f>
        <v>Honorar Sicherheits- und Gesundheitskoordination netto</v>
      </c>
      <c r="E36" s="376"/>
      <c r="F36" s="376"/>
      <c r="G36" s="376"/>
      <c r="H36" s="376"/>
      <c r="I36" s="377"/>
      <c r="J36" s="27">
        <f>IF(AND(J22&gt;0,O26),SUM(J27:J28)+J23,0)</f>
        <v>0</v>
      </c>
      <c r="M36" s="102"/>
    </row>
    <row r="37" spans="1:21" ht="16.5" customHeight="1">
      <c r="A37" s="434"/>
      <c r="B37" s="423">
        <v>13</v>
      </c>
      <c r="C37" s="378"/>
      <c r="D37" s="98" t="s">
        <v>43</v>
      </c>
      <c r="E37" s="98"/>
      <c r="F37" s="98"/>
      <c r="G37" s="98"/>
      <c r="H37" s="98"/>
      <c r="I37" s="31">
        <v>0.19</v>
      </c>
      <c r="J37" s="147">
        <f>J36*I37</f>
        <v>0</v>
      </c>
      <c r="L37" s="445"/>
      <c r="M37" s="67"/>
    </row>
    <row r="38" spans="1:21" ht="17.25" thickBot="1">
      <c r="A38" s="434"/>
      <c r="B38" s="424"/>
      <c r="C38" s="238"/>
      <c r="D38" s="3"/>
      <c r="E38" s="3"/>
      <c r="F38" s="3"/>
      <c r="G38" s="3"/>
      <c r="H38" s="3"/>
      <c r="I38" s="3"/>
      <c r="J38" s="236"/>
    </row>
    <row r="39" spans="1:21" ht="30" customHeight="1" thickBot="1">
      <c r="A39" s="434"/>
      <c r="B39" s="425">
        <v>14</v>
      </c>
      <c r="C39" s="478" t="str">
        <f>IF(I37&gt;0,"Honorar "&amp;B2&amp;" brutto","Honorar "&amp;B2&amp;" netto")</f>
        <v>Honorar Sicherheits- und Gesundheitskoordination brutto</v>
      </c>
      <c r="D39" s="237"/>
      <c r="E39" s="237"/>
      <c r="F39" s="237"/>
      <c r="G39" s="237"/>
      <c r="H39" s="237"/>
      <c r="I39" s="362" t="str">
        <f>IF(AND(L16,NOT(L17)),"[vorläufig]  ",IF(AND(NOT(L16),L17),"[endgültig]  ",""))</f>
        <v xml:space="preserve">[vorläufig]  </v>
      </c>
      <c r="J39" s="230">
        <f>J37+J36</f>
        <v>0</v>
      </c>
      <c r="M39" s="102"/>
    </row>
    <row r="40" spans="1:21">
      <c r="A40" s="434"/>
      <c r="C40" s="73"/>
    </row>
    <row r="41" spans="1:21" s="6" customFormat="1">
      <c r="A41" s="435"/>
      <c r="B41" s="408"/>
      <c r="C41" s="282" t="s">
        <v>21</v>
      </c>
      <c r="D41" s="283"/>
      <c r="E41" s="283"/>
      <c r="F41" s="283"/>
      <c r="G41" s="283"/>
      <c r="H41" s="283"/>
      <c r="I41" s="284"/>
      <c r="J41" s="285"/>
      <c r="L41" s="443"/>
      <c r="M41" s="64"/>
      <c r="N41" s="64"/>
      <c r="O41" s="64"/>
    </row>
    <row r="42" spans="1:21" ht="16.5" customHeight="1">
      <c r="A42" s="434"/>
      <c r="B42" s="409">
        <v>15</v>
      </c>
      <c r="C42" s="99" t="s">
        <v>156</v>
      </c>
      <c r="D42" s="380"/>
      <c r="E42" s="32"/>
      <c r="F42" s="32"/>
      <c r="G42" s="32"/>
      <c r="H42" s="32"/>
      <c r="I42" s="32"/>
      <c r="J42" s="275"/>
    </row>
    <row r="43" spans="1:21" ht="16.5" customHeight="1">
      <c r="A43" s="434"/>
      <c r="B43" s="413" t="s">
        <v>115</v>
      </c>
      <c r="C43" s="28"/>
      <c r="D43" s="604" t="s">
        <v>183</v>
      </c>
      <c r="E43" s="605"/>
      <c r="F43" s="605"/>
      <c r="G43" s="605"/>
      <c r="H43" s="106" t="s">
        <v>29</v>
      </c>
      <c r="I43" s="249"/>
      <c r="J43" s="41"/>
      <c r="L43" s="40" t="b">
        <v>1</v>
      </c>
      <c r="O43" s="66"/>
    </row>
    <row r="44" spans="1:21" ht="16.5" customHeight="1">
      <c r="A44" s="434"/>
      <c r="B44" s="413" t="s">
        <v>116</v>
      </c>
      <c r="C44" s="43"/>
      <c r="D44" s="604" t="s">
        <v>14</v>
      </c>
      <c r="E44" s="605"/>
      <c r="F44" s="605"/>
      <c r="G44" s="605"/>
      <c r="H44" s="106" t="s">
        <v>29</v>
      </c>
      <c r="I44" s="250"/>
      <c r="J44" s="41"/>
      <c r="L44" s="40" t="b">
        <v>1</v>
      </c>
    </row>
    <row r="45" spans="1:21" ht="16.5" customHeight="1">
      <c r="A45" s="434"/>
      <c r="B45" s="414" t="s">
        <v>117</v>
      </c>
      <c r="C45" s="43"/>
      <c r="D45" s="606" t="s">
        <v>147</v>
      </c>
      <c r="E45" s="607"/>
      <c r="F45" s="607"/>
      <c r="G45" s="607"/>
      <c r="H45" s="107" t="s">
        <v>29</v>
      </c>
      <c r="I45" s="249"/>
      <c r="J45" s="41"/>
      <c r="L45" s="40" t="b">
        <v>1</v>
      </c>
    </row>
    <row r="46" spans="1:21" ht="7.5" customHeight="1">
      <c r="A46" s="434"/>
      <c r="B46" s="412"/>
      <c r="C46" s="77"/>
      <c r="D46" s="77"/>
      <c r="E46" s="77"/>
      <c r="F46" s="78"/>
      <c r="G46" s="79"/>
      <c r="H46" s="79"/>
      <c r="I46" s="79"/>
      <c r="J46" s="29"/>
      <c r="L46" s="442"/>
    </row>
    <row r="47" spans="1:21" ht="16.5" customHeight="1">
      <c r="A47" s="434"/>
      <c r="B47" s="409">
        <v>16</v>
      </c>
      <c r="C47" s="100" t="s">
        <v>107</v>
      </c>
      <c r="D47" s="97"/>
      <c r="E47" s="97"/>
      <c r="F47" s="97"/>
      <c r="G47" s="97"/>
      <c r="H47" s="96"/>
      <c r="I47" s="101"/>
      <c r="J47" s="251"/>
      <c r="N47" s="462"/>
      <c r="O47" s="463"/>
      <c r="P47" s="463"/>
      <c r="Q47" s="463"/>
      <c r="R47" s="463"/>
      <c r="S47" s="463"/>
    </row>
    <row r="48" spans="1:21" ht="16.5" customHeight="1">
      <c r="A48" s="434"/>
      <c r="B48" s="414" t="s">
        <v>86</v>
      </c>
      <c r="C48" s="372"/>
      <c r="D48" s="110" t="s">
        <v>22</v>
      </c>
      <c r="E48" s="110"/>
      <c r="F48" s="110"/>
      <c r="G48" s="111" t="s">
        <v>72</v>
      </c>
      <c r="H48" s="602"/>
      <c r="I48" s="603"/>
      <c r="J48" s="11"/>
      <c r="N48" s="440"/>
      <c r="O48" s="149"/>
      <c r="P48" s="148"/>
      <c r="Q48" s="150"/>
      <c r="R48" s="150"/>
      <c r="S48" s="148"/>
      <c r="T48" s="150"/>
      <c r="U48" s="148"/>
    </row>
    <row r="49" spans="1:21" ht="16.5" customHeight="1">
      <c r="A49" s="434"/>
      <c r="B49" s="414" t="s">
        <v>87</v>
      </c>
      <c r="C49" s="50"/>
      <c r="D49" s="4"/>
      <c r="E49" s="4"/>
      <c r="F49" s="4"/>
      <c r="G49" s="108" t="s">
        <v>73</v>
      </c>
      <c r="H49" s="600"/>
      <c r="I49" s="601"/>
      <c r="J49" s="11"/>
      <c r="N49" s="440"/>
      <c r="O49" s="149"/>
      <c r="P49" s="148"/>
      <c r="Q49" s="150"/>
      <c r="R49" s="150"/>
      <c r="S49" s="148"/>
      <c r="T49" s="150"/>
      <c r="U49" s="148"/>
    </row>
    <row r="50" spans="1:21" ht="16.5" customHeight="1">
      <c r="A50" s="434"/>
      <c r="B50" s="416" t="s">
        <v>88</v>
      </c>
      <c r="C50" s="109"/>
      <c r="D50" s="110" t="s">
        <v>157</v>
      </c>
      <c r="E50" s="110"/>
      <c r="F50" s="110"/>
      <c r="G50" s="111" t="s">
        <v>72</v>
      </c>
      <c r="H50" s="602"/>
      <c r="I50" s="603"/>
      <c r="J50" s="11"/>
      <c r="N50" s="440"/>
      <c r="O50" s="149"/>
      <c r="P50" s="148"/>
      <c r="Q50" s="150"/>
      <c r="R50" s="150"/>
      <c r="S50" s="148"/>
      <c r="T50" s="150"/>
      <c r="U50" s="148"/>
    </row>
    <row r="51" spans="1:21" ht="16.5" customHeight="1">
      <c r="A51" s="434"/>
      <c r="B51" s="416" t="s">
        <v>138</v>
      </c>
      <c r="C51" s="50"/>
      <c r="D51" s="4"/>
      <c r="E51" s="4"/>
      <c r="F51" s="4"/>
      <c r="G51" s="108" t="s">
        <v>73</v>
      </c>
      <c r="H51" s="600"/>
      <c r="I51" s="601"/>
      <c r="J51" s="11"/>
      <c r="N51" s="440"/>
      <c r="O51" s="149"/>
      <c r="P51" s="148"/>
      <c r="Q51" s="150"/>
      <c r="R51" s="150"/>
      <c r="S51" s="148"/>
      <c r="T51" s="150"/>
      <c r="U51" s="148"/>
    </row>
    <row r="52" spans="1:21">
      <c r="A52" s="434"/>
      <c r="B52" s="424"/>
      <c r="C52" s="3"/>
      <c r="D52" s="3"/>
      <c r="E52" s="3"/>
      <c r="F52" s="3"/>
      <c r="G52" s="3"/>
      <c r="H52" s="3"/>
      <c r="I52" s="3"/>
      <c r="J52" s="3"/>
    </row>
    <row r="53" spans="1:21" ht="18" customHeight="1">
      <c r="A53" s="434"/>
      <c r="B53" s="426" t="s">
        <v>144</v>
      </c>
      <c r="C53" s="382" t="s">
        <v>32</v>
      </c>
      <c r="D53" s="382"/>
      <c r="E53" s="382"/>
      <c r="F53" s="382"/>
      <c r="G53" s="382"/>
      <c r="H53" s="382"/>
      <c r="I53" s="382"/>
      <c r="J53" s="383"/>
      <c r="L53" s="76" t="b">
        <v>0</v>
      </c>
    </row>
    <row r="54" spans="1:21" ht="16.5" customHeight="1">
      <c r="A54" s="434"/>
      <c r="B54" s="427"/>
      <c r="C54" s="51"/>
      <c r="D54" s="3" t="s">
        <v>26</v>
      </c>
      <c r="E54" s="3"/>
      <c r="F54" s="3"/>
      <c r="G54" s="3"/>
      <c r="H54" s="3"/>
      <c r="I54" s="3"/>
      <c r="J54" s="279"/>
    </row>
    <row r="55" spans="1:21" ht="16.5" customHeight="1">
      <c r="A55" s="434"/>
      <c r="B55" s="410" t="s">
        <v>141</v>
      </c>
      <c r="C55" s="104" t="s">
        <v>27</v>
      </c>
      <c r="D55" s="119"/>
      <c r="E55" s="119"/>
      <c r="F55" s="252"/>
      <c r="G55" s="252"/>
      <c r="H55" s="252"/>
      <c r="I55" s="278"/>
      <c r="J55" s="273"/>
    </row>
    <row r="56" spans="1:21" ht="16.5" customHeight="1">
      <c r="A56" s="434"/>
      <c r="B56" s="417" t="s">
        <v>89</v>
      </c>
      <c r="C56" s="373"/>
      <c r="D56" s="105" t="str">
        <f>D43</f>
        <v>Auftragsnehmer/ Ingenieur nach Ing.-Gesetz</v>
      </c>
      <c r="E56" s="119"/>
      <c r="F56" s="119"/>
      <c r="G56" s="105"/>
      <c r="H56" s="106" t="s">
        <v>11</v>
      </c>
      <c r="I56" s="457"/>
      <c r="J56" s="37" t="str">
        <f>IF(AND(L53,L43,J39&gt;0,I56&gt;0),I43*I56,"")</f>
        <v/>
      </c>
    </row>
    <row r="57" spans="1:21" ht="16.5" customHeight="1">
      <c r="A57" s="434"/>
      <c r="B57" s="417" t="s">
        <v>90</v>
      </c>
      <c r="C57" s="373"/>
      <c r="D57" s="105" t="str">
        <f>D44</f>
        <v>Techniker</v>
      </c>
      <c r="E57" s="119"/>
      <c r="F57" s="119"/>
      <c r="G57" s="105"/>
      <c r="H57" s="106" t="s">
        <v>11</v>
      </c>
      <c r="I57" s="457"/>
      <c r="J57" s="37" t="str">
        <f>IF(AND(L53,L44,J39&gt;0,I57&gt;0),I44*I57,"")</f>
        <v/>
      </c>
    </row>
    <row r="58" spans="1:21" ht="16.5" customHeight="1">
      <c r="A58" s="434"/>
      <c r="B58" s="415" t="s">
        <v>139</v>
      </c>
      <c r="C58" s="384"/>
      <c r="D58" s="368" t="str">
        <f>D45</f>
        <v xml:space="preserve">Technische Zeichner, sonst. Mitarbeiter </v>
      </c>
      <c r="E58" s="252"/>
      <c r="F58" s="252"/>
      <c r="G58" s="359"/>
      <c r="H58" s="369" t="s">
        <v>11</v>
      </c>
      <c r="I58" s="457"/>
      <c r="J58" s="37" t="str">
        <f>IF(AND(L53,L45,J39&gt;0,I58&gt;0),I45*I58,"")</f>
        <v/>
      </c>
    </row>
    <row r="59" spans="1:21" ht="16.5" customHeight="1">
      <c r="A59" s="434"/>
      <c r="B59" s="420">
        <v>18</v>
      </c>
      <c r="C59" s="448" t="s">
        <v>25</v>
      </c>
      <c r="D59" s="110"/>
      <c r="E59" s="110"/>
      <c r="F59" s="110"/>
      <c r="G59" s="370"/>
      <c r="H59" s="371" t="s">
        <v>13</v>
      </c>
      <c r="I59" s="360" t="s">
        <v>119</v>
      </c>
      <c r="J59" s="358"/>
    </row>
    <row r="60" spans="1:21" ht="16.5" customHeight="1">
      <c r="A60" s="434"/>
      <c r="B60" s="415" t="s">
        <v>142</v>
      </c>
      <c r="C60" s="374"/>
      <c r="D60" s="596" t="str">
        <f>IF(AND(L29,L33),IF(E33="","",E33),"Inhalt aus Z 11.3")</f>
        <v>Inhalt aus Z 11.3</v>
      </c>
      <c r="E60" s="596"/>
      <c r="F60" s="596"/>
      <c r="G60" s="597"/>
      <c r="H60" s="457"/>
      <c r="I60" s="458"/>
      <c r="J60" s="361" t="str">
        <f>IF(AND(L53,L29,L33,J39&gt;0,H60&gt;0),H60*I60,"")</f>
        <v/>
      </c>
      <c r="M60" s="67" t="s">
        <v>39</v>
      </c>
    </row>
    <row r="61" spans="1:21" ht="16.5" customHeight="1">
      <c r="A61" s="434"/>
      <c r="B61" s="415" t="s">
        <v>143</v>
      </c>
      <c r="C61" s="375"/>
      <c r="D61" s="598"/>
      <c r="E61" s="598"/>
      <c r="F61" s="598"/>
      <c r="G61" s="599"/>
      <c r="H61" s="22"/>
      <c r="I61" s="60"/>
      <c r="J61" s="37" t="str">
        <f>IF(AND(L53,J39&gt;0,H61&gt;0),H61*I61,"")</f>
        <v/>
      </c>
    </row>
    <row r="62" spans="1:21" ht="16.5" customHeight="1">
      <c r="A62" s="434"/>
      <c r="B62" s="420">
        <v>19</v>
      </c>
      <c r="C62" s="244" t="s">
        <v>28</v>
      </c>
      <c r="D62" s="244"/>
      <c r="E62" s="244"/>
      <c r="F62" s="244"/>
      <c r="G62" s="244"/>
      <c r="H62" s="244"/>
      <c r="I62" s="254"/>
      <c r="J62" s="194" t="str">
        <f>IF(L53,SUM(J56:J61),"")</f>
        <v/>
      </c>
    </row>
    <row r="63" spans="1:21" ht="7.5" customHeight="1">
      <c r="A63" s="434"/>
      <c r="B63" s="428"/>
      <c r="C63" s="30"/>
      <c r="D63" s="29"/>
      <c r="E63" s="29"/>
      <c r="F63" s="29"/>
      <c r="G63" s="29"/>
      <c r="H63" s="29"/>
      <c r="I63" s="29"/>
      <c r="J63" s="69"/>
    </row>
    <row r="64" spans="1:21" s="6" customFormat="1" ht="19.5" customHeight="1">
      <c r="A64" s="435"/>
      <c r="B64" s="408"/>
      <c r="C64" s="282" t="s">
        <v>80</v>
      </c>
      <c r="D64" s="283"/>
      <c r="E64" s="283"/>
      <c r="F64" s="283"/>
      <c r="G64" s="283"/>
      <c r="H64" s="283"/>
      <c r="I64" s="284"/>
      <c r="J64" s="286"/>
      <c r="L64" s="443"/>
      <c r="M64" s="64"/>
      <c r="N64" s="64"/>
      <c r="O64" s="64"/>
    </row>
    <row r="65" spans="1:10" ht="16.5" customHeight="1">
      <c r="A65" s="434"/>
      <c r="B65" s="422">
        <v>20</v>
      </c>
      <c r="C65" s="29"/>
      <c r="D65" s="30" t="s">
        <v>145</v>
      </c>
      <c r="E65" s="29"/>
      <c r="F65" s="29"/>
      <c r="G65" s="429"/>
      <c r="H65" s="29"/>
      <c r="I65" s="8"/>
      <c r="J65" s="23">
        <f>SUM(J36,J62)</f>
        <v>0</v>
      </c>
    </row>
    <row r="66" spans="1:10" ht="16.5" customHeight="1">
      <c r="A66" s="434"/>
      <c r="B66" s="423">
        <v>21</v>
      </c>
      <c r="C66" s="98"/>
      <c r="D66" s="98" t="s">
        <v>43</v>
      </c>
      <c r="E66" s="98"/>
      <c r="F66" s="98"/>
      <c r="G66" s="98"/>
      <c r="H66" s="98"/>
      <c r="I66" s="392">
        <f>I37</f>
        <v>0.19</v>
      </c>
      <c r="J66" s="357">
        <f>J65*I66</f>
        <v>0</v>
      </c>
    </row>
    <row r="67" spans="1:10" ht="17.25" thickBot="1">
      <c r="B67" s="424"/>
      <c r="C67" s="238"/>
      <c r="D67" s="3"/>
      <c r="E67" s="3"/>
      <c r="F67" s="3"/>
      <c r="G67" s="3"/>
      <c r="H67" s="3"/>
      <c r="I67" s="3"/>
      <c r="J67" s="236"/>
    </row>
    <row r="68" spans="1:10" ht="30" customHeight="1" thickBot="1">
      <c r="B68" s="425">
        <v>22</v>
      </c>
      <c r="C68" s="237" t="str">
        <f>IF(I66&lt;=0,"Angebotssumme netto","Angebotssumme brutto")</f>
        <v>Angebotssumme brutto</v>
      </c>
      <c r="D68" s="237"/>
      <c r="E68" s="237"/>
      <c r="F68" s="237"/>
      <c r="G68" s="237"/>
      <c r="H68" s="237"/>
      <c r="I68" s="393"/>
      <c r="J68" s="230">
        <f>J66+J65</f>
        <v>0</v>
      </c>
    </row>
    <row r="69" spans="1:10">
      <c r="C69" s="73"/>
      <c r="D69" s="73" t="s">
        <v>146</v>
      </c>
      <c r="E69" s="73"/>
    </row>
    <row r="70" spans="1:10"/>
  </sheetData>
  <sheetProtection sheet="1" formatRows="0"/>
  <dataConsolidate/>
  <mergeCells count="26">
    <mergeCell ref="E32:H32"/>
    <mergeCell ref="D43:G43"/>
    <mergeCell ref="D44:G44"/>
    <mergeCell ref="D45:G45"/>
    <mergeCell ref="E33:I33"/>
    <mergeCell ref="D60:G60"/>
    <mergeCell ref="D61:G61"/>
    <mergeCell ref="H51:I51"/>
    <mergeCell ref="H48:I48"/>
    <mergeCell ref="H50:I50"/>
    <mergeCell ref="H49:I49"/>
    <mergeCell ref="K2:K8"/>
    <mergeCell ref="F5:H5"/>
    <mergeCell ref="D16:H16"/>
    <mergeCell ref="D17:H17"/>
    <mergeCell ref="F7:J7"/>
    <mergeCell ref="F8:J8"/>
    <mergeCell ref="B8:E8"/>
    <mergeCell ref="B2:H2"/>
    <mergeCell ref="B3:H3"/>
    <mergeCell ref="B5:E5"/>
    <mergeCell ref="B6:E6"/>
    <mergeCell ref="B7:E7"/>
    <mergeCell ref="B10:F10"/>
    <mergeCell ref="G10:H10"/>
    <mergeCell ref="F6:J6"/>
  </mergeCells>
  <conditionalFormatting sqref="B50:G51">
    <cfRule type="expression" dxfId="44" priority="4">
      <formula>AND(#REF!,#REF!=FALSE)</formula>
    </cfRule>
  </conditionalFormatting>
  <conditionalFormatting sqref="C16:C17">
    <cfRule type="expression" dxfId="43" priority="2000">
      <formula>OR($M$16,$N$16)</formula>
    </cfRule>
  </conditionalFormatting>
  <conditionalFormatting sqref="C26:C28">
    <cfRule type="expression" dxfId="42" priority="214">
      <formula>OR($M$26,$N$26)</formula>
    </cfRule>
  </conditionalFormatting>
  <conditionalFormatting sqref="C43">
    <cfRule type="expression" dxfId="41" priority="2030">
      <formula>AND(L53,L29,L32,NOT(L43))</formula>
    </cfRule>
  </conditionalFormatting>
  <conditionalFormatting sqref="C60">
    <cfRule type="expression" dxfId="40" priority="1882">
      <formula>AND(NOT(M29),NOT(M33))</formula>
    </cfRule>
  </conditionalFormatting>
  <conditionalFormatting sqref="C61">
    <cfRule type="expression" dxfId="39" priority="1801">
      <formula>NOT(M53)</formula>
    </cfRule>
  </conditionalFormatting>
  <conditionalFormatting sqref="C62">
    <cfRule type="expression" dxfId="38" priority="5">
      <formula>$L$53</formula>
    </cfRule>
  </conditionalFormatting>
  <conditionalFormatting sqref="C53:J53 C55 C59">
    <cfRule type="expression" dxfId="37" priority="6">
      <formula>$L$53</formula>
    </cfRule>
  </conditionalFormatting>
  <conditionalFormatting sqref="D30">
    <cfRule type="expression" dxfId="36" priority="2011">
      <formula>NOT(L29)</formula>
    </cfRule>
    <cfRule type="expression" dxfId="35" priority="2012">
      <formula>OR($L$27,$L$28,#REF!)</formula>
    </cfRule>
  </conditionalFormatting>
  <conditionalFormatting sqref="D32">
    <cfRule type="expression" dxfId="34" priority="82">
      <formula>NOT(L29)</formula>
    </cfRule>
  </conditionalFormatting>
  <conditionalFormatting sqref="D33">
    <cfRule type="expression" dxfId="33" priority="83">
      <formula>NOT(L29)</formula>
    </cfRule>
  </conditionalFormatting>
  <conditionalFormatting sqref="D60">
    <cfRule type="expression" dxfId="32" priority="1881">
      <formula>AND(NOT(L29),NOT(L33))</formula>
    </cfRule>
  </conditionalFormatting>
  <conditionalFormatting sqref="D61">
    <cfRule type="expression" dxfId="31" priority="1811">
      <formula>NOT(L53)</formula>
    </cfRule>
  </conditionalFormatting>
  <conditionalFormatting sqref="D16:H16">
    <cfRule type="expression" dxfId="30" priority="89">
      <formula>AND(L16,NOT(L17))</formula>
    </cfRule>
  </conditionalFormatting>
  <conditionalFormatting sqref="D17:H17">
    <cfRule type="expression" dxfId="29" priority="88">
      <formula>AND(L17,NOT(L16))</formula>
    </cfRule>
  </conditionalFormatting>
  <conditionalFormatting sqref="E30">
    <cfRule type="expression" dxfId="28" priority="11">
      <formula>NOT(L29)</formula>
    </cfRule>
  </conditionalFormatting>
  <conditionalFormatting sqref="E32">
    <cfRule type="expression" dxfId="27" priority="120">
      <formula>L29=FALSE</formula>
    </cfRule>
  </conditionalFormatting>
  <conditionalFormatting sqref="E33">
    <cfRule type="expression" dxfId="26" priority="119">
      <formula>L29=FALSE</formula>
    </cfRule>
  </conditionalFormatting>
  <conditionalFormatting sqref="E30:G30 I30">
    <cfRule type="expression" dxfId="25" priority="13">
      <formula>OR($L$27,$L$28,#REF!)</formula>
    </cfRule>
  </conditionalFormatting>
  <conditionalFormatting sqref="H60">
    <cfRule type="expression" dxfId="24" priority="2016">
      <formula>AND($L$53,#REF!,L33)</formula>
    </cfRule>
    <cfRule type="expression" dxfId="23" priority="2017">
      <formula>AND($L$53,L29,L33,H60="")</formula>
    </cfRule>
  </conditionalFormatting>
  <conditionalFormatting sqref="H61">
    <cfRule type="expression" dxfId="22" priority="1807">
      <formula>NOT(L53)</formula>
    </cfRule>
    <cfRule type="expression" dxfId="21" priority="1808">
      <formula>AND($L$53,D61&lt;&gt;"",H61="")</formula>
    </cfRule>
  </conditionalFormatting>
  <conditionalFormatting sqref="H48:I49">
    <cfRule type="expression" dxfId="20" priority="1">
      <formula>H48=""</formula>
    </cfRule>
  </conditionalFormatting>
  <conditionalFormatting sqref="I27">
    <cfRule type="expression" dxfId="19" priority="213">
      <formula>AND(NOT($M$26),NOT($N$26),L27,NOT(O27))</formula>
    </cfRule>
    <cfRule type="expression" dxfId="18" priority="212">
      <formula>I27&gt;100%</formula>
    </cfRule>
  </conditionalFormatting>
  <conditionalFormatting sqref="I27:I28">
    <cfRule type="expression" dxfId="17" priority="151">
      <formula>OR(($M$26),($N$26),NOT(L27))</formula>
    </cfRule>
  </conditionalFormatting>
  <conditionalFormatting sqref="I28">
    <cfRule type="expression" dxfId="16" priority="211">
      <formula>$I$27&lt;0</formula>
    </cfRule>
    <cfRule type="expression" dxfId="15" priority="210">
      <formula>AND(NOT($M$26),NOT($N$26),L28,NOT(O28))</formula>
    </cfRule>
  </conditionalFormatting>
  <conditionalFormatting sqref="I32">
    <cfRule type="expression" dxfId="14" priority="1888">
      <formula>O29=FALSE</formula>
    </cfRule>
  </conditionalFormatting>
  <conditionalFormatting sqref="I43:I45">
    <cfRule type="expression" dxfId="13" priority="230">
      <formula>AND(L43,I43="")</formula>
    </cfRule>
    <cfRule type="expression" dxfId="12" priority="116">
      <formula>L43=FALSE</formula>
    </cfRule>
  </conditionalFormatting>
  <conditionalFormatting sqref="I56">
    <cfRule type="expression" dxfId="11" priority="241">
      <formula>AND($L$53,$L$43)</formula>
    </cfRule>
    <cfRule type="expression" dxfId="10" priority="258">
      <formula>AND($L$53,$L$43,$I$56="")</formula>
    </cfRule>
  </conditionalFormatting>
  <conditionalFormatting sqref="I57">
    <cfRule type="expression" dxfId="9" priority="240">
      <formula>AND($L$53,$L$44)</formula>
    </cfRule>
  </conditionalFormatting>
  <conditionalFormatting sqref="I57:I58">
    <cfRule type="expression" dxfId="8" priority="256">
      <formula>AND($L$53,L44,I57="")</formula>
    </cfRule>
  </conditionalFormatting>
  <conditionalFormatting sqref="I58">
    <cfRule type="expression" dxfId="7" priority="239">
      <formula>AND($L$53,$L$45)</formula>
    </cfRule>
  </conditionalFormatting>
  <conditionalFormatting sqref="I60">
    <cfRule type="expression" dxfId="6" priority="1878">
      <formula>AND($L$53,L29,L33)</formula>
    </cfRule>
    <cfRule type="expression" dxfId="5" priority="1877">
      <formula>AND($L$53,$L$29,$L$33,$H$60&gt;0,$I$60="")</formula>
    </cfRule>
  </conditionalFormatting>
  <conditionalFormatting sqref="I61">
    <cfRule type="expression" dxfId="4" priority="1809">
      <formula>AND($L$53,$D$61&lt;&gt;"",$H$61&gt;0,$I$61="")</formula>
    </cfRule>
    <cfRule type="expression" dxfId="3" priority="1810">
      <formula>AND($L$53,$D$61&lt;&gt;"",H61&gt;0,I61&gt;=0)</formula>
    </cfRule>
  </conditionalFormatting>
  <dataValidations xWindow="775" yWindow="806" count="3">
    <dataValidation operator="greaterThan" allowBlank="1" showInputMessage="1" showErrorMessage="1" errorTitle="Falsche Eingabe" promptTitle="Wiederholungen" prompt="Positive ganze Zahlen eingeben." sqref="I24" xr:uid="{00000000-0002-0000-0200-000000000000}"/>
    <dataValidation allowBlank="1" showInputMessage="1" showErrorMessage="1" error="keine Eingabe zulässig" promptTitle="Nebenkosten in Prozent" prompt="Positive Prozentzahl" sqref="I27" xr:uid="{00000000-0002-0000-0200-000001000000}"/>
    <dataValidation allowBlank="1" showInputMessage="1" showErrorMessage="1" promptTitle="Nebenkosten in EURO" prompt="Positive Zahl in EURO" sqref="I28" xr:uid="{00000000-0002-0000-0200-000002000000}"/>
  </dataValidations>
  <pageMargins left="0.39370078740157483" right="0.19685039370078741" top="0.39370078740157483" bottom="0.47244094488188981" header="0.31496062992125984" footer="0.31496062992125984"/>
  <pageSetup paperSize="9" scale="88" fitToHeight="0" orientation="portrait" r:id="rId1"/>
  <headerFooter scaleWithDoc="0">
    <oddFooter>&amp;L&amp;8©  VHF Bayern - Stand Dezember 2022&amp;R&amp;P</oddFooter>
  </headerFooter>
  <rowBreaks count="1" manualBreakCount="1">
    <brk id="40" max="10" man="1"/>
  </rowBreaks>
  <ignoredErrors>
    <ignoredError sqref="B55"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8678" r:id="rId4" name="Check Box 6">
              <controlPr defaultSize="0" autoFill="0" autoLine="0" autoPict="0" altText="3 Fahrstreifen">
                <anchor moveWithCells="1">
                  <from>
                    <xdr:col>2</xdr:col>
                    <xdr:colOff>0</xdr:colOff>
                    <xdr:row>27</xdr:row>
                    <xdr:rowOff>0</xdr:rowOff>
                  </from>
                  <to>
                    <xdr:col>3</xdr:col>
                    <xdr:colOff>0</xdr:colOff>
                    <xdr:row>28</xdr:row>
                    <xdr:rowOff>9525</xdr:rowOff>
                  </to>
                </anchor>
              </controlPr>
            </control>
          </mc:Choice>
        </mc:AlternateContent>
        <mc:AlternateContent xmlns:mc="http://schemas.openxmlformats.org/markup-compatibility/2006">
          <mc:Choice Requires="x14">
            <control shapeId="28679" r:id="rId5" name="Check Box 7">
              <controlPr defaultSize="0" autoFill="0" autoLine="0" autoPict="0" altText="3 Fahrstreifen">
                <anchor moveWithCells="1">
                  <from>
                    <xdr:col>2</xdr:col>
                    <xdr:colOff>0</xdr:colOff>
                    <xdr:row>26</xdr:row>
                    <xdr:rowOff>0</xdr:rowOff>
                  </from>
                  <to>
                    <xdr:col>3</xdr:col>
                    <xdr:colOff>0</xdr:colOff>
                    <xdr:row>27</xdr:row>
                    <xdr:rowOff>9525</xdr:rowOff>
                  </to>
                </anchor>
              </controlPr>
            </control>
          </mc:Choice>
        </mc:AlternateContent>
        <mc:AlternateContent xmlns:mc="http://schemas.openxmlformats.org/markup-compatibility/2006">
          <mc:Choice Requires="x14">
            <control shapeId="28696" r:id="rId6" name="Check Box 24">
              <controlPr defaultSize="0" autoFill="0" autoLine="0" autoPict="0">
                <anchor moveWithCells="1">
                  <from>
                    <xdr:col>2</xdr:col>
                    <xdr:colOff>0</xdr:colOff>
                    <xdr:row>42</xdr:row>
                    <xdr:rowOff>0</xdr:rowOff>
                  </from>
                  <to>
                    <xdr:col>3</xdr:col>
                    <xdr:colOff>0</xdr:colOff>
                    <xdr:row>43</xdr:row>
                    <xdr:rowOff>9525</xdr:rowOff>
                  </to>
                </anchor>
              </controlPr>
            </control>
          </mc:Choice>
        </mc:AlternateContent>
        <mc:AlternateContent xmlns:mc="http://schemas.openxmlformats.org/markup-compatibility/2006">
          <mc:Choice Requires="x14">
            <control shapeId="28697" r:id="rId7" name="Check Box 25">
              <controlPr defaultSize="0" autoFill="0" autoLine="0" autoPict="0">
                <anchor moveWithCells="1">
                  <from>
                    <xdr:col>2</xdr:col>
                    <xdr:colOff>0</xdr:colOff>
                    <xdr:row>43</xdr:row>
                    <xdr:rowOff>0</xdr:rowOff>
                  </from>
                  <to>
                    <xdr:col>3</xdr:col>
                    <xdr:colOff>0</xdr:colOff>
                    <xdr:row>44</xdr:row>
                    <xdr:rowOff>19050</xdr:rowOff>
                  </to>
                </anchor>
              </controlPr>
            </control>
          </mc:Choice>
        </mc:AlternateContent>
        <mc:AlternateContent xmlns:mc="http://schemas.openxmlformats.org/markup-compatibility/2006">
          <mc:Choice Requires="x14">
            <control shapeId="28698" r:id="rId8" name="Check Box 26">
              <controlPr defaultSize="0" autoFill="0" autoLine="0" autoPict="0">
                <anchor moveWithCells="1">
                  <from>
                    <xdr:col>2</xdr:col>
                    <xdr:colOff>0</xdr:colOff>
                    <xdr:row>44</xdr:row>
                    <xdr:rowOff>0</xdr:rowOff>
                  </from>
                  <to>
                    <xdr:col>3</xdr:col>
                    <xdr:colOff>0</xdr:colOff>
                    <xdr:row>45</xdr:row>
                    <xdr:rowOff>19050</xdr:rowOff>
                  </to>
                </anchor>
              </controlPr>
            </control>
          </mc:Choice>
        </mc:AlternateContent>
        <mc:AlternateContent xmlns:mc="http://schemas.openxmlformats.org/markup-compatibility/2006">
          <mc:Choice Requires="x14">
            <control shapeId="28699" r:id="rId9" name="Check Box 27">
              <controlPr defaultSize="0" autoFill="0" autoLine="0" autoPict="0" altText="3 Fahrstreifen">
                <anchor moveWithCells="1">
                  <from>
                    <xdr:col>3</xdr:col>
                    <xdr:colOff>0</xdr:colOff>
                    <xdr:row>31</xdr:row>
                    <xdr:rowOff>0</xdr:rowOff>
                  </from>
                  <to>
                    <xdr:col>4</xdr:col>
                    <xdr:colOff>0</xdr:colOff>
                    <xdr:row>32</xdr:row>
                    <xdr:rowOff>0</xdr:rowOff>
                  </to>
                </anchor>
              </controlPr>
            </control>
          </mc:Choice>
        </mc:AlternateContent>
        <mc:AlternateContent xmlns:mc="http://schemas.openxmlformats.org/markup-compatibility/2006">
          <mc:Choice Requires="x14">
            <control shapeId="28700" r:id="rId10" name="Check Box 28">
              <controlPr defaultSize="0" autoFill="0" autoLine="0" autoPict="0" altText="3 Fahrstreifen">
                <anchor moveWithCells="1">
                  <from>
                    <xdr:col>3</xdr:col>
                    <xdr:colOff>0</xdr:colOff>
                    <xdr:row>32</xdr:row>
                    <xdr:rowOff>0</xdr:rowOff>
                  </from>
                  <to>
                    <xdr:col>4</xdr:col>
                    <xdr:colOff>0</xdr:colOff>
                    <xdr:row>33</xdr:row>
                    <xdr:rowOff>0</xdr:rowOff>
                  </to>
                </anchor>
              </controlPr>
            </control>
          </mc:Choice>
        </mc:AlternateContent>
        <mc:AlternateContent xmlns:mc="http://schemas.openxmlformats.org/markup-compatibility/2006">
          <mc:Choice Requires="x14">
            <control shapeId="28701" r:id="rId11" name="Check Box 29">
              <controlPr defaultSize="0" autoFill="0" autoLine="0" autoPict="0">
                <anchor moveWithCells="1">
                  <from>
                    <xdr:col>2</xdr:col>
                    <xdr:colOff>0</xdr:colOff>
                    <xdr:row>28</xdr:row>
                    <xdr:rowOff>0</xdr:rowOff>
                  </from>
                  <to>
                    <xdr:col>3</xdr:col>
                    <xdr:colOff>0</xdr:colOff>
                    <xdr:row>29</xdr:row>
                    <xdr:rowOff>0</xdr:rowOff>
                  </to>
                </anchor>
              </controlPr>
            </control>
          </mc:Choice>
        </mc:AlternateContent>
        <mc:AlternateContent xmlns:mc="http://schemas.openxmlformats.org/markup-compatibility/2006">
          <mc:Choice Requires="x14">
            <control shapeId="28702" r:id="rId12" name="Check Box 30">
              <controlPr defaultSize="0" autoFill="0" autoLine="0" autoPict="0" altText="">
                <anchor moveWithCells="1">
                  <from>
                    <xdr:col>2</xdr:col>
                    <xdr:colOff>0</xdr:colOff>
                    <xdr:row>15</xdr:row>
                    <xdr:rowOff>0</xdr:rowOff>
                  </from>
                  <to>
                    <xdr:col>3</xdr:col>
                    <xdr:colOff>0</xdr:colOff>
                    <xdr:row>16</xdr:row>
                    <xdr:rowOff>0</xdr:rowOff>
                  </to>
                </anchor>
              </controlPr>
            </control>
          </mc:Choice>
        </mc:AlternateContent>
        <mc:AlternateContent xmlns:mc="http://schemas.openxmlformats.org/markup-compatibility/2006">
          <mc:Choice Requires="x14">
            <control shapeId="28703" r:id="rId13" name="Check Box 31">
              <controlPr defaultSize="0" autoFill="0" autoLine="0" autoPict="0">
                <anchor moveWithCells="1">
                  <from>
                    <xdr:col>1</xdr:col>
                    <xdr:colOff>0</xdr:colOff>
                    <xdr:row>52</xdr:row>
                    <xdr:rowOff>0</xdr:rowOff>
                  </from>
                  <to>
                    <xdr:col>2</xdr:col>
                    <xdr:colOff>0</xdr:colOff>
                    <xdr:row>53</xdr:row>
                    <xdr:rowOff>0</xdr:rowOff>
                  </to>
                </anchor>
              </controlPr>
            </control>
          </mc:Choice>
        </mc:AlternateContent>
        <mc:AlternateContent xmlns:mc="http://schemas.openxmlformats.org/markup-compatibility/2006">
          <mc:Choice Requires="x14">
            <control shapeId="28704" r:id="rId14" name="Check Box 32">
              <controlPr defaultSize="0" autoFill="0" autoLine="0" autoPict="0" altText="">
                <anchor moveWithCells="1">
                  <from>
                    <xdr:col>2</xdr:col>
                    <xdr:colOff>0</xdr:colOff>
                    <xdr:row>16</xdr:row>
                    <xdr:rowOff>0</xdr:rowOff>
                  </from>
                  <to>
                    <xdr:col>3</xdr:col>
                    <xdr:colOff>0</xdr:colOff>
                    <xdr:row>16</xdr:row>
                    <xdr:rowOff>190500</xdr:rowOff>
                  </to>
                </anchor>
              </controlPr>
            </control>
          </mc:Choice>
        </mc:AlternateContent>
        <mc:AlternateContent xmlns:mc="http://schemas.openxmlformats.org/markup-compatibility/2006">
          <mc:Choice Requires="x14">
            <control shapeId="28707" r:id="rId15" name="Check Box 35">
              <controlPr defaultSize="0" autoFill="0" autoLine="0" autoPict="0" altText="3 Fahrstreifen">
                <anchor moveWithCells="1">
                  <from>
                    <xdr:col>2</xdr:col>
                    <xdr:colOff>0</xdr:colOff>
                    <xdr:row>25</xdr:row>
                    <xdr:rowOff>0</xdr:rowOff>
                  </from>
                  <to>
                    <xdr:col>3</xdr:col>
                    <xdr:colOff>0</xdr:colOff>
                    <xdr:row>26</xdr:row>
                    <xdr:rowOff>9525</xdr:rowOff>
                  </to>
                </anchor>
              </controlPr>
            </control>
          </mc:Choice>
        </mc:AlternateContent>
        <mc:AlternateContent xmlns:mc="http://schemas.openxmlformats.org/markup-compatibility/2006">
          <mc:Choice Requires="x14">
            <control shapeId="28719" r:id="rId16" name="Check Box 47">
              <controlPr defaultSize="0" autoFill="0" autoLine="0" autoPict="0" altText="3 Fahrstreifen">
                <anchor moveWithCells="1">
                  <from>
                    <xdr:col>3</xdr:col>
                    <xdr:colOff>0</xdr:colOff>
                    <xdr:row>29</xdr:row>
                    <xdr:rowOff>0</xdr:rowOff>
                  </from>
                  <to>
                    <xdr:col>4</xdr:col>
                    <xdr:colOff>0</xdr:colOff>
                    <xdr:row>30</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12">
    <tabColor theme="0" tint="-0.14999847407452621"/>
    <pageSetUpPr fitToPage="1"/>
  </sheetPr>
  <dimension ref="A1:P22"/>
  <sheetViews>
    <sheetView showGridLines="0" zoomScaleNormal="100" zoomScaleSheetLayoutView="100" zoomScalePageLayoutView="50" workbookViewId="0">
      <selection activeCell="D5" sqref="D5:G5"/>
    </sheetView>
  </sheetViews>
  <sheetFormatPr baseColWidth="10" defaultColWidth="0" defaultRowHeight="16.5" zeroHeight="1"/>
  <cols>
    <col min="1" max="1" width="2.7109375" style="190" customWidth="1"/>
    <col min="2" max="2" width="9.140625" customWidth="1"/>
    <col min="3" max="3" width="15" customWidth="1"/>
    <col min="4" max="4" width="3.28515625" customWidth="1"/>
    <col min="5" max="9" width="15.140625" customWidth="1"/>
    <col min="10" max="10" width="2.7109375" customWidth="1"/>
    <col min="11" max="16" width="0" hidden="1" customWidth="1"/>
    <col min="17" max="16384" width="11.42578125" hidden="1"/>
  </cols>
  <sheetData>
    <row r="1" spans="1:15"/>
    <row r="2" spans="1:15" s="1" customFormat="1" ht="18" customHeight="1">
      <c r="A2" s="187"/>
      <c r="B2" s="630" t="str">
        <f>IF(Projektgrundlagen!B2="","",Projektgrundlagen!B2)</f>
        <v>Sicherheits- und Gesundheitskoordination</v>
      </c>
      <c r="C2" s="630"/>
      <c r="D2" s="630"/>
      <c r="E2" s="630"/>
      <c r="F2" s="630"/>
      <c r="G2" s="631"/>
      <c r="H2" s="162" t="str">
        <f>IF(Projektgrundlagen!F2="","",Projektgrundlagen!F2)</f>
        <v>VII.34.4</v>
      </c>
      <c r="I2" s="170" t="s">
        <v>62</v>
      </c>
      <c r="J2" s="520" t="s">
        <v>99</v>
      </c>
      <c r="M2" s="80" t="s">
        <v>54</v>
      </c>
    </row>
    <row r="3" spans="1:15" s="1" customFormat="1">
      <c r="A3" s="187"/>
      <c r="B3" s="591" t="s">
        <v>99</v>
      </c>
      <c r="C3" s="591"/>
      <c r="D3" s="591"/>
      <c r="E3" s="591"/>
      <c r="F3" s="591"/>
      <c r="G3" s="592"/>
      <c r="H3" s="166" t="str">
        <f>IF(Projektgrundlagen!F3="","",Projektgrundlagen!F3)</f>
        <v>Vertragsnr.:</v>
      </c>
      <c r="I3" s="169" t="str">
        <f>IF(Projektgrundlagen!H3="","",Projektgrundlagen!H3)</f>
        <v/>
      </c>
      <c r="J3" s="520"/>
      <c r="M3" s="1" t="str">
        <f ca="1">MID(CELL("dateiname",A2),FIND("]",CELL("dateiname",A2))+1,255)</f>
        <v>F Honorarübersicht</v>
      </c>
    </row>
    <row r="4" spans="1:15" s="1" customFormat="1" ht="7.5" customHeight="1">
      <c r="A4" s="187"/>
      <c r="B4" s="157"/>
      <c r="C4" s="157"/>
      <c r="D4" s="156"/>
      <c r="E4" s="165"/>
      <c r="F4" s="165"/>
      <c r="G4" s="158"/>
      <c r="H4" s="158"/>
      <c r="I4" s="158"/>
      <c r="J4" s="520"/>
    </row>
    <row r="5" spans="1:15" s="1" customFormat="1">
      <c r="A5" s="187"/>
      <c r="B5" s="524" t="str">
        <f>IF(Projektgrundlagen!B5="","",Projektgrundlagen!B5)</f>
        <v>Maßnahmennr:</v>
      </c>
      <c r="C5" s="525"/>
      <c r="D5" s="567" t="str">
        <f>IF(Projektgrundlagen!E5="","",Projektgrundlagen!E5)</f>
        <v>B42H.E154000001</v>
      </c>
      <c r="E5" s="567"/>
      <c r="F5" s="567"/>
      <c r="G5" s="567"/>
      <c r="H5" s="163" t="str">
        <f>IF(Projektgrundlagen!F5="","",Projektgrundlagen!F5)</f>
        <v>Vergabenr.:</v>
      </c>
      <c r="I5" s="477" t="str">
        <f>IF(Projektgrundlagen!G5="","",Projektgrundlagen!G5)</f>
        <v>26-081193</v>
      </c>
      <c r="J5" s="520"/>
    </row>
    <row r="6" spans="1:15" s="1" customFormat="1">
      <c r="A6" s="187"/>
      <c r="B6" s="526" t="str">
        <f>IF(Projektgrundlagen!B6="","",Projektgrundlagen!B6)</f>
        <v>Maßnahme:</v>
      </c>
      <c r="C6" s="527"/>
      <c r="D6" s="628" t="str">
        <f>IF(Projektgrundlagen!E6="","",Projektgrundlagen!E6)</f>
        <v>Universität Bayreuth, Campus Kulmbach 1. BA</v>
      </c>
      <c r="E6" s="628"/>
      <c r="F6" s="628"/>
      <c r="G6" s="628"/>
      <c r="H6" s="628"/>
      <c r="I6" s="629"/>
      <c r="J6" s="520"/>
    </row>
    <row r="7" spans="1:15" s="1" customFormat="1">
      <c r="A7" s="187"/>
      <c r="B7" s="528"/>
      <c r="C7" s="529"/>
      <c r="D7" s="587" t="str">
        <f>IF(Projektgrundlagen!E7="","",Projektgrundlagen!E7)</f>
        <v/>
      </c>
      <c r="E7" s="587"/>
      <c r="F7" s="587"/>
      <c r="G7" s="587"/>
      <c r="H7" s="587"/>
      <c r="I7" s="588"/>
      <c r="J7" s="520"/>
      <c r="M7" s="621"/>
      <c r="N7" s="621"/>
      <c r="O7" s="621"/>
    </row>
    <row r="8" spans="1:15" s="1" customFormat="1">
      <c r="A8" s="187"/>
      <c r="B8" s="540" t="s">
        <v>34</v>
      </c>
      <c r="C8" s="541"/>
      <c r="D8" s="622" t="str">
        <f>IF(Projektgrundlagen!E8="","",Projektgrundlagen!E8)</f>
        <v/>
      </c>
      <c r="E8" s="622"/>
      <c r="F8" s="622"/>
      <c r="G8" s="622"/>
      <c r="H8" s="622"/>
      <c r="I8" s="623"/>
      <c r="J8" s="520"/>
    </row>
    <row r="9" spans="1:15" s="1" customFormat="1" ht="16.5" customHeight="1">
      <c r="A9" s="187"/>
      <c r="B9" s="145"/>
      <c r="C9" s="160"/>
      <c r="D9" s="142"/>
      <c r="E9" s="142"/>
      <c r="F9" s="142"/>
      <c r="G9" s="143"/>
      <c r="H9" s="142"/>
      <c r="I9" s="143"/>
      <c r="M9" s="464"/>
      <c r="N9" s="464"/>
      <c r="O9" s="464"/>
    </row>
    <row r="10" spans="1:15" s="1" customFormat="1" ht="30" customHeight="1">
      <c r="A10" s="190"/>
      <c r="B10" s="259" t="str">
        <f>"Honorarübersicht   "&amp;IF(Projektgrundlagen!I21,"Straßenbau",("Hochbau - "&amp;IF(Projektgrundlagen!I22,"Land","Bund")))</f>
        <v>Honorarübersicht   Hochbau - Land</v>
      </c>
      <c r="C10" s="260"/>
      <c r="D10" s="260"/>
      <c r="E10" s="260"/>
      <c r="F10" s="260"/>
      <c r="G10" s="260"/>
      <c r="H10" s="260"/>
      <c r="I10" s="260"/>
      <c r="J10"/>
      <c r="L10" s="365"/>
      <c r="M10" s="255"/>
      <c r="N10" s="256"/>
      <c r="O10" s="257"/>
    </row>
    <row r="11" spans="1:15" s="1" customFormat="1" ht="9.6" customHeight="1">
      <c r="A11" s="190"/>
      <c r="B11" s="258"/>
      <c r="C11" s="198"/>
      <c r="D11" s="198"/>
      <c r="E11" s="198"/>
      <c r="F11" s="198"/>
      <c r="G11" s="198"/>
      <c r="H11" s="198"/>
      <c r="I11" s="198"/>
      <c r="J11"/>
      <c r="M11" s="255"/>
      <c r="N11" s="256"/>
      <c r="O11" s="257"/>
    </row>
    <row r="12" spans="1:15" s="1" customFormat="1" ht="16.149999999999999" customHeight="1">
      <c r="A12" s="187"/>
      <c r="B12" s="74"/>
      <c r="C12" s="45"/>
      <c r="D12" s="467"/>
      <c r="E12" s="45"/>
      <c r="F12" s="45"/>
      <c r="G12" s="20"/>
      <c r="H12" s="364"/>
      <c r="I12" s="16"/>
    </row>
    <row r="13" spans="1:15" s="1" customFormat="1" ht="15" customHeight="1">
      <c r="A13" s="187"/>
      <c r="B13" s="17"/>
      <c r="C13" s="46"/>
      <c r="D13" s="468"/>
      <c r="E13" s="46"/>
      <c r="F13" s="46"/>
      <c r="G13" s="47"/>
      <c r="H13" s="46"/>
      <c r="I13" s="18"/>
    </row>
    <row r="14" spans="1:15" s="1" customFormat="1" ht="29.25" customHeight="1">
      <c r="A14" s="187"/>
      <c r="B14" s="619"/>
      <c r="C14" s="620"/>
      <c r="D14" s="620"/>
      <c r="E14" s="267" t="s">
        <v>172</v>
      </c>
      <c r="F14" s="267" t="s">
        <v>19</v>
      </c>
      <c r="G14" s="624" t="str">
        <f>'E Honorarberechnung'!D36</f>
        <v>Honorar Sicherheits- und Gesundheitskoordination netto</v>
      </c>
      <c r="H14" s="19" t="s">
        <v>20</v>
      </c>
      <c r="I14" s="624" t="str">
        <f>'E Honorarberechnung'!C39</f>
        <v>Honorar Sicherheits- und Gesundheitskoordination brutto</v>
      </c>
    </row>
    <row r="15" spans="1:15" s="1" customFormat="1" ht="38.25" customHeight="1">
      <c r="A15" s="187"/>
      <c r="B15" s="626" t="s">
        <v>158</v>
      </c>
      <c r="C15" s="627"/>
      <c r="D15" s="627"/>
      <c r="E15" s="267" t="s">
        <v>30</v>
      </c>
      <c r="F15" s="48"/>
      <c r="G15" s="625"/>
      <c r="H15" s="34"/>
      <c r="I15" s="625"/>
    </row>
    <row r="16" spans="1:15" s="1" customFormat="1" ht="12.75" customHeight="1">
      <c r="A16" s="187"/>
      <c r="B16" s="611"/>
      <c r="C16" s="612"/>
      <c r="D16" s="612"/>
      <c r="E16" s="33" t="s">
        <v>23</v>
      </c>
      <c r="F16" s="33" t="s">
        <v>23</v>
      </c>
      <c r="G16" s="12" t="s">
        <v>23</v>
      </c>
      <c r="H16" s="12" t="s">
        <v>23</v>
      </c>
      <c r="I16" s="12" t="s">
        <v>23</v>
      </c>
    </row>
    <row r="17" spans="1:9" s="1" customFormat="1">
      <c r="A17" s="187"/>
      <c r="B17" s="126" t="str">
        <f>IF(Projektgrundlagen!$I$24,'D Leistungen'!B12,"")</f>
        <v>Titel 1</v>
      </c>
      <c r="C17" s="613" t="s">
        <v>181</v>
      </c>
      <c r="D17" s="614"/>
      <c r="E17" s="483">
        <f>IF(OR('D Leistungen'!K27="",'D Leistungen'!K27=0),0,'D Leistungen'!K27)</f>
        <v>0</v>
      </c>
      <c r="F17" s="264">
        <f>IF($E$21=0,0,IF(AND('E Honorarberechnung'!$O$26,'E Honorarberechnung'!$L$27,'E Honorarberechnung'!$O$27),'E Honorarberechnung'!$I$27*E17,IF(AND('E Honorarberechnung'!$O$26,'E Honorarberechnung'!$L$28,'E Honorarberechnung'!$O$28),'E Honorarberechnung'!$I$28/$E$21*E17,0)))</f>
        <v>0</v>
      </c>
      <c r="G17" s="127">
        <f>SUM(E17:F17)</f>
        <v>0</v>
      </c>
      <c r="H17" s="127">
        <f>+G17*'E Honorarberechnung'!$I$37</f>
        <v>0</v>
      </c>
      <c r="I17" s="128">
        <f>+G17+H17</f>
        <v>0</v>
      </c>
    </row>
    <row r="18" spans="1:9" s="1" customFormat="1">
      <c r="A18" s="187"/>
      <c r="B18" s="129" t="str">
        <f>IF(Projektgrundlagen!$I$24,'D Leistungen'!B29,"")</f>
        <v>Titel 2</v>
      </c>
      <c r="C18" s="615" t="s">
        <v>182</v>
      </c>
      <c r="D18" s="616"/>
      <c r="E18" s="484">
        <f>IF(OR('D Leistungen'!K45="",'D Leistungen'!K45=0),0,'D Leistungen'!K45)</f>
        <v>0</v>
      </c>
      <c r="F18" s="265">
        <f>IF($E$21=0,0,IF(AND('E Honorarberechnung'!$O$26,'E Honorarberechnung'!$L$27,'E Honorarberechnung'!$O$27),'E Honorarberechnung'!$I$27*E18,IF(AND('E Honorarberechnung'!$O$26,'E Honorarberechnung'!$L$28,'E Honorarberechnung'!$O$28),'E Honorarberechnung'!$I$28/$E$21*E18,0)))</f>
        <v>0</v>
      </c>
      <c r="G18" s="130">
        <f t="shared" ref="G18:G19" si="0">SUM(E18:F18)</f>
        <v>0</v>
      </c>
      <c r="H18" s="130">
        <f>+G18*'E Honorarberechnung'!$I$37</f>
        <v>0</v>
      </c>
      <c r="I18" s="131">
        <f t="shared" ref="I18:I19" si="1">+G18+H18</f>
        <v>0</v>
      </c>
    </row>
    <row r="19" spans="1:9" s="1" customFormat="1">
      <c r="A19" s="187"/>
      <c r="B19" s="132" t="str">
        <f>IF(Projektgrundlagen!$I$24,'D Leistungen'!B47,"")</f>
        <v>Titel 3</v>
      </c>
      <c r="C19" s="617" t="str">
        <f>IF('D Leistungen'!F47="","",LEFT('D Leistungen'!F47,23))</f>
        <v/>
      </c>
      <c r="D19" s="618"/>
      <c r="E19" s="485">
        <f>IF(OR('D Leistungen'!K54="",'D Leistungen'!K54=0),0,'D Leistungen'!K54)</f>
        <v>0</v>
      </c>
      <c r="F19" s="266">
        <f>IF($E$21=0,0,IF(AND('E Honorarberechnung'!$O$26,'E Honorarberechnung'!$L$27,'E Honorarberechnung'!$O$27),'E Honorarberechnung'!$I$27*E19,IF(AND('E Honorarberechnung'!$O$26,'E Honorarberechnung'!$L$28,'E Honorarberechnung'!$O$28),'E Honorarberechnung'!$I$28/$E$21*E19,0)))</f>
        <v>0</v>
      </c>
      <c r="G19" s="133">
        <f t="shared" si="0"/>
        <v>0</v>
      </c>
      <c r="H19" s="133">
        <f>+G19*'E Honorarberechnung'!$I$37</f>
        <v>0</v>
      </c>
      <c r="I19" s="177">
        <f t="shared" si="1"/>
        <v>0</v>
      </c>
    </row>
    <row r="20" spans="1:9" s="57" customFormat="1" ht="17.25" thickBot="1">
      <c r="A20" s="208"/>
      <c r="B20" s="38"/>
      <c r="C20" s="38"/>
      <c r="D20" s="38"/>
      <c r="E20" s="141"/>
      <c r="F20" s="53"/>
      <c r="G20" s="56"/>
    </row>
    <row r="21" spans="1:9" s="6" customFormat="1" ht="26.45" customHeight="1" thickBot="1">
      <c r="A21" s="189"/>
      <c r="B21" s="196" t="s">
        <v>18</v>
      </c>
      <c r="C21" s="465"/>
      <c r="D21" s="466"/>
      <c r="E21" s="348">
        <f>SUM(E17:E19)</f>
        <v>0</v>
      </c>
      <c r="F21" s="349">
        <f>SUM(F17:F19)</f>
        <v>0</v>
      </c>
      <c r="G21" s="349">
        <f>SUM(G17:G19)</f>
        <v>0</v>
      </c>
      <c r="H21" s="350">
        <f>SUM(H17:H19)</f>
        <v>0</v>
      </c>
      <c r="I21" s="301">
        <f>SUM(I17:I19)</f>
        <v>0</v>
      </c>
    </row>
    <row r="22" spans="1:9" s="1" customFormat="1" ht="15" customHeight="1">
      <c r="A22" s="187"/>
      <c r="D22" s="49"/>
    </row>
  </sheetData>
  <sheetProtection sheet="1" formatRows="0"/>
  <mergeCells count="20">
    <mergeCell ref="M7:O7"/>
    <mergeCell ref="D8:I8"/>
    <mergeCell ref="D7:I7"/>
    <mergeCell ref="B8:C8"/>
    <mergeCell ref="G14:G15"/>
    <mergeCell ref="I14:I15"/>
    <mergeCell ref="J2:J8"/>
    <mergeCell ref="B15:D15"/>
    <mergeCell ref="B5:C5"/>
    <mergeCell ref="B6:C6"/>
    <mergeCell ref="B7:C7"/>
    <mergeCell ref="D6:I6"/>
    <mergeCell ref="B2:G2"/>
    <mergeCell ref="B3:G3"/>
    <mergeCell ref="D5:G5"/>
    <mergeCell ref="B16:D16"/>
    <mergeCell ref="C17:D17"/>
    <mergeCell ref="C18:D18"/>
    <mergeCell ref="C19:D19"/>
    <mergeCell ref="B14:D14"/>
  </mergeCells>
  <pageMargins left="0.39370078740157483" right="0.19685039370078741" top="0.39370078740157483" bottom="0.47244094488188981" header="0.31496062992125984" footer="0.31496062992125984"/>
  <pageSetup paperSize="9" scale="92" fitToHeight="0" orientation="portrait" r:id="rId1"/>
  <headerFooter scaleWithDoc="0">
    <oddFooter>&amp;L&amp;8©  VHF Bayern - Stand Juli 2024&amp;R&amp;P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3">
    <tabColor theme="0" tint="-0.14999847407452621"/>
    <pageSetUpPr fitToPage="1"/>
  </sheetPr>
  <dimension ref="A1:M42"/>
  <sheetViews>
    <sheetView showGridLines="0" zoomScaleNormal="100" zoomScaleSheetLayoutView="100" zoomScalePageLayoutView="50" workbookViewId="0">
      <selection activeCell="D5" sqref="D5:F5"/>
    </sheetView>
  </sheetViews>
  <sheetFormatPr baseColWidth="10" defaultColWidth="0" defaultRowHeight="16.5" zeroHeight="1"/>
  <cols>
    <col min="1" max="1" width="5.7109375" style="190" customWidth="1"/>
    <col min="2" max="2" width="10.7109375" customWidth="1"/>
    <col min="3" max="3" width="12" customWidth="1"/>
    <col min="4" max="4" width="7.5703125" customWidth="1"/>
    <col min="5" max="5" width="19" customWidth="1"/>
    <col min="6" max="6" width="5.7109375" customWidth="1"/>
    <col min="7" max="7" width="19" customWidth="1"/>
    <col min="8" max="8" width="10.5703125" customWidth="1"/>
    <col min="9" max="9" width="19" customWidth="1"/>
    <col min="10" max="10" width="2.7109375" customWidth="1"/>
    <col min="11" max="11" width="11.42578125" style="65" hidden="1" customWidth="1"/>
    <col min="12" max="16384" width="11.42578125" hidden="1"/>
  </cols>
  <sheetData>
    <row r="1" spans="1:13"/>
    <row r="2" spans="1:13" s="1" customFormat="1">
      <c r="A2" s="187"/>
      <c r="B2" s="630" t="str">
        <f>IF(Projektgrundlagen!B2="","",Projektgrundlagen!B2)</f>
        <v>Sicherheits- und Gesundheitskoordination</v>
      </c>
      <c r="C2" s="630"/>
      <c r="D2" s="630"/>
      <c r="E2" s="630"/>
      <c r="F2" s="631"/>
      <c r="G2" s="162" t="str">
        <f>IF(Projektgrundlagen!F2="","",Projektgrundlagen!F2)</f>
        <v>VII.34.4</v>
      </c>
      <c r="H2" s="567" t="s">
        <v>65</v>
      </c>
      <c r="I2" s="568"/>
      <c r="J2" s="632" t="s">
        <v>60</v>
      </c>
      <c r="K2" s="152" t="s">
        <v>15</v>
      </c>
      <c r="M2" s="80" t="s">
        <v>54</v>
      </c>
    </row>
    <row r="3" spans="1:13" s="1" customFormat="1" ht="15" customHeight="1">
      <c r="A3" s="187"/>
      <c r="B3" s="591" t="s">
        <v>60</v>
      </c>
      <c r="C3" s="591"/>
      <c r="D3" s="591"/>
      <c r="E3" s="591"/>
      <c r="F3" s="592"/>
      <c r="G3" s="166" t="str">
        <f>IF(Projektgrundlagen!F3="","",Projektgrundlagen!F3)</f>
        <v>Vertragsnr.:</v>
      </c>
      <c r="H3" s="589" t="str">
        <f>IF(Projektgrundlagen!G3="","",Projektgrundlagen!G3)</f>
        <v>000.914.334</v>
      </c>
      <c r="I3" s="590"/>
      <c r="J3" s="632"/>
      <c r="K3" s="40"/>
      <c r="M3" s="1" t="str">
        <f ca="1">MID(CELL("dateiname",A2),FIND("]",CELL("dateiname",A2))+1,255)</f>
        <v>G Honorarabrechnung</v>
      </c>
    </row>
    <row r="4" spans="1:13" s="1" customFormat="1" ht="7.5" customHeight="1">
      <c r="A4" s="187"/>
      <c r="B4" s="157"/>
      <c r="C4" s="157"/>
      <c r="D4" s="157"/>
      <c r="E4" s="157"/>
      <c r="F4" s="157"/>
      <c r="G4" s="156"/>
      <c r="H4" s="156"/>
      <c r="I4" s="156"/>
      <c r="J4" s="632"/>
      <c r="K4" s="40"/>
    </row>
    <row r="5" spans="1:13" s="1" customFormat="1" ht="15" customHeight="1">
      <c r="A5" s="187"/>
      <c r="B5" s="651" t="str">
        <f>IF(Projektgrundlagen!B5="","",Projektgrundlagen!B5)</f>
        <v>Maßnahmennr:</v>
      </c>
      <c r="C5" s="652"/>
      <c r="D5" s="575" t="str">
        <f>IF(Projektgrundlagen!E5="","",Projektgrundlagen!E5)</f>
        <v>B42H.E154000001</v>
      </c>
      <c r="E5" s="575"/>
      <c r="F5" s="575"/>
      <c r="G5" s="163" t="str">
        <f>IF(Projektgrundlagen!F5="","",Projektgrundlagen!F5)</f>
        <v>Vergabenr.:</v>
      </c>
      <c r="H5" s="653" t="str">
        <f>IF(Projektgrundlagen!G5="","",Projektgrundlagen!G5)</f>
        <v>26-081193</v>
      </c>
      <c r="I5" s="654"/>
      <c r="J5" s="632"/>
      <c r="K5" s="40"/>
    </row>
    <row r="6" spans="1:13" s="1" customFormat="1" ht="15" customHeight="1">
      <c r="A6" s="187"/>
      <c r="B6" s="528" t="str">
        <f>IF(Projektgrundlagen!B6="","",Projektgrundlagen!B6)</f>
        <v>Maßnahme:</v>
      </c>
      <c r="C6" s="529"/>
      <c r="D6" s="656" t="str">
        <f>IF(Projektgrundlagen!E6="","",Projektgrundlagen!E6)</f>
        <v>Universität Bayreuth, Campus Kulmbach 1. BA</v>
      </c>
      <c r="E6" s="656"/>
      <c r="F6" s="656"/>
      <c r="G6" s="656"/>
      <c r="H6" s="656"/>
      <c r="I6" s="657"/>
      <c r="J6" s="632"/>
      <c r="K6" s="40"/>
    </row>
    <row r="7" spans="1:13" s="1" customFormat="1" ht="15" customHeight="1">
      <c r="A7" s="187"/>
      <c r="B7" s="528"/>
      <c r="C7" s="529"/>
      <c r="D7" s="658" t="str">
        <f>IF(Projektgrundlagen!E7="","",Projektgrundlagen!E7)</f>
        <v/>
      </c>
      <c r="E7" s="658"/>
      <c r="F7" s="658"/>
      <c r="G7" s="658"/>
      <c r="H7" s="658"/>
      <c r="I7" s="659"/>
      <c r="J7" s="632"/>
      <c r="K7" s="40"/>
    </row>
    <row r="8" spans="1:13" s="1" customFormat="1" ht="15" customHeight="1">
      <c r="A8" s="187"/>
      <c r="B8" s="540" t="s">
        <v>34</v>
      </c>
      <c r="C8" s="541"/>
      <c r="D8" s="589" t="str">
        <f>IF(Projektgrundlagen!E8="","",Projektgrundlagen!E8)</f>
        <v/>
      </c>
      <c r="E8" s="589"/>
      <c r="F8" s="589"/>
      <c r="G8" s="589"/>
      <c r="H8" s="589"/>
      <c r="I8" s="590"/>
      <c r="J8" s="632"/>
      <c r="K8" s="40"/>
    </row>
    <row r="9" spans="1:13" s="1" customFormat="1">
      <c r="A9" s="187"/>
      <c r="B9" s="145"/>
      <c r="C9" s="160"/>
      <c r="D9" s="160"/>
      <c r="E9" s="160"/>
      <c r="F9" s="142"/>
      <c r="G9" s="143"/>
      <c r="H9" s="142"/>
      <c r="I9" s="143"/>
      <c r="K9" s="40"/>
    </row>
    <row r="10" spans="1:13" s="1" customFormat="1" ht="22.5" customHeight="1">
      <c r="A10" s="187"/>
      <c r="B10" s="328" t="str">
        <f>"Honorarabrechnung "&amp;IF(Projektgrundlagen!I21,"Straßenbau",("Hochbau - "&amp;IF(Projektgrundlagen!I22,"Land","Bund")))</f>
        <v>Honorarabrechnung Hochbau - Land</v>
      </c>
      <c r="C10" s="260"/>
      <c r="D10" s="260"/>
      <c r="E10" s="260"/>
      <c r="F10" s="260"/>
      <c r="G10" s="260"/>
      <c r="H10" s="260"/>
      <c r="I10" s="260"/>
      <c r="K10" s="40"/>
    </row>
    <row r="11" spans="1:13" s="1" customFormat="1" ht="7.15" customHeight="1">
      <c r="A11" s="187"/>
      <c r="B11" s="258"/>
      <c r="C11" s="198"/>
      <c r="D11" s="198"/>
      <c r="E11" s="198"/>
      <c r="F11" s="198"/>
      <c r="G11" s="198"/>
      <c r="H11" s="198"/>
      <c r="I11" s="198"/>
      <c r="K11" s="40"/>
    </row>
    <row r="12" spans="1:13">
      <c r="B12" s="647" t="s">
        <v>74</v>
      </c>
      <c r="C12" s="648"/>
      <c r="D12" s="655"/>
      <c r="E12" s="655"/>
      <c r="F12" s="287"/>
      <c r="G12" s="287"/>
      <c r="H12" s="287"/>
      <c r="I12" s="288"/>
    </row>
    <row r="13" spans="1:13" s="1" customFormat="1" ht="15" customHeight="1">
      <c r="A13" s="187"/>
      <c r="B13" s="74"/>
      <c r="C13" s="45"/>
      <c r="D13" s="75"/>
      <c r="E13" s="16"/>
      <c r="F13" s="21" t="s">
        <v>67</v>
      </c>
      <c r="G13" s="20"/>
      <c r="H13" s="45"/>
      <c r="I13" s="16"/>
      <c r="K13" s="40"/>
    </row>
    <row r="14" spans="1:13" s="1" customFormat="1" ht="15" customHeight="1">
      <c r="A14" s="187"/>
      <c r="B14" s="17"/>
      <c r="C14" s="46"/>
      <c r="D14" s="289"/>
      <c r="E14" s="18"/>
      <c r="F14" s="199" t="s">
        <v>129</v>
      </c>
      <c r="G14" s="367"/>
      <c r="H14" s="649"/>
      <c r="I14" s="650"/>
      <c r="K14" s="40"/>
    </row>
    <row r="15" spans="1:13" s="1" customFormat="1" ht="29.25" customHeight="1">
      <c r="A15" s="187"/>
      <c r="B15" s="660" t="s">
        <v>171</v>
      </c>
      <c r="C15" s="661"/>
      <c r="D15" s="662"/>
      <c r="E15" s="330" t="s">
        <v>74</v>
      </c>
      <c r="F15" s="643" t="s">
        <v>69</v>
      </c>
      <c r="G15" s="644"/>
      <c r="H15" s="643" t="s">
        <v>133</v>
      </c>
      <c r="I15" s="644"/>
      <c r="K15" s="40"/>
    </row>
    <row r="16" spans="1:13" s="1" customFormat="1" ht="45" customHeight="1">
      <c r="A16" s="187"/>
      <c r="B16" s="290"/>
      <c r="C16" s="331"/>
      <c r="D16" s="340"/>
      <c r="E16" s="394" t="str">
        <f>'F Honorarübersicht'!I14</f>
        <v>Honorar Sicherheits- und Gesundheitskoordination brutto</v>
      </c>
      <c r="F16" s="291" t="s">
        <v>68</v>
      </c>
      <c r="G16" s="292" t="str">
        <f>IF('E Honorarberechnung'!I37&lt;=0," anteiliges Honorar        netto"," anteiliges Honorar        brutto")</f>
        <v xml:space="preserve"> anteiliges Honorar        brutto</v>
      </c>
      <c r="H16" s="292" t="s">
        <v>102</v>
      </c>
      <c r="I16" s="292" t="str">
        <f>IF('E Honorarberechnung'!I37&lt;=0," geprüftes Honorar        netto"," geprüftes Honorar        brutto")</f>
        <v xml:space="preserve"> geprüftes Honorar        brutto</v>
      </c>
      <c r="K16" s="40"/>
    </row>
    <row r="17" spans="1:11" s="1" customFormat="1" ht="12.75" customHeight="1">
      <c r="A17" s="187"/>
      <c r="B17" s="293"/>
      <c r="C17" s="332"/>
      <c r="D17" s="339"/>
      <c r="E17" s="294" t="s">
        <v>23</v>
      </c>
      <c r="F17" s="292"/>
      <c r="G17" s="292" t="s">
        <v>23</v>
      </c>
      <c r="H17" s="292" t="s">
        <v>91</v>
      </c>
      <c r="I17" s="292" t="s">
        <v>23</v>
      </c>
      <c r="K17" s="40"/>
    </row>
    <row r="18" spans="1:11" s="1" customFormat="1" ht="15" customHeight="1">
      <c r="A18" s="187"/>
      <c r="B18" s="317" t="str">
        <f>'F Honorarübersicht'!B17</f>
        <v>Titel 1</v>
      </c>
      <c r="C18" s="333" t="str">
        <f>'F Honorarübersicht'!C17</f>
        <v>Lstg. der Planungsphase</v>
      </c>
      <c r="D18" s="336"/>
      <c r="E18" s="318">
        <f>'F Honorarübersicht'!I17</f>
        <v>0</v>
      </c>
      <c r="F18" s="319"/>
      <c r="G18" s="320">
        <f>IF(K18,E18,"")</f>
        <v>0</v>
      </c>
      <c r="H18" s="306"/>
      <c r="I18" s="307" t="str">
        <f>IFERROR(IF(OR(H18="",H18&gt;100%,H18&lt;0),"",G18*H18),"")</f>
        <v/>
      </c>
      <c r="K18" s="40" t="b">
        <v>1</v>
      </c>
    </row>
    <row r="19" spans="1:11" s="1" customFormat="1" ht="15" customHeight="1">
      <c r="A19" s="187"/>
      <c r="B19" s="321" t="str">
        <f>'F Honorarübersicht'!B18</f>
        <v>Titel 2</v>
      </c>
      <c r="C19" s="334" t="str">
        <f>'F Honorarübersicht'!C18</f>
        <v>Lstg. der Ausführungsph.</v>
      </c>
      <c r="D19" s="337"/>
      <c r="E19" s="322">
        <f>'F Honorarübersicht'!I18</f>
        <v>0</v>
      </c>
      <c r="F19" s="323"/>
      <c r="G19" s="324" t="str">
        <f t="shared" ref="G19:G20" si="0">IF(K19,E19,"")</f>
        <v/>
      </c>
      <c r="H19" s="309"/>
      <c r="I19" s="310" t="str">
        <f t="shared" ref="I19:I20" si="1">IFERROR(IF(OR(H19="",H19&gt;100%,H19&lt;0),"",G19*H19),"")</f>
        <v/>
      </c>
      <c r="K19" s="40" t="b">
        <v>0</v>
      </c>
    </row>
    <row r="20" spans="1:11" s="1" customFormat="1" ht="15" customHeight="1">
      <c r="A20" s="187"/>
      <c r="B20" s="325" t="str">
        <f>'F Honorarübersicht'!B19</f>
        <v>Titel 3</v>
      </c>
      <c r="C20" s="335" t="str">
        <f>'F Honorarübersicht'!C19</f>
        <v/>
      </c>
      <c r="D20" s="338"/>
      <c r="E20" s="486">
        <f>'F Honorarübersicht'!I19</f>
        <v>0</v>
      </c>
      <c r="F20" s="326"/>
      <c r="G20" s="327" t="str">
        <f t="shared" si="0"/>
        <v/>
      </c>
      <c r="H20" s="312"/>
      <c r="I20" s="313" t="str">
        <f t="shared" si="1"/>
        <v/>
      </c>
      <c r="K20" s="40" t="b">
        <v>0</v>
      </c>
    </row>
    <row r="21" spans="1:11" ht="17.25" thickBot="1"/>
    <row r="22" spans="1:11" s="1" customFormat="1" ht="24.6" customHeight="1" thickBot="1">
      <c r="A22" s="187"/>
      <c r="B22" s="297" t="s">
        <v>105</v>
      </c>
      <c r="C22" s="298"/>
      <c r="D22" s="299"/>
      <c r="E22" s="300">
        <f>SUM(E18:E20)</f>
        <v>0</v>
      </c>
      <c r="F22" s="351"/>
      <c r="G22" s="352">
        <f>SUM(G18:G20)</f>
        <v>0</v>
      </c>
      <c r="H22" s="353"/>
      <c r="I22" s="354">
        <f>SUM(I18:I20)</f>
        <v>0</v>
      </c>
      <c r="K22" s="40"/>
    </row>
    <row r="23" spans="1:11"/>
    <row r="24" spans="1:11">
      <c r="B24" s="647" t="s">
        <v>120</v>
      </c>
      <c r="C24" s="648"/>
      <c r="D24" s="655"/>
      <c r="E24" s="655"/>
      <c r="F24" s="287"/>
      <c r="G24" s="287"/>
      <c r="H24" s="287"/>
      <c r="I24" s="288"/>
    </row>
    <row r="25" spans="1:11" s="1" customFormat="1" ht="12.75" customHeight="1">
      <c r="A25" s="187"/>
      <c r="B25" s="293" t="s">
        <v>128</v>
      </c>
      <c r="C25" s="295" t="s">
        <v>75</v>
      </c>
      <c r="D25" s="296"/>
      <c r="E25" s="296"/>
      <c r="F25" s="294"/>
      <c r="G25" s="292" t="s">
        <v>23</v>
      </c>
      <c r="H25" s="292" t="s">
        <v>91</v>
      </c>
      <c r="I25" s="292" t="s">
        <v>23</v>
      </c>
      <c r="K25" s="40"/>
    </row>
    <row r="26" spans="1:11">
      <c r="B26" s="314" t="s">
        <v>122</v>
      </c>
      <c r="C26" s="646" t="s">
        <v>114</v>
      </c>
      <c r="D26" s="646"/>
      <c r="E26" s="646"/>
      <c r="F26" s="646"/>
      <c r="G26" s="305"/>
      <c r="H26" s="306"/>
      <c r="I26" s="307">
        <f t="shared" ref="I26:I31" si="2">IFERROR(G26*H26,"")</f>
        <v>0</v>
      </c>
    </row>
    <row r="27" spans="1:11">
      <c r="B27" s="315" t="s">
        <v>123</v>
      </c>
      <c r="C27" s="633"/>
      <c r="D27" s="633"/>
      <c r="E27" s="633"/>
      <c r="F27" s="633"/>
      <c r="G27" s="308"/>
      <c r="H27" s="309"/>
      <c r="I27" s="310">
        <f t="shared" si="2"/>
        <v>0</v>
      </c>
    </row>
    <row r="28" spans="1:11">
      <c r="B28" s="315" t="s">
        <v>124</v>
      </c>
      <c r="C28" s="633"/>
      <c r="D28" s="633"/>
      <c r="E28" s="633"/>
      <c r="F28" s="633"/>
      <c r="G28" s="308"/>
      <c r="H28" s="309"/>
      <c r="I28" s="310">
        <f t="shared" si="2"/>
        <v>0</v>
      </c>
    </row>
    <row r="29" spans="1:11">
      <c r="B29" s="315" t="s">
        <v>125</v>
      </c>
      <c r="C29" s="633"/>
      <c r="D29" s="633"/>
      <c r="E29" s="633"/>
      <c r="F29" s="633"/>
      <c r="G29" s="308"/>
      <c r="H29" s="309"/>
      <c r="I29" s="310">
        <f t="shared" si="2"/>
        <v>0</v>
      </c>
    </row>
    <row r="30" spans="1:11">
      <c r="B30" s="315" t="s">
        <v>126</v>
      </c>
      <c r="C30" s="633"/>
      <c r="D30" s="633"/>
      <c r="E30" s="633"/>
      <c r="F30" s="633"/>
      <c r="G30" s="308"/>
      <c r="H30" s="309"/>
      <c r="I30" s="310">
        <f t="shared" si="2"/>
        <v>0</v>
      </c>
    </row>
    <row r="31" spans="1:11">
      <c r="B31" s="316" t="s">
        <v>127</v>
      </c>
      <c r="C31" s="645"/>
      <c r="D31" s="645"/>
      <c r="E31" s="645"/>
      <c r="F31" s="645"/>
      <c r="G31" s="311"/>
      <c r="H31" s="312"/>
      <c r="I31" s="313">
        <f t="shared" si="2"/>
        <v>0</v>
      </c>
    </row>
    <row r="32" spans="1:11" ht="17.25" thickBot="1"/>
    <row r="33" spans="1:11" s="1" customFormat="1" ht="24" customHeight="1" thickBot="1">
      <c r="A33" s="187"/>
      <c r="B33" s="297" t="s">
        <v>121</v>
      </c>
      <c r="C33" s="449"/>
      <c r="D33" s="302"/>
      <c r="E33" s="303"/>
      <c r="F33" s="304">
        <f>SUM(F21:F31)</f>
        <v>0</v>
      </c>
      <c r="G33" s="300">
        <f>SUM(G26:G31)+G22</f>
        <v>0</v>
      </c>
      <c r="H33" s="355"/>
      <c r="I33" s="354">
        <f>SUM(I26:I31)+I22</f>
        <v>0</v>
      </c>
      <c r="K33" s="40"/>
    </row>
    <row r="34" spans="1:11">
      <c r="B34" s="134"/>
      <c r="C34" s="134"/>
      <c r="D34" s="134"/>
      <c r="E34" s="134"/>
      <c r="F34" s="134"/>
      <c r="G34" s="134"/>
      <c r="H34" s="134"/>
      <c r="I34" s="134"/>
    </row>
    <row r="35" spans="1:11">
      <c r="B35" s="450" t="s">
        <v>76</v>
      </c>
      <c r="C35" s="287"/>
      <c r="D35" s="287"/>
      <c r="E35" s="287"/>
      <c r="F35" s="287"/>
      <c r="G35" s="287"/>
      <c r="H35" s="287"/>
      <c r="I35" s="288"/>
    </row>
    <row r="36" spans="1:11">
      <c r="B36" s="451" t="s">
        <v>77</v>
      </c>
      <c r="C36" s="452"/>
      <c r="D36" s="640"/>
      <c r="E36" s="641"/>
      <c r="F36" s="641"/>
      <c r="G36" s="641"/>
      <c r="H36" s="642"/>
      <c r="I36" s="178">
        <f>I33</f>
        <v>0</v>
      </c>
    </row>
    <row r="37" spans="1:11">
      <c r="B37" s="179" t="str">
        <f>IF(Projektgrundlagen!I21,"","Einbehalt:")</f>
        <v>Einbehalt:</v>
      </c>
      <c r="C37" s="180"/>
      <c r="D37" s="633" t="s">
        <v>79</v>
      </c>
      <c r="E37" s="633"/>
      <c r="F37" s="633"/>
      <c r="G37" s="633"/>
      <c r="H37" s="181">
        <v>0.05</v>
      </c>
      <c r="I37" s="281">
        <f>IF(Projektgrundlagen!I21,"",I36*-1*H37)</f>
        <v>0</v>
      </c>
    </row>
    <row r="38" spans="1:11">
      <c r="B38" s="453" t="s">
        <v>78</v>
      </c>
      <c r="C38" s="454"/>
      <c r="D38" s="637" t="s">
        <v>149</v>
      </c>
      <c r="E38" s="638"/>
      <c r="F38" s="638"/>
      <c r="G38" s="638"/>
      <c r="H38" s="639"/>
      <c r="I38" s="366"/>
    </row>
    <row r="39" spans="1:11" ht="17.25" thickBot="1"/>
    <row r="40" spans="1:11" ht="26.45" customHeight="1" thickBot="1">
      <c r="B40" s="455" t="s">
        <v>106</v>
      </c>
      <c r="C40" s="456"/>
      <c r="D40" s="634"/>
      <c r="E40" s="635"/>
      <c r="F40" s="635"/>
      <c r="G40" s="636"/>
      <c r="H40" s="356"/>
      <c r="I40" s="261">
        <f>IF(Projektgrundlagen!I21,I36-I38,SUM(I36:I37)-I38)</f>
        <v>0</v>
      </c>
    </row>
    <row r="41" spans="1:11"/>
    <row r="42" spans="1:11"/>
  </sheetData>
  <sheetProtection sheet="1" formatRows="0"/>
  <mergeCells count="32">
    <mergeCell ref="D24:E24"/>
    <mergeCell ref="D12:E12"/>
    <mergeCell ref="B6:C6"/>
    <mergeCell ref="D6:I6"/>
    <mergeCell ref="B7:C7"/>
    <mergeCell ref="D7:I7"/>
    <mergeCell ref="B15:D15"/>
    <mergeCell ref="H2:I2"/>
    <mergeCell ref="H3:I3"/>
    <mergeCell ref="B8:C8"/>
    <mergeCell ref="D8:I8"/>
    <mergeCell ref="B5:C5"/>
    <mergeCell ref="D5:F5"/>
    <mergeCell ref="H5:I5"/>
    <mergeCell ref="B2:F2"/>
    <mergeCell ref="B3:F3"/>
    <mergeCell ref="J2:J8"/>
    <mergeCell ref="D37:G37"/>
    <mergeCell ref="D40:G40"/>
    <mergeCell ref="D38:H38"/>
    <mergeCell ref="D36:H36"/>
    <mergeCell ref="H15:I15"/>
    <mergeCell ref="C27:F27"/>
    <mergeCell ref="C28:F28"/>
    <mergeCell ref="C29:F29"/>
    <mergeCell ref="C30:F30"/>
    <mergeCell ref="C31:F31"/>
    <mergeCell ref="F15:G15"/>
    <mergeCell ref="C26:F26"/>
    <mergeCell ref="B12:C12"/>
    <mergeCell ref="B24:C24"/>
    <mergeCell ref="H14:I14"/>
  </mergeCells>
  <conditionalFormatting sqref="H18:H20">
    <cfRule type="expression" dxfId="1" priority="4">
      <formula>OR(H18&gt;100%,H18&lt;0)</formula>
    </cfRule>
  </conditionalFormatting>
  <pageMargins left="0.39370078740157483" right="0.19685039370078741" top="0.39370078740157483" bottom="0.47244094488188981" header="0.31496062992125984" footer="0.31496062992125984"/>
  <pageSetup paperSize="9" scale="89" fitToHeight="0" orientation="portrait" r:id="rId1"/>
  <headerFooter scaleWithDoc="0">
    <oddFooter>&amp;L&amp;8©  VHF Bayern - Stand Dezember 2022&amp;R&amp;P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6561" r:id="rId4" name="Check Box 1">
              <controlPr defaultSize="0" autoFill="0" autoLine="0" autoPict="0" altText="3 Fahrstreifen">
                <anchor moveWithCells="1">
                  <from>
                    <xdr:col>5</xdr:col>
                    <xdr:colOff>95250</xdr:colOff>
                    <xdr:row>17</xdr:row>
                    <xdr:rowOff>0</xdr:rowOff>
                  </from>
                  <to>
                    <xdr:col>6</xdr:col>
                    <xdr:colOff>47625</xdr:colOff>
                    <xdr:row>18</xdr:row>
                    <xdr:rowOff>0</xdr:rowOff>
                  </to>
                </anchor>
              </controlPr>
            </control>
          </mc:Choice>
        </mc:AlternateContent>
        <mc:AlternateContent xmlns:mc="http://schemas.openxmlformats.org/markup-compatibility/2006">
          <mc:Choice Requires="x14">
            <control shapeId="66562" r:id="rId5" name="Check Box 2">
              <controlPr defaultSize="0" autoFill="0" autoLine="0" autoPict="0" altText="3 Fahrstreifen">
                <anchor moveWithCells="1">
                  <from>
                    <xdr:col>5</xdr:col>
                    <xdr:colOff>95250</xdr:colOff>
                    <xdr:row>18</xdr:row>
                    <xdr:rowOff>0</xdr:rowOff>
                  </from>
                  <to>
                    <xdr:col>6</xdr:col>
                    <xdr:colOff>47625</xdr:colOff>
                    <xdr:row>19</xdr:row>
                    <xdr:rowOff>0</xdr:rowOff>
                  </to>
                </anchor>
              </controlPr>
            </control>
          </mc:Choice>
        </mc:AlternateContent>
        <mc:AlternateContent xmlns:mc="http://schemas.openxmlformats.org/markup-compatibility/2006">
          <mc:Choice Requires="x14">
            <control shapeId="66563" r:id="rId6" name="Check Box 3">
              <controlPr defaultSize="0" autoFill="0" autoLine="0" autoPict="0" altText="3 Fahrstreifen">
                <anchor moveWithCells="1">
                  <from>
                    <xdr:col>5</xdr:col>
                    <xdr:colOff>95250</xdr:colOff>
                    <xdr:row>19</xdr:row>
                    <xdr:rowOff>0</xdr:rowOff>
                  </from>
                  <to>
                    <xdr:col>6</xdr:col>
                    <xdr:colOff>47625</xdr:colOff>
                    <xdr:row>20</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 id="{0450562C-20B8-4BFE-B9FC-EC0970179BBD}">
            <xm:f>Projektgrundlagen!I21</xm:f>
            <x14:dxf>
              <font>
                <strike/>
                <color rgb="FFC00000"/>
              </font>
              <fill>
                <patternFill>
                  <bgColor theme="0"/>
                </patternFill>
              </fill>
            </x14:dxf>
          </x14:cfRule>
          <xm:sqref>D37:G37</xm:sqref>
        </x14:conditionalFormatting>
        <x14:conditionalFormatting xmlns:xm="http://schemas.microsoft.com/office/excel/2006/main">
          <x14:cfRule type="expression" priority="2" id="{88FE88C3-3101-40C9-A1D6-449DEE7A87B4}">
            <xm:f>Projektgrundlagen!I21</xm:f>
            <x14:dxf>
              <font>
                <strike/>
                <color rgb="FFC00000"/>
              </font>
              <fill>
                <patternFill>
                  <bgColor theme="0"/>
                </patternFill>
              </fill>
            </x14:dxf>
          </x14:cfRule>
          <xm:sqref>H37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1">
    <tabColor rgb="FFC00000"/>
    <pageSetUpPr fitToPage="1"/>
  </sheetPr>
  <dimension ref="B2:J98"/>
  <sheetViews>
    <sheetView workbookViewId="0">
      <selection activeCell="B4" sqref="B4"/>
    </sheetView>
  </sheetViews>
  <sheetFormatPr baseColWidth="10" defaultRowHeight="12.75"/>
  <cols>
    <col min="2" max="2" width="47.28515625" customWidth="1"/>
    <col min="3" max="3" width="27.28515625" customWidth="1"/>
    <col min="4" max="4" width="10" customWidth="1"/>
    <col min="6" max="6" width="10" customWidth="1"/>
    <col min="7" max="7" width="11.85546875" bestFit="1" customWidth="1"/>
  </cols>
  <sheetData>
    <row r="2" spans="2:10">
      <c r="B2" t="s">
        <v>45</v>
      </c>
      <c r="C2" t="s">
        <v>185</v>
      </c>
      <c r="D2" t="s">
        <v>186</v>
      </c>
      <c r="E2" t="s">
        <v>187</v>
      </c>
      <c r="F2" t="s">
        <v>188</v>
      </c>
      <c r="G2" t="s">
        <v>80</v>
      </c>
    </row>
    <row r="3" spans="2:10">
      <c r="B3" t="str">
        <f>Projektgrundlagen!F2&amp;" "&amp;Projektgrundlagen!B2</f>
        <v>VII.34.4 Sicherheits- und Gesundheitskoordination</v>
      </c>
      <c r="C3" t="str">
        <f>Projektgrundlagen!E5</f>
        <v>B42H.E154000001</v>
      </c>
      <c r="D3" t="str">
        <f>Projektgrundlagen!E6&amp;" "&amp;Projektgrundlagen!E7</f>
        <v xml:space="preserve">Universität Bayreuth, Campus Kulmbach 1. BA </v>
      </c>
      <c r="E3" t="str">
        <f>Projektgrundlagen!G5</f>
        <v>26-081193</v>
      </c>
      <c r="F3">
        <f>Projektgrundlagen!E8</f>
        <v>0</v>
      </c>
      <c r="G3" s="503">
        <f>'E Honorarberechnung'!J68</f>
        <v>0</v>
      </c>
    </row>
    <row r="7" spans="2:10">
      <c r="B7" t="s">
        <v>75</v>
      </c>
      <c r="C7" t="s">
        <v>189</v>
      </c>
      <c r="D7" t="s">
        <v>190</v>
      </c>
    </row>
    <row r="8" spans="2:10">
      <c r="B8" s="504" t="s">
        <v>203</v>
      </c>
      <c r="C8" s="505">
        <f>'F Honorarübersicht'!E21</f>
        <v>0</v>
      </c>
      <c r="D8">
        <v>1</v>
      </c>
    </row>
    <row r="9" spans="2:10">
      <c r="B9" t="s">
        <v>191</v>
      </c>
      <c r="C9" s="506">
        <f>IF('E Honorarberechnung'!L27,'E Honorarberechnung'!I27*100,"")</f>
        <v>0</v>
      </c>
      <c r="D9">
        <v>2</v>
      </c>
    </row>
    <row r="10" spans="2:10">
      <c r="B10" t="s">
        <v>192</v>
      </c>
      <c r="C10" s="506">
        <f>'F Honorarübersicht'!F21</f>
        <v>0</v>
      </c>
      <c r="D10">
        <v>3</v>
      </c>
      <c r="J10" s="506"/>
    </row>
    <row r="11" spans="2:10">
      <c r="B11" t="s">
        <v>193</v>
      </c>
      <c r="C11" s="506">
        <f>'F Honorarübersicht'!G21</f>
        <v>0</v>
      </c>
      <c r="D11">
        <v>4</v>
      </c>
      <c r="J11" s="506"/>
    </row>
    <row r="12" spans="2:10">
      <c r="B12" t="s">
        <v>194</v>
      </c>
      <c r="C12" s="506">
        <f>'E Honorarberechnung'!I37*100</f>
        <v>19</v>
      </c>
      <c r="D12">
        <v>5</v>
      </c>
      <c r="J12" s="506"/>
    </row>
    <row r="13" spans="2:10">
      <c r="B13" t="s">
        <v>195</v>
      </c>
      <c r="C13" s="506">
        <f>'F Honorarübersicht'!H21</f>
        <v>0</v>
      </c>
      <c r="D13">
        <v>6</v>
      </c>
      <c r="J13" s="506"/>
    </row>
    <row r="14" spans="2:10">
      <c r="B14" s="504" t="s">
        <v>196</v>
      </c>
      <c r="C14" s="505">
        <f>'F Honorarübersicht'!I21</f>
        <v>0</v>
      </c>
      <c r="D14">
        <v>7</v>
      </c>
      <c r="J14" s="506"/>
    </row>
    <row r="15" spans="2:10">
      <c r="B15" s="507" t="str">
        <f>"15.1 "&amp;'E Honorarberechnung'!D43</f>
        <v>15.1 Auftragsnehmer/ Ingenieur nach Ing.-Gesetz</v>
      </c>
      <c r="C15" s="506">
        <f>'E Honorarberechnung'!I43</f>
        <v>0</v>
      </c>
      <c r="D15">
        <v>8</v>
      </c>
      <c r="I15" s="507"/>
      <c r="J15" s="506"/>
    </row>
    <row r="16" spans="2:10">
      <c r="B16" s="507" t="str">
        <f>"17.1 "&amp;'E Honorarberechnung'!D43&amp;"  mit "&amp;'E Honorarberechnung'!I56&amp;" Std."</f>
        <v>17.1 Auftragsnehmer/ Ingenieur nach Ing.-Gesetz  mit  Std.</v>
      </c>
      <c r="C16" s="506" t="str">
        <f>'E Honorarberechnung'!J56</f>
        <v/>
      </c>
      <c r="D16">
        <v>9</v>
      </c>
      <c r="I16" s="507"/>
      <c r="J16" s="506"/>
    </row>
    <row r="17" spans="2:10">
      <c r="B17" s="507" t="str">
        <f>"15.2 "&amp;'E Honorarberechnung'!D44</f>
        <v>15.2 Techniker</v>
      </c>
      <c r="C17" s="506">
        <f>'E Honorarberechnung'!I44</f>
        <v>0</v>
      </c>
      <c r="D17">
        <v>10</v>
      </c>
      <c r="I17" s="507"/>
      <c r="J17" s="506"/>
    </row>
    <row r="18" spans="2:10">
      <c r="B18" s="507" t="str">
        <f>"17.2 "&amp;'E Honorarberechnung'!D44&amp;"  mit "&amp;'E Honorarberechnung'!I57&amp;" Std."</f>
        <v>17.2 Techniker  mit  Std.</v>
      </c>
      <c r="C18" s="506" t="str">
        <f>'E Honorarberechnung'!J57</f>
        <v/>
      </c>
      <c r="D18">
        <v>11</v>
      </c>
      <c r="I18" s="507"/>
      <c r="J18" s="506"/>
    </row>
    <row r="19" spans="2:10">
      <c r="B19" s="507" t="str">
        <f>"15.3 "&amp;'E Honorarberechnung'!D45</f>
        <v xml:space="preserve">15.3 Technische Zeichner, sonst. Mitarbeiter </v>
      </c>
      <c r="C19" s="506">
        <f>'E Honorarberechnung'!I45</f>
        <v>0</v>
      </c>
      <c r="D19">
        <v>12</v>
      </c>
      <c r="I19" s="507"/>
      <c r="J19" s="506"/>
    </row>
    <row r="20" spans="2:10">
      <c r="B20" s="507" t="str">
        <f>"17.3 "&amp;'E Honorarberechnung'!D45&amp;"  mit "&amp;'E Honorarberechnung'!I58&amp;" Std."</f>
        <v>17.3 Technische Zeichner, sonst. Mitarbeiter   mit  Std.</v>
      </c>
      <c r="C20" s="506" t="str">
        <f>'E Honorarberechnung'!J58</f>
        <v/>
      </c>
      <c r="D20">
        <v>13</v>
      </c>
      <c r="I20" s="507"/>
      <c r="J20" s="506"/>
    </row>
    <row r="21" spans="2:10">
      <c r="B21" s="507" t="str">
        <f>"18 "&amp;'E Honorarberechnung'!C59</f>
        <v xml:space="preserve">18 Sonstige Vereinbarungen: </v>
      </c>
      <c r="C21" s="506" t="str">
        <f>IFERROR('E Honorarberechnung'!J60+'E Honorarberechnung'!J61,"")</f>
        <v/>
      </c>
      <c r="D21">
        <v>14</v>
      </c>
      <c r="I21" s="507"/>
      <c r="J21" s="506"/>
    </row>
    <row r="22" spans="2:10">
      <c r="B22" t="s">
        <v>197</v>
      </c>
      <c r="C22" s="506">
        <f>'E Honorarberechnung'!J65</f>
        <v>0</v>
      </c>
      <c r="D22">
        <v>15</v>
      </c>
      <c r="J22" s="506"/>
    </row>
    <row r="23" spans="2:10">
      <c r="B23" t="s">
        <v>198</v>
      </c>
      <c r="C23" s="506">
        <f>'E Honorarberechnung'!J66</f>
        <v>0</v>
      </c>
      <c r="D23">
        <v>16</v>
      </c>
      <c r="J23" s="506"/>
    </row>
    <row r="24" spans="2:10">
      <c r="B24" s="504" t="s">
        <v>199</v>
      </c>
      <c r="C24" s="505">
        <f>'E Honorarberechnung'!J68</f>
        <v>0</v>
      </c>
      <c r="D24">
        <v>17</v>
      </c>
      <c r="J24" s="506"/>
    </row>
    <row r="25" spans="2:10">
      <c r="C25" s="506"/>
      <c r="E25" s="506"/>
    </row>
    <row r="26" spans="2:10">
      <c r="B26" s="504"/>
      <c r="C26" s="505"/>
    </row>
    <row r="27" spans="2:10">
      <c r="B27" s="504"/>
      <c r="C27" s="505"/>
    </row>
    <row r="28" spans="2:10">
      <c r="B28" s="504"/>
      <c r="C28" s="505"/>
    </row>
    <row r="29" spans="2:10">
      <c r="B29" s="508" t="s">
        <v>200</v>
      </c>
      <c r="C29" s="509" t="s">
        <v>13</v>
      </c>
      <c r="D29" s="509" t="s">
        <v>12</v>
      </c>
      <c r="E29" s="509" t="s">
        <v>201</v>
      </c>
      <c r="F29" s="510" t="s">
        <v>202</v>
      </c>
    </row>
    <row r="30" spans="2:10">
      <c r="B30" t="str">
        <f>IF(AND(Projektgrundlagen!$I$25,'D Leistungen'!M13=TRUE),'D Leistungen'!C13&amp;" "&amp;'D Leistungen'!F13&amp;" "&amp;'D Leistungen'!F14,"")</f>
        <v>1.01 Leistungen während der Planungsphase des Bauvorhabens  gemäß RAB 30 Nummer 3.1
Aufgaben des Koordinators während der Planung der Ausführung:
- Koordinierung der Maßnahmen aus den allgemeinen 
  Grundsätzen nach § 4 Arbeitsschutzgesetz bei der Planung 
  der Ausführung</v>
      </c>
      <c r="C30" s="506">
        <f>IF(AND(Projektgrundlagen!$I$25,'D Leistungen'!M13=TRUE),'D Leistungen'!H13,"")</f>
        <v>1</v>
      </c>
      <c r="D30" s="506" t="str">
        <f>IF(AND(Projektgrundlagen!$I$25,'D Leistungen'!M13=TRUE),'D Leistungen'!I13,"")</f>
        <v>psch</v>
      </c>
      <c r="E30" s="506">
        <f>IF(AND(Projektgrundlagen!$I$25,'D Leistungen'!M13=TRUE),'D Leistungen'!J13,"")</f>
        <v>0</v>
      </c>
      <c r="F30" s="506">
        <f>IF(AND(Projektgrundlagen!$I$25,'D Leistungen'!M13=TRUE),'D Leistungen'!K13,"")</f>
        <v>0</v>
      </c>
    </row>
    <row r="31" spans="2:10">
      <c r="B31" t="str">
        <f>IF(AND(Projektgrundlagen!$I$25,'D Leistungen'!M14=TRUE),'D Leistungen'!C14&amp;" "&amp;'D Leistungen'!F14&amp;" "&amp;'D Leistungen'!F15,"")</f>
        <v/>
      </c>
      <c r="C31" s="506" t="str">
        <f>IF(AND(Projektgrundlagen!$I$25,'D Leistungen'!M14=TRUE),'D Leistungen'!H14,"")</f>
        <v/>
      </c>
      <c r="D31" s="506" t="str">
        <f>IF(AND(Projektgrundlagen!$I$25,'D Leistungen'!M14=TRUE),'D Leistungen'!I14,"")</f>
        <v/>
      </c>
      <c r="E31" s="506" t="str">
        <f>IF(AND(Projektgrundlagen!$I$25,'D Leistungen'!M14=TRUE),'D Leistungen'!J14,"")</f>
        <v/>
      </c>
      <c r="F31" s="506" t="str">
        <f>IF(AND(Projektgrundlagen!$I$25,'D Leistungen'!M14=TRUE),'D Leistungen'!K14,"")</f>
        <v/>
      </c>
    </row>
    <row r="32" spans="2:10">
      <c r="B32" t="str">
        <f>IF(AND(Projektgrundlagen!$I$25,'D Leistungen'!M15=TRUE),'D Leistungen'!C15&amp;" "&amp;'D Leistungen'!F15&amp;" "&amp;'D Leistungen'!F17,"")</f>
        <v/>
      </c>
      <c r="C32" s="506" t="str">
        <f>IF(AND(Projektgrundlagen!$I$25,'D Leistungen'!M15=TRUE),'D Leistungen'!H15,"")</f>
        <v/>
      </c>
      <c r="D32" s="506" t="str">
        <f>IF(AND(Projektgrundlagen!$I$25,'D Leistungen'!M15=TRUE),'D Leistungen'!I15,"")</f>
        <v/>
      </c>
      <c r="E32" s="506" t="str">
        <f>IF(AND(Projektgrundlagen!$I$25,'D Leistungen'!M15=TRUE),'D Leistungen'!J15,"")</f>
        <v/>
      </c>
      <c r="F32" s="506" t="str">
        <f>IF(AND(Projektgrundlagen!$I$25,'D Leistungen'!M15=TRUE),'D Leistungen'!K15,"")</f>
        <v/>
      </c>
    </row>
    <row r="33" spans="2:8">
      <c r="B33" t="str">
        <f>IF(AND(Projektgrundlagen!$I$25,'D Leistungen'!M17=TRUE),'D Leistungen'!C17&amp;" "&amp;'D Leistungen'!F17&amp;" "&amp;'D Leistungen'!F20,"")</f>
        <v/>
      </c>
      <c r="C33" s="506" t="str">
        <f>IF(AND(Projektgrundlagen!$I$25,'D Leistungen'!M17=TRUE),'D Leistungen'!H17,"")</f>
        <v/>
      </c>
      <c r="D33" s="506" t="str">
        <f>IF(AND(Projektgrundlagen!$I$25,'D Leistungen'!M17=TRUE),'D Leistungen'!I17,"")</f>
        <v/>
      </c>
      <c r="E33" s="506" t="str">
        <f>IF(AND(Projektgrundlagen!$I$25,'D Leistungen'!M17=TRUE),'D Leistungen'!J17,"")</f>
        <v/>
      </c>
      <c r="F33" s="506" t="str">
        <f>IF(AND(Projektgrundlagen!$I$25,'D Leistungen'!M17=TRUE),'D Leistungen'!K17,"")</f>
        <v/>
      </c>
    </row>
    <row r="34" spans="2:8">
      <c r="B34" t="str">
        <f>IF(AND(Projektgrundlagen!$I$25,'D Leistungen'!M20=TRUE),'D Leistungen'!C20&amp;" "&amp;'D Leistungen'!F20&amp;" "&amp;'D Leistungen'!F21,"")</f>
        <v/>
      </c>
      <c r="C34" s="506" t="str">
        <f>IF(AND(Projektgrundlagen!$I$25,'D Leistungen'!M20=TRUE),'D Leistungen'!H20,"")</f>
        <v/>
      </c>
      <c r="D34" s="506" t="str">
        <f>IF(AND(Projektgrundlagen!$I$25,'D Leistungen'!M20=TRUE),'D Leistungen'!I20,"")</f>
        <v/>
      </c>
      <c r="E34" s="506" t="str">
        <f>IF(AND(Projektgrundlagen!$I$25,'D Leistungen'!M20=TRUE),'D Leistungen'!J20,"")</f>
        <v/>
      </c>
      <c r="F34" s="506" t="str">
        <f>IF(AND(Projektgrundlagen!$I$25,'D Leistungen'!M20=TRUE),'D Leistungen'!K20,"")</f>
        <v/>
      </c>
    </row>
    <row r="35" spans="2:8" ht="14.25">
      <c r="B35" t="str">
        <f>IF(AND(Projektgrundlagen!$I$25,'D Leistungen'!M21=TRUE),'D Leistungen'!C21&amp;" "&amp;'D Leistungen'!F21&amp;" "&amp;'D Leistungen'!F22,"")</f>
        <v/>
      </c>
      <c r="C35" s="506" t="str">
        <f>IF(AND(Projektgrundlagen!$I$25,'D Leistungen'!M21=TRUE),'D Leistungen'!H21,"")</f>
        <v/>
      </c>
      <c r="D35" s="506" t="str">
        <f>IF(AND(Projektgrundlagen!$I$25,'D Leistungen'!M21=TRUE),'D Leistungen'!I21,"")</f>
        <v/>
      </c>
      <c r="E35" s="506" t="str">
        <f>IF(AND(Projektgrundlagen!$I$25,'D Leistungen'!M21=TRUE),'D Leistungen'!J21,"")</f>
        <v/>
      </c>
      <c r="F35" s="506" t="str">
        <f>IF(AND(Projektgrundlagen!$I$25,'D Leistungen'!M21=TRUE),'D Leistungen'!K21,"")</f>
        <v/>
      </c>
      <c r="G35" s="511"/>
      <c r="H35" s="512"/>
    </row>
    <row r="36" spans="2:8" ht="14.25">
      <c r="B36" t="str">
        <f>IF(AND(Projektgrundlagen!$I$25,'D Leistungen'!M22=TRUE),'D Leistungen'!C22&amp;" "&amp;'D Leistungen'!F22&amp;" "&amp;'D Leistungen'!F23,"")</f>
        <v/>
      </c>
      <c r="C36" s="506" t="str">
        <f>IF(AND(Projektgrundlagen!$I$25,'D Leistungen'!M22=TRUE),'D Leistungen'!H22,"")</f>
        <v/>
      </c>
      <c r="D36" s="506" t="str">
        <f>IF(AND(Projektgrundlagen!$I$25,'D Leistungen'!M22=TRUE),'D Leistungen'!I22,"")</f>
        <v/>
      </c>
      <c r="E36" s="506" t="str">
        <f>IF(AND(Projektgrundlagen!$I$25,'D Leistungen'!M22=TRUE),'D Leistungen'!J22,"")</f>
        <v/>
      </c>
      <c r="F36" s="506" t="str">
        <f>IF(AND(Projektgrundlagen!$I$25,'D Leistungen'!M22=TRUE),'D Leistungen'!K22,"")</f>
        <v/>
      </c>
      <c r="G36" s="511"/>
      <c r="H36" s="512"/>
    </row>
    <row r="37" spans="2:8" ht="14.25">
      <c r="B37" t="str">
        <f>IF(AND(Projektgrundlagen!$I$25,'D Leistungen'!M23=TRUE),'D Leistungen'!C23&amp;" "&amp;'D Leistungen'!F23&amp;" "&amp;'D Leistungen'!F24,"")</f>
        <v/>
      </c>
      <c r="C37" s="506" t="str">
        <f>IF(AND(Projektgrundlagen!$I$25,'D Leistungen'!M23=TRUE),'D Leistungen'!H23,"")</f>
        <v/>
      </c>
      <c r="D37" s="506" t="str">
        <f>IF(AND(Projektgrundlagen!$I$25,'D Leistungen'!M23=TRUE),'D Leistungen'!I23,"")</f>
        <v/>
      </c>
      <c r="E37" s="506" t="str">
        <f>IF(AND(Projektgrundlagen!$I$25,'D Leistungen'!M23=TRUE),'D Leistungen'!J23,"")</f>
        <v/>
      </c>
      <c r="F37" s="506" t="str">
        <f>IF(AND(Projektgrundlagen!$I$25,'D Leistungen'!M23=TRUE),'D Leistungen'!K23,"")</f>
        <v/>
      </c>
      <c r="G37" s="511"/>
      <c r="H37" s="512"/>
    </row>
    <row r="38" spans="2:8" ht="14.25">
      <c r="B38" t="str">
        <f>IF(AND(Projektgrundlagen!$I$25,'D Leistungen'!M24=TRUE),'D Leistungen'!C24&amp;" "&amp;'D Leistungen'!F24&amp;" "&amp;'D Leistungen'!F25,"")</f>
        <v/>
      </c>
      <c r="C38" s="506" t="str">
        <f>IF(AND(Projektgrundlagen!$I$25,'D Leistungen'!M24=TRUE),'D Leistungen'!H24,"")</f>
        <v/>
      </c>
      <c r="D38" s="506" t="str">
        <f>IF(AND(Projektgrundlagen!$I$25,'D Leistungen'!M24=TRUE),'D Leistungen'!I24,"")</f>
        <v/>
      </c>
      <c r="E38" s="506" t="str">
        <f>IF(AND(Projektgrundlagen!$I$25,'D Leistungen'!M24=TRUE),'D Leistungen'!J24,"")</f>
        <v/>
      </c>
      <c r="F38" s="506" t="str">
        <f>IF(AND(Projektgrundlagen!$I$25,'D Leistungen'!M24=TRUE),'D Leistungen'!K24,"")</f>
        <v/>
      </c>
      <c r="G38" s="511"/>
      <c r="H38" s="512"/>
    </row>
    <row r="39" spans="2:8" ht="14.25">
      <c r="B39" t="str">
        <f>IF(AND(Projektgrundlagen!$I$25,'D Leistungen'!M25=TRUE),'D Leistungen'!C25&amp;" "&amp;'D Leistungen'!F25&amp;" "&amp;'D Leistungen'!F26,"")</f>
        <v/>
      </c>
      <c r="C39" s="506" t="str">
        <f>IF(AND(Projektgrundlagen!$I$25,'D Leistungen'!M25=TRUE),'D Leistungen'!H25,"")</f>
        <v/>
      </c>
      <c r="D39" s="506" t="str">
        <f>IF(AND(Projektgrundlagen!$I$25,'D Leistungen'!M25=TRUE),'D Leistungen'!I25,"")</f>
        <v/>
      </c>
      <c r="E39" s="506" t="str">
        <f>IF(AND(Projektgrundlagen!$I$25,'D Leistungen'!M25=TRUE),'D Leistungen'!J25,"")</f>
        <v/>
      </c>
      <c r="F39" s="506" t="str">
        <f>IF(AND(Projektgrundlagen!$I$25,'D Leistungen'!M25=TRUE),'D Leistungen'!K25,"")</f>
        <v/>
      </c>
      <c r="G39" s="511"/>
      <c r="H39" s="512"/>
    </row>
    <row r="40" spans="2:8" ht="14.25">
      <c r="B40" t="str">
        <f>IF(AND(Projektgrundlagen!$I$25,'D Leistungen'!M26=TRUE),'D Leistungen'!C26&amp;" "&amp;'D Leistungen'!F26&amp;" "&amp;'D Leistungen'!F27,"")</f>
        <v/>
      </c>
      <c r="C40" s="506" t="str">
        <f>IF(AND(Projektgrundlagen!$I$25,'D Leistungen'!M26=TRUE),'D Leistungen'!H26,"")</f>
        <v/>
      </c>
      <c r="D40" s="506" t="str">
        <f>IF(AND(Projektgrundlagen!$I$25,'D Leistungen'!M26=TRUE),'D Leistungen'!I26,"")</f>
        <v/>
      </c>
      <c r="E40" s="506" t="str">
        <f>IF(AND(Projektgrundlagen!$I$25,'D Leistungen'!M26=TRUE),'D Leistungen'!J26,"")</f>
        <v/>
      </c>
      <c r="F40" s="506" t="str">
        <f>IF(AND(Projektgrundlagen!$I$25,'D Leistungen'!M26=TRUE),'D Leistungen'!K26,"")</f>
        <v/>
      </c>
      <c r="G40" s="511"/>
      <c r="H40" s="512"/>
    </row>
    <row r="41" spans="2:8" ht="14.25">
      <c r="B41" t="str">
        <f>IF(AND(Projektgrundlagen!$I$25,'D Leistungen'!M27=TRUE),'D Leistungen'!C27&amp;" "&amp;'D Leistungen'!F27&amp;" "&amp;'D Leistungen'!F28,"")</f>
        <v/>
      </c>
      <c r="C41" s="506" t="str">
        <f>IF(AND(Projektgrundlagen!$I$25,'D Leistungen'!M27=TRUE),'D Leistungen'!H27,"")</f>
        <v/>
      </c>
      <c r="D41" s="506" t="str">
        <f>IF(AND(Projektgrundlagen!$I$25,'D Leistungen'!M27=TRUE),'D Leistungen'!I27,"")</f>
        <v/>
      </c>
      <c r="E41" s="506" t="str">
        <f>IF(AND(Projektgrundlagen!$I$25,'D Leistungen'!M27=TRUE),'D Leistungen'!J27,"")</f>
        <v/>
      </c>
      <c r="F41" s="506" t="str">
        <f>IF(AND(Projektgrundlagen!$I$25,'D Leistungen'!M27=TRUE),'D Leistungen'!K27,"")</f>
        <v/>
      </c>
      <c r="G41" s="511"/>
      <c r="H41" s="512"/>
    </row>
    <row r="42" spans="2:8" ht="14.25">
      <c r="B42" t="str">
        <f>IF(AND(Projektgrundlagen!$I$25,'D Leistungen'!M28=TRUE),'D Leistungen'!C28&amp;" "&amp;'D Leistungen'!F28&amp;" "&amp;'D Leistungen'!F29,"")</f>
        <v/>
      </c>
      <c r="C42" s="506" t="str">
        <f>IF(AND(Projektgrundlagen!$I$25,'D Leistungen'!M28=TRUE),'D Leistungen'!H28,"")</f>
        <v/>
      </c>
      <c r="D42" s="506" t="str">
        <f>IF(AND(Projektgrundlagen!$I$25,'D Leistungen'!M28=TRUE),'D Leistungen'!I28,"")</f>
        <v/>
      </c>
      <c r="E42" s="506" t="str">
        <f>IF(AND(Projektgrundlagen!$I$25,'D Leistungen'!M28=TRUE),'D Leistungen'!J28,"")</f>
        <v/>
      </c>
      <c r="F42" s="506" t="str">
        <f>IF(AND(Projektgrundlagen!$I$25,'D Leistungen'!M28=TRUE),'D Leistungen'!K28,"")</f>
        <v/>
      </c>
      <c r="G42" s="511"/>
      <c r="H42" s="512"/>
    </row>
    <row r="43" spans="2:8" ht="14.25">
      <c r="B43" t="str">
        <f>IF(AND(Projektgrundlagen!$I$25,'D Leistungen'!M29=TRUE),'D Leistungen'!C29&amp;" "&amp;'D Leistungen'!F29&amp;" "&amp;'D Leistungen'!F30,"")</f>
        <v/>
      </c>
      <c r="C43" s="506" t="str">
        <f>IF(AND(Projektgrundlagen!$I$25,'D Leistungen'!M29=TRUE),'D Leistungen'!H29,"")</f>
        <v/>
      </c>
      <c r="D43" s="506" t="str">
        <f>IF(AND(Projektgrundlagen!$I$25,'D Leistungen'!M29=TRUE),'D Leistungen'!I29,"")</f>
        <v/>
      </c>
      <c r="E43" s="506" t="str">
        <f>IF(AND(Projektgrundlagen!$I$25,'D Leistungen'!M29=TRUE),'D Leistungen'!J29,"")</f>
        <v/>
      </c>
      <c r="F43" s="506" t="str">
        <f>IF(AND(Projektgrundlagen!$I$25,'D Leistungen'!M29=TRUE),'D Leistungen'!K29,"")</f>
        <v/>
      </c>
      <c r="G43" s="511"/>
      <c r="H43" s="512"/>
    </row>
    <row r="44" spans="2:8" ht="14.25">
      <c r="B44" t="str">
        <f>IF(AND(Projektgrundlagen!$I$25,'D Leistungen'!M30=TRUE),'D Leistungen'!C30&amp;" "&amp;'D Leistungen'!F30&amp;" "&amp;'D Leistungen'!F31,"")</f>
        <v>2.01 Leistungen während der Ausführungsphase des Bauvorhabens gemäß RAB 30 Nummer 3.2
Aufgaben des Koordinators während der Ausführung:</v>
      </c>
      <c r="C44" s="506">
        <f>IF(AND(Projektgrundlagen!$I$25,'D Leistungen'!M30=TRUE),'D Leistungen'!H30,"")</f>
        <v>1</v>
      </c>
      <c r="D44" s="506" t="str">
        <f>IF(AND(Projektgrundlagen!$I$25,'D Leistungen'!M30=TRUE),'D Leistungen'!I30,"")</f>
        <v>psch</v>
      </c>
      <c r="E44" s="506">
        <f>IF(AND(Projektgrundlagen!$I$25,'D Leistungen'!M30=TRUE),'D Leistungen'!J30,"")</f>
        <v>0</v>
      </c>
      <c r="F44" s="506">
        <f>IF(AND(Projektgrundlagen!$I$25,'D Leistungen'!M30=TRUE),'D Leistungen'!K30,"")</f>
        <v>0</v>
      </c>
      <c r="G44" s="511"/>
      <c r="H44" s="512"/>
    </row>
    <row r="45" spans="2:8" ht="14.25">
      <c r="B45" t="str">
        <f>IF(AND(Projektgrundlagen!$I$25,'D Leistungen'!M31=TRUE),'D Leistungen'!C31&amp;" "&amp;'D Leistungen'!F31&amp;" "&amp;'D Leistungen'!F32,"")</f>
        <v/>
      </c>
      <c r="C45" s="506" t="str">
        <f>IF(AND(Projektgrundlagen!$I$25,'D Leistungen'!M31=TRUE),'D Leistungen'!H31,"")</f>
        <v/>
      </c>
      <c r="D45" s="506" t="str">
        <f>IF(AND(Projektgrundlagen!$I$25,'D Leistungen'!M31=TRUE),'D Leistungen'!I31,"")</f>
        <v/>
      </c>
      <c r="E45" s="506" t="str">
        <f>IF(AND(Projektgrundlagen!$I$25,'D Leistungen'!M31=TRUE),'D Leistungen'!J31,"")</f>
        <v/>
      </c>
      <c r="F45" s="506" t="str">
        <f>IF(AND(Projektgrundlagen!$I$25,'D Leistungen'!M31=TRUE),'D Leistungen'!K31,"")</f>
        <v/>
      </c>
      <c r="G45" s="511"/>
      <c r="H45" s="512"/>
    </row>
    <row r="46" spans="2:8" ht="14.25">
      <c r="B46" t="str">
        <f>IF(AND(Projektgrundlagen!$I$25,'D Leistungen'!M32=TRUE),'D Leistungen'!C32&amp;" "&amp;'D Leistungen'!F32&amp;" "&amp;'D Leistungen'!F36,"")</f>
        <v/>
      </c>
      <c r="C46" s="506" t="str">
        <f>IF(AND(Projektgrundlagen!$I$25,'D Leistungen'!M32=TRUE),'D Leistungen'!H32,"")</f>
        <v/>
      </c>
      <c r="D46" s="506" t="str">
        <f>IF(AND(Projektgrundlagen!$I$25,'D Leistungen'!M32=TRUE),'D Leistungen'!I32,"")</f>
        <v/>
      </c>
      <c r="E46" s="506" t="str">
        <f>IF(AND(Projektgrundlagen!$I$25,'D Leistungen'!M32=TRUE),'D Leistungen'!J32,"")</f>
        <v/>
      </c>
      <c r="F46" s="506" t="str">
        <f>IF(AND(Projektgrundlagen!$I$25,'D Leistungen'!M32=TRUE),'D Leistungen'!K32,"")</f>
        <v/>
      </c>
      <c r="G46" s="511"/>
      <c r="H46" s="512"/>
    </row>
    <row r="47" spans="2:8" ht="14.25">
      <c r="B47" t="str">
        <f>IF(AND(Projektgrundlagen!$I$25,'D Leistungen'!M36=TRUE),'D Leistungen'!C36&amp;" "&amp;'D Leistungen'!F36&amp;" "&amp;'D Leistungen'!F37,"")</f>
        <v/>
      </c>
      <c r="C47" s="506" t="str">
        <f>IF(AND(Projektgrundlagen!$I$25,'D Leistungen'!M36=TRUE),'D Leistungen'!H36,"")</f>
        <v/>
      </c>
      <c r="D47" s="506" t="str">
        <f>IF(AND(Projektgrundlagen!$I$25,'D Leistungen'!M36=TRUE),'D Leistungen'!I36,"")</f>
        <v/>
      </c>
      <c r="E47" s="506" t="str">
        <f>IF(AND(Projektgrundlagen!$I$25,'D Leistungen'!M36=TRUE),'D Leistungen'!J36,"")</f>
        <v/>
      </c>
      <c r="F47" s="506" t="str">
        <f>IF(AND(Projektgrundlagen!$I$25,'D Leistungen'!M36=TRUE),'D Leistungen'!K36,"")</f>
        <v/>
      </c>
      <c r="G47" s="511"/>
      <c r="H47" s="512"/>
    </row>
    <row r="48" spans="2:8" ht="14.25">
      <c r="B48" t="str">
        <f>IF(AND(Projektgrundlagen!$I$25,'D Leistungen'!M37=TRUE),'D Leistungen'!C37&amp;" "&amp;'D Leistungen'!F37&amp;" "&amp;'D Leistungen'!F38,"")</f>
        <v>2.02 Baustellenbegehungen einschl. Dokumentation nach § 6 Nr. 6.2.2 des Vertrages</v>
      </c>
      <c r="C48" s="506">
        <f>IF(AND(Projektgrundlagen!$I$25,'D Leistungen'!M37=TRUE),'D Leistungen'!H37,"")</f>
        <v>180</v>
      </c>
      <c r="D48" s="506" t="str">
        <f>IF(AND(Projektgrundlagen!$I$25,'D Leistungen'!M37=TRUE),'D Leistungen'!I37,"")</f>
        <v>Stck</v>
      </c>
      <c r="E48" s="506">
        <f>IF(AND(Projektgrundlagen!$I$25,'D Leistungen'!M37=TRUE),'D Leistungen'!J37,"")</f>
        <v>0</v>
      </c>
      <c r="F48" s="506">
        <f>IF(AND(Projektgrundlagen!$I$25,'D Leistungen'!M37=TRUE),'D Leistungen'!K37,"")</f>
        <v>0</v>
      </c>
      <c r="G48" s="511"/>
      <c r="H48" s="512"/>
    </row>
    <row r="49" spans="2:8" ht="14.25">
      <c r="B49" t="str">
        <f>IF(AND(Projektgrundlagen!$I$25,'D Leistungen'!M38=TRUE),'D Leistungen'!C38&amp;" "&amp;'D Leistungen'!F38&amp;" "&amp;'D Leistungen'!F40,"")</f>
        <v/>
      </c>
      <c r="C49" s="506" t="str">
        <f>IF(AND(Projektgrundlagen!$I$25,'D Leistungen'!M38=TRUE),'D Leistungen'!H38,"")</f>
        <v/>
      </c>
      <c r="D49" s="506" t="str">
        <f>IF(AND(Projektgrundlagen!$I$25,'D Leistungen'!M38=TRUE),'D Leistungen'!I38,"")</f>
        <v/>
      </c>
      <c r="E49" s="506" t="str">
        <f>IF(AND(Projektgrundlagen!$I$25,'D Leistungen'!M38=TRUE),'D Leistungen'!J38,"")</f>
        <v/>
      </c>
      <c r="F49" s="506" t="str">
        <f>IF(AND(Projektgrundlagen!$I$25,'D Leistungen'!M38=TRUE),'D Leistungen'!K38,"")</f>
        <v/>
      </c>
      <c r="G49" s="511"/>
      <c r="H49" s="512"/>
    </row>
    <row r="50" spans="2:8" ht="14.25">
      <c r="B50" t="str">
        <f>IF(AND(Projektgrundlagen!$I$25,'D Leistungen'!M40=TRUE),'D Leistungen'!C40&amp;" "&amp;'D Leistungen'!F40&amp;" "&amp;'D Leistungen'!F41,"")</f>
        <v/>
      </c>
      <c r="C50" s="506" t="str">
        <f>IF(AND(Projektgrundlagen!$I$25,'D Leistungen'!M40=TRUE),'D Leistungen'!H40,"")</f>
        <v/>
      </c>
      <c r="D50" s="506" t="str">
        <f>IF(AND(Projektgrundlagen!$I$25,'D Leistungen'!M40=TRUE),'D Leistungen'!I40,"")</f>
        <v/>
      </c>
      <c r="E50" s="506" t="str">
        <f>IF(AND(Projektgrundlagen!$I$25,'D Leistungen'!M40=TRUE),'D Leistungen'!J40,"")</f>
        <v/>
      </c>
      <c r="F50" s="506" t="str">
        <f>IF(AND(Projektgrundlagen!$I$25,'D Leistungen'!M40=TRUE),'D Leistungen'!K40,"")</f>
        <v/>
      </c>
      <c r="G50" s="511"/>
      <c r="H50" s="512"/>
    </row>
    <row r="51" spans="2:8" ht="14.25">
      <c r="B51" t="str">
        <f>IF(AND(Projektgrundlagen!$I$25,'D Leistungen'!M41=TRUE),'D Leistungen'!C41&amp;" "&amp;'D Leistungen'!F41&amp;" "&amp;'D Leistungen'!F42,"")</f>
        <v/>
      </c>
      <c r="C51" s="506" t="str">
        <f>IF(AND(Projektgrundlagen!$I$25,'D Leistungen'!M41=TRUE),'D Leistungen'!H41,"")</f>
        <v/>
      </c>
      <c r="D51" s="506" t="str">
        <f>IF(AND(Projektgrundlagen!$I$25,'D Leistungen'!M41=TRUE),'D Leistungen'!I41,"")</f>
        <v/>
      </c>
      <c r="E51" s="506" t="str">
        <f>IF(AND(Projektgrundlagen!$I$25,'D Leistungen'!M41=TRUE),'D Leistungen'!J41,"")</f>
        <v/>
      </c>
      <c r="F51" s="506" t="str">
        <f>IF(AND(Projektgrundlagen!$I$25,'D Leistungen'!M41=TRUE),'D Leistungen'!K41,"")</f>
        <v/>
      </c>
      <c r="G51" s="511"/>
      <c r="H51" s="512"/>
    </row>
    <row r="52" spans="2:8" ht="14.25">
      <c r="B52" t="str">
        <f>IF(AND(Projektgrundlagen!$I$25,'D Leistungen'!M42=TRUE),'D Leistungen'!C42&amp;" "&amp;'D Leistungen'!F42&amp;" "&amp;'D Leistungen'!F43,"")</f>
        <v/>
      </c>
      <c r="C52" s="506" t="str">
        <f>IF(AND(Projektgrundlagen!$I$25,'D Leistungen'!M42=TRUE),'D Leistungen'!H42,"")</f>
        <v/>
      </c>
      <c r="D52" s="506" t="str">
        <f>IF(AND(Projektgrundlagen!$I$25,'D Leistungen'!M42=TRUE),'D Leistungen'!I42,"")</f>
        <v/>
      </c>
      <c r="E52" s="506" t="str">
        <f>IF(AND(Projektgrundlagen!$I$25,'D Leistungen'!M42=TRUE),'D Leistungen'!J42,"")</f>
        <v/>
      </c>
      <c r="F52" s="506" t="str">
        <f>IF(AND(Projektgrundlagen!$I$25,'D Leistungen'!M42=TRUE),'D Leistungen'!K42,"")</f>
        <v/>
      </c>
      <c r="G52" s="511"/>
      <c r="H52" s="512"/>
    </row>
    <row r="53" spans="2:8" ht="14.25">
      <c r="B53" t="str">
        <f>IF(AND(Projektgrundlagen!$I$25,'D Leistungen'!M43=TRUE),'D Leistungen'!C43&amp;" "&amp;'D Leistungen'!F43&amp;" "&amp;'D Leistungen'!F44,"")</f>
        <v/>
      </c>
      <c r="C53" s="506" t="str">
        <f>IF(AND(Projektgrundlagen!$I$25,'D Leistungen'!M43=TRUE),'D Leistungen'!H43,"")</f>
        <v/>
      </c>
      <c r="D53" s="506" t="str">
        <f>IF(AND(Projektgrundlagen!$I$25,'D Leistungen'!M43=TRUE),'D Leistungen'!I43,"")</f>
        <v/>
      </c>
      <c r="E53" s="506" t="str">
        <f>IF(AND(Projektgrundlagen!$I$25,'D Leistungen'!M43=TRUE),'D Leistungen'!J43,"")</f>
        <v/>
      </c>
      <c r="F53" s="506" t="str">
        <f>IF(AND(Projektgrundlagen!$I$25,'D Leistungen'!M43=TRUE),'D Leistungen'!K43,"")</f>
        <v/>
      </c>
      <c r="G53" s="511"/>
      <c r="H53" s="512"/>
    </row>
    <row r="54" spans="2:8" ht="14.25">
      <c r="B54" t="str">
        <f>IF(AND(Projektgrundlagen!$I$25,'D Leistungen'!M44=TRUE),'D Leistungen'!C44&amp;" "&amp;'D Leistungen'!F44&amp;" "&amp;'D Leistungen'!F45,"")</f>
        <v/>
      </c>
      <c r="C54" s="506" t="str">
        <f>IF(AND(Projektgrundlagen!$I$25,'D Leistungen'!M44=TRUE),'D Leistungen'!H44,"")</f>
        <v/>
      </c>
      <c r="D54" s="506" t="str">
        <f>IF(AND(Projektgrundlagen!$I$25,'D Leistungen'!M44=TRUE),'D Leistungen'!I44,"")</f>
        <v/>
      </c>
      <c r="E54" s="506" t="str">
        <f>IF(AND(Projektgrundlagen!$I$25,'D Leistungen'!M44=TRUE),'D Leistungen'!J44,"")</f>
        <v/>
      </c>
      <c r="F54" s="506" t="str">
        <f>IF(AND(Projektgrundlagen!$I$25,'D Leistungen'!M44=TRUE),'D Leistungen'!K44,"")</f>
        <v/>
      </c>
      <c r="G54" s="511"/>
      <c r="H54" s="512"/>
    </row>
    <row r="55" spans="2:8" ht="14.25">
      <c r="B55" t="str">
        <f>IF(AND(Projektgrundlagen!$I$25,'D Leistungen'!M45=TRUE),'D Leistungen'!C45&amp;" "&amp;'D Leistungen'!F45&amp;" "&amp;'D Leistungen'!F46,"")</f>
        <v/>
      </c>
      <c r="C55" s="506" t="str">
        <f>IF(AND(Projektgrundlagen!$I$25,'D Leistungen'!M45=TRUE),'D Leistungen'!H45,"")</f>
        <v/>
      </c>
      <c r="D55" s="506" t="str">
        <f>IF(AND(Projektgrundlagen!$I$25,'D Leistungen'!M45=TRUE),'D Leistungen'!I45,"")</f>
        <v/>
      </c>
      <c r="E55" s="506" t="str">
        <f>IF(AND(Projektgrundlagen!$I$25,'D Leistungen'!M45=TRUE),'D Leistungen'!J45,"")</f>
        <v/>
      </c>
      <c r="F55" s="506" t="str">
        <f>IF(AND(Projektgrundlagen!$I$25,'D Leistungen'!M45=TRUE),'D Leistungen'!K45,"")</f>
        <v/>
      </c>
      <c r="G55" s="511"/>
      <c r="H55" s="512"/>
    </row>
    <row r="56" spans="2:8" ht="14.25">
      <c r="B56" t="str">
        <f>IF(AND(Projektgrundlagen!$I$25,'D Leistungen'!M46=TRUE),'D Leistungen'!C46&amp;" "&amp;'D Leistungen'!F46&amp;" "&amp;'D Leistungen'!F47,"")</f>
        <v/>
      </c>
      <c r="C56" s="506" t="str">
        <f>IF(AND(Projektgrundlagen!$I$25,'D Leistungen'!M46=TRUE),'D Leistungen'!H46,"")</f>
        <v/>
      </c>
      <c r="D56" s="506" t="str">
        <f>IF(AND(Projektgrundlagen!$I$25,'D Leistungen'!M46=TRUE),'D Leistungen'!I46,"")</f>
        <v/>
      </c>
      <c r="E56" s="506" t="str">
        <f>IF(AND(Projektgrundlagen!$I$25,'D Leistungen'!M46=TRUE),'D Leistungen'!J46,"")</f>
        <v/>
      </c>
      <c r="F56" s="506" t="str">
        <f>IF(AND(Projektgrundlagen!$I$25,'D Leistungen'!M46=TRUE),'D Leistungen'!K46,"")</f>
        <v/>
      </c>
      <c r="G56" s="511"/>
      <c r="H56" s="512"/>
    </row>
    <row r="57" spans="2:8" ht="14.25">
      <c r="B57" t="str">
        <f>IF(AND(Projektgrundlagen!$I$25,'D Leistungen'!M47=TRUE),'D Leistungen'!C47&amp;" "&amp;'D Leistungen'!F47&amp;" "&amp;'D Leistungen'!F48,"")</f>
        <v/>
      </c>
      <c r="C57" s="506" t="str">
        <f>IF(AND(Projektgrundlagen!$I$25,'D Leistungen'!M47=TRUE),'D Leistungen'!H47,"")</f>
        <v/>
      </c>
      <c r="D57" s="506" t="str">
        <f>IF(AND(Projektgrundlagen!$I$25,'D Leistungen'!M47=TRUE),'D Leistungen'!I47,"")</f>
        <v/>
      </c>
      <c r="E57" s="506" t="str">
        <f>IF(AND(Projektgrundlagen!$I$25,'D Leistungen'!M47=TRUE),'D Leistungen'!J47,"")</f>
        <v/>
      </c>
      <c r="F57" s="506" t="str">
        <f>IF(AND(Projektgrundlagen!$I$25,'D Leistungen'!M47=TRUE),'D Leistungen'!K47,"")</f>
        <v/>
      </c>
      <c r="G57" s="511"/>
      <c r="H57" s="512"/>
    </row>
    <row r="58" spans="2:8" ht="14.25">
      <c r="B58" t="str">
        <f>IF(AND(Projektgrundlagen!$I$25,'D Leistungen'!M48=TRUE),'D Leistungen'!C48&amp;" "&amp;'D Leistungen'!F48&amp;" "&amp;'D Leistungen'!F49,"")</f>
        <v/>
      </c>
      <c r="C58" s="506" t="str">
        <f>IF(AND(Projektgrundlagen!$I$25,'D Leistungen'!M48=TRUE),'D Leistungen'!H48,"")</f>
        <v/>
      </c>
      <c r="D58" s="506" t="str">
        <f>IF(AND(Projektgrundlagen!$I$25,'D Leistungen'!M48=TRUE),'D Leistungen'!I48,"")</f>
        <v/>
      </c>
      <c r="E58" s="506" t="str">
        <f>IF(AND(Projektgrundlagen!$I$25,'D Leistungen'!M48=TRUE),'D Leistungen'!J48,"")</f>
        <v/>
      </c>
      <c r="F58" s="506" t="str">
        <f>IF(AND(Projektgrundlagen!$I$25,'D Leistungen'!M48=TRUE),'D Leistungen'!K48,"")</f>
        <v/>
      </c>
      <c r="G58" s="511"/>
      <c r="H58" s="512"/>
    </row>
    <row r="59" spans="2:8" ht="14.25">
      <c r="B59" t="str">
        <f>IF(AND(Projektgrundlagen!$I$25,'D Leistungen'!M49=TRUE),'D Leistungen'!C49&amp;" "&amp;'D Leistungen'!F49&amp;" "&amp;'D Leistungen'!F50,"")</f>
        <v/>
      </c>
      <c r="C59" s="506" t="str">
        <f>IF(AND(Projektgrundlagen!$I$25,'D Leistungen'!M49=TRUE),'D Leistungen'!H49,"")</f>
        <v/>
      </c>
      <c r="D59" s="506" t="str">
        <f>IF(AND(Projektgrundlagen!$I$25,'D Leistungen'!M49=TRUE),'D Leistungen'!I49,"")</f>
        <v/>
      </c>
      <c r="E59" s="506" t="str">
        <f>IF(AND(Projektgrundlagen!$I$25,'D Leistungen'!M49=TRUE),'D Leistungen'!J49,"")</f>
        <v/>
      </c>
      <c r="F59" s="506" t="str">
        <f>IF(AND(Projektgrundlagen!$I$25,'D Leistungen'!M49=TRUE),'D Leistungen'!K49,"")</f>
        <v/>
      </c>
      <c r="G59" s="511"/>
      <c r="H59" s="512"/>
    </row>
    <row r="60" spans="2:8" ht="14.25">
      <c r="B60" t="str">
        <f>IF(AND(Projektgrundlagen!$I$25,'D Leistungen'!M50=TRUE),'D Leistungen'!C50&amp;" "&amp;'D Leistungen'!F50&amp;" "&amp;'D Leistungen'!F51,"")</f>
        <v/>
      </c>
      <c r="C60" s="506" t="str">
        <f>IF(AND(Projektgrundlagen!$I$25,'D Leistungen'!M50=TRUE),'D Leistungen'!H50,"")</f>
        <v/>
      </c>
      <c r="D60" s="506" t="str">
        <f>IF(AND(Projektgrundlagen!$I$25,'D Leistungen'!M50=TRUE),'D Leistungen'!I50,"")</f>
        <v/>
      </c>
      <c r="E60" s="506" t="str">
        <f>IF(AND(Projektgrundlagen!$I$25,'D Leistungen'!M50=TRUE),'D Leistungen'!J50,"")</f>
        <v/>
      </c>
      <c r="F60" s="506" t="str">
        <f>IF(AND(Projektgrundlagen!$I$25,'D Leistungen'!M50=TRUE),'D Leistungen'!K50,"")</f>
        <v/>
      </c>
      <c r="G60" s="511"/>
      <c r="H60" s="512"/>
    </row>
    <row r="61" spans="2:8" ht="14.25">
      <c r="B61" t="str">
        <f>IF(AND(Projektgrundlagen!$I$25,'D Leistungen'!M51=TRUE),'D Leistungen'!C51&amp;" "&amp;'D Leistungen'!F51&amp;" "&amp;'D Leistungen'!F52,"")</f>
        <v/>
      </c>
      <c r="C61" s="506" t="str">
        <f>IF(AND(Projektgrundlagen!$I$25,'D Leistungen'!M51=TRUE),'D Leistungen'!H51,"")</f>
        <v/>
      </c>
      <c r="D61" s="506" t="str">
        <f>IF(AND(Projektgrundlagen!$I$25,'D Leistungen'!M51=TRUE),'D Leistungen'!I51,"")</f>
        <v/>
      </c>
      <c r="E61" s="506" t="str">
        <f>IF(AND(Projektgrundlagen!$I$25,'D Leistungen'!M51=TRUE),'D Leistungen'!J51,"")</f>
        <v/>
      </c>
      <c r="F61" s="506" t="str">
        <f>IF(AND(Projektgrundlagen!$I$25,'D Leistungen'!M51=TRUE),'D Leistungen'!K51,"")</f>
        <v/>
      </c>
      <c r="G61" s="511"/>
      <c r="H61" s="512"/>
    </row>
    <row r="62" spans="2:8" ht="14.25">
      <c r="B62" t="str">
        <f>IF(AND(Projektgrundlagen!$I$25,'D Leistungen'!M52=TRUE),'D Leistungen'!C52&amp;" "&amp;'D Leistungen'!F52&amp;" "&amp;'D Leistungen'!F53,"")</f>
        <v/>
      </c>
      <c r="C62" s="506" t="str">
        <f>IF(AND(Projektgrundlagen!$I$25,'D Leistungen'!M52=TRUE),'D Leistungen'!H52,"")</f>
        <v/>
      </c>
      <c r="D62" s="506" t="str">
        <f>IF(AND(Projektgrundlagen!$I$25,'D Leistungen'!M52=TRUE),'D Leistungen'!I52,"")</f>
        <v/>
      </c>
      <c r="E62" s="506" t="str">
        <f>IF(AND(Projektgrundlagen!$I$25,'D Leistungen'!M52=TRUE),'D Leistungen'!J52,"")</f>
        <v/>
      </c>
      <c r="F62" s="506" t="str">
        <f>IF(AND(Projektgrundlagen!$I$25,'D Leistungen'!M52=TRUE),'D Leistungen'!K52,"")</f>
        <v/>
      </c>
      <c r="G62" s="511"/>
      <c r="H62" s="512"/>
    </row>
    <row r="63" spans="2:8" ht="14.25">
      <c r="B63" t="str">
        <f>IF(AND(Projektgrundlagen!$I$25,'D Leistungen'!M53=TRUE),'D Leistungen'!C53&amp;" "&amp;'D Leistungen'!F53&amp;" "&amp;'D Leistungen'!F54,"")</f>
        <v/>
      </c>
      <c r="C63" s="506" t="str">
        <f>IF(AND(Projektgrundlagen!$I$25,'D Leistungen'!M53=TRUE),'D Leistungen'!H53,"")</f>
        <v/>
      </c>
      <c r="D63" s="506" t="str">
        <f>IF(AND(Projektgrundlagen!$I$25,'D Leistungen'!M53=TRUE),'D Leistungen'!I53,"")</f>
        <v/>
      </c>
      <c r="E63" s="506" t="str">
        <f>IF(AND(Projektgrundlagen!$I$25,'D Leistungen'!M53=TRUE),'D Leistungen'!J53,"")</f>
        <v/>
      </c>
      <c r="F63" s="506" t="str">
        <f>IF(AND(Projektgrundlagen!$I$25,'D Leistungen'!M53=TRUE),'D Leistungen'!K53,"")</f>
        <v/>
      </c>
      <c r="G63" s="511"/>
      <c r="H63" s="512"/>
    </row>
    <row r="64" spans="2:8" ht="14.25">
      <c r="B64" t="str">
        <f>IF(AND(Projektgrundlagen!$I$25,'D Leistungen'!M54=TRUE),'D Leistungen'!C54&amp;" "&amp;'D Leistungen'!F54&amp;" "&amp;'D Leistungen'!F55,"")</f>
        <v/>
      </c>
      <c r="C64" s="506" t="str">
        <f>IF(AND(Projektgrundlagen!$I$25,'D Leistungen'!M54=TRUE),'D Leistungen'!H54,"")</f>
        <v/>
      </c>
      <c r="D64" s="506" t="str">
        <f>IF(AND(Projektgrundlagen!$I$25,'D Leistungen'!M54=TRUE),'D Leistungen'!I54,"")</f>
        <v/>
      </c>
      <c r="E64" s="506" t="str">
        <f>IF(AND(Projektgrundlagen!$I$25,'D Leistungen'!M54=TRUE),'D Leistungen'!J54,"")</f>
        <v/>
      </c>
      <c r="F64" s="506" t="str">
        <f>IF(AND(Projektgrundlagen!$I$25,'D Leistungen'!M54=TRUE),'D Leistungen'!K54,"")</f>
        <v/>
      </c>
      <c r="G64" s="511"/>
      <c r="H64" s="512"/>
    </row>
    <row r="65" spans="2:8" ht="14.25">
      <c r="B65" t="str">
        <f>IF(AND(Projektgrundlagen!$I$25,'D Leistungen'!M55=TRUE),'D Leistungen'!C55&amp;" "&amp;'D Leistungen'!F55&amp;" "&amp;'D Leistungen'!F56,"")</f>
        <v/>
      </c>
      <c r="C65" s="506" t="str">
        <f>IF(AND(Projektgrundlagen!$I$25,'D Leistungen'!M55=TRUE),'D Leistungen'!H55,"")</f>
        <v/>
      </c>
      <c r="D65" s="506" t="str">
        <f>IF(AND(Projektgrundlagen!$I$25,'D Leistungen'!M55=TRUE),'D Leistungen'!I55,"")</f>
        <v/>
      </c>
      <c r="E65" s="506" t="str">
        <f>IF(AND(Projektgrundlagen!$I$25,'D Leistungen'!M55=TRUE),'D Leistungen'!J55,"")</f>
        <v/>
      </c>
      <c r="F65" s="506" t="str">
        <f>IF(AND(Projektgrundlagen!$I$25,'D Leistungen'!M55=TRUE),'D Leistungen'!K55,"")</f>
        <v/>
      </c>
      <c r="G65" s="511"/>
      <c r="H65" s="512"/>
    </row>
    <row r="66" spans="2:8" ht="14.25">
      <c r="B66" t="str">
        <f>IF(AND(Projektgrundlagen!$I$25,'D Leistungen'!M56=TRUE),'D Leistungen'!C56&amp;" "&amp;'D Leistungen'!F56&amp;" "&amp;'D Leistungen'!F57,"")</f>
        <v/>
      </c>
      <c r="C66" s="506" t="str">
        <f>IF(AND(Projektgrundlagen!$I$25,'D Leistungen'!M56=TRUE),'D Leistungen'!H56,"")</f>
        <v/>
      </c>
      <c r="D66" s="506" t="str">
        <f>IF(AND(Projektgrundlagen!$I$25,'D Leistungen'!M56=TRUE),'D Leistungen'!I56,"")</f>
        <v/>
      </c>
      <c r="E66" s="506" t="str">
        <f>IF(AND(Projektgrundlagen!$I$25,'D Leistungen'!M56=TRUE),'D Leistungen'!J56,"")</f>
        <v/>
      </c>
      <c r="F66" s="506" t="str">
        <f>IF(AND(Projektgrundlagen!$I$25,'D Leistungen'!M56=TRUE),'D Leistungen'!K56,"")</f>
        <v/>
      </c>
      <c r="G66" s="511"/>
      <c r="H66" s="512"/>
    </row>
    <row r="67" spans="2:8" ht="14.25">
      <c r="B67" t="str">
        <f>IF(AND(Projektgrundlagen!$I$25,'D Leistungen'!M57=TRUE),'D Leistungen'!C57&amp;" "&amp;'D Leistungen'!F57&amp;" "&amp;'D Leistungen'!F58,"")</f>
        <v/>
      </c>
      <c r="C67" s="506" t="str">
        <f>IF(AND(Projektgrundlagen!$I$25,'D Leistungen'!M57=TRUE),'D Leistungen'!H57,"")</f>
        <v/>
      </c>
      <c r="D67" s="506" t="str">
        <f>IF(AND(Projektgrundlagen!$I$25,'D Leistungen'!M57=TRUE),'D Leistungen'!I57,"")</f>
        <v/>
      </c>
      <c r="E67" s="506" t="str">
        <f>IF(AND(Projektgrundlagen!$I$25,'D Leistungen'!M57=TRUE),'D Leistungen'!J57,"")</f>
        <v/>
      </c>
      <c r="F67" s="506" t="str">
        <f>IF(AND(Projektgrundlagen!$I$25,'D Leistungen'!M57=TRUE),'D Leistungen'!K57,"")</f>
        <v/>
      </c>
      <c r="G67" s="511"/>
      <c r="H67" s="512"/>
    </row>
    <row r="68" spans="2:8" ht="14.25">
      <c r="B68" t="str">
        <f>IF(AND(Projektgrundlagen!$I$25,'D Leistungen'!M58=TRUE),'D Leistungen'!C58&amp;" "&amp;'D Leistungen'!F58&amp;" "&amp;'D Leistungen'!F59,"")</f>
        <v/>
      </c>
      <c r="C68" s="506" t="str">
        <f>IF(AND(Projektgrundlagen!$I$25,'D Leistungen'!M58=TRUE),'D Leistungen'!H58,"")</f>
        <v/>
      </c>
      <c r="D68" s="506" t="str">
        <f>IF(AND(Projektgrundlagen!$I$25,'D Leistungen'!M58=TRUE),'D Leistungen'!I58,"")</f>
        <v/>
      </c>
      <c r="E68" s="506" t="str">
        <f>IF(AND(Projektgrundlagen!$I$25,'D Leistungen'!M58=TRUE),'D Leistungen'!J58,"")</f>
        <v/>
      </c>
      <c r="F68" s="506" t="str">
        <f>IF(AND(Projektgrundlagen!$I$25,'D Leistungen'!M58=TRUE),'D Leistungen'!K58,"")</f>
        <v/>
      </c>
      <c r="G68" s="511"/>
      <c r="H68" s="512"/>
    </row>
    <row r="69" spans="2:8" ht="14.25">
      <c r="B69" t="str">
        <f>IF(AND(Projektgrundlagen!$I$25,'D Leistungen'!M59=TRUE),'D Leistungen'!C59&amp;" "&amp;'D Leistungen'!F59&amp;" "&amp;'D Leistungen'!F60,"")</f>
        <v/>
      </c>
      <c r="C69" s="506" t="str">
        <f>IF(AND(Projektgrundlagen!$I$25,'D Leistungen'!M59=TRUE),'D Leistungen'!H59,"")</f>
        <v/>
      </c>
      <c r="D69" s="506" t="str">
        <f>IF(AND(Projektgrundlagen!$I$25,'D Leistungen'!M59=TRUE),'D Leistungen'!I59,"")</f>
        <v/>
      </c>
      <c r="E69" s="506" t="str">
        <f>IF(AND(Projektgrundlagen!$I$25,'D Leistungen'!M59=TRUE),'D Leistungen'!J59,"")</f>
        <v/>
      </c>
      <c r="F69" s="506" t="str">
        <f>IF(AND(Projektgrundlagen!$I$25,'D Leistungen'!M59=TRUE),'D Leistungen'!K59,"")</f>
        <v/>
      </c>
      <c r="G69" s="511"/>
      <c r="H69" s="512"/>
    </row>
    <row r="70" spans="2:8" ht="14.25">
      <c r="B70" t="str">
        <f>IF(AND(Projektgrundlagen!$I$25,'D Leistungen'!M60=TRUE),'D Leistungen'!C60&amp;" "&amp;'D Leistungen'!F60&amp;" "&amp;'D Leistungen'!F61,"")</f>
        <v/>
      </c>
      <c r="C70" s="506" t="str">
        <f>IF(AND(Projektgrundlagen!$I$25,'D Leistungen'!M60=TRUE),'D Leistungen'!H60,"")</f>
        <v/>
      </c>
      <c r="D70" s="506" t="str">
        <f>IF(AND(Projektgrundlagen!$I$25,'D Leistungen'!M60=TRUE),'D Leistungen'!I60,"")</f>
        <v/>
      </c>
      <c r="E70" s="506" t="str">
        <f>IF(AND(Projektgrundlagen!$I$25,'D Leistungen'!M60=TRUE),'D Leistungen'!J60,"")</f>
        <v/>
      </c>
      <c r="F70" s="506" t="str">
        <f>IF(AND(Projektgrundlagen!$I$25,'D Leistungen'!M60=TRUE),'D Leistungen'!K60,"")</f>
        <v/>
      </c>
      <c r="G70" s="511"/>
      <c r="H70" s="512"/>
    </row>
    <row r="71" spans="2:8" ht="14.25">
      <c r="B71" t="str">
        <f>IF(AND(Projektgrundlagen!$I$25,'D Leistungen'!M61=TRUE),'D Leistungen'!C61&amp;" "&amp;'D Leistungen'!F61&amp;" "&amp;'D Leistungen'!F62,"")</f>
        <v/>
      </c>
      <c r="C71" s="506" t="str">
        <f>IF(AND(Projektgrundlagen!$I$25,'D Leistungen'!M61=TRUE),'D Leistungen'!H61,"")</f>
        <v/>
      </c>
      <c r="D71" s="506" t="str">
        <f>IF(AND(Projektgrundlagen!$I$25,'D Leistungen'!M61=TRUE),'D Leistungen'!I61,"")</f>
        <v/>
      </c>
      <c r="E71" s="506" t="str">
        <f>IF(AND(Projektgrundlagen!$I$25,'D Leistungen'!M61=TRUE),'D Leistungen'!J61,"")</f>
        <v/>
      </c>
      <c r="F71" s="506" t="str">
        <f>IF(AND(Projektgrundlagen!$I$25,'D Leistungen'!M61=TRUE),'D Leistungen'!K61,"")</f>
        <v/>
      </c>
      <c r="G71" s="511"/>
      <c r="H71" s="512"/>
    </row>
    <row r="72" spans="2:8" ht="14.25">
      <c r="B72" t="str">
        <f>IF(AND(Projektgrundlagen!$I$25,'D Leistungen'!M62=TRUE),'D Leistungen'!C62&amp;" "&amp;'D Leistungen'!F62&amp;" "&amp;'D Leistungen'!F63,"")</f>
        <v/>
      </c>
      <c r="C72" s="506" t="str">
        <f>IF(AND(Projektgrundlagen!$I$25,'D Leistungen'!M62=TRUE),'D Leistungen'!H62,"")</f>
        <v/>
      </c>
      <c r="D72" s="506" t="str">
        <f>IF(AND(Projektgrundlagen!$I$25,'D Leistungen'!M62=TRUE),'D Leistungen'!I62,"")</f>
        <v/>
      </c>
      <c r="E72" s="506" t="str">
        <f>IF(AND(Projektgrundlagen!$I$25,'D Leistungen'!M62=TRUE),'D Leistungen'!J62,"")</f>
        <v/>
      </c>
      <c r="F72" s="506" t="str">
        <f>IF(AND(Projektgrundlagen!$I$25,'D Leistungen'!M62=TRUE),'D Leistungen'!K62,"")</f>
        <v/>
      </c>
      <c r="G72" s="511"/>
      <c r="H72" s="512"/>
    </row>
    <row r="73" spans="2:8" ht="14.25">
      <c r="B73" t="str">
        <f>IF(AND(Projektgrundlagen!$I$25,'D Leistungen'!M63=TRUE),'D Leistungen'!C63&amp;" "&amp;'D Leistungen'!F63&amp;" "&amp;'D Leistungen'!F64,"")</f>
        <v/>
      </c>
      <c r="C73" s="506" t="str">
        <f>IF(AND(Projektgrundlagen!$I$25,'D Leistungen'!M63=TRUE),'D Leistungen'!H63,"")</f>
        <v/>
      </c>
      <c r="D73" s="506" t="str">
        <f>IF(AND(Projektgrundlagen!$I$25,'D Leistungen'!M63=TRUE),'D Leistungen'!I63,"")</f>
        <v/>
      </c>
      <c r="E73" s="506" t="str">
        <f>IF(AND(Projektgrundlagen!$I$25,'D Leistungen'!M63=TRUE),'D Leistungen'!J63,"")</f>
        <v/>
      </c>
      <c r="F73" s="506" t="str">
        <f>IF(AND(Projektgrundlagen!$I$25,'D Leistungen'!M63=TRUE),'D Leistungen'!K63,"")</f>
        <v/>
      </c>
      <c r="G73" s="511"/>
      <c r="H73" s="512"/>
    </row>
    <row r="74" spans="2:8" ht="14.25">
      <c r="B74" t="str">
        <f>IF(AND(Projektgrundlagen!$I$25,'D Leistungen'!M64=TRUE),'D Leistungen'!C64&amp;" "&amp;'D Leistungen'!F64&amp;" "&amp;'D Leistungen'!F65,"")</f>
        <v/>
      </c>
      <c r="C74" s="506" t="str">
        <f>IF(AND(Projektgrundlagen!$I$25,'D Leistungen'!M64=TRUE),'D Leistungen'!H64,"")</f>
        <v/>
      </c>
      <c r="D74" s="506" t="str">
        <f>IF(AND(Projektgrundlagen!$I$25,'D Leistungen'!M64=TRUE),'D Leistungen'!I64,"")</f>
        <v/>
      </c>
      <c r="E74" s="506" t="str">
        <f>IF(AND(Projektgrundlagen!$I$25,'D Leistungen'!M64=TRUE),'D Leistungen'!J64,"")</f>
        <v/>
      </c>
      <c r="F74" s="506" t="str">
        <f>IF(AND(Projektgrundlagen!$I$25,'D Leistungen'!M64=TRUE),'D Leistungen'!K64,"")</f>
        <v/>
      </c>
      <c r="G74" s="511"/>
      <c r="H74" s="512"/>
    </row>
    <row r="75" spans="2:8" ht="14.25">
      <c r="B75" t="str">
        <f>IF(AND(Projektgrundlagen!$I$25,'D Leistungen'!M65=TRUE),'D Leistungen'!C65&amp;" "&amp;'D Leistungen'!F65&amp;" "&amp;'D Leistungen'!F66,"")</f>
        <v/>
      </c>
      <c r="C75" s="506" t="str">
        <f>IF(AND(Projektgrundlagen!$I$25,'D Leistungen'!M65=TRUE),'D Leistungen'!H65,"")</f>
        <v/>
      </c>
      <c r="D75" s="506" t="str">
        <f>IF(AND(Projektgrundlagen!$I$25,'D Leistungen'!M65=TRUE),'D Leistungen'!I65,"")</f>
        <v/>
      </c>
      <c r="E75" s="506" t="str">
        <f>IF(AND(Projektgrundlagen!$I$25,'D Leistungen'!M65=TRUE),'D Leistungen'!J65,"")</f>
        <v/>
      </c>
      <c r="F75" s="506" t="str">
        <f>IF(AND(Projektgrundlagen!$I$25,'D Leistungen'!M65=TRUE),'D Leistungen'!K65,"")</f>
        <v/>
      </c>
      <c r="G75" s="511"/>
      <c r="H75" s="512"/>
    </row>
    <row r="76" spans="2:8" ht="14.25">
      <c r="B76" t="str">
        <f>IF(AND(Projektgrundlagen!$I$25,'D Leistungen'!M66=TRUE),'D Leistungen'!C66&amp;" "&amp;'D Leistungen'!F66&amp;" "&amp;'D Leistungen'!F67,"")</f>
        <v/>
      </c>
      <c r="C76" s="506" t="str">
        <f>IF(AND(Projektgrundlagen!$I$25,'D Leistungen'!M66=TRUE),'D Leistungen'!H66,"")</f>
        <v/>
      </c>
      <c r="D76" s="506" t="str">
        <f>IF(AND(Projektgrundlagen!$I$25,'D Leistungen'!M66=TRUE),'D Leistungen'!I66,"")</f>
        <v/>
      </c>
      <c r="E76" s="506" t="str">
        <f>IF(AND(Projektgrundlagen!$I$25,'D Leistungen'!M66=TRUE),'D Leistungen'!J66,"")</f>
        <v/>
      </c>
      <c r="F76" s="506" t="str">
        <f>IF(AND(Projektgrundlagen!$I$25,'D Leistungen'!M66=TRUE),'D Leistungen'!K66,"")</f>
        <v/>
      </c>
      <c r="G76" s="511"/>
      <c r="H76" s="512"/>
    </row>
    <row r="77" spans="2:8" ht="14.25">
      <c r="B77" t="str">
        <f>IF(AND(Projektgrundlagen!$I$25,'D Leistungen'!M67=TRUE),'D Leistungen'!C67&amp;" "&amp;'D Leistungen'!F67&amp;" "&amp;'D Leistungen'!F68,"")</f>
        <v/>
      </c>
      <c r="C77" s="506" t="str">
        <f>IF(AND(Projektgrundlagen!$I$25,'D Leistungen'!M67=TRUE),'D Leistungen'!H67,"")</f>
        <v/>
      </c>
      <c r="D77" s="506" t="str">
        <f>IF(AND(Projektgrundlagen!$I$25,'D Leistungen'!M67=TRUE),'D Leistungen'!I67,"")</f>
        <v/>
      </c>
      <c r="E77" s="506" t="str">
        <f>IF(AND(Projektgrundlagen!$I$25,'D Leistungen'!M67=TRUE),'D Leistungen'!J67,"")</f>
        <v/>
      </c>
      <c r="F77" s="506" t="str">
        <f>IF(AND(Projektgrundlagen!$I$25,'D Leistungen'!M67=TRUE),'D Leistungen'!K67,"")</f>
        <v/>
      </c>
      <c r="G77" s="511"/>
      <c r="H77" s="512"/>
    </row>
    <row r="78" spans="2:8" ht="14.25">
      <c r="B78" t="str">
        <f>IF(AND(Projektgrundlagen!$I$25,'D Leistungen'!M68=TRUE),'D Leistungen'!C68&amp;" "&amp;'D Leistungen'!F68&amp;" "&amp;'D Leistungen'!F69,"")</f>
        <v/>
      </c>
      <c r="C78" s="506" t="str">
        <f>IF(AND(Projektgrundlagen!$I$25,'D Leistungen'!M68=TRUE),'D Leistungen'!H68,"")</f>
        <v/>
      </c>
      <c r="D78" s="506" t="str">
        <f>IF(AND(Projektgrundlagen!$I$25,'D Leistungen'!M68=TRUE),'D Leistungen'!I68,"")</f>
        <v/>
      </c>
      <c r="E78" s="506" t="str">
        <f>IF(AND(Projektgrundlagen!$I$25,'D Leistungen'!M68=TRUE),'D Leistungen'!J68,"")</f>
        <v/>
      </c>
      <c r="F78" s="506" t="str">
        <f>IF(AND(Projektgrundlagen!$I$25,'D Leistungen'!M68=TRUE),'D Leistungen'!K68,"")</f>
        <v/>
      </c>
      <c r="G78" s="511"/>
      <c r="H78" s="512"/>
    </row>
    <row r="79" spans="2:8" ht="14.25">
      <c r="B79" t="str">
        <f>IF(AND(Projektgrundlagen!$I$25,'D Leistungen'!M69=TRUE),'D Leistungen'!C69&amp;" "&amp;'D Leistungen'!F69&amp;" "&amp;'D Leistungen'!F70,"")</f>
        <v/>
      </c>
      <c r="C79" s="506" t="str">
        <f>IF(AND(Projektgrundlagen!$I$25,'D Leistungen'!M69=TRUE),'D Leistungen'!H69,"")</f>
        <v/>
      </c>
      <c r="D79" s="506" t="str">
        <f>IF(AND(Projektgrundlagen!$I$25,'D Leistungen'!M69=TRUE),'D Leistungen'!I69,"")</f>
        <v/>
      </c>
      <c r="E79" s="506" t="str">
        <f>IF(AND(Projektgrundlagen!$I$25,'D Leistungen'!M69=TRUE),'D Leistungen'!J69,"")</f>
        <v/>
      </c>
      <c r="F79" s="506" t="str">
        <f>IF(AND(Projektgrundlagen!$I$25,'D Leistungen'!M69=TRUE),'D Leistungen'!K69,"")</f>
        <v/>
      </c>
      <c r="G79" s="511"/>
      <c r="H79" s="512"/>
    </row>
    <row r="80" spans="2:8" ht="14.25">
      <c r="B80" t="str">
        <f>IF(AND(Projektgrundlagen!$I$25,'D Leistungen'!M70=TRUE),'D Leistungen'!C70&amp;" "&amp;'D Leistungen'!F70&amp;" "&amp;'D Leistungen'!F71,"")</f>
        <v/>
      </c>
      <c r="C80" s="506" t="str">
        <f>IF(AND(Projektgrundlagen!$I$25,'D Leistungen'!M70=TRUE),'D Leistungen'!H70,"")</f>
        <v/>
      </c>
      <c r="D80" s="506" t="str">
        <f>IF(AND(Projektgrundlagen!$I$25,'D Leistungen'!M70=TRUE),'D Leistungen'!I70,"")</f>
        <v/>
      </c>
      <c r="E80" s="506" t="str">
        <f>IF(AND(Projektgrundlagen!$I$25,'D Leistungen'!M70=TRUE),'D Leistungen'!J70,"")</f>
        <v/>
      </c>
      <c r="F80" s="506" t="str">
        <f>IF(AND(Projektgrundlagen!$I$25,'D Leistungen'!M70=TRUE),'D Leistungen'!K70,"")</f>
        <v/>
      </c>
      <c r="G80" s="511"/>
      <c r="H80" s="512"/>
    </row>
    <row r="81" spans="2:5" ht="14.25">
      <c r="C81" s="506"/>
      <c r="D81" s="511"/>
      <c r="E81" s="512"/>
    </row>
    <row r="82" spans="2:5" ht="14.25">
      <c r="C82" s="506"/>
      <c r="D82" s="511"/>
      <c r="E82" s="512"/>
    </row>
    <row r="83" spans="2:5" ht="14.25">
      <c r="C83" s="506"/>
      <c r="D83" s="511"/>
    </row>
    <row r="84" spans="2:5" ht="14.25">
      <c r="C84" s="506"/>
      <c r="D84" s="511"/>
    </row>
    <row r="85" spans="2:5">
      <c r="C85" s="506"/>
    </row>
    <row r="86" spans="2:5">
      <c r="C86" s="506"/>
    </row>
    <row r="87" spans="2:5">
      <c r="C87" s="506"/>
    </row>
    <row r="88" spans="2:5">
      <c r="C88" s="506"/>
    </row>
    <row r="89" spans="2:5">
      <c r="B89" s="507"/>
      <c r="C89" s="506"/>
    </row>
    <row r="90" spans="2:5">
      <c r="B90" s="507"/>
      <c r="C90" s="506"/>
    </row>
    <row r="91" spans="2:5">
      <c r="B91" s="507"/>
      <c r="C91" s="506"/>
    </row>
    <row r="92" spans="2:5">
      <c r="B92" s="507"/>
      <c r="C92" s="506"/>
    </row>
    <row r="93" spans="2:5">
      <c r="B93" s="507"/>
      <c r="C93" s="506"/>
    </row>
    <row r="94" spans="2:5">
      <c r="B94" s="507"/>
      <c r="C94" s="506"/>
    </row>
    <row r="95" spans="2:5">
      <c r="C95" s="506"/>
    </row>
    <row r="96" spans="2:5">
      <c r="C96" s="506"/>
    </row>
    <row r="97" spans="3:3">
      <c r="C97" s="506"/>
    </row>
    <row r="98" spans="3:3">
      <c r="C98" s="506"/>
    </row>
  </sheetData>
  <sheetProtection sheet="1" objects="1" scenarios="1"/>
  <pageMargins left="0.7" right="0.7" top="0.78740157499999996" bottom="0.78740157499999996" header="0.3" footer="0.3"/>
  <pageSetup scale="65" fitToHeight="0" orientation="portrait" r:id="rId1"/>
  <tableParts count="3">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14</vt:i4>
      </vt:variant>
    </vt:vector>
  </HeadingPairs>
  <TitlesOfParts>
    <vt:vector size="19" baseType="lpstr">
      <vt:lpstr>Projektgrundlagen</vt:lpstr>
      <vt:lpstr>D Leistungen</vt:lpstr>
      <vt:lpstr>E Honorarberechnung</vt:lpstr>
      <vt:lpstr>F Honorarübersicht</vt:lpstr>
      <vt:lpstr>G Honorarabrechnung</vt:lpstr>
      <vt:lpstr>an_summe_angebot</vt:lpstr>
      <vt:lpstr>'D Leistungen'!Druckbereich</vt:lpstr>
      <vt:lpstr>'E Honorarberechnung'!Druckbereich</vt:lpstr>
      <vt:lpstr>'F Honorarübersicht'!Druckbereich</vt:lpstr>
      <vt:lpstr>'G Honorarabrechnung'!Druckbereich</vt:lpstr>
      <vt:lpstr>Projektgrundlagen!Druckbereich</vt:lpstr>
      <vt:lpstr>'D Leistungen'!Drucktitel</vt:lpstr>
      <vt:lpstr>'E Honorarberechnung'!Drucktitel</vt:lpstr>
      <vt:lpstr>'F Honorarübersicht'!Drucktitel</vt:lpstr>
      <vt:lpstr>'G Honorarabrechnung'!Drucktitel</vt:lpstr>
      <vt:lpstr>Link_E_Honorar</vt:lpstr>
      <vt:lpstr>Link_F_Uebersicht</vt:lpstr>
      <vt:lpstr>Link_G_Abrechnung</vt:lpstr>
      <vt:lpstr>Link_Leistungen</vt:lpstr>
    </vt:vector>
  </TitlesOfParts>
  <Company>Staatsbauverwaltung Bayern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Referat-23@stmb.bayern.de</dc:creator>
  <cp:lastModifiedBy>Müller, Robert (StBA Bayreuth)</cp:lastModifiedBy>
  <cp:lastPrinted>2024-07-16T13:26:52Z</cp:lastPrinted>
  <dcterms:created xsi:type="dcterms:W3CDTF">2015-04-17T04:22:38Z</dcterms:created>
  <dcterms:modified xsi:type="dcterms:W3CDTF">2026-08-19T15:28:45Z</dcterms:modified>
</cp:coreProperties>
</file>