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heckCompatibility="1"/>
  <mc:AlternateContent xmlns:mc="http://schemas.openxmlformats.org/markup-compatibility/2006">
    <mc:Choice Requires="x15">
      <x15ac:absPath xmlns:x15ac="http://schemas.microsoft.com/office/spreadsheetml/2010/11/ac" url="W:\Zentralstellen_Nord\ZVV\2026\VL\OV-271_StBA_A_UR_2_DG_A\2_Vergabeunterlagen\Ausschreibung\"/>
    </mc:Choice>
  </mc:AlternateContent>
  <xr:revisionPtr revIDLastSave="0" documentId="13_ncr:1_{947054EF-1A45-4B01-93A0-D3B9B46BDA46}" xr6:coauthVersionLast="47" xr6:coauthVersionMax="47" xr10:uidLastSave="{00000000-0000-0000-0000-000000000000}"/>
  <bookViews>
    <workbookView xWindow="-120" yWindow="-120" windowWidth="29040" windowHeight="17520" tabRatio="832" xr2:uid="{00000000-000D-0000-FFFF-FFFF00000000}"/>
  </bookViews>
  <sheets>
    <sheet name="Inhaltsverzeichnis" sheetId="1" r:id="rId1"/>
    <sheet name="1.  Legende RH und RG" sheetId="2" r:id="rId2"/>
    <sheet name="2. LV " sheetId="3" r:id="rId3"/>
    <sheet name="3. Kalk. SVS UR" sheetId="17" r:id="rId4"/>
    <sheet name="4.1 Preisblatt UR HBS" sheetId="6" r:id="rId5"/>
    <sheet name="4.2 Preisblatt UR BMS" sheetId="19" r:id="rId6"/>
    <sheet name="5. Preisblatt SR" sheetId="7" r:id="rId7"/>
    <sheet name="6. Angebotssumme" sheetId="8" r:id="rId8"/>
    <sheet name="Änderungen" sheetId="11" state="hidden" r:id="rId9"/>
  </sheets>
  <definedNames>
    <definedName name="_xlnm._FilterDatabase" localSheetId="4" hidden="1">'4.1 Preisblatt UR HBS'!$A$25:$H$190</definedName>
    <definedName name="_xlnm._FilterDatabase" localSheetId="5" hidden="1">'4.2 Preisblatt UR BMS'!$A$23:$H$106</definedName>
    <definedName name="Brutto">'6. Angebotssumme'!$F$24</definedName>
    <definedName name="_xlnm.Print_Area" localSheetId="1">'1.  Legende RH und RG'!$A$1:$D$43</definedName>
    <definedName name="_xlnm.Print_Area" localSheetId="2">'2. LV '!$A$1:$U$66</definedName>
    <definedName name="_xlnm.Print_Area" localSheetId="3">'3. Kalk. SVS UR'!$A$1:$K$58</definedName>
    <definedName name="_xlnm.Print_Area" localSheetId="4">'4.1 Preisblatt UR HBS'!$A$1:$R$190</definedName>
    <definedName name="_xlnm.Print_Area" localSheetId="5">'4.2 Preisblatt UR BMS'!$A$1:$R$106</definedName>
    <definedName name="_xlnm.Print_Area" localSheetId="6">'5. Preisblatt SR'!$A$1:$H$35</definedName>
    <definedName name="_xlnm.Print_Area" localSheetId="7">'6. Angebotssumme'!$A$1:$H$31</definedName>
    <definedName name="_xlnm.Print_Area" localSheetId="0">Inhaltsverzeichnis!$A$1:$E$20</definedName>
    <definedName name="_xlnm.Print_Titles" localSheetId="2">'2. LV '!$10:$12</definedName>
    <definedName name="_xlnm.Print_Titles" localSheetId="4">'4.1 Preisblatt UR HBS'!$25:$25</definedName>
    <definedName name="_xlnm.Print_Titles" localSheetId="5">'4.2 Preisblatt UR BMS'!$23:$23</definedName>
    <definedName name="Nachlass_Absolut">'6. Angebotssumme'!$F$26</definedName>
    <definedName name="Nachlass_Prozent">'6. Angebotssumme'!$E$26</definedName>
    <definedName name="Netto">'6. Angebotssumme'!$F$20</definedName>
    <definedName name="SR_Summe_Pos.1">'5. Preisblatt SR'!$H$21</definedName>
    <definedName name="SR_Summe_Pos.2">'5. Preisblatt SR'!$H$28</definedName>
    <definedName name="SR_Summe_Pos.3">'5. Preisblatt SR'!$H$33</definedName>
    <definedName name="Ust">'6. Angebotssumme'!$E$22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2" i="17" l="1"/>
  <c r="J52" i="17"/>
  <c r="I52" i="17"/>
  <c r="H52" i="17"/>
  <c r="G52" i="17"/>
  <c r="F52" i="17"/>
  <c r="A5" i="19"/>
  <c r="F106" i="19"/>
  <c r="N105" i="19"/>
  <c r="K105" i="19"/>
  <c r="I105" i="19"/>
  <c r="J105" i="19" s="1"/>
  <c r="N104" i="19"/>
  <c r="K104" i="19"/>
  <c r="I104" i="19"/>
  <c r="J104" i="19" s="1"/>
  <c r="N103" i="19"/>
  <c r="K103" i="19"/>
  <c r="I103" i="19"/>
  <c r="J103" i="19" s="1"/>
  <c r="L103" i="19" s="1"/>
  <c r="M103" i="19" s="1"/>
  <c r="N102" i="19"/>
  <c r="K102" i="19"/>
  <c r="I102" i="19"/>
  <c r="J102" i="19" s="1"/>
  <c r="N101" i="19"/>
  <c r="K101" i="19"/>
  <c r="I101" i="19"/>
  <c r="J101" i="19" s="1"/>
  <c r="N100" i="19"/>
  <c r="K100" i="19"/>
  <c r="I100" i="19"/>
  <c r="J100" i="19" s="1"/>
  <c r="N99" i="19"/>
  <c r="K99" i="19"/>
  <c r="I99" i="19"/>
  <c r="J99" i="19" s="1"/>
  <c r="L99" i="19" s="1"/>
  <c r="M99" i="19" s="1"/>
  <c r="N98" i="19"/>
  <c r="K98" i="19"/>
  <c r="I98" i="19"/>
  <c r="J98" i="19" s="1"/>
  <c r="N97" i="19"/>
  <c r="K97" i="19"/>
  <c r="I97" i="19"/>
  <c r="J97" i="19" s="1"/>
  <c r="N96" i="19"/>
  <c r="K96" i="19"/>
  <c r="I96" i="19"/>
  <c r="J96" i="19" s="1"/>
  <c r="N95" i="19"/>
  <c r="K95" i="19"/>
  <c r="I95" i="19"/>
  <c r="J95" i="19" s="1"/>
  <c r="L95" i="19" s="1"/>
  <c r="M95" i="19" s="1"/>
  <c r="N94" i="19"/>
  <c r="K94" i="19"/>
  <c r="I94" i="19"/>
  <c r="J94" i="19" s="1"/>
  <c r="N93" i="19"/>
  <c r="K93" i="19"/>
  <c r="I93" i="19"/>
  <c r="J93" i="19" s="1"/>
  <c r="N92" i="19"/>
  <c r="K92" i="19"/>
  <c r="I92" i="19"/>
  <c r="J92" i="19" s="1"/>
  <c r="N91" i="19"/>
  <c r="K91" i="19"/>
  <c r="I91" i="19"/>
  <c r="J91" i="19" s="1"/>
  <c r="L91" i="19" s="1"/>
  <c r="M91" i="19" s="1"/>
  <c r="N90" i="19"/>
  <c r="K90" i="19"/>
  <c r="I90" i="19"/>
  <c r="J90" i="19" s="1"/>
  <c r="N89" i="19"/>
  <c r="K89" i="19"/>
  <c r="I89" i="19"/>
  <c r="J89" i="19" s="1"/>
  <c r="N88" i="19"/>
  <c r="K88" i="19"/>
  <c r="I88" i="19"/>
  <c r="J88" i="19" s="1"/>
  <c r="N87" i="19"/>
  <c r="K87" i="19"/>
  <c r="I87" i="19"/>
  <c r="J87" i="19" s="1"/>
  <c r="N86" i="19"/>
  <c r="K86" i="19"/>
  <c r="I86" i="19"/>
  <c r="J86" i="19" s="1"/>
  <c r="N85" i="19"/>
  <c r="K85" i="19"/>
  <c r="I85" i="19"/>
  <c r="J85" i="19" s="1"/>
  <c r="N84" i="19"/>
  <c r="K84" i="19"/>
  <c r="I84" i="19"/>
  <c r="J84" i="19" s="1"/>
  <c r="N83" i="19"/>
  <c r="K83" i="19"/>
  <c r="I83" i="19"/>
  <c r="J83" i="19" s="1"/>
  <c r="L83" i="19" s="1"/>
  <c r="M83" i="19" s="1"/>
  <c r="N82" i="19"/>
  <c r="K82" i="19"/>
  <c r="I82" i="19"/>
  <c r="J82" i="19" s="1"/>
  <c r="N81" i="19"/>
  <c r="K81" i="19"/>
  <c r="I81" i="19"/>
  <c r="J81" i="19" s="1"/>
  <c r="N80" i="19"/>
  <c r="K80" i="19"/>
  <c r="I80" i="19"/>
  <c r="J80" i="19" s="1"/>
  <c r="N79" i="19"/>
  <c r="K79" i="19"/>
  <c r="I79" i="19"/>
  <c r="J79" i="19" s="1"/>
  <c r="L79" i="19" s="1"/>
  <c r="M79" i="19" s="1"/>
  <c r="N78" i="19"/>
  <c r="K78" i="19"/>
  <c r="I78" i="19"/>
  <c r="J78" i="19" s="1"/>
  <c r="N77" i="19"/>
  <c r="K77" i="19"/>
  <c r="I77" i="19"/>
  <c r="J77" i="19" s="1"/>
  <c r="N76" i="19"/>
  <c r="K76" i="19"/>
  <c r="I76" i="19"/>
  <c r="J76" i="19" s="1"/>
  <c r="N75" i="19"/>
  <c r="K75" i="19"/>
  <c r="I75" i="19"/>
  <c r="J75" i="19" s="1"/>
  <c r="L75" i="19" s="1"/>
  <c r="M75" i="19" s="1"/>
  <c r="N74" i="19"/>
  <c r="K74" i="19"/>
  <c r="I74" i="19"/>
  <c r="J74" i="19" s="1"/>
  <c r="N73" i="19"/>
  <c r="K73" i="19"/>
  <c r="I73" i="19"/>
  <c r="J73" i="19" s="1"/>
  <c r="N72" i="19"/>
  <c r="K72" i="19"/>
  <c r="I72" i="19"/>
  <c r="J72" i="19" s="1"/>
  <c r="N71" i="19"/>
  <c r="K71" i="19"/>
  <c r="I71" i="19"/>
  <c r="J71" i="19" s="1"/>
  <c r="L71" i="19" s="1"/>
  <c r="M71" i="19" s="1"/>
  <c r="N70" i="19"/>
  <c r="K70" i="19"/>
  <c r="I70" i="19"/>
  <c r="J70" i="19" s="1"/>
  <c r="N69" i="19"/>
  <c r="K69" i="19"/>
  <c r="I69" i="19"/>
  <c r="J69" i="19" s="1"/>
  <c r="N68" i="19"/>
  <c r="K68" i="19"/>
  <c r="I68" i="19"/>
  <c r="J68" i="19" s="1"/>
  <c r="N67" i="19"/>
  <c r="K67" i="19"/>
  <c r="I67" i="19"/>
  <c r="J67" i="19" s="1"/>
  <c r="N66" i="19"/>
  <c r="K66" i="19"/>
  <c r="I66" i="19"/>
  <c r="J66" i="19" s="1"/>
  <c r="N65" i="19"/>
  <c r="K65" i="19"/>
  <c r="I65" i="19"/>
  <c r="J65" i="19" s="1"/>
  <c r="N64" i="19"/>
  <c r="K64" i="19"/>
  <c r="I64" i="19"/>
  <c r="J64" i="19" s="1"/>
  <c r="N63" i="19"/>
  <c r="K63" i="19"/>
  <c r="I63" i="19"/>
  <c r="J63" i="19" s="1"/>
  <c r="N62" i="19"/>
  <c r="K62" i="19"/>
  <c r="I62" i="19"/>
  <c r="J62" i="19" s="1"/>
  <c r="N61" i="19"/>
  <c r="K61" i="19"/>
  <c r="I61" i="19"/>
  <c r="J61" i="19" s="1"/>
  <c r="N60" i="19"/>
  <c r="K60" i="19"/>
  <c r="I60" i="19"/>
  <c r="J60" i="19" s="1"/>
  <c r="N59" i="19"/>
  <c r="K59" i="19"/>
  <c r="I59" i="19"/>
  <c r="J59" i="19" s="1"/>
  <c r="N58" i="19"/>
  <c r="K58" i="19"/>
  <c r="I58" i="19"/>
  <c r="J58" i="19" s="1"/>
  <c r="N57" i="19"/>
  <c r="K57" i="19"/>
  <c r="I57" i="19"/>
  <c r="J57" i="19" s="1"/>
  <c r="N56" i="19"/>
  <c r="K56" i="19"/>
  <c r="I56" i="19"/>
  <c r="J56" i="19" s="1"/>
  <c r="N55" i="19"/>
  <c r="K55" i="19"/>
  <c r="I55" i="19"/>
  <c r="J55" i="19" s="1"/>
  <c r="N54" i="19"/>
  <c r="K54" i="19"/>
  <c r="I54" i="19"/>
  <c r="J54" i="19" s="1"/>
  <c r="N53" i="19"/>
  <c r="K53" i="19"/>
  <c r="I53" i="19"/>
  <c r="J53" i="19" s="1"/>
  <c r="N52" i="19"/>
  <c r="K52" i="19"/>
  <c r="I52" i="19"/>
  <c r="J52" i="19" s="1"/>
  <c r="N51" i="19"/>
  <c r="K51" i="19"/>
  <c r="I51" i="19"/>
  <c r="J51" i="19" s="1"/>
  <c r="N50" i="19"/>
  <c r="K50" i="19"/>
  <c r="I50" i="19"/>
  <c r="J50" i="19" s="1"/>
  <c r="N49" i="19"/>
  <c r="K49" i="19"/>
  <c r="I49" i="19"/>
  <c r="J49" i="19" s="1"/>
  <c r="N48" i="19"/>
  <c r="K48" i="19"/>
  <c r="I48" i="19"/>
  <c r="J48" i="19" s="1"/>
  <c r="N47" i="19"/>
  <c r="K47" i="19"/>
  <c r="I47" i="19"/>
  <c r="J47" i="19" s="1"/>
  <c r="N46" i="19"/>
  <c r="K46" i="19"/>
  <c r="I46" i="19"/>
  <c r="J46" i="19" s="1"/>
  <c r="N45" i="19"/>
  <c r="K45" i="19"/>
  <c r="I45" i="19"/>
  <c r="J45" i="19" s="1"/>
  <c r="N44" i="19"/>
  <c r="K44" i="19"/>
  <c r="I44" i="19"/>
  <c r="J44" i="19" s="1"/>
  <c r="N43" i="19"/>
  <c r="K43" i="19"/>
  <c r="I43" i="19"/>
  <c r="J43" i="19" s="1"/>
  <c r="N42" i="19"/>
  <c r="K42" i="19"/>
  <c r="I42" i="19"/>
  <c r="J42" i="19" s="1"/>
  <c r="N41" i="19"/>
  <c r="K41" i="19"/>
  <c r="I41" i="19"/>
  <c r="J41" i="19" s="1"/>
  <c r="N40" i="19"/>
  <c r="K40" i="19"/>
  <c r="I40" i="19"/>
  <c r="J40" i="19" s="1"/>
  <c r="N39" i="19"/>
  <c r="K39" i="19"/>
  <c r="I39" i="19"/>
  <c r="J39" i="19" s="1"/>
  <c r="N38" i="19"/>
  <c r="K38" i="19"/>
  <c r="I38" i="19"/>
  <c r="J38" i="19" s="1"/>
  <c r="N37" i="19"/>
  <c r="K37" i="19"/>
  <c r="I37" i="19"/>
  <c r="J37" i="19" s="1"/>
  <c r="N36" i="19"/>
  <c r="K36" i="19"/>
  <c r="I36" i="19"/>
  <c r="J36" i="19" s="1"/>
  <c r="N35" i="19"/>
  <c r="K35" i="19"/>
  <c r="I35" i="19"/>
  <c r="J35" i="19" s="1"/>
  <c r="N34" i="19"/>
  <c r="K34" i="19"/>
  <c r="I34" i="19"/>
  <c r="J34" i="19" s="1"/>
  <c r="N33" i="19"/>
  <c r="K33" i="19"/>
  <c r="I33" i="19"/>
  <c r="J33" i="19" s="1"/>
  <c r="N32" i="19"/>
  <c r="K32" i="19"/>
  <c r="I32" i="19"/>
  <c r="J32" i="19" s="1"/>
  <c r="N31" i="19"/>
  <c r="K31" i="19"/>
  <c r="I31" i="19"/>
  <c r="J31" i="19" s="1"/>
  <c r="L31" i="19" s="1"/>
  <c r="M31" i="19" s="1"/>
  <c r="N30" i="19"/>
  <c r="K30" i="19"/>
  <c r="I30" i="19"/>
  <c r="J30" i="19" s="1"/>
  <c r="N29" i="19"/>
  <c r="K29" i="19"/>
  <c r="I29" i="19"/>
  <c r="J29" i="19" s="1"/>
  <c r="N28" i="19"/>
  <c r="K28" i="19"/>
  <c r="I28" i="19"/>
  <c r="J28" i="19" s="1"/>
  <c r="N27" i="19"/>
  <c r="K27" i="19"/>
  <c r="I27" i="19"/>
  <c r="J27" i="19" s="1"/>
  <c r="L27" i="19" s="1"/>
  <c r="M27" i="19" s="1"/>
  <c r="N26" i="19"/>
  <c r="K26" i="19"/>
  <c r="I26" i="19"/>
  <c r="J26" i="19" s="1"/>
  <c r="N25" i="19"/>
  <c r="K25" i="19"/>
  <c r="I25" i="19"/>
  <c r="J25" i="19" s="1"/>
  <c r="N24" i="19"/>
  <c r="K24" i="19"/>
  <c r="I24" i="19"/>
  <c r="J24" i="19" s="1"/>
  <c r="B10" i="19"/>
  <c r="B9" i="19"/>
  <c r="A9" i="19"/>
  <c r="B8" i="19"/>
  <c r="B7" i="19"/>
  <c r="A3" i="19"/>
  <c r="A1" i="19"/>
  <c r="C61" i="3"/>
  <c r="L36" i="19" l="1"/>
  <c r="L44" i="19"/>
  <c r="M44" i="19" s="1"/>
  <c r="L92" i="19"/>
  <c r="M92" i="19" s="1"/>
  <c r="L96" i="19"/>
  <c r="M96" i="19" s="1"/>
  <c r="L100" i="19"/>
  <c r="M100" i="19" s="1"/>
  <c r="L104" i="19"/>
  <c r="M104" i="19" s="1"/>
  <c r="L35" i="19"/>
  <c r="M35" i="19" s="1"/>
  <c r="L39" i="19"/>
  <c r="M39" i="19" s="1"/>
  <c r="L26" i="19"/>
  <c r="M26" i="19" s="1"/>
  <c r="L25" i="19"/>
  <c r="M25" i="19" s="1"/>
  <c r="L29" i="19"/>
  <c r="M29" i="19" s="1"/>
  <c r="L53" i="19"/>
  <c r="M53" i="19" s="1"/>
  <c r="L61" i="19"/>
  <c r="M61" i="19" s="1"/>
  <c r="L65" i="19"/>
  <c r="M65" i="19" s="1"/>
  <c r="L69" i="19"/>
  <c r="M69" i="19" s="1"/>
  <c r="L77" i="19"/>
  <c r="M77" i="19" s="1"/>
  <c r="L85" i="19"/>
  <c r="M85" i="19" s="1"/>
  <c r="L89" i="19"/>
  <c r="M89" i="19" s="1"/>
  <c r="L60" i="19"/>
  <c r="O60" i="19" s="1"/>
  <c r="L68" i="19"/>
  <c r="O68" i="19" s="1"/>
  <c r="L28" i="19"/>
  <c r="M28" i="19" s="1"/>
  <c r="L33" i="19"/>
  <c r="M33" i="19" s="1"/>
  <c r="L37" i="19"/>
  <c r="M37" i="19" s="1"/>
  <c r="L41" i="19"/>
  <c r="M41" i="19" s="1"/>
  <c r="L45" i="19"/>
  <c r="M45" i="19" s="1"/>
  <c r="L49" i="19"/>
  <c r="M49" i="19" s="1"/>
  <c r="L58" i="19"/>
  <c r="M58" i="19" s="1"/>
  <c r="L66" i="19"/>
  <c r="M66" i="19" s="1"/>
  <c r="L82" i="19"/>
  <c r="O82" i="19" s="1"/>
  <c r="L90" i="19"/>
  <c r="O90" i="19" s="1"/>
  <c r="L94" i="19"/>
  <c r="O94" i="19" s="1"/>
  <c r="L98" i="19"/>
  <c r="M98" i="19" s="1"/>
  <c r="L43" i="19"/>
  <c r="M43" i="19" s="1"/>
  <c r="L73" i="19"/>
  <c r="M73" i="19" s="1"/>
  <c r="L42" i="19"/>
  <c r="O42" i="19" s="1"/>
  <c r="L50" i="19"/>
  <c r="M50" i="19" s="1"/>
  <c r="L51" i="19"/>
  <c r="M51" i="19" s="1"/>
  <c r="L55" i="19"/>
  <c r="M55" i="19" s="1"/>
  <c r="L59" i="19"/>
  <c r="M59" i="19" s="1"/>
  <c r="L63" i="19"/>
  <c r="M63" i="19" s="1"/>
  <c r="L67" i="19"/>
  <c r="M67" i="19" s="1"/>
  <c r="L84" i="19"/>
  <c r="M84" i="19" s="1"/>
  <c r="L101" i="19"/>
  <c r="O101" i="19" s="1"/>
  <c r="P101" i="19" s="1"/>
  <c r="L105" i="19"/>
  <c r="O105" i="19" s="1"/>
  <c r="P105" i="19" s="1"/>
  <c r="L34" i="19"/>
  <c r="O34" i="19" s="1"/>
  <c r="L47" i="19"/>
  <c r="M47" i="19" s="1"/>
  <c r="L52" i="19"/>
  <c r="M52" i="19" s="1"/>
  <c r="L57" i="19"/>
  <c r="M57" i="19" s="1"/>
  <c r="L74" i="19"/>
  <c r="O74" i="19" s="1"/>
  <c r="L76" i="19"/>
  <c r="M76" i="19" s="1"/>
  <c r="L81" i="19"/>
  <c r="M81" i="19" s="1"/>
  <c r="L87" i="19"/>
  <c r="M87" i="19" s="1"/>
  <c r="L93" i="19"/>
  <c r="M93" i="19" s="1"/>
  <c r="L97" i="19"/>
  <c r="M97" i="19" s="1"/>
  <c r="L102" i="19"/>
  <c r="M102" i="19" s="1"/>
  <c r="O79" i="19"/>
  <c r="Q79" i="19" s="1"/>
  <c r="O27" i="19"/>
  <c r="Q27" i="19" s="1"/>
  <c r="L30" i="19"/>
  <c r="O30" i="19" s="1"/>
  <c r="L32" i="19"/>
  <c r="M32" i="19" s="1"/>
  <c r="L46" i="19"/>
  <c r="O46" i="19" s="1"/>
  <c r="L48" i="19"/>
  <c r="M48" i="19" s="1"/>
  <c r="L62" i="19"/>
  <c r="O62" i="19" s="1"/>
  <c r="L64" i="19"/>
  <c r="M64" i="19" s="1"/>
  <c r="O75" i="19"/>
  <c r="Q75" i="19" s="1"/>
  <c r="L78" i="19"/>
  <c r="O78" i="19" s="1"/>
  <c r="L80" i="19"/>
  <c r="O80" i="19" s="1"/>
  <c r="O91" i="19"/>
  <c r="P91" i="19" s="1"/>
  <c r="O31" i="19"/>
  <c r="Q31" i="19" s="1"/>
  <c r="O85" i="19"/>
  <c r="P85" i="19" s="1"/>
  <c r="O95" i="19"/>
  <c r="P95" i="19" s="1"/>
  <c r="O71" i="19"/>
  <c r="P71" i="19" s="1"/>
  <c r="L38" i="19"/>
  <c r="O38" i="19" s="1"/>
  <c r="L40" i="19"/>
  <c r="M40" i="19" s="1"/>
  <c r="L54" i="19"/>
  <c r="O54" i="19" s="1"/>
  <c r="L56" i="19"/>
  <c r="M56" i="19" s="1"/>
  <c r="L70" i="19"/>
  <c r="M70" i="19" s="1"/>
  <c r="L72" i="19"/>
  <c r="O72" i="19" s="1"/>
  <c r="O83" i="19"/>
  <c r="Q83" i="19" s="1"/>
  <c r="L86" i="19"/>
  <c r="O86" i="19" s="1"/>
  <c r="L88" i="19"/>
  <c r="M88" i="19" s="1"/>
  <c r="O99" i="19"/>
  <c r="P99" i="19" s="1"/>
  <c r="J106" i="19"/>
  <c r="L24" i="19"/>
  <c r="O44" i="19"/>
  <c r="M74" i="19"/>
  <c r="M36" i="19"/>
  <c r="O36" i="19"/>
  <c r="O45" i="19"/>
  <c r="O100" i="19"/>
  <c r="O103" i="19"/>
  <c r="O104" i="19"/>
  <c r="C9" i="8"/>
  <c r="A9" i="8"/>
  <c r="O92" i="19" l="1"/>
  <c r="P92" i="19" s="1"/>
  <c r="O58" i="19"/>
  <c r="Q58" i="19" s="1"/>
  <c r="O39" i="19"/>
  <c r="Q39" i="19" s="1"/>
  <c r="O96" i="19"/>
  <c r="P96" i="19" s="1"/>
  <c r="O35" i="19"/>
  <c r="P35" i="19" s="1"/>
  <c r="O51" i="19"/>
  <c r="P51" i="19" s="1"/>
  <c r="O26" i="19"/>
  <c r="Q26" i="19" s="1"/>
  <c r="M34" i="19"/>
  <c r="O93" i="19"/>
  <c r="Q93" i="19" s="1"/>
  <c r="M82" i="19"/>
  <c r="O28" i="19"/>
  <c r="P28" i="19" s="1"/>
  <c r="O67" i="19"/>
  <c r="P67" i="19" s="1"/>
  <c r="O43" i="19"/>
  <c r="P43" i="19" s="1"/>
  <c r="O61" i="19"/>
  <c r="Q61" i="19" s="1"/>
  <c r="O52" i="19"/>
  <c r="P52" i="19" s="1"/>
  <c r="M94" i="19"/>
  <c r="M60" i="19"/>
  <c r="O65" i="19"/>
  <c r="Q65" i="19" s="1"/>
  <c r="M90" i="19"/>
  <c r="O69" i="19"/>
  <c r="P69" i="19" s="1"/>
  <c r="O37" i="19"/>
  <c r="Q37" i="19" s="1"/>
  <c r="O89" i="19"/>
  <c r="Q89" i="19" s="1"/>
  <c r="O25" i="19"/>
  <c r="M42" i="19"/>
  <c r="O29" i="19"/>
  <c r="Q29" i="19" s="1"/>
  <c r="Q71" i="19"/>
  <c r="O33" i="19"/>
  <c r="P33" i="19" s="1"/>
  <c r="O47" i="19"/>
  <c r="Q47" i="19" s="1"/>
  <c r="O98" i="19"/>
  <c r="P98" i="19" s="1"/>
  <c r="M72" i="19"/>
  <c r="O63" i="19"/>
  <c r="P63" i="19" s="1"/>
  <c r="O77" i="19"/>
  <c r="Q77" i="19" s="1"/>
  <c r="M68" i="19"/>
  <c r="Q105" i="19"/>
  <c r="M78" i="19"/>
  <c r="P31" i="19"/>
  <c r="O53" i="19"/>
  <c r="O66" i="19"/>
  <c r="P66" i="19" s="1"/>
  <c r="O41" i="19"/>
  <c r="O84" i="19"/>
  <c r="Q84" i="19" s="1"/>
  <c r="O76" i="19"/>
  <c r="Q76" i="19" s="1"/>
  <c r="O55" i="19"/>
  <c r="Q55" i="19" s="1"/>
  <c r="M62" i="19"/>
  <c r="O88" i="19"/>
  <c r="Q88" i="19" s="1"/>
  <c r="O97" i="19"/>
  <c r="P97" i="19" s="1"/>
  <c r="O64" i="19"/>
  <c r="Q64" i="19" s="1"/>
  <c r="Q95" i="19"/>
  <c r="M86" i="19"/>
  <c r="O49" i="19"/>
  <c r="P49" i="19" s="1"/>
  <c r="O73" i="19"/>
  <c r="P79" i="19"/>
  <c r="M30" i="19"/>
  <c r="O50" i="19"/>
  <c r="P50" i="19" s="1"/>
  <c r="Q99" i="19"/>
  <c r="O81" i="19"/>
  <c r="Q81" i="19" s="1"/>
  <c r="O56" i="19"/>
  <c r="Q56" i="19" s="1"/>
  <c r="M38" i="19"/>
  <c r="O87" i="19"/>
  <c r="P83" i="19"/>
  <c r="M105" i="19"/>
  <c r="Q101" i="19"/>
  <c r="M101" i="19"/>
  <c r="O48" i="19"/>
  <c r="P48" i="19" s="1"/>
  <c r="M54" i="19"/>
  <c r="O59" i="19"/>
  <c r="Q59" i="19" s="1"/>
  <c r="O32" i="19"/>
  <c r="Q32" i="19" s="1"/>
  <c r="M80" i="19"/>
  <c r="M46" i="19"/>
  <c r="O70" i="19"/>
  <c r="P70" i="19" s="1"/>
  <c r="Q85" i="19"/>
  <c r="O102" i="19"/>
  <c r="O57" i="19"/>
  <c r="Q91" i="19"/>
  <c r="P75" i="19"/>
  <c r="P27" i="19"/>
  <c r="O40" i="19"/>
  <c r="Q40" i="19" s="1"/>
  <c r="P94" i="19"/>
  <c r="Q94" i="19"/>
  <c r="P46" i="19"/>
  <c r="Q46" i="19"/>
  <c r="P30" i="19"/>
  <c r="Q30" i="19"/>
  <c r="Q36" i="19"/>
  <c r="P36" i="19"/>
  <c r="Q68" i="19"/>
  <c r="P68" i="19"/>
  <c r="P82" i="19"/>
  <c r="Q82" i="19"/>
  <c r="Q44" i="19"/>
  <c r="P44" i="19"/>
  <c r="P54" i="19"/>
  <c r="Q54" i="19"/>
  <c r="Q49" i="19"/>
  <c r="P38" i="19"/>
  <c r="Q38" i="19"/>
  <c r="L106" i="19"/>
  <c r="P15" i="19" s="1"/>
  <c r="L15" i="19" s="1"/>
  <c r="M24" i="19"/>
  <c r="O24" i="19"/>
  <c r="P90" i="19"/>
  <c r="Q90" i="19"/>
  <c r="Q104" i="19"/>
  <c r="P104" i="19"/>
  <c r="Q100" i="19"/>
  <c r="P100" i="19"/>
  <c r="Q80" i="19"/>
  <c r="P80" i="19"/>
  <c r="P86" i="19"/>
  <c r="Q86" i="19"/>
  <c r="P42" i="19"/>
  <c r="Q42" i="19"/>
  <c r="P78" i="19"/>
  <c r="Q78" i="19"/>
  <c r="P62" i="19"/>
  <c r="Q62" i="19"/>
  <c r="Q45" i="19"/>
  <c r="P45" i="19"/>
  <c r="Q103" i="19"/>
  <c r="P103" i="19"/>
  <c r="P34" i="19"/>
  <c r="Q34" i="19"/>
  <c r="Q92" i="19"/>
  <c r="Q60" i="19"/>
  <c r="P60" i="19"/>
  <c r="P26" i="19"/>
  <c r="P74" i="19"/>
  <c r="Q74" i="19"/>
  <c r="Q72" i="19"/>
  <c r="P72" i="19"/>
  <c r="P58" i="19"/>
  <c r="B9" i="6"/>
  <c r="A9" i="6"/>
  <c r="Q51" i="19" l="1"/>
  <c r="Q52" i="19"/>
  <c r="P39" i="19"/>
  <c r="Q33" i="19"/>
  <c r="Q96" i="19"/>
  <c r="Q69" i="19"/>
  <c r="Q67" i="19"/>
  <c r="Q28" i="19"/>
  <c r="P47" i="19"/>
  <c r="Q35" i="19"/>
  <c r="P61" i="19"/>
  <c r="P93" i="19"/>
  <c r="P84" i="19"/>
  <c r="P64" i="19"/>
  <c r="Q70" i="19"/>
  <c r="Q43" i="19"/>
  <c r="Q63" i="19"/>
  <c r="P29" i="19"/>
  <c r="Q98" i="19"/>
  <c r="P56" i="19"/>
  <c r="P65" i="19"/>
  <c r="P89" i="19"/>
  <c r="P81" i="19"/>
  <c r="Q66" i="19"/>
  <c r="P37" i="19"/>
  <c r="Q25" i="19"/>
  <c r="P25" i="19"/>
  <c r="P77" i="19"/>
  <c r="Q53" i="19"/>
  <c r="P53" i="19"/>
  <c r="P76" i="19"/>
  <c r="P88" i="19"/>
  <c r="Q41" i="19"/>
  <c r="P41" i="19"/>
  <c r="P55" i="19"/>
  <c r="Q48" i="19"/>
  <c r="P59" i="19"/>
  <c r="Q97" i="19"/>
  <c r="Q73" i="19"/>
  <c r="P73" i="19"/>
  <c r="P32" i="19"/>
  <c r="Q50" i="19"/>
  <c r="P87" i="19"/>
  <c r="Q87" i="19"/>
  <c r="Q102" i="19"/>
  <c r="P102" i="19"/>
  <c r="Q57" i="19"/>
  <c r="P57" i="19"/>
  <c r="P40" i="19"/>
  <c r="O106" i="19"/>
  <c r="G16" i="8" s="1"/>
  <c r="F16" i="8" s="1"/>
  <c r="Q24" i="19"/>
  <c r="P24" i="19"/>
  <c r="F51" i="17"/>
  <c r="F53" i="17" s="1"/>
  <c r="K46" i="17"/>
  <c r="J46" i="17"/>
  <c r="I46" i="17"/>
  <c r="H46" i="17"/>
  <c r="G46" i="17"/>
  <c r="F46" i="17"/>
  <c r="K45" i="17"/>
  <c r="I45" i="17"/>
  <c r="G45" i="17"/>
  <c r="K44" i="17"/>
  <c r="I44" i="17"/>
  <c r="G44" i="17"/>
  <c r="K43" i="17"/>
  <c r="I43" i="17"/>
  <c r="G43" i="17"/>
  <c r="K42" i="17"/>
  <c r="I42" i="17"/>
  <c r="G42" i="17"/>
  <c r="K40" i="17"/>
  <c r="J40" i="17"/>
  <c r="I40" i="17"/>
  <c r="H40" i="17"/>
  <c r="G40" i="17"/>
  <c r="F40" i="17"/>
  <c r="K39" i="17"/>
  <c r="I39" i="17"/>
  <c r="G39" i="17"/>
  <c r="K38" i="17"/>
  <c r="I38" i="17"/>
  <c r="G38" i="17"/>
  <c r="K37" i="17"/>
  <c r="I37" i="17"/>
  <c r="G37" i="17"/>
  <c r="K36" i="17"/>
  <c r="I36" i="17"/>
  <c r="G36" i="17"/>
  <c r="K35" i="17"/>
  <c r="I35" i="17"/>
  <c r="G35" i="17"/>
  <c r="K34" i="17"/>
  <c r="I34" i="17"/>
  <c r="G34" i="17"/>
  <c r="K33" i="17"/>
  <c r="I33" i="17"/>
  <c r="G33" i="17"/>
  <c r="K32" i="17"/>
  <c r="I32" i="17"/>
  <c r="G32" i="17"/>
  <c r="K31" i="17"/>
  <c r="I31" i="17"/>
  <c r="G31" i="17"/>
  <c r="K30" i="17"/>
  <c r="I30" i="17"/>
  <c r="G30" i="17"/>
  <c r="K29" i="17"/>
  <c r="I29" i="17"/>
  <c r="G29" i="17"/>
  <c r="K28" i="17"/>
  <c r="I28" i="17"/>
  <c r="G28" i="17"/>
  <c r="K27" i="17"/>
  <c r="I27" i="17"/>
  <c r="G27" i="17"/>
  <c r="K26" i="17"/>
  <c r="K41" i="17" s="1"/>
  <c r="K47" i="17" s="1"/>
  <c r="J26" i="17"/>
  <c r="J34" i="17" s="1"/>
  <c r="I26" i="17"/>
  <c r="H26" i="17"/>
  <c r="H34" i="17" s="1"/>
  <c r="G26" i="17"/>
  <c r="F26" i="17"/>
  <c r="F34" i="17" s="1"/>
  <c r="K25" i="17"/>
  <c r="I25" i="17"/>
  <c r="G25" i="17"/>
  <c r="K24" i="17"/>
  <c r="I24" i="17"/>
  <c r="G24" i="17"/>
  <c r="K23" i="17"/>
  <c r="I23" i="17"/>
  <c r="G23" i="17"/>
  <c r="K22" i="17"/>
  <c r="I22" i="17"/>
  <c r="G22" i="17"/>
  <c r="K21" i="17"/>
  <c r="I21" i="17"/>
  <c r="G21" i="17"/>
  <c r="K20" i="17"/>
  <c r="I20" i="17"/>
  <c r="G20" i="17"/>
  <c r="K19" i="17"/>
  <c r="I19" i="17"/>
  <c r="G19" i="17"/>
  <c r="K18" i="17"/>
  <c r="I18" i="17"/>
  <c r="G18" i="17"/>
  <c r="K17" i="17"/>
  <c r="I17" i="17"/>
  <c r="G17" i="17"/>
  <c r="P106" i="19" l="1"/>
  <c r="H16" i="8" s="1"/>
  <c r="G19" i="7"/>
  <c r="H48" i="17"/>
  <c r="J32" i="17"/>
  <c r="J28" i="17"/>
  <c r="J36" i="17"/>
  <c r="H28" i="17"/>
  <c r="H32" i="17"/>
  <c r="H36" i="17"/>
  <c r="F36" i="17"/>
  <c r="G41" i="17"/>
  <c r="G47" i="17" s="1"/>
  <c r="F28" i="17"/>
  <c r="F32" i="17"/>
  <c r="F48" i="17"/>
  <c r="J48" i="17"/>
  <c r="G49" i="17"/>
  <c r="F49" i="17" s="1"/>
  <c r="I49" i="17"/>
  <c r="K49" i="17"/>
  <c r="F30" i="17"/>
  <c r="H30" i="17"/>
  <c r="J30" i="17"/>
  <c r="I41" i="17"/>
  <c r="I47" i="17" s="1"/>
  <c r="J49" i="17" l="1"/>
  <c r="H49" i="17"/>
  <c r="F26" i="7"/>
  <c r="G26" i="7" s="1"/>
  <c r="H26" i="7" s="1"/>
  <c r="F25" i="7"/>
  <c r="G25" i="7" s="1"/>
  <c r="H25" i="7" s="1"/>
  <c r="F24" i="7"/>
  <c r="G24" i="7" s="1"/>
  <c r="H24" i="7" s="1"/>
  <c r="H37" i="17"/>
  <c r="H41" i="17" s="1"/>
  <c r="H47" i="17" s="1"/>
  <c r="J37" i="17"/>
  <c r="J41" i="17" s="1"/>
  <c r="J47" i="17" s="1"/>
  <c r="F37" i="17"/>
  <c r="F41" i="17" s="1"/>
  <c r="F47" i="17" s="1"/>
  <c r="H19" i="7"/>
  <c r="H31" i="7" l="1"/>
  <c r="H33" i="7" s="1"/>
  <c r="N26" i="6"/>
  <c r="A1" i="8" l="1"/>
  <c r="A1" i="7"/>
  <c r="A1" i="6"/>
  <c r="A1" i="17"/>
  <c r="A1" i="3"/>
  <c r="A3" i="2"/>
  <c r="A1" i="2"/>
  <c r="I18" i="6" l="1"/>
  <c r="F18" i="8" s="1"/>
  <c r="A5" i="8" l="1"/>
  <c r="H21" i="7"/>
  <c r="A5" i="7"/>
  <c r="A5" i="6" l="1"/>
  <c r="A5" i="17"/>
  <c r="A5" i="3"/>
  <c r="A5" i="2"/>
  <c r="A3" i="3"/>
  <c r="B10" i="8" l="1"/>
  <c r="A3" i="8"/>
  <c r="B9" i="7"/>
  <c r="A3" i="7"/>
  <c r="B8" i="6"/>
  <c r="B7" i="6"/>
  <c r="A3" i="6"/>
  <c r="B10" i="6"/>
  <c r="C10" i="17"/>
  <c r="A10" i="17"/>
  <c r="C9" i="17"/>
  <c r="A9" i="17"/>
  <c r="A3" i="17"/>
  <c r="N28" i="6" l="1"/>
  <c r="N30" i="6"/>
  <c r="N32" i="6"/>
  <c r="N34" i="6"/>
  <c r="N36" i="6"/>
  <c r="N38" i="6"/>
  <c r="N40" i="6"/>
  <c r="N42" i="6"/>
  <c r="N44" i="6"/>
  <c r="N46" i="6"/>
  <c r="N48" i="6"/>
  <c r="N50" i="6"/>
  <c r="N52" i="6"/>
  <c r="N54" i="6"/>
  <c r="N56" i="6"/>
  <c r="N58" i="6"/>
  <c r="N60" i="6"/>
  <c r="N62" i="6"/>
  <c r="N64" i="6"/>
  <c r="N66" i="6"/>
  <c r="N68" i="6"/>
  <c r="N70" i="6"/>
  <c r="N72" i="6"/>
  <c r="N74" i="6"/>
  <c r="N76" i="6"/>
  <c r="N78" i="6"/>
  <c r="N80" i="6"/>
  <c r="N82" i="6"/>
  <c r="N84" i="6"/>
  <c r="N86" i="6"/>
  <c r="N88" i="6"/>
  <c r="N90" i="6"/>
  <c r="N92" i="6"/>
  <c r="N94" i="6"/>
  <c r="N96" i="6"/>
  <c r="N98" i="6"/>
  <c r="N100" i="6"/>
  <c r="N102" i="6"/>
  <c r="N104" i="6"/>
  <c r="N106" i="6"/>
  <c r="N108" i="6"/>
  <c r="N110" i="6"/>
  <c r="N112" i="6"/>
  <c r="N114" i="6"/>
  <c r="N116" i="6"/>
  <c r="N118" i="6"/>
  <c r="N120" i="6"/>
  <c r="N122" i="6"/>
  <c r="N124" i="6"/>
  <c r="N126" i="6"/>
  <c r="N128" i="6"/>
  <c r="N130" i="6"/>
  <c r="N132" i="6"/>
  <c r="N134" i="6"/>
  <c r="N136" i="6"/>
  <c r="N138" i="6"/>
  <c r="N140" i="6"/>
  <c r="N142" i="6"/>
  <c r="N144" i="6"/>
  <c r="N146" i="6"/>
  <c r="N148" i="6"/>
  <c r="N150" i="6"/>
  <c r="N152" i="6"/>
  <c r="N154" i="6"/>
  <c r="N156" i="6"/>
  <c r="N158" i="6"/>
  <c r="N160" i="6"/>
  <c r="N162" i="6"/>
  <c r="N164" i="6"/>
  <c r="N166" i="6"/>
  <c r="N168" i="6"/>
  <c r="N170" i="6"/>
  <c r="N172" i="6"/>
  <c r="N174" i="6"/>
  <c r="N176" i="6"/>
  <c r="N29" i="6"/>
  <c r="N33" i="6"/>
  <c r="N37" i="6"/>
  <c r="N41" i="6"/>
  <c r="N45" i="6"/>
  <c r="N49" i="6"/>
  <c r="N53" i="6"/>
  <c r="N57" i="6"/>
  <c r="N61" i="6"/>
  <c r="N65" i="6"/>
  <c r="N69" i="6"/>
  <c r="N73" i="6"/>
  <c r="N77" i="6"/>
  <c r="N81" i="6"/>
  <c r="N85" i="6"/>
  <c r="N89" i="6"/>
  <c r="N93" i="6"/>
  <c r="N97" i="6"/>
  <c r="N101" i="6"/>
  <c r="N105" i="6"/>
  <c r="N109" i="6"/>
  <c r="N113" i="6"/>
  <c r="N117" i="6"/>
  <c r="N121" i="6"/>
  <c r="N125" i="6"/>
  <c r="N129" i="6"/>
  <c r="N133" i="6"/>
  <c r="N137" i="6"/>
  <c r="N141" i="6"/>
  <c r="N145" i="6"/>
  <c r="N149" i="6"/>
  <c r="N153" i="6"/>
  <c r="N157" i="6"/>
  <c r="N161" i="6"/>
  <c r="N165" i="6"/>
  <c r="N169" i="6"/>
  <c r="N173" i="6"/>
  <c r="N177" i="6"/>
  <c r="N179" i="6"/>
  <c r="N181" i="6"/>
  <c r="N183" i="6"/>
  <c r="N185" i="6"/>
  <c r="N187" i="6"/>
  <c r="N189" i="6"/>
  <c r="N27" i="6"/>
  <c r="N35" i="6"/>
  <c r="N43" i="6"/>
  <c r="N51" i="6"/>
  <c r="N59" i="6"/>
  <c r="N67" i="6"/>
  <c r="N75" i="6"/>
  <c r="N83" i="6"/>
  <c r="N91" i="6"/>
  <c r="N99" i="6"/>
  <c r="N107" i="6"/>
  <c r="N115" i="6"/>
  <c r="N123" i="6"/>
  <c r="N131" i="6"/>
  <c r="N139" i="6"/>
  <c r="N147" i="6"/>
  <c r="N155" i="6"/>
  <c r="N163" i="6"/>
  <c r="N171" i="6"/>
  <c r="N178" i="6"/>
  <c r="N182" i="6"/>
  <c r="N186" i="6"/>
  <c r="N31" i="6"/>
  <c r="N39" i="6"/>
  <c r="N47" i="6"/>
  <c r="N55" i="6"/>
  <c r="N63" i="6"/>
  <c r="N71" i="6"/>
  <c r="N79" i="6"/>
  <c r="N87" i="6"/>
  <c r="N95" i="6"/>
  <c r="N103" i="6"/>
  <c r="N111" i="6"/>
  <c r="N119" i="6"/>
  <c r="N127" i="6"/>
  <c r="N135" i="6"/>
  <c r="N143" i="6"/>
  <c r="N151" i="6"/>
  <c r="N159" i="6"/>
  <c r="N167" i="6"/>
  <c r="N175" i="6"/>
  <c r="N180" i="6"/>
  <c r="N184" i="6"/>
  <c r="N188" i="6"/>
  <c r="B8" i="3"/>
  <c r="B7" i="3"/>
  <c r="B8" i="2"/>
  <c r="B7" i="2"/>
  <c r="H26" i="8" l="1"/>
  <c r="G26" i="8" l="1"/>
  <c r="F26" i="8"/>
  <c r="I38" i="6" l="1"/>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119" i="6"/>
  <c r="I120" i="6"/>
  <c r="I121" i="6"/>
  <c r="I122" i="6"/>
  <c r="I123" i="6"/>
  <c r="I124" i="6"/>
  <c r="I125" i="6"/>
  <c r="I126" i="6"/>
  <c r="I127" i="6"/>
  <c r="I128" i="6"/>
  <c r="I129" i="6"/>
  <c r="I130" i="6"/>
  <c r="I131" i="6"/>
  <c r="I132" i="6"/>
  <c r="I133" i="6"/>
  <c r="I134" i="6"/>
  <c r="I135" i="6"/>
  <c r="I136" i="6"/>
  <c r="I137" i="6"/>
  <c r="I138" i="6"/>
  <c r="I139" i="6"/>
  <c r="I140" i="6"/>
  <c r="I141" i="6"/>
  <c r="I142" i="6"/>
  <c r="I143" i="6"/>
  <c r="I144"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27" i="6"/>
  <c r="I28" i="6"/>
  <c r="I29" i="6"/>
  <c r="I30" i="6"/>
  <c r="I31" i="6"/>
  <c r="I32" i="6"/>
  <c r="I33" i="6"/>
  <c r="I34" i="6"/>
  <c r="I35" i="6"/>
  <c r="I36" i="6"/>
  <c r="I37" i="6"/>
  <c r="I26" i="6"/>
  <c r="J26" i="6" l="1"/>
  <c r="K181" i="6" l="1"/>
  <c r="J181" i="6"/>
  <c r="K180" i="6"/>
  <c r="J180" i="6"/>
  <c r="K179" i="6"/>
  <c r="J179" i="6"/>
  <c r="K178" i="6"/>
  <c r="J178" i="6"/>
  <c r="K177" i="6"/>
  <c r="J177" i="6"/>
  <c r="K176" i="6"/>
  <c r="J176" i="6"/>
  <c r="K175" i="6"/>
  <c r="J175" i="6"/>
  <c r="K174" i="6"/>
  <c r="J174" i="6"/>
  <c r="K173" i="6"/>
  <c r="J173" i="6"/>
  <c r="K172" i="6"/>
  <c r="J172" i="6"/>
  <c r="K171" i="6"/>
  <c r="J171" i="6"/>
  <c r="K170" i="6"/>
  <c r="J170" i="6"/>
  <c r="K169" i="6"/>
  <c r="J169" i="6"/>
  <c r="K168" i="6"/>
  <c r="J168" i="6"/>
  <c r="K167" i="6"/>
  <c r="J167" i="6"/>
  <c r="K166" i="6"/>
  <c r="J166" i="6"/>
  <c r="K165" i="6"/>
  <c r="J165" i="6"/>
  <c r="K164" i="6"/>
  <c r="J164" i="6"/>
  <c r="K163" i="6"/>
  <c r="J163" i="6"/>
  <c r="K162" i="6"/>
  <c r="J162" i="6"/>
  <c r="K161" i="6"/>
  <c r="J161" i="6"/>
  <c r="K160" i="6"/>
  <c r="J160" i="6"/>
  <c r="K159" i="6"/>
  <c r="J159" i="6"/>
  <c r="K158" i="6"/>
  <c r="J158" i="6"/>
  <c r="K157" i="6"/>
  <c r="J157" i="6"/>
  <c r="K156" i="6"/>
  <c r="J156" i="6"/>
  <c r="K155" i="6"/>
  <c r="J155" i="6"/>
  <c r="K154" i="6"/>
  <c r="J154" i="6"/>
  <c r="K153" i="6"/>
  <c r="J153" i="6"/>
  <c r="K152" i="6"/>
  <c r="J152" i="6"/>
  <c r="K151" i="6"/>
  <c r="J151" i="6"/>
  <c r="K150" i="6"/>
  <c r="J150" i="6"/>
  <c r="K149" i="6"/>
  <c r="J149" i="6"/>
  <c r="K148" i="6"/>
  <c r="J148" i="6"/>
  <c r="K147" i="6"/>
  <c r="J147" i="6"/>
  <c r="K146" i="6"/>
  <c r="J146" i="6"/>
  <c r="K145" i="6"/>
  <c r="J145" i="6"/>
  <c r="K144" i="6"/>
  <c r="J144" i="6"/>
  <c r="K143" i="6"/>
  <c r="J143" i="6"/>
  <c r="K142" i="6"/>
  <c r="J142" i="6"/>
  <c r="K141" i="6"/>
  <c r="J141" i="6"/>
  <c r="K140" i="6"/>
  <c r="J140" i="6"/>
  <c r="K139" i="6"/>
  <c r="J139" i="6"/>
  <c r="K138" i="6"/>
  <c r="J138" i="6"/>
  <c r="K137" i="6"/>
  <c r="J137" i="6"/>
  <c r="K136" i="6"/>
  <c r="J136" i="6"/>
  <c r="K135" i="6"/>
  <c r="J135" i="6"/>
  <c r="K134" i="6"/>
  <c r="J134" i="6"/>
  <c r="K133" i="6"/>
  <c r="J133" i="6"/>
  <c r="K132" i="6"/>
  <c r="J132" i="6"/>
  <c r="K131" i="6"/>
  <c r="J131" i="6"/>
  <c r="K130" i="6"/>
  <c r="J130" i="6"/>
  <c r="K129" i="6"/>
  <c r="J129" i="6"/>
  <c r="K128" i="6"/>
  <c r="J128" i="6"/>
  <c r="K127" i="6"/>
  <c r="J127" i="6"/>
  <c r="K126" i="6"/>
  <c r="J126" i="6"/>
  <c r="K125" i="6"/>
  <c r="J125" i="6"/>
  <c r="K124" i="6"/>
  <c r="J124" i="6"/>
  <c r="K123" i="6"/>
  <c r="J123" i="6"/>
  <c r="K122" i="6"/>
  <c r="J122" i="6"/>
  <c r="K121" i="6"/>
  <c r="J121" i="6"/>
  <c r="K120" i="6"/>
  <c r="J120" i="6"/>
  <c r="K119" i="6"/>
  <c r="J119" i="6"/>
  <c r="K118" i="6"/>
  <c r="J118" i="6"/>
  <c r="K117" i="6"/>
  <c r="J117" i="6"/>
  <c r="K116" i="6"/>
  <c r="J116" i="6"/>
  <c r="K115" i="6"/>
  <c r="J115" i="6"/>
  <c r="K114" i="6"/>
  <c r="J114" i="6"/>
  <c r="K113" i="6"/>
  <c r="J113" i="6"/>
  <c r="K112" i="6"/>
  <c r="J112" i="6"/>
  <c r="K111" i="6"/>
  <c r="J111" i="6"/>
  <c r="K110" i="6"/>
  <c r="J110" i="6"/>
  <c r="K109" i="6"/>
  <c r="J109" i="6"/>
  <c r="K108" i="6"/>
  <c r="J108" i="6"/>
  <c r="K107" i="6"/>
  <c r="J107" i="6"/>
  <c r="K106" i="6"/>
  <c r="J106" i="6"/>
  <c r="K105" i="6"/>
  <c r="J105" i="6"/>
  <c r="K104" i="6"/>
  <c r="J104" i="6"/>
  <c r="K103" i="6"/>
  <c r="J103" i="6"/>
  <c r="K102" i="6"/>
  <c r="J102" i="6"/>
  <c r="K101" i="6"/>
  <c r="J101" i="6"/>
  <c r="K100" i="6"/>
  <c r="J100" i="6"/>
  <c r="K99" i="6"/>
  <c r="J99" i="6"/>
  <c r="K98" i="6"/>
  <c r="J98" i="6"/>
  <c r="K97" i="6"/>
  <c r="J97" i="6"/>
  <c r="K96" i="6"/>
  <c r="J96" i="6"/>
  <c r="K95" i="6"/>
  <c r="J95" i="6"/>
  <c r="K94" i="6"/>
  <c r="J94" i="6"/>
  <c r="K93" i="6"/>
  <c r="J93" i="6"/>
  <c r="K92" i="6"/>
  <c r="J92" i="6"/>
  <c r="K91" i="6"/>
  <c r="J91" i="6"/>
  <c r="K90" i="6"/>
  <c r="J90" i="6"/>
  <c r="K89" i="6"/>
  <c r="J89" i="6"/>
  <c r="K88" i="6"/>
  <c r="J88" i="6"/>
  <c r="K87" i="6"/>
  <c r="J87" i="6"/>
  <c r="K86" i="6"/>
  <c r="J86" i="6"/>
  <c r="K85" i="6"/>
  <c r="J85" i="6"/>
  <c r="K84" i="6"/>
  <c r="J84" i="6"/>
  <c r="K83" i="6"/>
  <c r="J83" i="6"/>
  <c r="K82" i="6"/>
  <c r="J82" i="6"/>
  <c r="K81" i="6"/>
  <c r="J81" i="6"/>
  <c r="K80" i="6"/>
  <c r="J80" i="6"/>
  <c r="K79" i="6"/>
  <c r="J79" i="6"/>
  <c r="K78" i="6"/>
  <c r="J78" i="6"/>
  <c r="K77" i="6"/>
  <c r="J77" i="6"/>
  <c r="K76" i="6"/>
  <c r="J76" i="6"/>
  <c r="K75" i="6"/>
  <c r="J75" i="6"/>
  <c r="K74" i="6"/>
  <c r="J74" i="6"/>
  <c r="K73" i="6"/>
  <c r="J73" i="6"/>
  <c r="K72" i="6"/>
  <c r="J72" i="6"/>
  <c r="K71" i="6"/>
  <c r="J71" i="6"/>
  <c r="K70" i="6"/>
  <c r="J70" i="6"/>
  <c r="K69" i="6"/>
  <c r="K68" i="6"/>
  <c r="J68" i="6"/>
  <c r="K67" i="6"/>
  <c r="J67" i="6"/>
  <c r="K66" i="6"/>
  <c r="J66" i="6"/>
  <c r="K65" i="6"/>
  <c r="J65" i="6"/>
  <c r="K64" i="6"/>
  <c r="J64" i="6"/>
  <c r="K63" i="6"/>
  <c r="J63" i="6"/>
  <c r="K62" i="6"/>
  <c r="J62" i="6"/>
  <c r="K61" i="6"/>
  <c r="J61" i="6"/>
  <c r="K60" i="6"/>
  <c r="J60" i="6"/>
  <c r="K59" i="6"/>
  <c r="J59" i="6"/>
  <c r="K58" i="6"/>
  <c r="J58" i="6"/>
  <c r="K57" i="6"/>
  <c r="J57" i="6"/>
  <c r="K56" i="6"/>
  <c r="J56" i="6"/>
  <c r="K55" i="6"/>
  <c r="J55" i="6"/>
  <c r="K54" i="6"/>
  <c r="J54" i="6"/>
  <c r="K53" i="6"/>
  <c r="J53" i="6"/>
  <c r="K52" i="6"/>
  <c r="J52" i="6"/>
  <c r="K51" i="6"/>
  <c r="J51" i="6"/>
  <c r="K50" i="6"/>
  <c r="J50" i="6"/>
  <c r="K49" i="6"/>
  <c r="J49" i="6"/>
  <c r="K48" i="6"/>
  <c r="J48" i="6"/>
  <c r="K47" i="6"/>
  <c r="J47" i="6"/>
  <c r="K46" i="6"/>
  <c r="J46" i="6"/>
  <c r="K45" i="6"/>
  <c r="J45" i="6"/>
  <c r="K44" i="6"/>
  <c r="J44" i="6"/>
  <c r="K43" i="6"/>
  <c r="J43" i="6"/>
  <c r="K42" i="6"/>
  <c r="J42" i="6"/>
  <c r="K41" i="6"/>
  <c r="J41" i="6"/>
  <c r="K40" i="6"/>
  <c r="J40" i="6"/>
  <c r="K39" i="6"/>
  <c r="J39" i="6"/>
  <c r="K38" i="6"/>
  <c r="J38" i="6"/>
  <c r="K37" i="6"/>
  <c r="J37" i="6"/>
  <c r="K36" i="6"/>
  <c r="J36" i="6"/>
  <c r="K35" i="6"/>
  <c r="J35" i="6"/>
  <c r="K34" i="6"/>
  <c r="J34" i="6"/>
  <c r="K33" i="6"/>
  <c r="J33" i="6"/>
  <c r="K32" i="6"/>
  <c r="J32" i="6"/>
  <c r="K31" i="6"/>
  <c r="J31" i="6"/>
  <c r="K30" i="6"/>
  <c r="J30" i="6"/>
  <c r="K29" i="6"/>
  <c r="J29" i="6"/>
  <c r="K189" i="6"/>
  <c r="J189" i="6"/>
  <c r="K188" i="6"/>
  <c r="J188" i="6"/>
  <c r="K187" i="6"/>
  <c r="J187" i="6"/>
  <c r="K186" i="6"/>
  <c r="J186" i="6"/>
  <c r="K185" i="6"/>
  <c r="J185" i="6"/>
  <c r="K184" i="6"/>
  <c r="J184" i="6"/>
  <c r="K183" i="6"/>
  <c r="J183" i="6"/>
  <c r="K182" i="6"/>
  <c r="J182" i="6"/>
  <c r="L182" i="6" l="1"/>
  <c r="L188" i="6"/>
  <c r="L109" i="6"/>
  <c r="L113" i="6"/>
  <c r="L118" i="6"/>
  <c r="L121" i="6"/>
  <c r="L126" i="6"/>
  <c r="L129" i="6"/>
  <c r="L134" i="6"/>
  <c r="L137" i="6"/>
  <c r="L142" i="6"/>
  <c r="L145" i="6"/>
  <c r="L150" i="6"/>
  <c r="L153" i="6"/>
  <c r="L155" i="6"/>
  <c r="L158" i="6"/>
  <c r="L163" i="6"/>
  <c r="L166" i="6"/>
  <c r="L171" i="6"/>
  <c r="L174" i="6"/>
  <c r="L179" i="6"/>
  <c r="L184" i="6"/>
  <c r="L186" i="6"/>
  <c r="L108" i="6"/>
  <c r="L114" i="6"/>
  <c r="L117" i="6"/>
  <c r="L122" i="6"/>
  <c r="L125" i="6"/>
  <c r="L130" i="6"/>
  <c r="L133" i="6"/>
  <c r="L138" i="6"/>
  <c r="L141" i="6"/>
  <c r="L146" i="6"/>
  <c r="L149" i="6"/>
  <c r="L154" i="6"/>
  <c r="L159" i="6"/>
  <c r="L162" i="6"/>
  <c r="L167" i="6"/>
  <c r="L170" i="6"/>
  <c r="L175" i="6"/>
  <c r="L178" i="6"/>
  <c r="L29" i="6"/>
  <c r="L31" i="6"/>
  <c r="L33" i="6"/>
  <c r="L35" i="6"/>
  <c r="L37" i="6"/>
  <c r="L39" i="6"/>
  <c r="L41" i="6"/>
  <c r="L43" i="6"/>
  <c r="L45" i="6"/>
  <c r="L47" i="6"/>
  <c r="L49" i="6"/>
  <c r="L51" i="6"/>
  <c r="L53" i="6"/>
  <c r="L55" i="6"/>
  <c r="L57" i="6"/>
  <c r="L59" i="6"/>
  <c r="L61" i="6"/>
  <c r="L64" i="6"/>
  <c r="L66" i="6"/>
  <c r="L68" i="6"/>
  <c r="L70" i="6"/>
  <c r="L72" i="6"/>
  <c r="L74" i="6"/>
  <c r="L76" i="6"/>
  <c r="L78" i="6"/>
  <c r="L80" i="6"/>
  <c r="L82" i="6"/>
  <c r="L84" i="6"/>
  <c r="L86" i="6"/>
  <c r="L88" i="6"/>
  <c r="L90" i="6"/>
  <c r="L92" i="6"/>
  <c r="L94" i="6"/>
  <c r="L96" i="6"/>
  <c r="L98" i="6"/>
  <c r="L100" i="6"/>
  <c r="L102" i="6"/>
  <c r="L104" i="6"/>
  <c r="L106" i="6"/>
  <c r="L110" i="6"/>
  <c r="L111" i="6"/>
  <c r="L112" i="6"/>
  <c r="L115" i="6"/>
  <c r="L116" i="6"/>
  <c r="L119" i="6"/>
  <c r="L120" i="6"/>
  <c r="L123" i="6"/>
  <c r="L124" i="6"/>
  <c r="L127" i="6"/>
  <c r="L128" i="6"/>
  <c r="L131" i="6"/>
  <c r="L132" i="6"/>
  <c r="L135" i="6"/>
  <c r="L136" i="6"/>
  <c r="L139" i="6"/>
  <c r="L140" i="6"/>
  <c r="L143" i="6"/>
  <c r="L144" i="6"/>
  <c r="L147" i="6"/>
  <c r="L148" i="6"/>
  <c r="L151" i="6"/>
  <c r="L152" i="6"/>
  <c r="L156" i="6"/>
  <c r="L157" i="6"/>
  <c r="L160" i="6"/>
  <c r="L161" i="6"/>
  <c r="L164" i="6"/>
  <c r="L165" i="6"/>
  <c r="L168" i="6"/>
  <c r="L169" i="6"/>
  <c r="L172" i="6"/>
  <c r="L173" i="6"/>
  <c r="L176" i="6"/>
  <c r="L177" i="6"/>
  <c r="L180" i="6"/>
  <c r="L181" i="6"/>
  <c r="J69" i="6"/>
  <c r="L69" i="6" s="1"/>
  <c r="L30" i="6"/>
  <c r="L32" i="6"/>
  <c r="L34" i="6"/>
  <c r="L36" i="6"/>
  <c r="L38" i="6"/>
  <c r="L40" i="6"/>
  <c r="L42" i="6"/>
  <c r="L44" i="6"/>
  <c r="L46" i="6"/>
  <c r="L48" i="6"/>
  <c r="L50" i="6"/>
  <c r="L52" i="6"/>
  <c r="L54" i="6"/>
  <c r="L56" i="6"/>
  <c r="L58" i="6"/>
  <c r="L60" i="6"/>
  <c r="L62" i="6"/>
  <c r="L63" i="6"/>
  <c r="L65" i="6"/>
  <c r="L67" i="6"/>
  <c r="L71" i="6"/>
  <c r="L73" i="6"/>
  <c r="L75" i="6"/>
  <c r="L77" i="6"/>
  <c r="L79" i="6"/>
  <c r="L81" i="6"/>
  <c r="L83" i="6"/>
  <c r="L85" i="6"/>
  <c r="L87" i="6"/>
  <c r="L89" i="6"/>
  <c r="L91" i="6"/>
  <c r="L93" i="6"/>
  <c r="L95" i="6"/>
  <c r="L97" i="6"/>
  <c r="L99" i="6"/>
  <c r="L101" i="6"/>
  <c r="L103" i="6"/>
  <c r="L105" i="6"/>
  <c r="L107" i="6"/>
  <c r="L183" i="6"/>
  <c r="L185" i="6"/>
  <c r="L187" i="6"/>
  <c r="L189" i="6"/>
  <c r="M187" i="6" l="1"/>
  <c r="O187" i="6"/>
  <c r="M183" i="6"/>
  <c r="O183" i="6"/>
  <c r="M107" i="6"/>
  <c r="O107" i="6"/>
  <c r="M103" i="6"/>
  <c r="O103" i="6"/>
  <c r="M99" i="6"/>
  <c r="O99" i="6"/>
  <c r="M95" i="6"/>
  <c r="O95" i="6"/>
  <c r="M91" i="6"/>
  <c r="O91" i="6"/>
  <c r="M87" i="6"/>
  <c r="O87" i="6"/>
  <c r="M83" i="6"/>
  <c r="O83" i="6"/>
  <c r="M79" i="6"/>
  <c r="O79" i="6"/>
  <c r="M75" i="6"/>
  <c r="O75" i="6"/>
  <c r="M71" i="6"/>
  <c r="O71" i="6"/>
  <c r="M65" i="6"/>
  <c r="O65" i="6"/>
  <c r="M62" i="6"/>
  <c r="O62" i="6"/>
  <c r="M58" i="6"/>
  <c r="O58" i="6"/>
  <c r="M54" i="6"/>
  <c r="O54" i="6"/>
  <c r="M50" i="6"/>
  <c r="O50" i="6"/>
  <c r="M46" i="6"/>
  <c r="O46" i="6"/>
  <c r="M42" i="6"/>
  <c r="O42" i="6"/>
  <c r="M38" i="6"/>
  <c r="O38" i="6"/>
  <c r="M34" i="6"/>
  <c r="O34" i="6"/>
  <c r="P34" i="6" s="1"/>
  <c r="M30" i="6"/>
  <c r="O30" i="6"/>
  <c r="P30" i="6" s="1"/>
  <c r="M69" i="6"/>
  <c r="O69" i="6"/>
  <c r="M180" i="6"/>
  <c r="O180" i="6"/>
  <c r="M176" i="6"/>
  <c r="O176" i="6"/>
  <c r="M172" i="6"/>
  <c r="O172" i="6"/>
  <c r="M168" i="6"/>
  <c r="O168" i="6"/>
  <c r="M164" i="6"/>
  <c r="O164" i="6"/>
  <c r="M160" i="6"/>
  <c r="O160" i="6"/>
  <c r="M156" i="6"/>
  <c r="O156" i="6"/>
  <c r="M151" i="6"/>
  <c r="O151" i="6"/>
  <c r="M147" i="6"/>
  <c r="O147" i="6"/>
  <c r="M143" i="6"/>
  <c r="O143" i="6"/>
  <c r="M139" i="6"/>
  <c r="O139" i="6"/>
  <c r="M135" i="6"/>
  <c r="O135" i="6"/>
  <c r="M131" i="6"/>
  <c r="O131" i="6"/>
  <c r="M127" i="6"/>
  <c r="O127" i="6"/>
  <c r="M123" i="6"/>
  <c r="O123" i="6"/>
  <c r="M119" i="6"/>
  <c r="O119" i="6"/>
  <c r="M115" i="6"/>
  <c r="O115" i="6"/>
  <c r="M111" i="6"/>
  <c r="O111" i="6"/>
  <c r="M106" i="6"/>
  <c r="O106" i="6"/>
  <c r="M102" i="6"/>
  <c r="O102" i="6"/>
  <c r="M98" i="6"/>
  <c r="O98" i="6"/>
  <c r="M94" i="6"/>
  <c r="O94" i="6"/>
  <c r="M90" i="6"/>
  <c r="O90" i="6"/>
  <c r="M86" i="6"/>
  <c r="O86" i="6"/>
  <c r="M82" i="6"/>
  <c r="O82" i="6"/>
  <c r="M78" i="6"/>
  <c r="O78" i="6"/>
  <c r="M74" i="6"/>
  <c r="O74" i="6"/>
  <c r="M70" i="6"/>
  <c r="O70" i="6"/>
  <c r="M66" i="6"/>
  <c r="O66" i="6"/>
  <c r="M61" i="6"/>
  <c r="O61" i="6"/>
  <c r="M57" i="6"/>
  <c r="O57" i="6"/>
  <c r="M53" i="6"/>
  <c r="O53" i="6"/>
  <c r="M49" i="6"/>
  <c r="O49" i="6"/>
  <c r="M45" i="6"/>
  <c r="O45" i="6"/>
  <c r="M41" i="6"/>
  <c r="O41" i="6"/>
  <c r="M37" i="6"/>
  <c r="O37" i="6"/>
  <c r="M33" i="6"/>
  <c r="O33" i="6"/>
  <c r="P33" i="6" s="1"/>
  <c r="M29" i="6"/>
  <c r="O29" i="6"/>
  <c r="P29" i="6" s="1"/>
  <c r="M175" i="6"/>
  <c r="O175" i="6"/>
  <c r="M167" i="6"/>
  <c r="O167" i="6"/>
  <c r="M159" i="6"/>
  <c r="O159" i="6"/>
  <c r="M149" i="6"/>
  <c r="O149" i="6"/>
  <c r="M141" i="6"/>
  <c r="O141" i="6"/>
  <c r="M133" i="6"/>
  <c r="O133" i="6"/>
  <c r="M125" i="6"/>
  <c r="O125" i="6"/>
  <c r="M117" i="6"/>
  <c r="O117" i="6"/>
  <c r="M108" i="6"/>
  <c r="O108" i="6"/>
  <c r="M184" i="6"/>
  <c r="O184" i="6"/>
  <c r="M174" i="6"/>
  <c r="O174" i="6"/>
  <c r="M166" i="6"/>
  <c r="O166" i="6"/>
  <c r="M158" i="6"/>
  <c r="O158" i="6"/>
  <c r="M153" i="6"/>
  <c r="O153" i="6"/>
  <c r="M145" i="6"/>
  <c r="O145" i="6"/>
  <c r="M137" i="6"/>
  <c r="O137" i="6"/>
  <c r="M129" i="6"/>
  <c r="O129" i="6"/>
  <c r="M121" i="6"/>
  <c r="O121" i="6"/>
  <c r="M113" i="6"/>
  <c r="O113" i="6"/>
  <c r="M188" i="6"/>
  <c r="O188" i="6"/>
  <c r="M189" i="6"/>
  <c r="O189" i="6"/>
  <c r="M185" i="6"/>
  <c r="O185" i="6"/>
  <c r="M105" i="6"/>
  <c r="O105" i="6"/>
  <c r="M101" i="6"/>
  <c r="O101" i="6"/>
  <c r="M97" i="6"/>
  <c r="O97" i="6"/>
  <c r="M93" i="6"/>
  <c r="O93" i="6"/>
  <c r="M89" i="6"/>
  <c r="O89" i="6"/>
  <c r="M85" i="6"/>
  <c r="O85" i="6"/>
  <c r="M81" i="6"/>
  <c r="O81" i="6"/>
  <c r="M77" i="6"/>
  <c r="O77" i="6"/>
  <c r="M73" i="6"/>
  <c r="O73" i="6"/>
  <c r="M67" i="6"/>
  <c r="O67" i="6"/>
  <c r="M63" i="6"/>
  <c r="O63" i="6"/>
  <c r="M60" i="6"/>
  <c r="O60" i="6"/>
  <c r="M56" i="6"/>
  <c r="O56" i="6"/>
  <c r="M52" i="6"/>
  <c r="O52" i="6"/>
  <c r="M48" i="6"/>
  <c r="O48" i="6"/>
  <c r="M44" i="6"/>
  <c r="O44" i="6"/>
  <c r="M40" i="6"/>
  <c r="O40" i="6"/>
  <c r="M36" i="6"/>
  <c r="O36" i="6"/>
  <c r="P36" i="6" s="1"/>
  <c r="M32" i="6"/>
  <c r="O32" i="6"/>
  <c r="P32" i="6" s="1"/>
  <c r="M181" i="6"/>
  <c r="O181" i="6"/>
  <c r="M177" i="6"/>
  <c r="O177" i="6"/>
  <c r="M173" i="6"/>
  <c r="O173" i="6"/>
  <c r="M169" i="6"/>
  <c r="O169" i="6"/>
  <c r="M165" i="6"/>
  <c r="O165" i="6"/>
  <c r="M161" i="6"/>
  <c r="O161" i="6"/>
  <c r="M157" i="6"/>
  <c r="O157" i="6"/>
  <c r="M152" i="6"/>
  <c r="O152" i="6"/>
  <c r="M148" i="6"/>
  <c r="O148" i="6"/>
  <c r="M144" i="6"/>
  <c r="O144" i="6"/>
  <c r="M140" i="6"/>
  <c r="O140" i="6"/>
  <c r="M136" i="6"/>
  <c r="O136" i="6"/>
  <c r="M132" i="6"/>
  <c r="O132" i="6"/>
  <c r="M128" i="6"/>
  <c r="O128" i="6"/>
  <c r="M124" i="6"/>
  <c r="O124" i="6"/>
  <c r="M120" i="6"/>
  <c r="O120" i="6"/>
  <c r="M116" i="6"/>
  <c r="O116" i="6"/>
  <c r="M112" i="6"/>
  <c r="O112" i="6"/>
  <c r="M110" i="6"/>
  <c r="O110" i="6"/>
  <c r="M104" i="6"/>
  <c r="O104" i="6"/>
  <c r="M100" i="6"/>
  <c r="O100" i="6"/>
  <c r="M96" i="6"/>
  <c r="O96" i="6"/>
  <c r="M92" i="6"/>
  <c r="O92" i="6"/>
  <c r="M88" i="6"/>
  <c r="O88" i="6"/>
  <c r="M84" i="6"/>
  <c r="O84" i="6"/>
  <c r="M80" i="6"/>
  <c r="O80" i="6"/>
  <c r="M76" i="6"/>
  <c r="O76" i="6"/>
  <c r="M72" i="6"/>
  <c r="O72" i="6"/>
  <c r="M68" i="6"/>
  <c r="O68" i="6"/>
  <c r="M64" i="6"/>
  <c r="O64" i="6"/>
  <c r="M59" i="6"/>
  <c r="O59" i="6"/>
  <c r="M55" i="6"/>
  <c r="O55" i="6"/>
  <c r="M51" i="6"/>
  <c r="O51" i="6"/>
  <c r="M47" i="6"/>
  <c r="O47" i="6"/>
  <c r="M43" i="6"/>
  <c r="O43" i="6"/>
  <c r="M39" i="6"/>
  <c r="O39" i="6"/>
  <c r="M35" i="6"/>
  <c r="O35" i="6"/>
  <c r="P35" i="6" s="1"/>
  <c r="M31" i="6"/>
  <c r="O31" i="6"/>
  <c r="P31" i="6" s="1"/>
  <c r="M178" i="6"/>
  <c r="O178" i="6"/>
  <c r="M170" i="6"/>
  <c r="O170" i="6"/>
  <c r="M162" i="6"/>
  <c r="O162" i="6"/>
  <c r="M154" i="6"/>
  <c r="O154" i="6"/>
  <c r="M146" i="6"/>
  <c r="O146" i="6"/>
  <c r="M138" i="6"/>
  <c r="O138" i="6"/>
  <c r="M130" i="6"/>
  <c r="O130" i="6"/>
  <c r="M122" i="6"/>
  <c r="O122" i="6"/>
  <c r="M114" i="6"/>
  <c r="O114" i="6"/>
  <c r="M186" i="6"/>
  <c r="O186" i="6"/>
  <c r="M179" i="6"/>
  <c r="O179" i="6"/>
  <c r="M171" i="6"/>
  <c r="O171" i="6"/>
  <c r="M163" i="6"/>
  <c r="O163" i="6"/>
  <c r="M155" i="6"/>
  <c r="O155" i="6"/>
  <c r="M150" i="6"/>
  <c r="O150" i="6"/>
  <c r="M142" i="6"/>
  <c r="O142" i="6"/>
  <c r="M134" i="6"/>
  <c r="O134" i="6"/>
  <c r="M126" i="6"/>
  <c r="O126" i="6"/>
  <c r="M118" i="6"/>
  <c r="O118" i="6"/>
  <c r="M109" i="6"/>
  <c r="O109" i="6"/>
  <c r="M182" i="6"/>
  <c r="O182" i="6"/>
  <c r="K28" i="6"/>
  <c r="J28" i="6"/>
  <c r="F190" i="6"/>
  <c r="P182" i="6" l="1"/>
  <c r="Q182" i="6"/>
  <c r="P109" i="6"/>
  <c r="Q109" i="6"/>
  <c r="P118" i="6"/>
  <c r="Q118" i="6"/>
  <c r="P126" i="6"/>
  <c r="Q126" i="6"/>
  <c r="P134" i="6"/>
  <c r="Q134" i="6"/>
  <c r="P142" i="6"/>
  <c r="Q142" i="6"/>
  <c r="P150" i="6"/>
  <c r="Q150" i="6"/>
  <c r="P155" i="6"/>
  <c r="Q155" i="6"/>
  <c r="P163" i="6"/>
  <c r="Q163" i="6"/>
  <c r="P171" i="6"/>
  <c r="Q171" i="6"/>
  <c r="P179" i="6"/>
  <c r="Q179" i="6"/>
  <c r="P186" i="6"/>
  <c r="Q186" i="6"/>
  <c r="P114" i="6"/>
  <c r="Q114" i="6"/>
  <c r="P122" i="6"/>
  <c r="Q122" i="6"/>
  <c r="P130" i="6"/>
  <c r="Q130" i="6"/>
  <c r="P138" i="6"/>
  <c r="Q138" i="6"/>
  <c r="P146" i="6"/>
  <c r="Q146" i="6"/>
  <c r="P154" i="6"/>
  <c r="Q154" i="6"/>
  <c r="P162" i="6"/>
  <c r="Q162" i="6"/>
  <c r="P170" i="6"/>
  <c r="Q170" i="6"/>
  <c r="P178" i="6"/>
  <c r="Q178" i="6"/>
  <c r="P39" i="6"/>
  <c r="Q39" i="6"/>
  <c r="P43" i="6"/>
  <c r="Q43" i="6"/>
  <c r="P47" i="6"/>
  <c r="Q47" i="6"/>
  <c r="P51" i="6"/>
  <c r="Q51" i="6"/>
  <c r="P55" i="6"/>
  <c r="Q55" i="6"/>
  <c r="P59" i="6"/>
  <c r="Q59" i="6"/>
  <c r="P64" i="6"/>
  <c r="Q64" i="6"/>
  <c r="P68" i="6"/>
  <c r="Q68" i="6"/>
  <c r="P72" i="6"/>
  <c r="Q72" i="6"/>
  <c r="P76" i="6"/>
  <c r="Q76" i="6"/>
  <c r="P80" i="6"/>
  <c r="Q80" i="6"/>
  <c r="P84" i="6"/>
  <c r="Q84" i="6"/>
  <c r="P88" i="6"/>
  <c r="Q88" i="6"/>
  <c r="P92" i="6"/>
  <c r="Q92" i="6"/>
  <c r="P96" i="6"/>
  <c r="Q96" i="6"/>
  <c r="P100" i="6"/>
  <c r="Q100" i="6"/>
  <c r="P104" i="6"/>
  <c r="Q104" i="6"/>
  <c r="P110" i="6"/>
  <c r="Q110" i="6"/>
  <c r="P112" i="6"/>
  <c r="Q112" i="6"/>
  <c r="P116" i="6"/>
  <c r="Q116" i="6"/>
  <c r="P120" i="6"/>
  <c r="Q120" i="6"/>
  <c r="P124" i="6"/>
  <c r="Q124" i="6"/>
  <c r="P128" i="6"/>
  <c r="Q128" i="6"/>
  <c r="P132" i="6"/>
  <c r="Q132" i="6"/>
  <c r="P136" i="6"/>
  <c r="Q136" i="6"/>
  <c r="P140" i="6"/>
  <c r="Q140" i="6"/>
  <c r="P144" i="6"/>
  <c r="Q144" i="6"/>
  <c r="P148" i="6"/>
  <c r="Q148" i="6"/>
  <c r="P152" i="6"/>
  <c r="Q152" i="6"/>
  <c r="P157" i="6"/>
  <c r="Q157" i="6"/>
  <c r="P161" i="6"/>
  <c r="Q161" i="6"/>
  <c r="P165" i="6"/>
  <c r="Q165" i="6"/>
  <c r="P169" i="6"/>
  <c r="Q169" i="6"/>
  <c r="P173" i="6"/>
  <c r="Q173" i="6"/>
  <c r="P177" i="6"/>
  <c r="Q177" i="6"/>
  <c r="P181" i="6"/>
  <c r="Q181" i="6"/>
  <c r="P40" i="6"/>
  <c r="Q40" i="6"/>
  <c r="P44" i="6"/>
  <c r="Q44" i="6"/>
  <c r="P48" i="6"/>
  <c r="Q48" i="6"/>
  <c r="P52" i="6"/>
  <c r="Q52" i="6"/>
  <c r="P56" i="6"/>
  <c r="Q56" i="6"/>
  <c r="P60" i="6"/>
  <c r="Q60" i="6"/>
  <c r="P63" i="6"/>
  <c r="Q63" i="6"/>
  <c r="P67" i="6"/>
  <c r="Q67" i="6"/>
  <c r="P73" i="6"/>
  <c r="Q73" i="6"/>
  <c r="P77" i="6"/>
  <c r="Q77" i="6"/>
  <c r="P81" i="6"/>
  <c r="Q81" i="6"/>
  <c r="P85" i="6"/>
  <c r="Q85" i="6"/>
  <c r="P89" i="6"/>
  <c r="Q89" i="6"/>
  <c r="P93" i="6"/>
  <c r="Q93" i="6"/>
  <c r="P97" i="6"/>
  <c r="Q97" i="6"/>
  <c r="P101" i="6"/>
  <c r="Q101" i="6"/>
  <c r="P105" i="6"/>
  <c r="Q105" i="6"/>
  <c r="P185" i="6"/>
  <c r="Q185" i="6"/>
  <c r="P189" i="6"/>
  <c r="Q189" i="6"/>
  <c r="P188" i="6"/>
  <c r="Q188" i="6"/>
  <c r="P113" i="6"/>
  <c r="Q113" i="6"/>
  <c r="P121" i="6"/>
  <c r="Q121" i="6"/>
  <c r="P129" i="6"/>
  <c r="Q129" i="6"/>
  <c r="P137" i="6"/>
  <c r="Q137" i="6"/>
  <c r="P145" i="6"/>
  <c r="Q145" i="6"/>
  <c r="P153" i="6"/>
  <c r="Q153" i="6"/>
  <c r="P158" i="6"/>
  <c r="Q158" i="6"/>
  <c r="P166" i="6"/>
  <c r="Q166" i="6"/>
  <c r="P174" i="6"/>
  <c r="Q174" i="6"/>
  <c r="P184" i="6"/>
  <c r="Q184" i="6"/>
  <c r="P108" i="6"/>
  <c r="Q108" i="6"/>
  <c r="P117" i="6"/>
  <c r="Q117" i="6"/>
  <c r="P125" i="6"/>
  <c r="Q125" i="6"/>
  <c r="P133" i="6"/>
  <c r="Q133" i="6"/>
  <c r="P141" i="6"/>
  <c r="Q141" i="6"/>
  <c r="P149" i="6"/>
  <c r="Q149" i="6"/>
  <c r="P159" i="6"/>
  <c r="Q159" i="6"/>
  <c r="P167" i="6"/>
  <c r="Q167" i="6"/>
  <c r="P175" i="6"/>
  <c r="Q175" i="6"/>
  <c r="P37" i="6"/>
  <c r="Q37" i="6"/>
  <c r="P41" i="6"/>
  <c r="Q41" i="6"/>
  <c r="P45" i="6"/>
  <c r="Q45" i="6"/>
  <c r="P49" i="6"/>
  <c r="Q49" i="6"/>
  <c r="P53" i="6"/>
  <c r="Q53" i="6"/>
  <c r="P57" i="6"/>
  <c r="Q57" i="6"/>
  <c r="P61" i="6"/>
  <c r="Q61" i="6"/>
  <c r="P66" i="6"/>
  <c r="Q66" i="6"/>
  <c r="P70" i="6"/>
  <c r="Q70" i="6"/>
  <c r="P74" i="6"/>
  <c r="Q74" i="6"/>
  <c r="P78" i="6"/>
  <c r="Q78" i="6"/>
  <c r="P82" i="6"/>
  <c r="Q82" i="6"/>
  <c r="P86" i="6"/>
  <c r="Q86" i="6"/>
  <c r="P90" i="6"/>
  <c r="Q90" i="6"/>
  <c r="P94" i="6"/>
  <c r="Q94" i="6"/>
  <c r="P98" i="6"/>
  <c r="Q98" i="6"/>
  <c r="P102" i="6"/>
  <c r="Q102" i="6"/>
  <c r="P106" i="6"/>
  <c r="Q106" i="6"/>
  <c r="P111" i="6"/>
  <c r="Q111" i="6"/>
  <c r="P115" i="6"/>
  <c r="Q115" i="6"/>
  <c r="P119" i="6"/>
  <c r="Q119" i="6"/>
  <c r="P123" i="6"/>
  <c r="Q123" i="6"/>
  <c r="P127" i="6"/>
  <c r="Q127" i="6"/>
  <c r="P131" i="6"/>
  <c r="Q131" i="6"/>
  <c r="P135" i="6"/>
  <c r="Q135" i="6"/>
  <c r="P139" i="6"/>
  <c r="Q139" i="6"/>
  <c r="P143" i="6"/>
  <c r="Q143" i="6"/>
  <c r="P147" i="6"/>
  <c r="Q147" i="6"/>
  <c r="P151" i="6"/>
  <c r="Q151" i="6"/>
  <c r="P156" i="6"/>
  <c r="Q156" i="6"/>
  <c r="P160" i="6"/>
  <c r="Q160" i="6"/>
  <c r="P164" i="6"/>
  <c r="Q164" i="6"/>
  <c r="P168" i="6"/>
  <c r="Q168" i="6"/>
  <c r="P172" i="6"/>
  <c r="Q172" i="6"/>
  <c r="P176" i="6"/>
  <c r="Q176" i="6"/>
  <c r="P180" i="6"/>
  <c r="Q180" i="6"/>
  <c r="P69" i="6"/>
  <c r="Q69" i="6"/>
  <c r="P38" i="6"/>
  <c r="Q38" i="6"/>
  <c r="P42" i="6"/>
  <c r="Q42" i="6"/>
  <c r="P46" i="6"/>
  <c r="Q46" i="6"/>
  <c r="P50" i="6"/>
  <c r="Q50" i="6"/>
  <c r="P54" i="6"/>
  <c r="Q54" i="6"/>
  <c r="P58" i="6"/>
  <c r="Q58" i="6"/>
  <c r="P62" i="6"/>
  <c r="Q62" i="6"/>
  <c r="P65" i="6"/>
  <c r="Q65" i="6"/>
  <c r="P71" i="6"/>
  <c r="Q71" i="6"/>
  <c r="P75" i="6"/>
  <c r="Q75" i="6"/>
  <c r="P79" i="6"/>
  <c r="Q79" i="6"/>
  <c r="P83" i="6"/>
  <c r="Q83" i="6"/>
  <c r="P87" i="6"/>
  <c r="Q87" i="6"/>
  <c r="P91" i="6"/>
  <c r="Q91" i="6"/>
  <c r="P95" i="6"/>
  <c r="Q95" i="6"/>
  <c r="P99" i="6"/>
  <c r="Q99" i="6"/>
  <c r="P103" i="6"/>
  <c r="Q103" i="6"/>
  <c r="P107" i="6"/>
  <c r="Q107" i="6"/>
  <c r="P183" i="6"/>
  <c r="Q183" i="6"/>
  <c r="P187" i="6"/>
  <c r="Q187" i="6"/>
  <c r="Q29" i="6"/>
  <c r="Q30" i="6"/>
  <c r="Q31" i="6"/>
  <c r="Q32" i="6"/>
  <c r="Q33" i="6"/>
  <c r="Q34" i="6"/>
  <c r="Q35" i="6"/>
  <c r="Q36" i="6"/>
  <c r="L28" i="6"/>
  <c r="O28" i="6" s="1"/>
  <c r="P28" i="6" s="1"/>
  <c r="M28" i="6" l="1"/>
  <c r="Q28" i="6" l="1"/>
  <c r="K26" i="6" l="1"/>
  <c r="C8" i="8" l="1"/>
  <c r="C7" i="8"/>
  <c r="B8" i="7"/>
  <c r="B7" i="7"/>
  <c r="K27" i="6"/>
  <c r="J27" i="6"/>
  <c r="L27" i="6" l="1"/>
  <c r="J190" i="6"/>
  <c r="L26" i="6"/>
  <c r="O26" i="6" s="1"/>
  <c r="M27" i="6" l="1"/>
  <c r="O27" i="6"/>
  <c r="P27" i="6" s="1"/>
  <c r="P26" i="6"/>
  <c r="L190" i="6"/>
  <c r="M26" i="6"/>
  <c r="P190" i="6" l="1"/>
  <c r="H15" i="8" s="1"/>
  <c r="H20" i="8" s="1"/>
  <c r="H22" i="8" s="1"/>
  <c r="H24" i="8" s="1"/>
  <c r="H28" i="8" s="1"/>
  <c r="P15" i="6"/>
  <c r="L15" i="6" s="1"/>
  <c r="O190" i="6"/>
  <c r="Q27" i="6"/>
  <c r="Q26" i="6"/>
  <c r="G15" i="8" l="1"/>
  <c r="F15" i="8" s="1"/>
  <c r="H28" i="7" l="1"/>
  <c r="H35" i="7" s="1"/>
  <c r="G17" i="8" l="1"/>
  <c r="G20" i="8" s="1"/>
  <c r="G22" i="8" s="1"/>
  <c r="G24" i="8" s="1"/>
  <c r="G28" i="8" s="1"/>
  <c r="F17" i="8" l="1"/>
  <c r="F20" i="8" s="1"/>
  <c r="F22" i="8" s="1"/>
  <c r="F24" i="8" s="1"/>
  <c r="F28" i="8" s="1"/>
</calcChain>
</file>

<file path=xl/sharedStrings.xml><?xml version="1.0" encoding="utf-8"?>
<sst xmlns="http://schemas.openxmlformats.org/spreadsheetml/2006/main" count="3035" uniqueCount="688">
  <si>
    <t xml:space="preserve">Auftraggeber: </t>
  </si>
  <si>
    <t>Vergabenr.:</t>
  </si>
  <si>
    <t>Turnus</t>
  </si>
  <si>
    <t>Reinigungstage pro Jahr</t>
  </si>
  <si>
    <t>X</t>
  </si>
  <si>
    <t>0</t>
  </si>
  <si>
    <t>keine Reinigung durchzuführen</t>
  </si>
  <si>
    <t>---</t>
  </si>
  <si>
    <t>einmal wöchentlich reinigen</t>
  </si>
  <si>
    <t>zweimal wöchentlich reinigen</t>
  </si>
  <si>
    <t>dreimal wöchentlich reinigen</t>
  </si>
  <si>
    <t>täglich reinigen</t>
  </si>
  <si>
    <t>M1</t>
  </si>
  <si>
    <t>einmal monatlich reinigen</t>
  </si>
  <si>
    <t>M2</t>
  </si>
  <si>
    <t>zweimal monatlich reinigen</t>
  </si>
  <si>
    <t xml:space="preserve">Folgende Reinigungshäufigkeiten sind nur als Sonderarbeiten (auf Regie) möglich: </t>
  </si>
  <si>
    <t>J1</t>
  </si>
  <si>
    <t>einmal jährlich reinigen</t>
  </si>
  <si>
    <t>J2</t>
  </si>
  <si>
    <t>zweimal jährlich reinigen</t>
  </si>
  <si>
    <t>J4</t>
  </si>
  <si>
    <t>viermal jährlich reinigen</t>
  </si>
  <si>
    <t>J6</t>
  </si>
  <si>
    <t>sechsmal jährlich reinigen</t>
  </si>
  <si>
    <t>Bieter:</t>
  </si>
  <si>
    <t>Bezeichnung</t>
  </si>
  <si>
    <t>Tätigkeit</t>
  </si>
  <si>
    <t>A</t>
  </si>
  <si>
    <t>B</t>
  </si>
  <si>
    <t>C</t>
  </si>
  <si>
    <t>D</t>
  </si>
  <si>
    <t>E</t>
  </si>
  <si>
    <t>F</t>
  </si>
  <si>
    <t>G</t>
  </si>
  <si>
    <t>H</t>
  </si>
  <si>
    <t>I</t>
  </si>
  <si>
    <t>J</t>
  </si>
  <si>
    <t>K</t>
  </si>
  <si>
    <t>Obenarbeiten</t>
  </si>
  <si>
    <t>-</t>
  </si>
  <si>
    <t>Aschenbecher, evtl. kombiniert mit Abfallbehälter</t>
  </si>
  <si>
    <t>Entleeren und feucht/nass reinigen</t>
  </si>
  <si>
    <t>Aufzug</t>
  </si>
  <si>
    <t>Automaten (Getränke, Lebensmittel etc.)</t>
  </si>
  <si>
    <t>Beleuchtungskörper, Lichtleisten</t>
  </si>
  <si>
    <t>Drucker, Kopierer</t>
  </si>
  <si>
    <t>Fernseher</t>
  </si>
  <si>
    <t>Feuerlöscher/Kästen, Abdeckungen</t>
  </si>
  <si>
    <t>Feucht/Nass reinigen, auch über 1,60 m.</t>
  </si>
  <si>
    <t>Innenfensterbänke</t>
  </si>
  <si>
    <t xml:space="preserve">Innenverglasung, Windfänge, Glastrennwände </t>
  </si>
  <si>
    <t>Kleiderständer, Garderoben/Haken</t>
  </si>
  <si>
    <t xml:space="preserve">Komplett feucht/nass reinigen auch über 1,60 m </t>
  </si>
  <si>
    <t>Küchenzeilen Möbel</t>
  </si>
  <si>
    <t xml:space="preserve">Komplett von außen feucht/nass reinigen </t>
  </si>
  <si>
    <t>Messing-, Chrom-, und Edelstahlteile/Flächen</t>
  </si>
  <si>
    <t>Polstermöbel, Stühle, Hocker, Tritte, Bänke, Sitzgruppen etc.</t>
  </si>
  <si>
    <t>Rollcontainer, Anstell/Unterstellcontainer</t>
  </si>
  <si>
    <t>Schreibtische</t>
  </si>
  <si>
    <t>Schlüsselkasten und Vitrinen im Eingangsbereich</t>
  </si>
  <si>
    <t>Sonstige abwaschbare Wände</t>
  </si>
  <si>
    <t xml:space="preserve">Spinnweben </t>
  </si>
  <si>
    <t>Stoßleisten</t>
  </si>
  <si>
    <t>Telefone</t>
  </si>
  <si>
    <t>Tische, Glastische, Stehpulte</t>
  </si>
  <si>
    <t>Treppengeländer auch Glasflächen, Plexiglas</t>
  </si>
  <si>
    <t>nur Handläufe: Komplett feucht/nass reinigen.</t>
  </si>
  <si>
    <t>Türen, Türrahmen, Türgriffe, Türbeschläge und Glastüren</t>
  </si>
  <si>
    <t>Versorgungsleisten, Regale</t>
  </si>
  <si>
    <t>Sanitär und Nassbereiche</t>
  </si>
  <si>
    <t>Armaturen, Halte- und Stützgriffe etc.</t>
  </si>
  <si>
    <t xml:space="preserve">Duschen </t>
  </si>
  <si>
    <t>Fliesen-, Trennwände etc.</t>
  </si>
  <si>
    <t>Handtuchspender (Papier)</t>
  </si>
  <si>
    <t>Hygieneeimer</t>
  </si>
  <si>
    <t>Seifen-, Händedesinfektionsmittelspender</t>
  </si>
  <si>
    <t>Spiegel/Klappspiegel mit Ablage und Leuchte</t>
  </si>
  <si>
    <t>Spritzbereiche</t>
  </si>
  <si>
    <t xml:space="preserve">Wasserboiler </t>
  </si>
  <si>
    <t>Waschbecken, Spülbecken etc.</t>
  </si>
  <si>
    <t>WC- Papierhalter</t>
  </si>
  <si>
    <t>WC-Becken mit Sitz, Urinale</t>
  </si>
  <si>
    <t>WC-Bürste mit Halterung</t>
  </si>
  <si>
    <t>Bodenreinigung</t>
  </si>
  <si>
    <t xml:space="preserve">Alle Hart- und elastische Bodenbeläge, Stein-, Kunststeinbodenbeläge, Riffelbleche einschließlich der Sockelleisten  und unter den beweglichen Einrichtungsgegenständen. </t>
  </si>
  <si>
    <t>Fußbodenabläufe</t>
  </si>
  <si>
    <t>Holz-, Parkettbodenbeläge einschließlich der Sockelleisten und unter den beweglichen Einrichtungsgegenständen</t>
  </si>
  <si>
    <t>Schmutzfangeinrichtungen</t>
  </si>
  <si>
    <t>Teppichböden (Textilbeläge) einschließlich der Sockelleisten und unter den beweglichen Einrichtungsgegenständen:</t>
  </si>
  <si>
    <t>Bitte die farblich markierten Zellen ausfüllen!</t>
  </si>
  <si>
    <t>Kontrollfeld Gewichtung (= 100 %)</t>
  </si>
  <si>
    <t>Bitte maximal zwei Nachkommastellen eingeben!</t>
  </si>
  <si>
    <t>L</t>
  </si>
  <si>
    <t>Leistungswert (m²/h)</t>
  </si>
  <si>
    <t>Einzelraumkalkulation</t>
  </si>
  <si>
    <t>Gebäude</t>
  </si>
  <si>
    <t>Geschoss</t>
  </si>
  <si>
    <t>Raum Nr.</t>
  </si>
  <si>
    <t>Bodenbelag</t>
  </si>
  <si>
    <t>Kosten pro Reinigungstag (netto)</t>
  </si>
  <si>
    <t>Bemerkung</t>
  </si>
  <si>
    <t>Summe:</t>
  </si>
  <si>
    <t xml:space="preserve">Bitte beachten Sie:  </t>
  </si>
  <si>
    <t>Stunden
jährlich ca.</t>
  </si>
  <si>
    <t>Jahressumme</t>
  </si>
  <si>
    <t>Häufigkeit im Jahr</t>
  </si>
  <si>
    <t>Position</t>
  </si>
  <si>
    <t>Leistung</t>
  </si>
  <si>
    <t>Jahreskosten</t>
  </si>
  <si>
    <t>Monatskosten*)</t>
  </si>
  <si>
    <t>Umsatzsteuer</t>
  </si>
  <si>
    <t>Reinigungs-gruppe</t>
  </si>
  <si>
    <t>Beschreibung</t>
  </si>
  <si>
    <t>Nebenräume, Lager, Technik, Abstellräume und ähnliche Räume</t>
  </si>
  <si>
    <t>Laborräume</t>
  </si>
  <si>
    <t>Vergabenummer:</t>
  </si>
  <si>
    <t>Inhaltsverzeichnis</t>
  </si>
  <si>
    <t>Leistungswert 
in m² 
pro Stunde</t>
  </si>
  <si>
    <t>Stunden 
pro Jahr</t>
  </si>
  <si>
    <t>Kosten 
pro Jahr (netto)</t>
  </si>
  <si>
    <t>Kosten 
pro Monat (netto)</t>
  </si>
  <si>
    <t>Stunden 
pro Reinigungstag
hh:mm:ss</t>
  </si>
  <si>
    <t>Aufmaß / Flächenverzeichnis</t>
  </si>
  <si>
    <t>Kehren Kellerflächen</t>
  </si>
  <si>
    <t>(Eintragung des Prozentwertes)</t>
  </si>
  <si>
    <t>Nur hier eintragen, wird in alle weiteren Tabellenblätter automatisch übernommen!</t>
  </si>
  <si>
    <t>Abfallbehälter 
(Restmüll, Bio, Wertstoffe, usw.)</t>
  </si>
  <si>
    <t>Abfallbehälter 
(Papierkörbe, Reißwölfe in Kopierräumen)</t>
  </si>
  <si>
    <t>Eingabehilfen:</t>
  </si>
  <si>
    <t>Textilbeläge bürstsaugen. Nadelfilzbeläge saugen. 
Es ist darauf zu achten, dass mit Mikrofiltern gearbeitet wird. Die Fleckenentfernung gehört zu den laufenden Arbeiten.</t>
  </si>
  <si>
    <t>Abfallbehälter (alle)</t>
  </si>
  <si>
    <t>Laufzeit einschließlich Verlängerungsoptionen</t>
  </si>
  <si>
    <t>Büro</t>
  </si>
  <si>
    <t>Parkett</t>
  </si>
  <si>
    <t>Besprechungsraum</t>
  </si>
  <si>
    <t>Fliesen</t>
  </si>
  <si>
    <t>Teeküche</t>
  </si>
  <si>
    <t>EG</t>
  </si>
  <si>
    <t>KG</t>
  </si>
  <si>
    <t>2. OG</t>
  </si>
  <si>
    <t>Linoleum</t>
  </si>
  <si>
    <t>Preis je Ausführung/Tag</t>
  </si>
  <si>
    <t>- Die Arbeiten werden auch für einzelne Räume in Auftrag gegeben.</t>
  </si>
  <si>
    <t>Häufigkeit 
im Jahr</t>
  </si>
  <si>
    <t>Büro- und
Verwaltung</t>
  </si>
  <si>
    <t>Besprechungs-
zimmer</t>
  </si>
  <si>
    <t>Sanitär</t>
  </si>
  <si>
    <t>Teeküchen</t>
  </si>
  <si>
    <t>Umkleiden</t>
  </si>
  <si>
    <t>Aufzüge</t>
  </si>
  <si>
    <t>Flure</t>
  </si>
  <si>
    <t>Eingang, Windfänge</t>
  </si>
  <si>
    <t>Lager, Technik, Abstellräume</t>
  </si>
  <si>
    <t>1.</t>
  </si>
  <si>
    <t>Kosten Vertragslaufzeit</t>
  </si>
  <si>
    <t>Datum</t>
  </si>
  <si>
    <t>Name</t>
  </si>
  <si>
    <t>Änderung</t>
  </si>
  <si>
    <t>CF</t>
  </si>
  <si>
    <t>in 3.1 Preisblatt UR: Aufmaß filtern bei Blattschutz</t>
  </si>
  <si>
    <t>Minijob
(geringfügig Beschäftigte)</t>
  </si>
  <si>
    <t>Boden-
fläche</t>
  </si>
  <si>
    <t>Reinigungs-
fläche
pro Jahr</t>
  </si>
  <si>
    <t>Grundreinigung Bodenflächen Teppichboden</t>
  </si>
  <si>
    <t>Küchenzeilen Arbeitsflächen</t>
  </si>
  <si>
    <t xml:space="preserve">Komplett feucht/nass reinigen </t>
  </si>
  <si>
    <t>Küchenzeilen techn. Geräte (Kühlschrank, Herd, Backofen, usw.)</t>
  </si>
  <si>
    <t>2.1.1</t>
  </si>
  <si>
    <t>2.3.1</t>
  </si>
  <si>
    <t>2.3.2</t>
  </si>
  <si>
    <t>Reinigungstage pro Halbjahr
(bei Sommer-/Winterreinigung)</t>
  </si>
  <si>
    <t>r</t>
  </si>
  <si>
    <t>2.1</t>
  </si>
  <si>
    <t>ü</t>
  </si>
  <si>
    <t>2.2</t>
  </si>
  <si>
    <t>1.1 Reinigungshäufigkeiten (Turnus)</t>
  </si>
  <si>
    <t>1.2 Reinigungsgruppen</t>
  </si>
  <si>
    <t>Durchschnittliche Urlaubstage je Mitarbeiter jährlich</t>
  </si>
  <si>
    <t>Tage</t>
  </si>
  <si>
    <t>Tage tarifliche Arbeitsfreistellung je Mitarbeiter jährlich</t>
  </si>
  <si>
    <t>durchschnittliche Krankheitstage je Mitarbeiter jährlich</t>
  </si>
  <si>
    <t>voll sozialversicherungs-pflichtiges Personal</t>
  </si>
  <si>
    <t>Midijob
(Übergangsbereich)</t>
  </si>
  <si>
    <t>Lohngruppe</t>
  </si>
  <si>
    <t>%-Sätze</t>
  </si>
  <si>
    <t>€</t>
  </si>
  <si>
    <r>
      <t xml:space="preserve">Stunden- /Tariflohn werktags (gemäß o. g. Lohngruppe) </t>
    </r>
    <r>
      <rPr>
        <b/>
        <vertAlign val="superscript"/>
        <sz val="9"/>
        <rFont val="Arial"/>
        <family val="2"/>
      </rPr>
      <t>1)</t>
    </r>
  </si>
  <si>
    <t>2</t>
  </si>
  <si>
    <t>2.1 Sozialversicherungs-beiträge (Arbeitgeberanteil)</t>
  </si>
  <si>
    <t>Krankenversicherung</t>
  </si>
  <si>
    <t>2.1.2</t>
  </si>
  <si>
    <t>Zusatzbeitrag Krankenversicherung</t>
  </si>
  <si>
    <t>2.1.3</t>
  </si>
  <si>
    <t>Rentenversicherung</t>
  </si>
  <si>
    <t>2.1.4</t>
  </si>
  <si>
    <t>2.1.5</t>
  </si>
  <si>
    <t>2.1.6</t>
  </si>
  <si>
    <t>Umlage U1 Arbeitsunfähigkeit</t>
  </si>
  <si>
    <t>2.1.7</t>
  </si>
  <si>
    <t>Umlage U2 Mutterschaft</t>
  </si>
  <si>
    <t>2.1.8</t>
  </si>
  <si>
    <t>Umlage U3 Insolvenzgeld</t>
  </si>
  <si>
    <t>2.1.9</t>
  </si>
  <si>
    <t>Gesetzliche Unfallversicherung</t>
  </si>
  <si>
    <t>Zwischensumme Sozialversicherungsbeiträge</t>
  </si>
  <si>
    <t>Gesetzliche Feiertage</t>
  </si>
  <si>
    <t>Sozialversicherung auf Feiertage</t>
  </si>
  <si>
    <t xml:space="preserve"> Urlaubsentgelt </t>
  </si>
  <si>
    <t>Sozialversicherung auf Urlaubsentgelt</t>
  </si>
  <si>
    <t>Arbeitsfreistellung/Tarifliche Ausfallzeiten</t>
  </si>
  <si>
    <t>Sozialversicherung auf Arbeitsfreistellung/Tarifliche Ausfallzeiten</t>
  </si>
  <si>
    <t>Entgeltfortzahlung im Krankheitsfall</t>
  </si>
  <si>
    <t>Sozialversicherung auf Entgeltfortzahlung im Krankheitsfall</t>
  </si>
  <si>
    <t>zusätzliches Urlaubsgeld</t>
  </si>
  <si>
    <t>Sozialversicherung auf zusätzliches Urlaubsgeld</t>
  </si>
  <si>
    <t>Zwischensumme Soziallöhne inkl. SV-Beiträge auf Soziallöhne</t>
  </si>
  <si>
    <t>2.3 Zusätzliche lohngebundene Kosten</t>
  </si>
  <si>
    <t>Haftpflichtversicherung</t>
  </si>
  <si>
    <t>Sonstige Personalkosten (Arbeitskleidung, etc.)</t>
  </si>
  <si>
    <t>Zwischensumme zusätzliche lohngebundene Kosten</t>
  </si>
  <si>
    <t>Kalkulationszuschlag lohngebundene Kosten</t>
  </si>
  <si>
    <t>3</t>
  </si>
  <si>
    <r>
      <t xml:space="preserve">auftrags- und unternehmens-bezogene Zuschläge, Risiko und Gewinn
</t>
    </r>
    <r>
      <rPr>
        <sz val="10"/>
        <color rgb="FFFF0000"/>
        <rFont val="Arial"/>
        <family val="2"/>
      </rPr>
      <t>(nicht anpassungs-fähige Kosten)</t>
    </r>
  </si>
  <si>
    <t>3.1 auftragsbezogene Kosten</t>
  </si>
  <si>
    <t>3.2 unternehmensbezogene Kosten</t>
  </si>
  <si>
    <t>3.3 Gewerbesteuer</t>
  </si>
  <si>
    <t>3.4 Risiko + Gewinn</t>
  </si>
  <si>
    <r>
      <t xml:space="preserve">Stundenverrechnungssatz </t>
    </r>
    <r>
      <rPr>
        <b/>
        <sz val="10"/>
        <color indexed="8"/>
        <rFont val="Arial"/>
        <family val="2"/>
      </rPr>
      <t>(werktags)</t>
    </r>
    <r>
      <rPr>
        <sz val="10"/>
        <color indexed="8"/>
        <rFont val="Arial"/>
        <family val="2"/>
      </rPr>
      <t xml:space="preserve"> in EUR</t>
    </r>
  </si>
  <si>
    <t>Im Stundenverrechnungssatz enthaltener Lohnkostenanteil</t>
  </si>
  <si>
    <r>
      <t xml:space="preserve">Personalgewichtung SV/GV </t>
    </r>
    <r>
      <rPr>
        <vertAlign val="superscript"/>
        <sz val="10"/>
        <color indexed="8"/>
        <rFont val="Arial"/>
        <family val="2"/>
      </rPr>
      <t>2)</t>
    </r>
  </si>
  <si>
    <r>
      <t xml:space="preserve">durchschnittlicher Stundenverrechnungssatz </t>
    </r>
    <r>
      <rPr>
        <b/>
        <sz val="10"/>
        <rFont val="Arial"/>
        <family val="2"/>
      </rPr>
      <t>(werktags)</t>
    </r>
    <r>
      <rPr>
        <sz val="10"/>
        <rFont val="Arial"/>
        <family val="2"/>
      </rPr>
      <t xml:space="preserve"> in EUR</t>
    </r>
    <r>
      <rPr>
        <vertAlign val="superscript"/>
        <sz val="10"/>
        <rFont val="Arial"/>
        <family val="2"/>
      </rPr>
      <t xml:space="preserve"> 3)</t>
    </r>
  </si>
  <si>
    <r>
      <t xml:space="preserve">durchschnittlicher Lohnkostenanteil in % </t>
    </r>
    <r>
      <rPr>
        <vertAlign val="superscript"/>
        <sz val="10"/>
        <color indexed="8"/>
        <rFont val="Arial"/>
        <family val="2"/>
      </rPr>
      <t>4)</t>
    </r>
  </si>
  <si>
    <r>
      <rPr>
        <i/>
        <vertAlign val="superscript"/>
        <sz val="10"/>
        <color indexed="8"/>
        <rFont val="Arial"/>
        <family val="2"/>
      </rPr>
      <t xml:space="preserve">2) </t>
    </r>
    <r>
      <rPr>
        <i/>
        <sz val="10"/>
        <color indexed="8"/>
        <rFont val="Arial"/>
        <family val="2"/>
      </rPr>
      <t>Bitte in der Zeile "Personalgewichtung SV/GV" die Gewichtung SV/GV in % eintragen; die Spalten müssen zusammen 100% ergeben. Das Feld in der Zeile "Kontrollfeld Gewichtung (= 100%)" muss grün sein</t>
    </r>
  </si>
  <si>
    <t>Position 1: Preise nach Zeitaufwand (Regieleistung werktags)</t>
  </si>
  <si>
    <t>Summe Position 1 jährlich</t>
  </si>
  <si>
    <t>Position 2: Preise nach Fläche in m² (werktags)</t>
  </si>
  <si>
    <t>2.3</t>
  </si>
  <si>
    <t>Position 3: Preise je Ausführung (werktags)</t>
  </si>
  <si>
    <t>Summe Positionen 3 jährlich</t>
  </si>
  <si>
    <t>Summe Positionen 2 jährlich</t>
  </si>
  <si>
    <t xml:space="preserve">*) Entspricht der monatlichen Pauschalvergütung gemäß Nr. 4.1 der Leistungsbeschreibung. </t>
  </si>
  <si>
    <t>- Die Vergütung bestimmt sich gemäß Nr. 4.2 der Leistungsbeschreibung</t>
  </si>
  <si>
    <r>
      <t xml:space="preserve">Preisnachlass ohne Bedingung auf die
Abrechnungssumme für Hauptangebote
</t>
    </r>
    <r>
      <rPr>
        <i/>
        <sz val="9"/>
        <color indexed="8"/>
        <rFont val="Arial"/>
        <family val="2"/>
      </rPr>
      <t>wird in Ziffer 4 des Angebotsschreibens - Formblatt L213 - übertragen</t>
    </r>
  </si>
  <si>
    <r>
      <t xml:space="preserve">Angebotsendsumme brutto 
</t>
    </r>
    <r>
      <rPr>
        <i/>
        <sz val="9"/>
        <rFont val="Arial"/>
        <family val="2"/>
      </rPr>
      <t>wird in Ziffer 2 des Angebotsschreibens - Formblatt L213 - übertragen</t>
    </r>
  </si>
  <si>
    <t>- Die aufgeführten Arbeiten sind laut den Definitionen der Leistungsarten (Anlage 2) auszuführen.</t>
  </si>
  <si>
    <t>Je nach Funktion des Bereiches ist nach der Reinigungshäufigkeit zu unterscheiden:</t>
  </si>
  <si>
    <t xml:space="preserve">Es gelten die Bestimmungen gemäß Nr. 2.6 der Leistungsbeschreibung. Der zu erwartende Umfang an Sonderarbeiten wurde aufgrund von Erfahrungswerten geschätzt (Prognose). Der tatsächliche (jährliche) Umfang der Sonderarbeiten während der Vertragslaufzeit kann daher abweichen. Es besteht kein Anspruch auf Beauftragung. Der hier vorgegebene Wert ist jedoch den Angeboten zugrunde zu legen und ist Bestandteil der Angebotswertung. </t>
  </si>
  <si>
    <r>
      <t>Gesamtsumme brutto einschl. Nachlass</t>
    </r>
    <r>
      <rPr>
        <b/>
        <i/>
        <sz val="10"/>
        <color indexed="8"/>
        <rFont val="Arial"/>
        <family val="2"/>
      </rPr>
      <t xml:space="preserve"> 
(= Wertungssumme)</t>
    </r>
  </si>
  <si>
    <t>Kalkulationszuschlag auftrags-/unternehmensbezogene Kosten, Risiko/Gewinn</t>
  </si>
  <si>
    <t>3.1</t>
  </si>
  <si>
    <t>Einzelpreise für Sonderreinigung / Regiearbeiten</t>
  </si>
  <si>
    <t>Objektübergabe (werktags) gemäß Nr. 3.1 der Leistungsbeschreibung</t>
  </si>
  <si>
    <t>Häufigkeit 
während maximaler Vertragslaufzeit</t>
  </si>
  <si>
    <r>
      <t xml:space="preserve">Sonderreinigung/ Regiearbeiten Unterhaltsreinigung
</t>
    </r>
    <r>
      <rPr>
        <sz val="9"/>
        <color indexed="8"/>
        <rFont val="Arial"/>
        <family val="2"/>
      </rPr>
      <t>(Gesamtsumme Sonderreinigung/ Regiearbeiten aus 5. Preisblatt SR)</t>
    </r>
  </si>
  <si>
    <r>
      <t xml:space="preserve">Arbeitslosenversicherung </t>
    </r>
    <r>
      <rPr>
        <sz val="8"/>
        <rFont val="Arial"/>
        <family val="2"/>
      </rPr>
      <t>(entfällt bei geringfügiger Beschäftigung)</t>
    </r>
  </si>
  <si>
    <r>
      <t>Pflegeversicherung</t>
    </r>
    <r>
      <rPr>
        <sz val="8"/>
        <rFont val="Arial"/>
        <family val="2"/>
      </rPr>
      <t xml:space="preserve"> (entfällt bei geringfügiger Beschäftigung)</t>
    </r>
  </si>
  <si>
    <t>2.2 Soziallöhne</t>
  </si>
  <si>
    <t>2.2.1</t>
  </si>
  <si>
    <t>2.2.2</t>
  </si>
  <si>
    <t>2.2.3</t>
  </si>
  <si>
    <t>2.2.4</t>
  </si>
  <si>
    <t>2.2.5</t>
  </si>
  <si>
    <t>2.2.6</t>
  </si>
  <si>
    <t>2.2.7</t>
  </si>
  <si>
    <t>2.2.8</t>
  </si>
  <si>
    <t>2.2.9</t>
  </si>
  <si>
    <t>2.2.10</t>
  </si>
  <si>
    <t>Besprechung mit der Objektleitung gemäß Nr. 3.2 der Leistungsbeschreibung</t>
  </si>
  <si>
    <t>Preis je Ausführung/
Tag</t>
  </si>
  <si>
    <r>
      <rPr>
        <sz val="11"/>
        <color indexed="8"/>
        <rFont val="Arial"/>
        <family val="2"/>
      </rPr>
      <t xml:space="preserve">Reinigungsgruppe </t>
    </r>
    <r>
      <rPr>
        <sz val="10"/>
        <color indexed="8"/>
        <rFont val="Arial"/>
        <family val="2"/>
      </rPr>
      <t xml:space="preserve">
</t>
    </r>
    <r>
      <rPr>
        <sz val="9"/>
        <color indexed="8"/>
        <rFont val="Arial"/>
        <family val="2"/>
      </rPr>
      <t>gemäß "1. Legende RH und RG"</t>
    </r>
  </si>
  <si>
    <r>
      <t xml:space="preserve">Reinigungsgruppen und -häufigkeiten 
</t>
    </r>
    <r>
      <rPr>
        <sz val="10"/>
        <color indexed="8"/>
        <rFont val="Arial"/>
        <family val="2"/>
      </rPr>
      <t>gemäß "1. Legende RH und RG"</t>
    </r>
  </si>
  <si>
    <r>
      <t>Eintragungen erforderlich</t>
    </r>
    <r>
      <rPr>
        <b/>
        <vertAlign val="superscript"/>
        <sz val="10"/>
        <color theme="1"/>
        <rFont val="Arial"/>
        <family val="2"/>
      </rPr>
      <t>*)</t>
    </r>
  </si>
  <si>
    <r>
      <t xml:space="preserve">Reinigungs-
gruppen
</t>
    </r>
    <r>
      <rPr>
        <sz val="8"/>
        <rFont val="Arial"/>
        <family val="2"/>
      </rPr>
      <t>gemäß 
"1. Legende RH und RG"</t>
    </r>
  </si>
  <si>
    <r>
      <t xml:space="preserve">Turnus /
Reinigungs-
häufigkeit
</t>
    </r>
    <r>
      <rPr>
        <sz val="8"/>
        <rFont val="Arial"/>
        <family val="2"/>
      </rPr>
      <t>gemäß 
"1. Legende RH und RG"</t>
    </r>
  </si>
  <si>
    <r>
      <t xml:space="preserve">Reinigungs-
tage / Jahr 
</t>
    </r>
    <r>
      <rPr>
        <sz val="8"/>
        <rFont val="Arial"/>
        <family val="2"/>
      </rPr>
      <t>gemäß 
"1. Legende RH und RG"</t>
    </r>
  </si>
  <si>
    <r>
      <t xml:space="preserve">Stunden-verrechnungs-satz
</t>
    </r>
    <r>
      <rPr>
        <sz val="8"/>
        <rFont val="Arial"/>
        <family val="2"/>
      </rPr>
      <t>gemäß 
"3. Kalk. SVS UR"</t>
    </r>
  </si>
  <si>
    <t xml:space="preserve">Preis je Ausführung </t>
  </si>
  <si>
    <t>gemäß 
Reinigungstage / Jahr (Spalte I) aus 4. Preisblatt UR</t>
  </si>
  <si>
    <r>
      <rPr>
        <i/>
        <u/>
        <vertAlign val="superscript"/>
        <sz val="10"/>
        <rFont val="Arial"/>
        <family val="2"/>
      </rPr>
      <t>*)</t>
    </r>
    <r>
      <rPr>
        <i/>
        <u/>
        <sz val="10"/>
        <rFont val="Arial"/>
        <family val="2"/>
      </rPr>
      <t xml:space="preserve"> Hinweise:</t>
    </r>
  </si>
  <si>
    <r>
      <t xml:space="preserve">Es sind in allen </t>
    </r>
    <r>
      <rPr>
        <i/>
        <sz val="10"/>
        <color rgb="FF0070C0"/>
        <rFont val="Arial"/>
        <family val="2"/>
      </rPr>
      <t>blau</t>
    </r>
    <r>
      <rPr>
        <i/>
        <sz val="10"/>
        <rFont val="Arial"/>
        <family val="2"/>
      </rPr>
      <t xml:space="preserve"> markierten Feldern Eintragungen vorzunehmen. Die im Leistungsverzeichnis (LV) aufgeführten Leistungen sind zwingend anzubieten. Unentgeltliche Leistungen sind im Preisblatt mit 0,00 € einzutragen.Geben Sie bitte die Preise entgegen der Bestimmung aus Nr. 3.8 "L 212 EU Bewerbungsbedingungen" mit max. zwei Nachkommastellen für die zu erbringenden Leistungen an. Die Bestimmungen zu den Preisen ergeben sich aus Nr. 4 der Leistungsbeschreibung. Alle Leistungen sind mit den im Preisblatt angebotenen Preisen abgegolten. Die Bewerbungsbedingungen "L 212EU Bewerbungsbedingungen" sind zu beachten.</t>
    </r>
  </si>
  <si>
    <t>1.    Legende Reigungshäufigkeiten (Turnus) und Reinigungsgruppen</t>
  </si>
  <si>
    <t>(2. LV)</t>
  </si>
  <si>
    <t>(1. Legende RH und RG)</t>
  </si>
  <si>
    <t>(5. Preisblatt SR)</t>
  </si>
  <si>
    <t>(6. Angebotssumme)</t>
  </si>
  <si>
    <t xml:space="preserve">2.    Leistungsverzeichnis </t>
  </si>
  <si>
    <t xml:space="preserve">5.    Sonderreinigung / Regiearbeiten Preisblatt </t>
  </si>
  <si>
    <t xml:space="preserve">6.    Angebotssumme </t>
  </si>
  <si>
    <t>Raumbezeichnung</t>
  </si>
  <si>
    <t>(3. Kalk. SVS UR)</t>
  </si>
  <si>
    <t>Gesamtpreis Vertrags-laufzeit</t>
  </si>
  <si>
    <r>
      <t xml:space="preserve">Lohngebundene Kosten
</t>
    </r>
    <r>
      <rPr>
        <sz val="9"/>
        <rFont val="Arial"/>
        <family val="2"/>
      </rPr>
      <t xml:space="preserve">= tariflich und gesetzlich vorgegebene Zuschläge </t>
    </r>
    <r>
      <rPr>
        <sz val="9"/>
        <color rgb="FF00B050"/>
        <rFont val="Arial"/>
        <family val="2"/>
      </rPr>
      <t>(anpassungs-fähige Kosten)</t>
    </r>
  </si>
  <si>
    <t>Inhalte entleeren und mit einem Beutel  versehen. Wertstoffe getrennt sammeln und in den dafür vorgesehenen Sammelstellen/Mülltonnen entsorgen.</t>
  </si>
  <si>
    <t>Inhalte Entleeren und entsorgen</t>
  </si>
  <si>
    <t>Innen und außen feucht/nass reinigen</t>
  </si>
  <si>
    <t>Komplett Griffspuren und sichtbare Verschmutzungen feucht/nass entfernen bis zur Decke</t>
  </si>
  <si>
    <t>Komplett von außen feucht/nass reinigen auch über 1,60 m</t>
  </si>
  <si>
    <r>
      <rPr>
        <u/>
        <sz val="10"/>
        <rFont val="Arial"/>
        <family val="2"/>
      </rPr>
      <t>Steh- und Tischleuchten inkl. Lampenschirme:</t>
    </r>
    <r>
      <rPr>
        <sz val="10"/>
        <rFont val="Arial"/>
        <family val="2"/>
      </rPr>
      <t xml:space="preserve">
Unter Beachtung der Sicherheitsvorschriften feucht/nass reinigen</t>
    </r>
  </si>
  <si>
    <t>Komplett von außen feucht/nass reinigen bzw. abstauben</t>
  </si>
  <si>
    <t>Komplett feucht/nass reinigen und polieren</t>
  </si>
  <si>
    <t>Komplett von außen feucht/nass reinigen bzw. abstauben auch über 1,60 m</t>
  </si>
  <si>
    <t>Feucht/Nass reinigen auch über 1,60 m</t>
  </si>
  <si>
    <t>Komplett feucht/nass reinigen auch über 1,60 m</t>
  </si>
  <si>
    <r>
      <t xml:space="preserve">Griffspuren und sichtbare Verschmutzungen feucht/nass entfernen </t>
    </r>
    <r>
      <rPr>
        <sz val="9"/>
        <rFont val="Arial"/>
        <family val="2"/>
      </rPr>
      <t>bis 2,10 m</t>
    </r>
  </si>
  <si>
    <t>Reinigen und Polieren</t>
  </si>
  <si>
    <t>Griffspuren und sichtbare Verschmutzungen feucht/nass entfernen, bzw. absaugen</t>
  </si>
  <si>
    <t>Griffspuren und sichtbare Verschmutzungen feucht/nass entfernen</t>
  </si>
  <si>
    <t>Komplett feucht/nass reinigen</t>
  </si>
  <si>
    <r>
      <rPr>
        <u/>
        <sz val="10"/>
        <rFont val="Arial"/>
        <family val="2"/>
      </rPr>
      <t xml:space="preserve">Nur vorher abgeräumte Tische: </t>
    </r>
    <r>
      <rPr>
        <sz val="10"/>
        <rFont val="Arial"/>
        <family val="2"/>
      </rPr>
      <t>Komplett feucht/nass reinigen</t>
    </r>
  </si>
  <si>
    <t>Sichtbare Verschmutzungen feucht/nass entfernen bis 2,10 m</t>
  </si>
  <si>
    <t>Spinnweben entfernen bis zur Decke</t>
  </si>
  <si>
    <t>Nur Hörer und Hörerauflage feucht/nass reinigen</t>
  </si>
  <si>
    <t>Komplett Griffspuren und sichtbare Verschmutzungen feucht/nass entfernen</t>
  </si>
  <si>
    <t>Komplett Griffspuren und sichtbare Verschmutzungen feucht/nass bis 2,10 m entfernen</t>
  </si>
  <si>
    <t>Komlett feucht/nass reinigen</t>
  </si>
  <si>
    <t>Komplett feucht/nass reinigen, Kalkansätze entfernen und polieren</t>
  </si>
  <si>
    <t>Komplett feucht/nass reinigen, Kalkansätze entfernen auch über 1,60 m</t>
  </si>
  <si>
    <t>Komplett feucht/nass reinigen und bestücken</t>
  </si>
  <si>
    <t>Komplett von außen feucht/nass reinigen</t>
  </si>
  <si>
    <t>Spritzer und sonstige Verschmutzungen feucht/nass entfernen</t>
  </si>
  <si>
    <t>Außen komplett feucht/nass reinigen</t>
  </si>
  <si>
    <t>Komplett feucht/nass reinigen, Kalkansätze entfernen</t>
  </si>
  <si>
    <t>Komplett feucht/nass reinigen, durchspülen, Kalk- und Urinansätze entfernen</t>
  </si>
  <si>
    <t>Komplett feucht/nass reinigen und bei Bedarf auswechseln</t>
  </si>
  <si>
    <t>Fußbodenabläufe reinigen und mit Wasser auffüllen</t>
  </si>
  <si>
    <t>a) zweistufig nass wischen. Absatzstriche sind zu entfernen</t>
  </si>
  <si>
    <t>b) maschinell reinigen, polieren, cleanern, etc. Absatzstriche sind zu entfernen</t>
  </si>
  <si>
    <t>Laut Herstellervorschrift reinigen und pflegen</t>
  </si>
  <si>
    <t>Trittroste und Schmutzfangläufer kehren oder absaugen und die darunter liegenden Flächen reinigen</t>
  </si>
  <si>
    <t>Erläuterung Reinigungshäufigkeit</t>
  </si>
  <si>
    <t>In Anlehnung an das Kalkulationsschema des Bundesinnungsverbandes des Gebäudereiniger-Handwerks.</t>
  </si>
  <si>
    <t>Reinigung von Ausstattung, Einrichtung, Decken und Wänden
(z. B.  nass reinigen von vorher ausgeräumten Möbeln innen, Heizkörper und -leitungen reinigen, Wand- und Deckenlampen reinigen, ...)</t>
  </si>
  <si>
    <t>Treppen und Podeste</t>
  </si>
  <si>
    <r>
      <rPr>
        <sz val="11"/>
        <rFont val="Arial"/>
        <family val="2"/>
      </rPr>
      <t>Stunden-verrechnungs-satz</t>
    </r>
    <r>
      <rPr>
        <sz val="10"/>
        <rFont val="Arial"/>
        <family val="2"/>
      </rPr>
      <t xml:space="preserve">
</t>
    </r>
    <r>
      <rPr>
        <sz val="8"/>
        <rFont val="Arial"/>
        <family val="2"/>
      </rPr>
      <t>gemäß 
"3. Kalk. SVS UR"</t>
    </r>
  </si>
  <si>
    <t>Bodenfläche 
in m²</t>
  </si>
  <si>
    <t>Gesamtsumme Sonderreinigung / Regiearbeiten jährlich</t>
  </si>
  <si>
    <r>
      <rPr>
        <b/>
        <sz val="12"/>
        <color indexed="8"/>
        <rFont val="Arial"/>
        <family val="2"/>
      </rPr>
      <t xml:space="preserve">wöchentliche Arbeitsstunden bei einer 5-Tage-Woche
</t>
    </r>
    <r>
      <rPr>
        <sz val="9"/>
        <color rgb="FF0070C0"/>
        <rFont val="Arial"/>
        <family val="2"/>
      </rPr>
      <t>Es gelten die Bestimmungen gemäß Nr. 1.2 der Leistungsbeschreibung. Angebote, die der Mindestvorgabe nicht entsprechen, werden ausgeschlossen.</t>
    </r>
  </si>
  <si>
    <t xml:space="preserve"> Arbeitsstunden pro Tag</t>
  </si>
  <si>
    <t>gemäß 
Reinigungstage / Jahr (Spalte I) 
aus 4.1 Preisblatt UR Sommer 
und 4.2 Preisblatt UR Winter</t>
  </si>
  <si>
    <t>Besprechungszimmer, Schulungsräume und ähnliche Räume</t>
  </si>
  <si>
    <t>Büro- und Verwaltungsräume und ähnliche Räume</t>
  </si>
  <si>
    <t>Teeküchen und ähnliche Räume</t>
  </si>
  <si>
    <t>Aufenthaltsräume und ähnliche Räume</t>
  </si>
  <si>
    <t>Umkleideräume, Garderoben und ähnliche Räume</t>
  </si>
  <si>
    <t>Sanitärräume (z. B. Toiletten, Duschen, Waschräume) 
und ähnliche Räume</t>
  </si>
  <si>
    <t>Flure und ähnliche Bereiche</t>
  </si>
  <si>
    <t>Eingangshallen, Windfänge und ähnliche Bereiche</t>
  </si>
  <si>
    <t xml:space="preserve">Kalkulationszuschläge gesamt </t>
  </si>
  <si>
    <r>
      <rPr>
        <b/>
        <u/>
        <sz val="10"/>
        <color theme="7" tint="-0.249977111117893"/>
        <rFont val="Arial"/>
        <family val="2"/>
      </rPr>
      <t>Hinweis:</t>
    </r>
    <r>
      <rPr>
        <b/>
        <sz val="10"/>
        <color theme="7" tint="-0.249977111117893"/>
        <rFont val="Arial"/>
        <family val="2"/>
      </rPr>
      <t xml:space="preserve"> Zum Zwecke der Angebotswertung ist der </t>
    </r>
    <r>
      <rPr>
        <b/>
        <u/>
        <sz val="10"/>
        <color theme="7" tint="-0.249977111117893"/>
        <rFont val="Arial"/>
        <family val="2"/>
      </rPr>
      <t>Tarifvertrag zur Regelung der Mindestlöhne für gewerbliche Arbeitnehmer in der Gebäudereinigung im Gebiet der Bundesrepublik Deutschland (TV Mindestlohn) vom 15. November 2024 (gültig ab 1. Januar 2025)</t>
    </r>
    <r>
      <rPr>
        <b/>
        <sz val="10"/>
        <color theme="7" tint="-0.249977111117893"/>
        <rFont val="Arial"/>
        <family val="2"/>
      </rPr>
      <t xml:space="preserve"> Grundlage der Kalkulation. Die Preisanpassung regelt sich gemäß Anlage 4 (Preisanpassung Unterhaltsreinigung). </t>
    </r>
  </si>
  <si>
    <r>
      <rPr>
        <i/>
        <vertAlign val="superscript"/>
        <sz val="10"/>
        <color indexed="8"/>
        <rFont val="Arial"/>
        <family val="2"/>
      </rPr>
      <t xml:space="preserve">4) </t>
    </r>
    <r>
      <rPr>
        <i/>
        <sz val="10"/>
        <color indexed="8"/>
        <rFont val="Arial"/>
        <family val="2"/>
      </rPr>
      <t>Unabhängig vom hier angegebenen Lohnkostenanteil ist gemäß Anlage 4 "Preisanpassung" eine Preiserhöhung aufgrund einer Erhöhung der Lohnkosten nur bis zu einem Lohnkostenanteil in Höhe von maximal 85% möglich.</t>
    </r>
  </si>
  <si>
    <t>maximale Vertragslaufzeit:</t>
  </si>
  <si>
    <r>
      <rPr>
        <i/>
        <vertAlign val="superscript"/>
        <sz val="10"/>
        <rFont val="Arial"/>
        <family val="2"/>
      </rPr>
      <t xml:space="preserve">3) </t>
    </r>
    <r>
      <rPr>
        <i/>
        <sz val="10"/>
        <rFont val="Arial"/>
        <family val="2"/>
      </rPr>
      <t>Der hier angegebene Stundenverrechnungssatz wird in die nachfolgenden Preisblätter übertragen und ist Grundlage für Preisanpassungen.</t>
    </r>
  </si>
  <si>
    <t>Leistungswert
in m² / je Stunde</t>
  </si>
  <si>
    <t xml:space="preserve">Preis 
je m² 
Bodenfläche </t>
  </si>
  <si>
    <t>3.    Kalkulationsschema Stundenverrechungssatz Unterhaltsreinigung</t>
  </si>
  <si>
    <r>
      <rPr>
        <u/>
        <sz val="10"/>
        <color rgb="FF000000"/>
        <rFont val="Arial"/>
        <family val="2"/>
      </rPr>
      <t>Turnus "X" wird ggf. nur im Tabellenblatt "2. LV" verwendet</t>
    </r>
    <r>
      <rPr>
        <sz val="10"/>
        <color indexed="8"/>
        <rFont val="Arial"/>
        <family val="2"/>
      </rPr>
      <t xml:space="preserve">
gemäß Turnus / Reinigungshäufigkeit (Spalte G) 
aus 4. Preisblatt UR</t>
    </r>
  </si>
  <si>
    <t xml:space="preserve">Vergabeverfahren 
im Geschäftsbereich des Bayerischen Staatsministerium für Wohnen, Bau und Verkehr </t>
  </si>
  <si>
    <r>
      <t xml:space="preserve">Objektübergabe
</t>
    </r>
    <r>
      <rPr>
        <sz val="9"/>
        <rFont val="Arial"/>
        <family val="2"/>
      </rPr>
      <t>(Summe aus 4.1 Preisblatt UR HBS )</t>
    </r>
  </si>
  <si>
    <r>
      <t xml:space="preserve">Unterhaltsreinigung Holbeinstraße
</t>
    </r>
    <r>
      <rPr>
        <sz val="9"/>
        <color indexed="8"/>
        <rFont val="Arial"/>
        <family val="2"/>
      </rPr>
      <t>(Gesamtsumme aus 4.1 Preisblatt UR HBS)</t>
    </r>
  </si>
  <si>
    <t xml:space="preserve">Angebotsendsumme netto (Pos. 1 - Pos. 4) </t>
  </si>
  <si>
    <t>(4.1 Preisblatt UR HBS)</t>
  </si>
  <si>
    <t>(4.2 Preisblatt UR BMS)</t>
  </si>
  <si>
    <r>
      <t xml:space="preserve">Unterhaltsreinigung DG Burkmairstraße
</t>
    </r>
    <r>
      <rPr>
        <sz val="9"/>
        <color indexed="8"/>
        <rFont val="Arial"/>
        <family val="2"/>
      </rPr>
      <t>(Gesamtsumme aus 4.2 Preisblatt UR BMS)</t>
    </r>
  </si>
  <si>
    <t>HBS</t>
  </si>
  <si>
    <t>K-03</t>
  </si>
  <si>
    <t>Dusche</t>
  </si>
  <si>
    <t>K-04</t>
  </si>
  <si>
    <t>Windfang am Aufzug</t>
  </si>
  <si>
    <t>Linoleum/Estrich</t>
  </si>
  <si>
    <t>K04</t>
  </si>
  <si>
    <t>Metall</t>
  </si>
  <si>
    <t>K-05</t>
  </si>
  <si>
    <t>Sanitätsraum</t>
  </si>
  <si>
    <t>K-06</t>
  </si>
  <si>
    <t>Behinderten-WC</t>
  </si>
  <si>
    <t>K-08</t>
  </si>
  <si>
    <t>Treppenhaus west</t>
  </si>
  <si>
    <t>Stein</t>
  </si>
  <si>
    <t>K-20</t>
  </si>
  <si>
    <t>Treppenhaus ost</t>
  </si>
  <si>
    <t>K-24</t>
  </si>
  <si>
    <t>Flur</t>
  </si>
  <si>
    <t>Estrich</t>
  </si>
  <si>
    <t>K-25</t>
  </si>
  <si>
    <t>K-26</t>
  </si>
  <si>
    <t>Putzraum/Getränkel.</t>
  </si>
  <si>
    <t>K-27</t>
  </si>
  <si>
    <t>HBS Altbau</t>
  </si>
  <si>
    <t>001</t>
  </si>
  <si>
    <t>Windfang Treppenhaus</t>
  </si>
  <si>
    <t>Terrazzo</t>
  </si>
  <si>
    <t>Treppe</t>
  </si>
  <si>
    <t>002</t>
  </si>
  <si>
    <t>WC-D</t>
  </si>
  <si>
    <t>003</t>
  </si>
  <si>
    <t>004</t>
  </si>
  <si>
    <t>Galerie</t>
  </si>
  <si>
    <t>Teppich</t>
  </si>
  <si>
    <t>005</t>
  </si>
  <si>
    <t>006</t>
  </si>
  <si>
    <t>008</t>
  </si>
  <si>
    <t>Vorraum</t>
  </si>
  <si>
    <t>009</t>
  </si>
  <si>
    <t>010</t>
  </si>
  <si>
    <t>011</t>
  </si>
  <si>
    <t>012</t>
  </si>
  <si>
    <t>013</t>
  </si>
  <si>
    <t>Treppe Windfang</t>
  </si>
  <si>
    <t>014</t>
  </si>
  <si>
    <t>015</t>
  </si>
  <si>
    <t>Poststelle</t>
  </si>
  <si>
    <t>016</t>
  </si>
  <si>
    <t>017</t>
  </si>
  <si>
    <t>018</t>
  </si>
  <si>
    <t>019</t>
  </si>
  <si>
    <t>020</t>
  </si>
  <si>
    <t>021</t>
  </si>
  <si>
    <t>Teppich/Metall</t>
  </si>
  <si>
    <t>022</t>
  </si>
  <si>
    <t>Werkstatt IuK</t>
  </si>
  <si>
    <t>023</t>
  </si>
  <si>
    <t>025</t>
  </si>
  <si>
    <t>026</t>
  </si>
  <si>
    <t>WC-H</t>
  </si>
  <si>
    <t>1.OG</t>
  </si>
  <si>
    <t>101</t>
  </si>
  <si>
    <t>Treppenflur</t>
  </si>
  <si>
    <t>102</t>
  </si>
  <si>
    <t>103</t>
  </si>
  <si>
    <t>104</t>
  </si>
  <si>
    <t>Putzraum</t>
  </si>
  <si>
    <t>105</t>
  </si>
  <si>
    <t>106</t>
  </si>
  <si>
    <t>107</t>
  </si>
  <si>
    <t>108</t>
  </si>
  <si>
    <t>110</t>
  </si>
  <si>
    <t>111</t>
  </si>
  <si>
    <t>112</t>
  </si>
  <si>
    <t>113</t>
  </si>
  <si>
    <t>114</t>
  </si>
  <si>
    <t>115</t>
  </si>
  <si>
    <t>116</t>
  </si>
  <si>
    <t>117</t>
  </si>
  <si>
    <t>Vorzimmer</t>
  </si>
  <si>
    <t>118</t>
  </si>
  <si>
    <t>Büro Behördenleiter</t>
  </si>
  <si>
    <t>119</t>
  </si>
  <si>
    <t>120</t>
  </si>
  <si>
    <t>121</t>
  </si>
  <si>
    <t>122</t>
  </si>
  <si>
    <t>123</t>
  </si>
  <si>
    <t>124</t>
  </si>
  <si>
    <t>125</t>
  </si>
  <si>
    <t>126</t>
  </si>
  <si>
    <t>127</t>
  </si>
  <si>
    <t>Kopierer</t>
  </si>
  <si>
    <t>128</t>
  </si>
  <si>
    <t>130</t>
  </si>
  <si>
    <t>131</t>
  </si>
  <si>
    <t>2.OG</t>
  </si>
  <si>
    <t>201</t>
  </si>
  <si>
    <t>Flur Treppenhaus</t>
  </si>
  <si>
    <t>202</t>
  </si>
  <si>
    <t>203</t>
  </si>
  <si>
    <t>204</t>
  </si>
  <si>
    <t>205</t>
  </si>
  <si>
    <t>205/1</t>
  </si>
  <si>
    <t>206</t>
  </si>
  <si>
    <t>207/1</t>
  </si>
  <si>
    <t>207/2</t>
  </si>
  <si>
    <t>208</t>
  </si>
  <si>
    <t>210</t>
  </si>
  <si>
    <t>211</t>
  </si>
  <si>
    <t>212</t>
  </si>
  <si>
    <t>213</t>
  </si>
  <si>
    <t>214</t>
  </si>
  <si>
    <t>215</t>
  </si>
  <si>
    <t>216</t>
  </si>
  <si>
    <t>217</t>
  </si>
  <si>
    <t>218</t>
  </si>
  <si>
    <t>219</t>
  </si>
  <si>
    <t>222</t>
  </si>
  <si>
    <t>223</t>
  </si>
  <si>
    <t>224</t>
  </si>
  <si>
    <t>225</t>
  </si>
  <si>
    <t>226</t>
  </si>
  <si>
    <t>227</t>
  </si>
  <si>
    <t>228</t>
  </si>
  <si>
    <t>229</t>
  </si>
  <si>
    <t>231</t>
  </si>
  <si>
    <t>232</t>
  </si>
  <si>
    <t>DG</t>
  </si>
  <si>
    <t>301</t>
  </si>
  <si>
    <t>Multifunktionsraum</t>
  </si>
  <si>
    <t>302</t>
  </si>
  <si>
    <t>Vorraum WC-D</t>
  </si>
  <si>
    <t>302/1</t>
  </si>
  <si>
    <t>Vorraum WC-H</t>
  </si>
  <si>
    <t>303</t>
  </si>
  <si>
    <t>304</t>
  </si>
  <si>
    <t>305</t>
  </si>
  <si>
    <t>306</t>
  </si>
  <si>
    <t>307</t>
  </si>
  <si>
    <t>Stein/Metall</t>
  </si>
  <si>
    <t>309</t>
  </si>
  <si>
    <t>Archiv</t>
  </si>
  <si>
    <t>311</t>
  </si>
  <si>
    <t>314</t>
  </si>
  <si>
    <t>315</t>
  </si>
  <si>
    <t>Plotter/Kopierer</t>
  </si>
  <si>
    <t>316</t>
  </si>
  <si>
    <t>317</t>
  </si>
  <si>
    <t>317/1</t>
  </si>
  <si>
    <t>317/2</t>
  </si>
  <si>
    <t>HBS Neubau</t>
  </si>
  <si>
    <t>ZW ZU</t>
  </si>
  <si>
    <t>1026/1126</t>
  </si>
  <si>
    <t>Treppenh.</t>
  </si>
  <si>
    <t>ZW 1</t>
  </si>
  <si>
    <t>1003</t>
  </si>
  <si>
    <t>1004</t>
  </si>
  <si>
    <t>1005</t>
  </si>
  <si>
    <t>1006</t>
  </si>
  <si>
    <t>1007</t>
  </si>
  <si>
    <t>1008</t>
  </si>
  <si>
    <t>1009</t>
  </si>
  <si>
    <t>1010</t>
  </si>
  <si>
    <t>1011</t>
  </si>
  <si>
    <t>1012</t>
  </si>
  <si>
    <t>1013</t>
  </si>
  <si>
    <t>1014</t>
  </si>
  <si>
    <t>1015</t>
  </si>
  <si>
    <t>1018</t>
  </si>
  <si>
    <t>1019</t>
  </si>
  <si>
    <t>1020</t>
  </si>
  <si>
    <t>1021</t>
  </si>
  <si>
    <t>1022</t>
  </si>
  <si>
    <t>1023</t>
  </si>
  <si>
    <t>1024</t>
  </si>
  <si>
    <t>Sozialraum</t>
  </si>
  <si>
    <t>1025</t>
  </si>
  <si>
    <t>1027</t>
  </si>
  <si>
    <t>Verbindungsgang</t>
  </si>
  <si>
    <t>1028</t>
  </si>
  <si>
    <t>OG</t>
  </si>
  <si>
    <t>1103</t>
  </si>
  <si>
    <t>1104</t>
  </si>
  <si>
    <t>1105</t>
  </si>
  <si>
    <t>1106</t>
  </si>
  <si>
    <t>1107</t>
  </si>
  <si>
    <t>1108</t>
  </si>
  <si>
    <t>1109</t>
  </si>
  <si>
    <t>1110</t>
  </si>
  <si>
    <t>1111</t>
  </si>
  <si>
    <t>1112</t>
  </si>
  <si>
    <t>1113</t>
  </si>
  <si>
    <t>1114</t>
  </si>
  <si>
    <t>1115</t>
  </si>
  <si>
    <t>1118</t>
  </si>
  <si>
    <t>1119</t>
  </si>
  <si>
    <t>1120</t>
  </si>
  <si>
    <t>1121</t>
  </si>
  <si>
    <t>1122</t>
  </si>
  <si>
    <t>1123</t>
  </si>
  <si>
    <t>1124</t>
  </si>
  <si>
    <t>1125</t>
  </si>
  <si>
    <t>Plotter/Kopierer/Fax</t>
  </si>
  <si>
    <t>1126</t>
  </si>
  <si>
    <t>1128</t>
  </si>
  <si>
    <t>1129</t>
  </si>
  <si>
    <t>BMS</t>
  </si>
  <si>
    <t>K008</t>
  </si>
  <si>
    <t>K009</t>
  </si>
  <si>
    <t>K010</t>
  </si>
  <si>
    <t>Technikraum</t>
  </si>
  <si>
    <t>K013</t>
  </si>
  <si>
    <t>Beton</t>
  </si>
  <si>
    <t>K015</t>
  </si>
  <si>
    <t>K016</t>
  </si>
  <si>
    <t>007</t>
  </si>
  <si>
    <t>Kop/Teeküche</t>
  </si>
  <si>
    <t>Beh.-WC/D</t>
  </si>
  <si>
    <t>Windfang</t>
  </si>
  <si>
    <t>Treppenhaus</t>
  </si>
  <si>
    <t>WC-H.</t>
  </si>
  <si>
    <t>1.O.G</t>
  </si>
  <si>
    <t>Stellv. Amtsleitung</t>
  </si>
  <si>
    <t>109</t>
  </si>
  <si>
    <t>Holz</t>
  </si>
  <si>
    <t>WC-D.</t>
  </si>
  <si>
    <t>207</t>
  </si>
  <si>
    <t>209</t>
  </si>
  <si>
    <t>3.OG</t>
  </si>
  <si>
    <t>308</t>
  </si>
  <si>
    <t>310</t>
  </si>
  <si>
    <t>312</t>
  </si>
  <si>
    <t>313</t>
  </si>
  <si>
    <t>4. OG</t>
  </si>
  <si>
    <t>401</t>
  </si>
  <si>
    <t>402</t>
  </si>
  <si>
    <t>403</t>
  </si>
  <si>
    <t>Lager</t>
  </si>
  <si>
    <t>404</t>
  </si>
  <si>
    <t>404a</t>
  </si>
  <si>
    <t>Küche</t>
  </si>
  <si>
    <t>405</t>
  </si>
  <si>
    <t>Besprechung</t>
  </si>
  <si>
    <t>406</t>
  </si>
  <si>
    <t>407</t>
  </si>
  <si>
    <t>408</t>
  </si>
  <si>
    <t>410</t>
  </si>
  <si>
    <t>411</t>
  </si>
  <si>
    <t>412</t>
  </si>
  <si>
    <t>413</t>
  </si>
  <si>
    <t>414</t>
  </si>
  <si>
    <t>LBD-26-15-271</t>
  </si>
  <si>
    <r>
      <rPr>
        <b/>
        <sz val="14"/>
        <rFont val="Arial"/>
        <family val="2"/>
      </rPr>
      <t>StBA Augsburg: Unterhaltsreinigung zwei Dienstgebäude in Augsburg</t>
    </r>
    <r>
      <rPr>
        <b/>
        <sz val="12"/>
        <rFont val="Arial"/>
        <family val="2"/>
      </rPr>
      <t xml:space="preserve">
Excel-Teil: Leistungsverzeichnis (Anlage 1)</t>
    </r>
  </si>
  <si>
    <t xml:space="preserve">4.1  Aufmaß und Einzelraumkalkulation Unterhaltsreinigung DG Holbeinstraße/ Preisblatt </t>
  </si>
  <si>
    <t>Räume und Flächen ohne turnusmäßige Reinigung - ggf. Sonderreinigung</t>
  </si>
  <si>
    <t>K-01</t>
  </si>
  <si>
    <t>K-02</t>
  </si>
  <si>
    <t>Kompaktregistratur</t>
  </si>
  <si>
    <t>K-07</t>
  </si>
  <si>
    <t>K-09</t>
  </si>
  <si>
    <t>Plan-Archiv</t>
  </si>
  <si>
    <t>K-10</t>
  </si>
  <si>
    <t>K-11</t>
  </si>
  <si>
    <t>Lüftung/Heizung</t>
  </si>
  <si>
    <t>K-12</t>
  </si>
  <si>
    <t>K-13</t>
  </si>
  <si>
    <t>Getränkelager/ 
Anschl-R</t>
  </si>
  <si>
    <t>K-14</t>
  </si>
  <si>
    <t>Elektro-Anschluss</t>
  </si>
  <si>
    <t>K-15</t>
  </si>
  <si>
    <t>K-16</t>
  </si>
  <si>
    <t>Lager IuK</t>
  </si>
  <si>
    <t>K-17</t>
  </si>
  <si>
    <t>K-18</t>
  </si>
  <si>
    <t>K-19</t>
  </si>
  <si>
    <t>K-21</t>
  </si>
  <si>
    <t>K-22</t>
  </si>
  <si>
    <t>Serverraum</t>
  </si>
  <si>
    <t>K-23</t>
  </si>
  <si>
    <t>Elektro-Raum</t>
  </si>
  <si>
    <t>Elektro-UV</t>
  </si>
  <si>
    <t>024</t>
  </si>
  <si>
    <t>129</t>
  </si>
  <si>
    <t>230</t>
  </si>
  <si>
    <t>Sicherheitsstrom</t>
  </si>
  <si>
    <t>318</t>
  </si>
  <si>
    <t>Elektro-Vert.</t>
  </si>
  <si>
    <t>1001</t>
  </si>
  <si>
    <t>Heizung</t>
  </si>
  <si>
    <t>Estrich/Rost</t>
  </si>
  <si>
    <t>1002</t>
  </si>
  <si>
    <t>Elektro</t>
  </si>
  <si>
    <t>1016</t>
  </si>
  <si>
    <t>1017</t>
  </si>
  <si>
    <t>1029</t>
  </si>
  <si>
    <t>EDV-Raum</t>
  </si>
  <si>
    <t>1101</t>
  </si>
  <si>
    <t>1102</t>
  </si>
  <si>
    <t>1116</t>
  </si>
  <si>
    <t>1117</t>
  </si>
  <si>
    <t>K001</t>
  </si>
  <si>
    <t>Elektroverteilung-Telefonverteilung</t>
  </si>
  <si>
    <t>K002</t>
  </si>
  <si>
    <t>Aktenregistratur</t>
  </si>
  <si>
    <t>K003</t>
  </si>
  <si>
    <t>K004</t>
  </si>
  <si>
    <t>K005</t>
  </si>
  <si>
    <t>Fernheizung</t>
  </si>
  <si>
    <t>K006</t>
  </si>
  <si>
    <t xml:space="preserve">EDV </t>
  </si>
  <si>
    <t>K007</t>
  </si>
  <si>
    <t>EDV-Werkstatt</t>
  </si>
  <si>
    <t>K012</t>
  </si>
  <si>
    <t>K014</t>
  </si>
  <si>
    <t>Wasser Vert.</t>
  </si>
  <si>
    <t>Staatliches Bauamt Augsburg</t>
  </si>
  <si>
    <t>Treppe am Aufzug</t>
  </si>
  <si>
    <t>01.02.2027 bis 31.01.2032</t>
  </si>
  <si>
    <t>zweistufiges Nasswischen, Absatzstriche sind zu entfernen:
siehe Aufmaß in '4.1 und 4.2 Preisblatt UR Flächen ohne turnunsmäßige Reinigung</t>
  </si>
  <si>
    <t>DG Burgkmairstr. 12</t>
  </si>
  <si>
    <t>DG Holbeinstr. 10</t>
  </si>
  <si>
    <t xml:space="preserve">4.2  Aufmaß und Einzelraumkalkulation Unterhaltsreinigung DG Burgkmairstraße / Preisblatt </t>
  </si>
  <si>
    <r>
      <rPr>
        <i/>
        <vertAlign val="superscript"/>
        <sz val="10"/>
        <color indexed="8"/>
        <rFont val="Arial"/>
        <family val="2"/>
      </rPr>
      <t xml:space="preserve">1) </t>
    </r>
    <r>
      <rPr>
        <i/>
        <sz val="10"/>
        <color indexed="8"/>
        <rFont val="Arial"/>
        <family val="2"/>
      </rPr>
      <t xml:space="preserve">Es ist der </t>
    </r>
    <r>
      <rPr>
        <i/>
        <u/>
        <sz val="10"/>
        <color rgb="FFFF0000"/>
        <rFont val="Arial"/>
        <family val="2"/>
      </rPr>
      <t>bis 31.12.2026</t>
    </r>
    <r>
      <rPr>
        <i/>
        <sz val="10"/>
        <color indexed="8"/>
        <rFont val="Arial"/>
        <family val="2"/>
      </rPr>
      <t xml:space="preserve"> gültige Tariflohn bzw. Mindestlohn anzugeben.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</si>
</sst>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0.00&quot; %&quot;"/>
    <numFmt numFmtId="165" formatCode="_-* #,##0.00&quot; €&quot;_-;\-* #,##0.00&quot; €&quot;_-;_-* \-??&quot; €&quot;_-;_-@_-"/>
    <numFmt numFmtId="166" formatCode="#,##0.00\ &quot;€&quot;"/>
    <numFmt numFmtId="167" formatCode="0.00\ &quot;h&quot;"/>
    <numFmt numFmtId="168" formatCode="[$-F400]h:mm:ss\ AM/PM"/>
    <numFmt numFmtId="169" formatCode="_-* #,##0.00\ [$€-407]_-;\-* #,##0.00\ [$€-407]_-;_-* &quot;-&quot;??\ [$€-407]_-;_-@_-"/>
    <numFmt numFmtId="170" formatCode="#,##0.00\ &quot;h&quot;"/>
    <numFmt numFmtId="171" formatCode="#\ &quot;Jahre&quot;"/>
    <numFmt numFmtId="172" formatCode="#,##0.00\ &quot;m²&quot;"/>
    <numFmt numFmtId="173" formatCode="0.00&quot; €/h&quot;"/>
  </numFmts>
  <fonts count="69" x14ac:knownFonts="1">
    <font>
      <sz val="11"/>
      <color theme="1"/>
      <name val="Calibri"/>
      <family val="2"/>
      <scheme val="minor"/>
    </font>
    <font>
      <sz val="11"/>
      <color theme="1"/>
      <name val="Calibri"/>
      <family val="2"/>
      <scheme val="minor"/>
    </font>
    <font>
      <sz val="11"/>
      <color indexed="8"/>
      <name val="Calibri"/>
      <family val="2"/>
    </font>
    <font>
      <b/>
      <sz val="14"/>
      <color theme="0"/>
      <name val="Arial"/>
      <family val="2"/>
    </font>
    <font>
      <sz val="11"/>
      <color indexed="8"/>
      <name val="Arial"/>
      <family val="2"/>
    </font>
    <font>
      <b/>
      <sz val="14"/>
      <name val="Arial"/>
      <family val="2"/>
    </font>
    <font>
      <b/>
      <sz val="12"/>
      <name val="Arial"/>
      <family val="2"/>
    </font>
    <font>
      <sz val="11"/>
      <name val="Arial"/>
      <family val="2"/>
    </font>
    <font>
      <b/>
      <sz val="11"/>
      <name val="Arial"/>
      <family val="2"/>
    </font>
    <font>
      <sz val="10"/>
      <color indexed="8"/>
      <name val="Arial"/>
      <family val="2"/>
    </font>
    <font>
      <sz val="8"/>
      <color indexed="62"/>
      <name val="Arial"/>
      <family val="2"/>
    </font>
    <font>
      <b/>
      <sz val="11"/>
      <color indexed="8"/>
      <name val="Arial"/>
      <family val="2"/>
    </font>
    <font>
      <b/>
      <sz val="9"/>
      <name val="Arial"/>
      <family val="2"/>
    </font>
    <font>
      <b/>
      <sz val="10"/>
      <color indexed="8"/>
      <name val="Arial"/>
      <family val="2"/>
    </font>
    <font>
      <sz val="9"/>
      <color indexed="8"/>
      <name val="Arial"/>
      <family val="2"/>
    </font>
    <font>
      <sz val="9"/>
      <color theme="0" tint="-0.249977111117893"/>
      <name val="Arial"/>
      <family val="2"/>
    </font>
    <font>
      <b/>
      <sz val="9"/>
      <color indexed="8"/>
      <name val="Arial"/>
      <family val="2"/>
    </font>
    <font>
      <sz val="9"/>
      <color indexed="62"/>
      <name val="Arial"/>
      <family val="2"/>
    </font>
    <font>
      <sz val="10"/>
      <name val="Arial"/>
      <family val="2"/>
    </font>
    <font>
      <sz val="9"/>
      <name val="Arial"/>
      <family val="2"/>
    </font>
    <font>
      <b/>
      <sz val="10"/>
      <color indexed="0"/>
      <name val="Arial"/>
      <family val="2"/>
    </font>
    <font>
      <b/>
      <sz val="10"/>
      <name val="Arial"/>
      <family val="2"/>
    </font>
    <font>
      <sz val="10"/>
      <color indexed="0"/>
      <name val="Arial"/>
      <family val="2"/>
    </font>
    <font>
      <sz val="10"/>
      <color indexed="17"/>
      <name val="Arial"/>
      <family val="2"/>
    </font>
    <font>
      <b/>
      <sz val="12"/>
      <color indexed="8"/>
      <name val="Arial"/>
      <family val="2"/>
    </font>
    <font>
      <b/>
      <u/>
      <sz val="11"/>
      <name val="Arial"/>
      <family val="2"/>
    </font>
    <font>
      <sz val="8"/>
      <color indexed="8"/>
      <name val="Arial"/>
      <family val="2"/>
    </font>
    <font>
      <sz val="11"/>
      <color rgb="FFFF0000"/>
      <name val="Arial"/>
      <family val="2"/>
    </font>
    <font>
      <sz val="9"/>
      <color theme="2" tint="-0.499984740745262"/>
      <name val="Arial"/>
      <family val="2"/>
    </font>
    <font>
      <i/>
      <sz val="10"/>
      <color indexed="8"/>
      <name val="Arial"/>
      <family val="2"/>
    </font>
    <font>
      <i/>
      <vertAlign val="superscript"/>
      <sz val="10"/>
      <color indexed="8"/>
      <name val="Arial"/>
      <family val="2"/>
    </font>
    <font>
      <i/>
      <sz val="10"/>
      <name val="Arial"/>
      <family val="2"/>
    </font>
    <font>
      <sz val="11"/>
      <color rgb="FFFF0000"/>
      <name val="Calibri"/>
      <family val="2"/>
    </font>
    <font>
      <b/>
      <u/>
      <sz val="11"/>
      <color theme="1"/>
      <name val="Arial"/>
      <family val="2"/>
    </font>
    <font>
      <sz val="10"/>
      <color theme="1"/>
      <name val="Arial"/>
      <family val="2"/>
    </font>
    <font>
      <sz val="11"/>
      <color theme="1"/>
      <name val="Arial"/>
      <family val="2"/>
    </font>
    <font>
      <b/>
      <sz val="12"/>
      <color rgb="FFC00000"/>
      <name val="Webdings"/>
      <family val="1"/>
      <charset val="2"/>
    </font>
    <font>
      <b/>
      <sz val="16"/>
      <color rgb="FF00B050"/>
      <name val="Wingdings"/>
      <charset val="2"/>
    </font>
    <font>
      <i/>
      <u/>
      <vertAlign val="superscript"/>
      <sz val="10"/>
      <name val="Arial"/>
      <family val="2"/>
    </font>
    <font>
      <i/>
      <u/>
      <sz val="10"/>
      <name val="Arial"/>
      <family val="2"/>
    </font>
    <font>
      <i/>
      <sz val="10"/>
      <color rgb="FF0070C0"/>
      <name val="Arial"/>
      <family val="2"/>
    </font>
    <font>
      <b/>
      <sz val="11"/>
      <color rgb="FF002060"/>
      <name val="Arial"/>
      <family val="2"/>
    </font>
    <font>
      <i/>
      <sz val="10"/>
      <color theme="1"/>
      <name val="Arial"/>
      <family val="2"/>
    </font>
    <font>
      <sz val="12"/>
      <name val="Arial"/>
      <family val="2"/>
    </font>
    <font>
      <i/>
      <sz val="9"/>
      <color indexed="8"/>
      <name val="Arial"/>
      <family val="2"/>
    </font>
    <font>
      <b/>
      <vertAlign val="superscript"/>
      <sz val="9"/>
      <name val="Arial"/>
      <family val="2"/>
    </font>
    <font>
      <sz val="10"/>
      <color rgb="FFFF0000"/>
      <name val="Arial"/>
      <family val="2"/>
    </font>
    <font>
      <vertAlign val="superscript"/>
      <sz val="10"/>
      <color indexed="8"/>
      <name val="Arial"/>
      <family val="2"/>
    </font>
    <font>
      <vertAlign val="superscript"/>
      <sz val="10"/>
      <name val="Arial"/>
      <family val="2"/>
    </font>
    <font>
      <i/>
      <sz val="9"/>
      <name val="Arial"/>
      <family val="2"/>
    </font>
    <font>
      <sz val="8"/>
      <name val="Arial"/>
      <family val="2"/>
    </font>
    <font>
      <sz val="9"/>
      <color rgb="FF0070C0"/>
      <name val="Arial"/>
      <family val="2"/>
    </font>
    <font>
      <b/>
      <i/>
      <sz val="10"/>
      <color indexed="8"/>
      <name val="Arial"/>
      <family val="2"/>
    </font>
    <font>
      <i/>
      <sz val="10"/>
      <color rgb="FFE60000"/>
      <name val="Arial"/>
      <family val="2"/>
    </font>
    <font>
      <b/>
      <sz val="8"/>
      <name val="Arial"/>
      <family val="2"/>
    </font>
    <font>
      <b/>
      <sz val="11"/>
      <color theme="1"/>
      <name val="Arial"/>
      <family val="2"/>
    </font>
    <font>
      <sz val="10"/>
      <color rgb="FF000000"/>
      <name val="Arial"/>
      <family val="2"/>
    </font>
    <font>
      <u/>
      <sz val="10"/>
      <name val="Arial"/>
      <family val="2"/>
    </font>
    <font>
      <b/>
      <sz val="10"/>
      <color theme="1"/>
      <name val="Arial"/>
      <family val="2"/>
    </font>
    <font>
      <b/>
      <vertAlign val="superscript"/>
      <sz val="10"/>
      <color theme="1"/>
      <name val="Arial"/>
      <family val="2"/>
    </font>
    <font>
      <i/>
      <u/>
      <sz val="10"/>
      <color rgb="FFC00000"/>
      <name val="Arial"/>
      <family val="2"/>
    </font>
    <font>
      <sz val="9"/>
      <color rgb="FF00B050"/>
      <name val="Arial"/>
      <family val="2"/>
    </font>
    <font>
      <u/>
      <sz val="11"/>
      <color rgb="FFFF0000"/>
      <name val="Arial"/>
      <family val="2"/>
    </font>
    <font>
      <b/>
      <sz val="10"/>
      <color theme="7" tint="-0.249977111117893"/>
      <name val="Arial"/>
      <family val="2"/>
    </font>
    <font>
      <b/>
      <u/>
      <sz val="10"/>
      <color theme="7" tint="-0.249977111117893"/>
      <name val="Arial"/>
      <family val="2"/>
    </font>
    <font>
      <i/>
      <vertAlign val="superscript"/>
      <sz val="10"/>
      <name val="Arial"/>
      <family val="2"/>
    </font>
    <font>
      <i/>
      <u/>
      <sz val="10"/>
      <color rgb="FFFF0000"/>
      <name val="Arial"/>
      <family val="2"/>
    </font>
    <font>
      <u/>
      <sz val="10"/>
      <color rgb="FF000000"/>
      <name val="Arial"/>
      <family val="2"/>
    </font>
    <font>
      <sz val="8"/>
      <name val="Calibri"/>
      <family val="2"/>
      <scheme val="minor"/>
    </font>
  </fonts>
  <fills count="15">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79998168889431442"/>
        <bgColor indexed="23"/>
      </patternFill>
    </fill>
    <fill>
      <patternFill patternType="solid">
        <fgColor theme="4" tint="0.79998168889431442"/>
        <bgColor indexed="31"/>
      </patternFill>
    </fill>
    <fill>
      <patternFill patternType="solid">
        <fgColor theme="0" tint="-4.9989318521683403E-2"/>
        <bgColor indexed="26"/>
      </patternFill>
    </fill>
    <fill>
      <patternFill patternType="solid">
        <fgColor theme="2"/>
        <bgColor indexed="64"/>
      </patternFill>
    </fill>
    <fill>
      <patternFill patternType="solid">
        <fgColor rgb="FFFFF8E5"/>
        <bgColor indexed="64"/>
      </patternFill>
    </fill>
    <fill>
      <patternFill patternType="mediumGray"/>
    </fill>
    <fill>
      <patternFill patternType="darkGray">
        <bgColor theme="4" tint="0.79995117038483843"/>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hair">
        <color indexed="59"/>
      </left>
      <right style="hair">
        <color indexed="59"/>
      </right>
      <top style="hair">
        <color indexed="59"/>
      </top>
      <bottom style="hair">
        <color indexed="59"/>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style="hair">
        <color indexed="64"/>
      </bottom>
      <diagonal/>
    </border>
    <border>
      <left/>
      <right/>
      <top/>
      <bottom style="hair">
        <color indexed="64"/>
      </bottom>
      <diagonal/>
    </border>
    <border>
      <left style="dashed">
        <color indexed="64"/>
      </left>
      <right style="dashed">
        <color indexed="64"/>
      </right>
      <top style="dashed">
        <color indexed="64"/>
      </top>
      <bottom style="dashed">
        <color indexed="64"/>
      </bottom>
      <diagonal/>
    </border>
    <border>
      <left style="medium">
        <color indexed="64"/>
      </left>
      <right style="dashed">
        <color indexed="64"/>
      </right>
      <top style="medium">
        <color indexed="64"/>
      </top>
      <bottom style="dashed">
        <color indexed="64"/>
      </bottom>
      <diagonal/>
    </border>
    <border>
      <left style="dashed">
        <color indexed="64"/>
      </left>
      <right style="dashed">
        <color indexed="64"/>
      </right>
      <top style="medium">
        <color indexed="64"/>
      </top>
      <bottom style="dashed">
        <color indexed="64"/>
      </bottom>
      <diagonal/>
    </border>
    <border>
      <left style="dashed">
        <color indexed="64"/>
      </left>
      <right style="medium">
        <color indexed="64"/>
      </right>
      <top style="medium">
        <color indexed="64"/>
      </top>
      <bottom style="dashed">
        <color indexed="64"/>
      </bottom>
      <diagonal/>
    </border>
    <border>
      <left style="medium">
        <color indexed="64"/>
      </left>
      <right style="dashed">
        <color indexed="64"/>
      </right>
      <top style="dashed">
        <color indexed="64"/>
      </top>
      <bottom style="dashed">
        <color indexed="64"/>
      </bottom>
      <diagonal/>
    </border>
    <border>
      <left style="dashed">
        <color indexed="64"/>
      </left>
      <right style="medium">
        <color indexed="64"/>
      </right>
      <top style="dashed">
        <color indexed="64"/>
      </top>
      <bottom style="dashed">
        <color indexed="64"/>
      </bottom>
      <diagonal/>
    </border>
    <border>
      <left style="medium">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medium">
        <color indexed="64"/>
      </right>
      <top style="medium">
        <color indexed="64"/>
      </top>
      <bottom/>
      <diagonal/>
    </border>
    <border>
      <left style="medium">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medium">
        <color indexed="64"/>
      </right>
      <top/>
      <bottom style="dash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2" fillId="0" borderId="0"/>
    <xf numFmtId="0" fontId="18" fillId="0" borderId="0"/>
    <xf numFmtId="165" fontId="2" fillId="0" borderId="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379">
    <xf numFmtId="0" fontId="0" fillId="0" borderId="0" xfId="0"/>
    <xf numFmtId="0" fontId="4" fillId="0" borderId="0" xfId="1" applyFont="1" applyAlignment="1">
      <alignment horizontal="center" vertical="center"/>
    </xf>
    <xf numFmtId="0" fontId="5" fillId="0" borderId="0" xfId="1" applyFont="1" applyAlignment="1">
      <alignment vertical="center" wrapText="1"/>
    </xf>
    <xf numFmtId="0" fontId="6" fillId="0" borderId="0" xfId="1" applyFont="1" applyAlignment="1">
      <alignment horizontal="center" vertical="center" wrapText="1"/>
    </xf>
    <xf numFmtId="0" fontId="7" fillId="0" borderId="0" xfId="1" applyFont="1" applyAlignment="1">
      <alignment horizontal="left" vertical="center"/>
    </xf>
    <xf numFmtId="4" fontId="4" fillId="0" borderId="0" xfId="1" applyNumberFormat="1" applyFont="1" applyAlignment="1">
      <alignment vertical="center"/>
    </xf>
    <xf numFmtId="0" fontId="9" fillId="0" borderId="0" xfId="1" applyFont="1" applyAlignment="1">
      <alignment vertical="center" wrapText="1"/>
    </xf>
    <xf numFmtId="0" fontId="4" fillId="0" borderId="0" xfId="1" applyFont="1" applyAlignment="1">
      <alignment horizontal="center"/>
    </xf>
    <xf numFmtId="0" fontId="4" fillId="0" borderId="0" xfId="1" applyFont="1"/>
    <xf numFmtId="0" fontId="4" fillId="0" borderId="1" xfId="1" quotePrefix="1" applyFont="1" applyBorder="1" applyAlignment="1">
      <alignment horizontal="center" vertical="center"/>
    </xf>
    <xf numFmtId="0" fontId="2" fillId="0" borderId="0" xfId="1"/>
    <xf numFmtId="0" fontId="14" fillId="0" borderId="0" xfId="0" applyFont="1" applyAlignment="1">
      <alignment vertical="center" wrapText="1"/>
    </xf>
    <xf numFmtId="0" fontId="15" fillId="0" borderId="0" xfId="0" applyFont="1" applyAlignment="1">
      <alignment horizontal="right" vertical="center" wrapText="1"/>
    </xf>
    <xf numFmtId="0" fontId="14" fillId="0" borderId="0" xfId="0" applyFont="1" applyAlignment="1">
      <alignment horizontal="center" vertical="center" wrapText="1"/>
    </xf>
    <xf numFmtId="0" fontId="12" fillId="0" borderId="0" xfId="0" applyFont="1"/>
    <xf numFmtId="0" fontId="17" fillId="0" borderId="0" xfId="0" applyFont="1"/>
    <xf numFmtId="0" fontId="15" fillId="0" borderId="0" xfId="0" applyFont="1" applyAlignment="1">
      <alignment horizontal="right"/>
    </xf>
    <xf numFmtId="0" fontId="18" fillId="0" borderId="0" xfId="1" applyFont="1" applyAlignment="1">
      <alignment vertical="center"/>
    </xf>
    <xf numFmtId="0" fontId="23" fillId="0" borderId="0" xfId="1" applyFont="1" applyAlignment="1">
      <alignment vertical="center"/>
    </xf>
    <xf numFmtId="0" fontId="4" fillId="0" borderId="0" xfId="0" applyFont="1"/>
    <xf numFmtId="0" fontId="4" fillId="0" borderId="0" xfId="0" applyFont="1" applyAlignment="1">
      <alignment vertical="center"/>
    </xf>
    <xf numFmtId="0" fontId="11" fillId="0" borderId="1" xfId="1" applyFont="1" applyBorder="1" applyAlignment="1">
      <alignment horizontal="center" vertical="center"/>
    </xf>
    <xf numFmtId="166" fontId="4" fillId="0" borderId="1" xfId="1" applyNumberFormat="1" applyFont="1" applyBorder="1" applyAlignment="1">
      <alignment horizontal="center" vertical="center"/>
    </xf>
    <xf numFmtId="166" fontId="4" fillId="0" borderId="0" xfId="1" applyNumberFormat="1" applyFont="1" applyAlignment="1">
      <alignment horizontal="center" vertical="center"/>
    </xf>
    <xf numFmtId="166" fontId="4" fillId="0" borderId="0" xfId="1" applyNumberFormat="1" applyFont="1"/>
    <xf numFmtId="4" fontId="4" fillId="0" borderId="0" xfId="1" applyNumberFormat="1" applyFont="1" applyAlignment="1">
      <alignment horizontal="center" vertical="center"/>
    </xf>
    <xf numFmtId="10" fontId="4" fillId="2" borderId="1" xfId="1" applyNumberFormat="1" applyFont="1" applyFill="1" applyBorder="1" applyAlignment="1" applyProtection="1">
      <alignment horizontal="center" vertical="center"/>
      <protection locked="0"/>
    </xf>
    <xf numFmtId="0" fontId="4" fillId="0" borderId="0" xfId="1" applyFont="1" applyAlignment="1">
      <alignment vertical="center"/>
    </xf>
    <xf numFmtId="169" fontId="4" fillId="0" borderId="0" xfId="4" applyNumberFormat="1" applyFont="1" applyAlignment="1" applyProtection="1">
      <alignment vertical="center"/>
    </xf>
    <xf numFmtId="0" fontId="4" fillId="0" borderId="0" xfId="1" applyFont="1" applyAlignment="1">
      <alignment horizontal="left" vertical="center"/>
    </xf>
    <xf numFmtId="166" fontId="26" fillId="0" borderId="1" xfId="1" applyNumberFormat="1" applyFont="1" applyBorder="1" applyAlignment="1">
      <alignment horizontal="right" vertical="center" wrapText="1"/>
    </xf>
    <xf numFmtId="0" fontId="11" fillId="0" borderId="0" xfId="1" applyFont="1" applyAlignment="1">
      <alignment horizontal="left" vertical="center"/>
    </xf>
    <xf numFmtId="2" fontId="4" fillId="0" borderId="0" xfId="1" applyNumberFormat="1" applyFont="1" applyAlignment="1">
      <alignment horizontal="center" vertical="center"/>
    </xf>
    <xf numFmtId="0" fontId="4" fillId="0" borderId="0" xfId="1" applyFont="1" applyAlignment="1">
      <alignment vertical="center" wrapText="1"/>
    </xf>
    <xf numFmtId="170" fontId="18" fillId="0" borderId="0" xfId="1" applyNumberFormat="1" applyFont="1" applyAlignment="1">
      <alignment vertical="center"/>
    </xf>
    <xf numFmtId="0" fontId="4" fillId="3" borderId="0" xfId="1" applyFont="1" applyFill="1"/>
    <xf numFmtId="166" fontId="26" fillId="0" borderId="5" xfId="1" applyNumberFormat="1" applyFont="1" applyBorder="1" applyAlignment="1">
      <alignment horizontal="right" vertical="center" wrapText="1"/>
    </xf>
    <xf numFmtId="166" fontId="4" fillId="0" borderId="5" xfId="1" applyNumberFormat="1" applyFont="1" applyBorder="1" applyAlignment="1">
      <alignment horizontal="center" vertical="center"/>
    </xf>
    <xf numFmtId="0" fontId="4" fillId="0" borderId="5" xfId="1" applyFont="1" applyBorder="1" applyAlignment="1">
      <alignment vertical="center" wrapText="1"/>
    </xf>
    <xf numFmtId="0" fontId="2" fillId="0" borderId="0" xfId="1" applyAlignment="1">
      <alignment vertical="center"/>
    </xf>
    <xf numFmtId="0" fontId="4" fillId="3" borderId="0" xfId="1" applyFont="1" applyFill="1" applyAlignment="1">
      <alignment horizontal="left" vertical="center"/>
    </xf>
    <xf numFmtId="166" fontId="18" fillId="0" borderId="0" xfId="1" applyNumberFormat="1"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1" fontId="8" fillId="0" borderId="0" xfId="0" applyNumberFormat="1" applyFont="1" applyAlignment="1">
      <alignment horizontal="right" vertical="center"/>
    </xf>
    <xf numFmtId="4" fontId="8" fillId="0" borderId="0" xfId="0" applyNumberFormat="1" applyFont="1" applyAlignment="1">
      <alignment horizontal="center" vertical="center"/>
    </xf>
    <xf numFmtId="0" fontId="4" fillId="3" borderId="0" xfId="1" applyFont="1" applyFill="1" applyAlignment="1">
      <alignment vertical="center"/>
    </xf>
    <xf numFmtId="10" fontId="4" fillId="0" borderId="5" xfId="1" applyNumberFormat="1" applyFont="1" applyBorder="1" applyAlignment="1">
      <alignment horizontal="center" vertical="center"/>
    </xf>
    <xf numFmtId="0" fontId="28" fillId="0" borderId="0" xfId="1" applyFont="1" applyAlignment="1">
      <alignment horizontal="left" vertical="top"/>
    </xf>
    <xf numFmtId="0" fontId="10" fillId="0" borderId="0" xfId="0" applyFont="1"/>
    <xf numFmtId="0" fontId="11" fillId="0" borderId="1" xfId="1" applyFont="1" applyBorder="1" applyAlignment="1">
      <alignment horizontal="center" vertical="center" wrapText="1"/>
    </xf>
    <xf numFmtId="166" fontId="4" fillId="0" borderId="6" xfId="1" applyNumberFormat="1" applyFont="1" applyBorder="1" applyAlignment="1">
      <alignment horizontal="center" vertical="center"/>
    </xf>
    <xf numFmtId="0" fontId="4" fillId="0" borderId="2" xfId="1" applyFont="1" applyBorder="1" applyAlignment="1">
      <alignment horizontal="center"/>
    </xf>
    <xf numFmtId="166" fontId="4" fillId="0" borderId="8" xfId="1" applyNumberFormat="1" applyFont="1" applyBorder="1" applyAlignment="1">
      <alignment horizontal="center" vertical="center"/>
    </xf>
    <xf numFmtId="171" fontId="8" fillId="0" borderId="1" xfId="0" applyNumberFormat="1" applyFont="1" applyBorder="1" applyAlignment="1">
      <alignment horizontal="center" vertical="center"/>
    </xf>
    <xf numFmtId="10" fontId="4" fillId="2" borderId="1" xfId="5" applyNumberFormat="1" applyFont="1" applyFill="1" applyBorder="1" applyAlignment="1" applyProtection="1">
      <alignment horizontal="center" vertical="center"/>
      <protection locked="0"/>
    </xf>
    <xf numFmtId="0" fontId="0" fillId="0" borderId="9" xfId="0" applyBorder="1"/>
    <xf numFmtId="0" fontId="0" fillId="0" borderId="10" xfId="0" applyBorder="1"/>
    <xf numFmtId="0" fontId="0" fillId="0" borderId="11" xfId="0" applyBorder="1"/>
    <xf numFmtId="14" fontId="0" fillId="0" borderId="0" xfId="0" applyNumberFormat="1"/>
    <xf numFmtId="0" fontId="32" fillId="0" borderId="0" xfId="1" applyFont="1" applyAlignment="1">
      <alignment vertical="center"/>
    </xf>
    <xf numFmtId="0" fontId="27" fillId="0" borderId="0" xfId="1" applyFont="1" applyAlignment="1">
      <alignment horizontal="left"/>
    </xf>
    <xf numFmtId="0" fontId="27" fillId="0" borderId="0" xfId="1" applyFont="1" applyAlignment="1">
      <alignment horizontal="left" vertical="center" wrapText="1"/>
    </xf>
    <xf numFmtId="0" fontId="9" fillId="0" borderId="0" xfId="1" applyFont="1" applyAlignment="1">
      <alignment horizontal="left" vertical="center"/>
    </xf>
    <xf numFmtId="0" fontId="9" fillId="0" borderId="0" xfId="1" applyFont="1" applyAlignment="1">
      <alignment vertical="center"/>
    </xf>
    <xf numFmtId="0" fontId="12" fillId="9" borderId="12" xfId="1" applyFont="1" applyFill="1" applyBorder="1" applyAlignment="1" applyProtection="1">
      <alignment horizontal="center" vertical="center"/>
      <protection locked="0"/>
    </xf>
    <xf numFmtId="0" fontId="12" fillId="0" borderId="12" xfId="1" applyFont="1" applyBorder="1" applyAlignment="1">
      <alignment horizontal="center" vertical="center"/>
    </xf>
    <xf numFmtId="0" fontId="6" fillId="0" borderId="0" xfId="1" applyFont="1" applyAlignment="1">
      <alignment horizontal="left" vertical="center"/>
    </xf>
    <xf numFmtId="0" fontId="43" fillId="0" borderId="0" xfId="1" applyFont="1" applyAlignment="1">
      <alignment vertical="center"/>
    </xf>
    <xf numFmtId="0" fontId="19" fillId="0" borderId="0" xfId="2" applyFont="1" applyAlignment="1">
      <alignment vertical="center"/>
    </xf>
    <xf numFmtId="0" fontId="19" fillId="0" borderId="13" xfId="1" applyFont="1" applyBorder="1" applyAlignment="1">
      <alignment horizontal="center" vertical="center" wrapText="1"/>
    </xf>
    <xf numFmtId="0" fontId="44" fillId="0" borderId="0" xfId="1" applyFont="1" applyAlignment="1">
      <alignment vertical="center"/>
    </xf>
    <xf numFmtId="0" fontId="19" fillId="4" borderId="13" xfId="1" applyFont="1" applyFill="1" applyBorder="1" applyAlignment="1">
      <alignment horizontal="center" vertical="center" wrapText="1"/>
    </xf>
    <xf numFmtId="49" fontId="13" fillId="0" borderId="13" xfId="1" applyNumberFormat="1" applyFont="1" applyBorder="1" applyAlignment="1">
      <alignment horizontal="center" vertical="center"/>
    </xf>
    <xf numFmtId="173" fontId="12" fillId="8" borderId="13" xfId="2" applyNumberFormat="1" applyFont="1" applyFill="1" applyBorder="1" applyAlignment="1" applyProtection="1">
      <alignment horizontal="right" vertical="center"/>
      <protection locked="0"/>
    </xf>
    <xf numFmtId="164" fontId="12" fillId="0" borderId="13" xfId="2" applyNumberFormat="1" applyFont="1" applyBorder="1" applyAlignment="1">
      <alignment horizontal="right" vertical="center"/>
    </xf>
    <xf numFmtId="49" fontId="9" fillId="0" borderId="13" xfId="1" applyNumberFormat="1" applyFont="1" applyBorder="1" applyAlignment="1">
      <alignment horizontal="center" vertical="center"/>
    </xf>
    <xf numFmtId="0" fontId="19" fillId="0" borderId="14" xfId="2" applyFont="1" applyBorder="1" applyAlignment="1">
      <alignment vertical="center"/>
    </xf>
    <xf numFmtId="169" fontId="19" fillId="0" borderId="13" xfId="1" applyNumberFormat="1" applyFont="1" applyBorder="1" applyAlignment="1">
      <alignment horizontal="right" vertical="center"/>
    </xf>
    <xf numFmtId="164" fontId="19" fillId="8" borderId="13" xfId="1" applyNumberFormat="1" applyFont="1" applyFill="1" applyBorder="1" applyAlignment="1" applyProtection="1">
      <alignment horizontal="right" vertical="center"/>
      <protection locked="0"/>
    </xf>
    <xf numFmtId="169" fontId="12" fillId="4" borderId="13" xfId="1" applyNumberFormat="1" applyFont="1" applyFill="1" applyBorder="1" applyAlignment="1">
      <alignment horizontal="right" vertical="center"/>
    </xf>
    <xf numFmtId="164" fontId="12" fillId="4" borderId="13" xfId="1" applyNumberFormat="1" applyFont="1" applyFill="1" applyBorder="1" applyAlignment="1">
      <alignment horizontal="right" vertical="center"/>
    </xf>
    <xf numFmtId="0" fontId="19" fillId="0" borderId="14" xfId="2" applyFont="1" applyBorder="1" applyAlignment="1">
      <alignment horizontal="left" vertical="center"/>
    </xf>
    <xf numFmtId="49" fontId="13" fillId="0" borderId="0" xfId="1" applyNumberFormat="1" applyFont="1" applyAlignment="1">
      <alignment horizontal="center" vertical="center"/>
    </xf>
    <xf numFmtId="164" fontId="19" fillId="0" borderId="13" xfId="1" applyNumberFormat="1" applyFont="1" applyBorder="1" applyAlignment="1">
      <alignment horizontal="right" vertical="center"/>
    </xf>
    <xf numFmtId="0" fontId="4" fillId="0" borderId="0" xfId="1" applyFont="1" applyAlignment="1">
      <alignment vertical="top"/>
    </xf>
    <xf numFmtId="0" fontId="9" fillId="0" borderId="0" xfId="1" applyFont="1" applyAlignment="1">
      <alignment horizontal="left" vertical="top"/>
    </xf>
    <xf numFmtId="0" fontId="3" fillId="0" borderId="0" xfId="1" applyFont="1" applyAlignment="1">
      <alignment vertical="center"/>
    </xf>
    <xf numFmtId="0" fontId="11" fillId="0" borderId="0" xfId="1" applyFont="1"/>
    <xf numFmtId="0" fontId="4" fillId="0" borderId="0" xfId="0" quotePrefix="1" applyFont="1"/>
    <xf numFmtId="0" fontId="11" fillId="0" borderId="0" xfId="0" applyFont="1" applyAlignment="1">
      <alignment horizontal="center" vertical="center"/>
    </xf>
    <xf numFmtId="166" fontId="11" fillId="0" borderId="0" xfId="0" applyNumberFormat="1" applyFont="1" applyAlignment="1">
      <alignment horizontal="right" vertical="center"/>
    </xf>
    <xf numFmtId="0" fontId="54" fillId="0" borderId="12" xfId="2" applyFont="1" applyBorder="1" applyAlignment="1">
      <alignment vertical="center"/>
    </xf>
    <xf numFmtId="0" fontId="54" fillId="0" borderId="12" xfId="2" applyFont="1" applyBorder="1" applyAlignment="1">
      <alignment horizontal="left" vertical="center"/>
    </xf>
    <xf numFmtId="0" fontId="26" fillId="0" borderId="12" xfId="1" applyFont="1" applyBorder="1" applyAlignment="1">
      <alignment vertical="center"/>
    </xf>
    <xf numFmtId="0" fontId="4" fillId="0" borderId="0" xfId="0" applyFont="1" applyAlignment="1">
      <alignment horizontal="center" vertical="center" wrapText="1"/>
    </xf>
    <xf numFmtId="166" fontId="4" fillId="0" borderId="0" xfId="0" applyNumberFormat="1" applyFont="1" applyAlignment="1">
      <alignment horizontal="center" vertical="center" wrapText="1"/>
    </xf>
    <xf numFmtId="49" fontId="18" fillId="0" borderId="19" xfId="1" applyNumberFormat="1" applyFont="1" applyBorder="1" applyAlignment="1">
      <alignment horizontal="left" vertical="center" wrapText="1"/>
    </xf>
    <xf numFmtId="49" fontId="18" fillId="0" borderId="20" xfId="1" applyNumberFormat="1" applyFont="1" applyBorder="1" applyAlignment="1">
      <alignment horizontal="left" vertical="center" wrapText="1"/>
    </xf>
    <xf numFmtId="0" fontId="4" fillId="0" borderId="0" xfId="1" applyFont="1" applyAlignment="1">
      <alignment horizontal="left" vertical="top"/>
    </xf>
    <xf numFmtId="0" fontId="12" fillId="7" borderId="13" xfId="1" applyFont="1" applyFill="1" applyBorder="1" applyAlignment="1" applyProtection="1">
      <alignment horizontal="center" vertical="center" wrapText="1"/>
      <protection locked="0"/>
    </xf>
    <xf numFmtId="0" fontId="18" fillId="0" borderId="23" xfId="0" applyFont="1" applyBorder="1" applyAlignment="1">
      <alignment vertical="center" wrapText="1"/>
    </xf>
    <xf numFmtId="0" fontId="9" fillId="0" borderId="27"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8"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28"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8" xfId="0" applyFont="1" applyBorder="1" applyAlignment="1">
      <alignment horizontal="center" vertical="center" wrapText="1"/>
    </xf>
    <xf numFmtId="0" fontId="21" fillId="0" borderId="27" xfId="0" applyFont="1" applyBorder="1" applyAlignment="1">
      <alignment horizontal="center" vertical="center" textRotation="90" wrapText="1"/>
    </xf>
    <xf numFmtId="0" fontId="21" fillId="0" borderId="23" xfId="0" applyFont="1" applyBorder="1" applyAlignment="1">
      <alignment horizontal="center" vertical="center" textRotation="90" wrapText="1"/>
    </xf>
    <xf numFmtId="0" fontId="21" fillId="0" borderId="28" xfId="0" applyFont="1" applyBorder="1" applyAlignment="1">
      <alignment horizontal="center" vertical="center" textRotation="90" wrapText="1"/>
    </xf>
    <xf numFmtId="0" fontId="9" fillId="0" borderId="23" xfId="0" applyFont="1" applyBorder="1" applyAlignment="1">
      <alignment vertical="center" wrapText="1"/>
    </xf>
    <xf numFmtId="0" fontId="42" fillId="0" borderId="0" xfId="0" applyFont="1" applyAlignment="1">
      <alignment vertical="center"/>
    </xf>
    <xf numFmtId="0" fontId="9" fillId="0" borderId="27" xfId="0" applyFont="1" applyBorder="1" applyAlignment="1">
      <alignment vertical="center" wrapText="1"/>
    </xf>
    <xf numFmtId="0" fontId="18" fillId="0" borderId="27" xfId="0" applyFont="1" applyBorder="1" applyAlignment="1">
      <alignment vertical="center" wrapText="1"/>
    </xf>
    <xf numFmtId="0" fontId="9" fillId="0" borderId="32" xfId="0" applyFont="1" applyBorder="1" applyAlignment="1">
      <alignment vertical="center" wrapText="1"/>
    </xf>
    <xf numFmtId="0" fontId="18" fillId="0" borderId="33" xfId="0" applyFont="1" applyBorder="1" applyAlignment="1">
      <alignment vertical="center" wrapText="1"/>
    </xf>
    <xf numFmtId="0" fontId="9" fillId="0" borderId="32" xfId="0" applyFont="1" applyBorder="1" applyAlignment="1">
      <alignment horizontal="center" vertical="center" wrapText="1"/>
    </xf>
    <xf numFmtId="0" fontId="9" fillId="0" borderId="33" xfId="0" applyFont="1" applyBorder="1" applyAlignment="1">
      <alignment horizontal="center" vertical="center" wrapText="1"/>
    </xf>
    <xf numFmtId="0" fontId="12" fillId="11" borderId="35" xfId="0" applyFont="1" applyFill="1" applyBorder="1" applyAlignment="1">
      <alignment vertical="center" wrapText="1"/>
    </xf>
    <xf numFmtId="0" fontId="14" fillId="11" borderId="36" xfId="0" applyFont="1" applyFill="1" applyBorder="1" applyAlignment="1">
      <alignment vertical="center" wrapText="1"/>
    </xf>
    <xf numFmtId="0" fontId="14" fillId="11" borderId="36" xfId="0" applyFont="1" applyFill="1" applyBorder="1" applyAlignment="1">
      <alignment horizontal="center" vertical="center" wrapText="1"/>
    </xf>
    <xf numFmtId="0" fontId="14" fillId="11" borderId="37" xfId="0" applyFont="1" applyFill="1" applyBorder="1" applyAlignment="1">
      <alignment horizontal="center" vertical="center" wrapText="1"/>
    </xf>
    <xf numFmtId="0" fontId="11" fillId="0" borderId="0" xfId="0" applyFont="1" applyAlignment="1">
      <alignment vertical="top" wrapText="1"/>
    </xf>
    <xf numFmtId="0" fontId="62" fillId="0" borderId="0" xfId="1" applyFont="1" applyAlignment="1">
      <alignment vertical="center"/>
    </xf>
    <xf numFmtId="0" fontId="62" fillId="0" borderId="38" xfId="1" applyFont="1" applyBorder="1" applyAlignment="1">
      <alignment vertical="center"/>
    </xf>
    <xf numFmtId="166" fontId="12" fillId="4" borderId="13" xfId="1" applyNumberFormat="1" applyFont="1" applyFill="1" applyBorder="1" applyAlignment="1">
      <alignment horizontal="right" vertical="center"/>
    </xf>
    <xf numFmtId="49" fontId="13" fillId="0" borderId="0" xfId="1" applyNumberFormat="1" applyFont="1" applyAlignment="1">
      <alignment horizontal="center" vertical="top"/>
    </xf>
    <xf numFmtId="49" fontId="13" fillId="4" borderId="14" xfId="1" applyNumberFormat="1" applyFont="1" applyFill="1" applyBorder="1" applyAlignment="1">
      <alignment horizontal="left" vertical="top" wrapText="1"/>
    </xf>
    <xf numFmtId="0" fontId="24" fillId="0" borderId="0" xfId="0" applyFont="1" applyAlignment="1">
      <alignment vertical="top"/>
    </xf>
    <xf numFmtId="0" fontId="33" fillId="0" borderId="8" xfId="0" applyFont="1" applyBorder="1" applyAlignment="1">
      <alignment horizontal="left" vertical="center"/>
    </xf>
    <xf numFmtId="0" fontId="33" fillId="0" borderId="6" xfId="0" applyFont="1" applyBorder="1" applyAlignment="1">
      <alignment horizontal="center"/>
    </xf>
    <xf numFmtId="0" fontId="58" fillId="0" borderId="41" xfId="0" applyFont="1" applyBorder="1" applyAlignment="1">
      <alignment horizontal="center" vertical="center" wrapText="1"/>
    </xf>
    <xf numFmtId="0" fontId="36" fillId="0" borderId="42" xfId="0" applyFont="1" applyBorder="1" applyAlignment="1">
      <alignment horizontal="center" vertical="center"/>
    </xf>
    <xf numFmtId="0" fontId="37" fillId="0" borderId="42" xfId="0" applyFont="1" applyBorder="1" applyAlignment="1">
      <alignment horizontal="center" vertical="center"/>
    </xf>
    <xf numFmtId="0" fontId="34" fillId="0" borderId="43" xfId="0" applyFont="1" applyBorder="1" applyAlignment="1">
      <alignment horizontal="left" vertical="center"/>
    </xf>
    <xf numFmtId="0" fontId="34" fillId="0" borderId="44" xfId="0" applyFont="1" applyBorder="1" applyAlignment="1">
      <alignment horizontal="left" vertical="center"/>
    </xf>
    <xf numFmtId="0" fontId="35" fillId="0" borderId="7" xfId="0" applyFont="1" applyBorder="1"/>
    <xf numFmtId="0" fontId="7" fillId="0" borderId="0" xfId="1" applyFont="1"/>
    <xf numFmtId="0" fontId="13" fillId="4" borderId="1" xfId="1" applyFont="1" applyFill="1" applyBorder="1" applyAlignment="1">
      <alignment horizontal="center" vertical="center" wrapText="1"/>
    </xf>
    <xf numFmtId="0" fontId="13" fillId="4" borderId="1" xfId="1" applyFont="1" applyFill="1" applyBorder="1" applyAlignment="1">
      <alignment horizontal="center" vertical="center"/>
    </xf>
    <xf numFmtId="0" fontId="56" fillId="5" borderId="1" xfId="0" applyFont="1" applyFill="1" applyBorder="1" applyAlignment="1">
      <alignment horizontal="center" vertical="center" wrapText="1"/>
    </xf>
    <xf numFmtId="0" fontId="9" fillId="0" borderId="1" xfId="1" applyFont="1" applyBorder="1" applyAlignment="1">
      <alignment horizontal="center" vertical="center"/>
    </xf>
    <xf numFmtId="0" fontId="9" fillId="0" borderId="1" xfId="1" quotePrefix="1" applyFont="1" applyBorder="1" applyAlignment="1">
      <alignment horizontal="center" vertical="center"/>
    </xf>
    <xf numFmtId="0" fontId="9" fillId="0" borderId="1" xfId="1" applyFont="1" applyBorder="1" applyAlignment="1">
      <alignment horizontal="center" vertical="center" wrapText="1"/>
    </xf>
    <xf numFmtId="1" fontId="9" fillId="0" borderId="1" xfId="1" quotePrefix="1" applyNumberFormat="1" applyFont="1" applyBorder="1" applyAlignment="1">
      <alignment horizontal="center" vertical="center"/>
    </xf>
    <xf numFmtId="1" fontId="9" fillId="0" borderId="1" xfId="1" applyNumberFormat="1" applyFont="1" applyBorder="1" applyAlignment="1">
      <alignment horizontal="center" vertical="center"/>
    </xf>
    <xf numFmtId="0" fontId="4" fillId="0" borderId="0" xfId="1" applyFont="1" applyAlignment="1">
      <alignment horizontal="left" vertical="center" wrapText="1"/>
    </xf>
    <xf numFmtId="0" fontId="7" fillId="0" borderId="0" xfId="1" applyFont="1" applyAlignment="1">
      <alignment horizontal="left" vertical="center" indent="2"/>
    </xf>
    <xf numFmtId="0" fontId="4" fillId="0" borderId="0" xfId="1" applyFont="1" applyAlignment="1">
      <alignment horizontal="left" vertical="center" indent="2"/>
    </xf>
    <xf numFmtId="167" fontId="8" fillId="12" borderId="1" xfId="0" applyNumberFormat="1" applyFont="1" applyFill="1" applyBorder="1" applyAlignment="1">
      <alignment horizontal="center" vertical="center"/>
    </xf>
    <xf numFmtId="2" fontId="13" fillId="0" borderId="1" xfId="1" applyNumberFormat="1" applyFont="1" applyBorder="1" applyAlignment="1">
      <alignment horizontal="center" vertical="center"/>
    </xf>
    <xf numFmtId="1" fontId="20" fillId="0" borderId="1" xfId="1" applyNumberFormat="1" applyFont="1" applyBorder="1" applyAlignment="1">
      <alignment horizontal="left" vertical="center"/>
    </xf>
    <xf numFmtId="1" fontId="20" fillId="0" borderId="1" xfId="1" applyNumberFormat="1" applyFont="1" applyBorder="1" applyAlignment="1">
      <alignment horizontal="center" vertical="center"/>
    </xf>
    <xf numFmtId="1" fontId="20" fillId="0" borderId="1" xfId="1" applyNumberFormat="1" applyFont="1" applyBorder="1" applyAlignment="1">
      <alignment horizontal="center" vertical="center" wrapText="1"/>
    </xf>
    <xf numFmtId="4" fontId="20" fillId="0" borderId="1" xfId="1" applyNumberFormat="1" applyFont="1" applyBorder="1" applyAlignment="1">
      <alignment horizontal="center" vertical="center" wrapText="1"/>
    </xf>
    <xf numFmtId="0" fontId="21" fillId="0" borderId="1" xfId="1" applyFont="1" applyBorder="1" applyAlignment="1">
      <alignment horizontal="center" vertical="center" wrapText="1"/>
    </xf>
    <xf numFmtId="0" fontId="9" fillId="6" borderId="1" xfId="1" applyFont="1" applyFill="1" applyBorder="1" applyAlignment="1">
      <alignment horizontal="left" vertical="center"/>
    </xf>
    <xf numFmtId="1" fontId="22" fillId="6" borderId="1" xfId="1" applyNumberFormat="1" applyFont="1" applyFill="1" applyBorder="1" applyAlignment="1">
      <alignment horizontal="center" vertical="center"/>
    </xf>
    <xf numFmtId="1" fontId="22" fillId="6" borderId="1" xfId="1" applyNumberFormat="1" applyFont="1" applyFill="1" applyBorder="1" applyAlignment="1">
      <alignment horizontal="center" vertical="center" wrapText="1"/>
    </xf>
    <xf numFmtId="0" fontId="18" fillId="6" borderId="1" xfId="1" applyFont="1" applyFill="1" applyBorder="1" applyAlignment="1">
      <alignment horizontal="center" vertical="center"/>
    </xf>
    <xf numFmtId="1" fontId="18" fillId="0" borderId="1" xfId="1" applyNumberFormat="1" applyFont="1" applyBorder="1" applyAlignment="1">
      <alignment horizontal="center" vertical="center"/>
    </xf>
    <xf numFmtId="172" fontId="18" fillId="0" borderId="1" xfId="1" applyNumberFormat="1" applyFont="1" applyBorder="1" applyAlignment="1">
      <alignment horizontal="center" vertical="center"/>
    </xf>
    <xf numFmtId="2" fontId="18" fillId="7" borderId="1" xfId="1" applyNumberFormat="1" applyFont="1" applyFill="1" applyBorder="1" applyAlignment="1" applyProtection="1">
      <alignment horizontal="center" vertical="center"/>
      <protection locked="0"/>
    </xf>
    <xf numFmtId="170" fontId="18" fillId="0" borderId="1" xfId="1" applyNumberFormat="1" applyFont="1" applyBorder="1" applyAlignment="1">
      <alignment horizontal="center" vertical="center"/>
    </xf>
    <xf numFmtId="168" fontId="18" fillId="0" borderId="1" xfId="1" applyNumberFormat="1" applyFont="1" applyBorder="1" applyAlignment="1">
      <alignment horizontal="center" vertical="center"/>
    </xf>
    <xf numFmtId="166" fontId="18" fillId="0" borderId="1" xfId="1" applyNumberFormat="1" applyFont="1" applyBorder="1" applyAlignment="1">
      <alignment horizontal="center" vertical="center"/>
    </xf>
    <xf numFmtId="172" fontId="8" fillId="0" borderId="1" xfId="0" applyNumberFormat="1" applyFont="1" applyBorder="1" applyAlignment="1">
      <alignment horizontal="center" vertical="center"/>
    </xf>
    <xf numFmtId="1" fontId="4" fillId="0" borderId="1" xfId="0" applyNumberFormat="1" applyFont="1" applyBorder="1" applyAlignment="1">
      <alignment horizontal="center" vertical="center"/>
    </xf>
    <xf numFmtId="0" fontId="4" fillId="0" borderId="1" xfId="0" applyFont="1" applyBorder="1" applyAlignment="1">
      <alignment horizontal="center" vertical="center"/>
    </xf>
    <xf numFmtId="2" fontId="4" fillId="0" borderId="1" xfId="0" applyNumberFormat="1" applyFont="1" applyBorder="1" applyAlignment="1">
      <alignment horizontal="center" vertical="center"/>
    </xf>
    <xf numFmtId="170" fontId="8" fillId="0" borderId="1" xfId="0" applyNumberFormat="1" applyFont="1" applyBorder="1" applyAlignment="1">
      <alignment horizontal="center" vertical="center"/>
    </xf>
    <xf numFmtId="166" fontId="4" fillId="0" borderId="1" xfId="0" applyNumberFormat="1" applyFont="1" applyBorder="1" applyAlignment="1">
      <alignment horizontal="center" vertical="center"/>
    </xf>
    <xf numFmtId="166" fontId="8" fillId="0" borderId="1" xfId="0" applyNumberFormat="1" applyFont="1" applyBorder="1" applyAlignment="1">
      <alignment horizontal="center" vertical="center"/>
    </xf>
    <xf numFmtId="166" fontId="8" fillId="0" borderId="1" xfId="1" applyNumberFormat="1" applyFont="1" applyBorder="1" applyAlignment="1">
      <alignment horizontal="center" vertical="center"/>
    </xf>
    <xf numFmtId="0" fontId="18" fillId="0" borderId="1" xfId="1" applyFont="1" applyBorder="1" applyAlignment="1">
      <alignment horizontal="center" vertical="center"/>
    </xf>
    <xf numFmtId="0" fontId="4" fillId="0" borderId="1" xfId="1" applyFont="1" applyBorder="1" applyAlignment="1">
      <alignment horizontal="center" vertical="center"/>
    </xf>
    <xf numFmtId="4" fontId="4" fillId="0" borderId="1" xfId="1" applyNumberFormat="1" applyFont="1" applyBorder="1" applyAlignment="1">
      <alignment horizontal="center" vertical="center"/>
    </xf>
    <xf numFmtId="2" fontId="4" fillId="7" borderId="1" xfId="1" applyNumberFormat="1" applyFont="1" applyFill="1" applyBorder="1" applyAlignment="1" applyProtection="1">
      <alignment horizontal="center" vertical="center"/>
      <protection locked="0"/>
    </xf>
    <xf numFmtId="0" fontId="9" fillId="4" borderId="1" xfId="0" applyFont="1" applyFill="1" applyBorder="1" applyAlignment="1">
      <alignment horizontal="center" vertical="center" wrapText="1"/>
    </xf>
    <xf numFmtId="166" fontId="9" fillId="4" borderId="1" xfId="0" applyNumberFormat="1" applyFont="1" applyFill="1" applyBorder="1" applyAlignment="1">
      <alignment horizontal="center" vertical="center" wrapText="1"/>
    </xf>
    <xf numFmtId="166" fontId="9" fillId="7" borderId="1" xfId="0" applyNumberFormat="1" applyFont="1" applyFill="1" applyBorder="1" applyAlignment="1" applyProtection="1">
      <alignment horizontal="center" vertical="center"/>
      <protection locked="0"/>
    </xf>
    <xf numFmtId="166" fontId="11" fillId="0" borderId="1" xfId="0" applyNumberFormat="1" applyFont="1" applyBorder="1" applyAlignment="1">
      <alignment horizontal="center" vertical="center"/>
    </xf>
    <xf numFmtId="0" fontId="4" fillId="4" borderId="1" xfId="0" applyFont="1" applyFill="1" applyBorder="1" applyAlignment="1">
      <alignment horizontal="center" vertical="center" wrapText="1"/>
    </xf>
    <xf numFmtId="0" fontId="18" fillId="4" borderId="1" xfId="1" applyFont="1" applyFill="1" applyBorder="1" applyAlignment="1">
      <alignment horizontal="center" vertical="center" wrapText="1"/>
    </xf>
    <xf numFmtId="0" fontId="4" fillId="4" borderId="1" xfId="0" applyFont="1" applyFill="1" applyBorder="1" applyAlignment="1">
      <alignment horizontal="center" vertical="center"/>
    </xf>
    <xf numFmtId="0" fontId="4" fillId="4" borderId="45" xfId="0" applyFont="1" applyFill="1" applyBorder="1" applyAlignment="1">
      <alignment horizontal="center" vertical="center" wrapText="1"/>
    </xf>
    <xf numFmtId="0" fontId="18" fillId="4" borderId="45" xfId="1" applyFont="1" applyFill="1" applyBorder="1" applyAlignment="1">
      <alignment horizontal="center" vertical="center" wrapText="1"/>
    </xf>
    <xf numFmtId="0" fontId="4" fillId="4" borderId="45" xfId="0" applyFont="1" applyFill="1" applyBorder="1" applyAlignment="1">
      <alignment horizontal="center" vertical="center"/>
    </xf>
    <xf numFmtId="0" fontId="7" fillId="0" borderId="1" xfId="0" quotePrefix="1" applyFont="1" applyBorder="1" applyAlignment="1">
      <alignment horizontal="left" vertical="center" indent="1"/>
    </xf>
    <xf numFmtId="166" fontId="4" fillId="0" borderId="1" xfId="0" applyNumberFormat="1" applyFont="1" applyBorder="1" applyAlignment="1">
      <alignment vertical="center"/>
    </xf>
    <xf numFmtId="166" fontId="11" fillId="0" borderId="1" xfId="0" applyNumberFormat="1" applyFont="1" applyBorder="1" applyAlignment="1">
      <alignment horizontal="right" vertical="center"/>
    </xf>
    <xf numFmtId="166" fontId="4" fillId="4" borderId="1" xfId="0" applyNumberFormat="1" applyFont="1" applyFill="1" applyBorder="1" applyAlignment="1">
      <alignment horizontal="center" vertical="center" wrapText="1"/>
    </xf>
    <xf numFmtId="166" fontId="4" fillId="7" borderId="1" xfId="0" applyNumberFormat="1" applyFont="1" applyFill="1" applyBorder="1" applyAlignment="1" applyProtection="1">
      <alignment horizontal="center" vertical="center"/>
      <protection locked="0"/>
    </xf>
    <xf numFmtId="49" fontId="7" fillId="0" borderId="1" xfId="0" quotePrefix="1" applyNumberFormat="1" applyFont="1" applyBorder="1" applyAlignment="1">
      <alignment horizontal="left" vertical="center" indent="1"/>
    </xf>
    <xf numFmtId="172" fontId="4" fillId="7" borderId="1" xfId="0" applyNumberFormat="1" applyFont="1" applyFill="1" applyBorder="1" applyAlignment="1" applyProtection="1">
      <alignment vertical="center"/>
      <protection locked="0"/>
    </xf>
    <xf numFmtId="0" fontId="7" fillId="4" borderId="45" xfId="1" applyFont="1" applyFill="1" applyBorder="1" applyAlignment="1">
      <alignment horizontal="center" vertical="center" wrapText="1"/>
    </xf>
    <xf numFmtId="0" fontId="9" fillId="0" borderId="1" xfId="1" applyFont="1" applyBorder="1" applyAlignment="1">
      <alignment horizontal="left" vertical="center"/>
    </xf>
    <xf numFmtId="0" fontId="4" fillId="0" borderId="3" xfId="1" applyFont="1" applyBorder="1" applyAlignment="1">
      <alignment horizontal="left" vertical="center"/>
    </xf>
    <xf numFmtId="0" fontId="4" fillId="0" borderId="5" xfId="1" applyFont="1" applyBorder="1" applyAlignment="1">
      <alignment horizontal="left" vertical="center"/>
    </xf>
    <xf numFmtId="0" fontId="4" fillId="0" borderId="4" xfId="1" applyFont="1" applyBorder="1" applyAlignment="1">
      <alignment horizontal="left" vertical="center"/>
    </xf>
    <xf numFmtId="0" fontId="9" fillId="0" borderId="34" xfId="0" quotePrefix="1" applyFont="1" applyBorder="1" applyAlignment="1">
      <alignment horizontal="center" vertical="center" wrapText="1"/>
    </xf>
    <xf numFmtId="0" fontId="9" fillId="0" borderId="33" xfId="0" quotePrefix="1" applyFont="1" applyBorder="1" applyAlignment="1">
      <alignment horizontal="center" vertical="center" wrapText="1"/>
    </xf>
    <xf numFmtId="0" fontId="9" fillId="0" borderId="23" xfId="0" quotePrefix="1" applyFont="1" applyBorder="1" applyAlignment="1">
      <alignment horizontal="center" vertical="center" wrapText="1"/>
    </xf>
    <xf numFmtId="0" fontId="9" fillId="0" borderId="27" xfId="0" quotePrefix="1" applyFont="1" applyBorder="1" applyAlignment="1">
      <alignment horizontal="center" vertical="center" wrapText="1"/>
    </xf>
    <xf numFmtId="0" fontId="18" fillId="0" borderId="23" xfId="0" quotePrefix="1" applyFont="1" applyBorder="1" applyAlignment="1">
      <alignment horizontal="center" vertical="center" wrapText="1"/>
    </xf>
    <xf numFmtId="49" fontId="34" fillId="0" borderId="46" xfId="0" applyNumberFormat="1" applyFont="1" applyBorder="1"/>
    <xf numFmtId="0" fontId="34" fillId="0" borderId="46" xfId="0" applyFont="1" applyBorder="1" applyAlignment="1">
      <alignment horizontal="left" vertical="center"/>
    </xf>
    <xf numFmtId="4" fontId="22" fillId="6" borderId="1" xfId="1" applyNumberFormat="1" applyFont="1" applyFill="1" applyBorder="1" applyAlignment="1">
      <alignment horizontal="center" vertical="center"/>
    </xf>
    <xf numFmtId="1" fontId="22" fillId="0" borderId="1" xfId="1" applyNumberFormat="1" applyFont="1" applyBorder="1" applyAlignment="1">
      <alignment horizontal="center" vertical="center"/>
    </xf>
    <xf numFmtId="1" fontId="18" fillId="6" borderId="1" xfId="1" applyNumberFormat="1" applyFont="1" applyFill="1" applyBorder="1" applyAlignment="1">
      <alignment horizontal="left" vertical="center"/>
    </xf>
    <xf numFmtId="1" fontId="22" fillId="0" borderId="1" xfId="1" applyNumberFormat="1" applyFont="1" applyBorder="1" applyAlignment="1">
      <alignment horizontal="left" vertical="center"/>
    </xf>
    <xf numFmtId="0" fontId="34" fillId="0" borderId="46" xfId="0" applyFont="1" applyBorder="1" applyAlignment="1">
      <alignment horizontal="center" vertical="center"/>
    </xf>
    <xf numFmtId="49" fontId="22" fillId="6" borderId="1" xfId="1" applyNumberFormat="1" applyFont="1" applyFill="1" applyBorder="1" applyAlignment="1">
      <alignment horizontal="left" vertical="center"/>
    </xf>
    <xf numFmtId="49" fontId="34" fillId="0" borderId="1" xfId="0" applyNumberFormat="1" applyFont="1" applyBorder="1"/>
    <xf numFmtId="0" fontId="34" fillId="0" borderId="1" xfId="0" applyFont="1" applyBorder="1" applyAlignment="1">
      <alignment horizontal="left" vertical="center"/>
    </xf>
    <xf numFmtId="2" fontId="18" fillId="0" borderId="1" xfId="0" applyNumberFormat="1" applyFont="1" applyBorder="1" applyAlignment="1">
      <alignment horizontal="center"/>
    </xf>
    <xf numFmtId="0" fontId="18" fillId="0" borderId="1" xfId="0" applyFont="1" applyBorder="1" applyAlignment="1">
      <alignment horizontal="center"/>
    </xf>
    <xf numFmtId="49" fontId="34" fillId="0" borderId="45" xfId="0" applyNumberFormat="1" applyFont="1" applyBorder="1"/>
    <xf numFmtId="2" fontId="34" fillId="0" borderId="45" xfId="0" applyNumberFormat="1" applyFont="1" applyBorder="1" applyAlignment="1">
      <alignment horizontal="center"/>
    </xf>
    <xf numFmtId="49" fontId="22" fillId="0" borderId="1" xfId="1" applyNumberFormat="1" applyFont="1" applyBorder="1" applyAlignment="1">
      <alignment horizontal="center" vertical="center"/>
    </xf>
    <xf numFmtId="2" fontId="34" fillId="0" borderId="46" xfId="0" applyNumberFormat="1" applyFont="1" applyBorder="1" applyAlignment="1">
      <alignment horizontal="center"/>
    </xf>
    <xf numFmtId="4" fontId="22" fillId="6" borderId="46" xfId="1" applyNumberFormat="1" applyFont="1" applyFill="1" applyBorder="1" applyAlignment="1">
      <alignment horizontal="center" vertical="center"/>
    </xf>
    <xf numFmtId="0" fontId="34" fillId="0" borderId="1" xfId="0" applyFont="1" applyBorder="1" applyAlignment="1">
      <alignment horizontal="center" vertical="center"/>
    </xf>
    <xf numFmtId="0" fontId="9" fillId="6" borderId="46" xfId="1" applyFont="1" applyFill="1" applyBorder="1" applyAlignment="1">
      <alignment horizontal="left" vertical="center"/>
    </xf>
    <xf numFmtId="1" fontId="22" fillId="6" borderId="46" xfId="1" applyNumberFormat="1" applyFont="1" applyFill="1" applyBorder="1" applyAlignment="1">
      <alignment horizontal="center" vertical="center"/>
    </xf>
    <xf numFmtId="49" fontId="34" fillId="0" borderId="46" xfId="0" applyNumberFormat="1" applyFont="1" applyBorder="1" applyAlignment="1">
      <alignment vertical="center"/>
    </xf>
    <xf numFmtId="1" fontId="22" fillId="6" borderId="46" xfId="1" applyNumberFormat="1" applyFont="1" applyFill="1" applyBorder="1" applyAlignment="1">
      <alignment horizontal="center" vertical="center" wrapText="1"/>
    </xf>
    <xf numFmtId="0" fontId="34" fillId="0" borderId="46" xfId="0" applyFont="1" applyBorder="1" applyAlignment="1">
      <alignment horizontal="left" vertical="center" wrapText="1"/>
    </xf>
    <xf numFmtId="49" fontId="34" fillId="0" borderId="1" xfId="0" applyNumberFormat="1" applyFont="1" applyBorder="1" applyAlignment="1">
      <alignment vertical="center"/>
    </xf>
    <xf numFmtId="2" fontId="18" fillId="0" borderId="1" xfId="0" applyNumberFormat="1" applyFont="1" applyBorder="1" applyAlignment="1">
      <alignment horizontal="center" vertical="center"/>
    </xf>
    <xf numFmtId="2" fontId="34" fillId="0" borderId="1" xfId="0" applyNumberFormat="1" applyFont="1" applyBorder="1" applyAlignment="1">
      <alignment horizontal="center" vertical="center"/>
    </xf>
    <xf numFmtId="2" fontId="34" fillId="0" borderId="46" xfId="0" applyNumberFormat="1" applyFont="1" applyBorder="1" applyAlignment="1">
      <alignment horizontal="center" vertical="center"/>
    </xf>
    <xf numFmtId="0" fontId="34" fillId="0" borderId="1" xfId="0" applyFont="1" applyBorder="1" applyAlignment="1">
      <alignment horizontal="left" vertical="center" wrapText="1"/>
    </xf>
    <xf numFmtId="2" fontId="4" fillId="13" borderId="1" xfId="1" applyNumberFormat="1" applyFont="1" applyFill="1" applyBorder="1" applyAlignment="1">
      <alignment horizontal="center" vertical="center"/>
    </xf>
    <xf numFmtId="2" fontId="4" fillId="14" borderId="1" xfId="1" applyNumberFormat="1" applyFont="1" applyFill="1" applyBorder="1" applyAlignment="1">
      <alignment horizontal="center" vertical="center"/>
    </xf>
    <xf numFmtId="0" fontId="7" fillId="0" borderId="1" xfId="0" applyFont="1" applyBorder="1" applyAlignment="1">
      <alignment vertical="center" wrapText="1"/>
    </xf>
    <xf numFmtId="1" fontId="7" fillId="0" borderId="1" xfId="0" applyNumberFormat="1" applyFont="1" applyBorder="1" applyAlignment="1">
      <alignment horizontal="center" vertical="center"/>
    </xf>
    <xf numFmtId="4" fontId="7" fillId="0" borderId="1" xfId="0" applyNumberFormat="1" applyFont="1" applyBorder="1" applyAlignment="1">
      <alignment horizontal="center" vertical="center"/>
    </xf>
    <xf numFmtId="0" fontId="7" fillId="0" borderId="1" xfId="0" applyFont="1" applyBorder="1" applyAlignment="1">
      <alignment horizontal="center" vertical="center"/>
    </xf>
    <xf numFmtId="0" fontId="18" fillId="0" borderId="46" xfId="0" applyFont="1" applyBorder="1" applyAlignment="1">
      <alignment horizontal="left" vertical="center"/>
    </xf>
    <xf numFmtId="1" fontId="18" fillId="6" borderId="1" xfId="1" applyNumberFormat="1" applyFont="1" applyFill="1" applyBorder="1" applyAlignment="1">
      <alignment horizontal="center" vertical="center"/>
    </xf>
    <xf numFmtId="0" fontId="18" fillId="0" borderId="46" xfId="0" applyFont="1" applyBorder="1" applyAlignment="1">
      <alignment horizontal="center" vertical="center"/>
    </xf>
    <xf numFmtId="0" fontId="18" fillId="0" borderId="1" xfId="0" applyFont="1" applyBorder="1" applyAlignment="1">
      <alignment horizontal="left" vertical="center"/>
    </xf>
    <xf numFmtId="0" fontId="18" fillId="0" borderId="1" xfId="0" applyFont="1" applyBorder="1" applyAlignment="1">
      <alignment horizontal="center" vertical="center"/>
    </xf>
    <xf numFmtId="0" fontId="18" fillId="0" borderId="0" xfId="0" applyFont="1" applyAlignment="1">
      <alignment horizontal="center" vertical="center"/>
    </xf>
    <xf numFmtId="4" fontId="18" fillId="6" borderId="1" xfId="1" applyNumberFormat="1" applyFont="1" applyFill="1" applyBorder="1" applyAlignment="1">
      <alignment horizontal="center" vertical="center"/>
    </xf>
    <xf numFmtId="0" fontId="27" fillId="0" borderId="0" xfId="1" applyFont="1" applyAlignment="1">
      <alignment horizontal="center" vertical="center"/>
    </xf>
    <xf numFmtId="3" fontId="27" fillId="0" borderId="0" xfId="1" applyNumberFormat="1" applyFont="1" applyAlignment="1">
      <alignment horizontal="center" vertical="center"/>
    </xf>
    <xf numFmtId="0" fontId="4" fillId="3" borderId="3" xfId="1" applyFont="1" applyFill="1" applyBorder="1" applyAlignment="1">
      <alignment horizontal="left" vertical="center"/>
    </xf>
    <xf numFmtId="0" fontId="4" fillId="3" borderId="5" xfId="1" applyFont="1" applyFill="1" applyBorder="1" applyAlignment="1">
      <alignment horizontal="left" vertical="center"/>
    </xf>
    <xf numFmtId="0" fontId="4" fillId="3" borderId="4" xfId="1" applyFont="1" applyFill="1" applyBorder="1" applyAlignment="1">
      <alignment horizontal="left" vertical="center"/>
    </xf>
    <xf numFmtId="4" fontId="18" fillId="0" borderId="1" xfId="1" applyNumberFormat="1" applyFont="1" applyBorder="1" applyAlignment="1">
      <alignment horizontal="center" vertical="center"/>
    </xf>
    <xf numFmtId="1" fontId="18" fillId="0" borderId="1" xfId="1" applyNumberFormat="1" applyFont="1" applyBorder="1" applyAlignment="1">
      <alignment horizontal="left" vertical="center"/>
    </xf>
    <xf numFmtId="2" fontId="18" fillId="0" borderId="0" xfId="0" applyNumberFormat="1" applyFont="1" applyAlignment="1">
      <alignment horizontal="center"/>
    </xf>
    <xf numFmtId="0" fontId="18" fillId="0" borderId="45" xfId="0" applyFont="1" applyBorder="1" applyAlignment="1">
      <alignment horizontal="left" vertical="center"/>
    </xf>
    <xf numFmtId="2" fontId="18" fillId="0" borderId="45" xfId="0" applyNumberFormat="1" applyFont="1" applyBorder="1" applyAlignment="1">
      <alignment horizontal="center"/>
    </xf>
    <xf numFmtId="0" fontId="9" fillId="0" borderId="27" xfId="0" applyFont="1" applyBorder="1" applyAlignment="1">
      <alignment vertical="center" wrapText="1"/>
    </xf>
    <xf numFmtId="0" fontId="16" fillId="0" borderId="0" xfId="0" applyFont="1" applyAlignment="1">
      <alignment horizontal="left" vertical="center" wrapText="1"/>
    </xf>
    <xf numFmtId="0" fontId="13" fillId="0" borderId="24" xfId="0" applyFont="1" applyBorder="1" applyAlignment="1">
      <alignment horizontal="left" vertical="center" wrapText="1"/>
    </xf>
    <xf numFmtId="0" fontId="13" fillId="0" borderId="27" xfId="0" applyFont="1" applyBorder="1" applyAlignment="1">
      <alignment horizontal="left" vertical="center" wrapText="1"/>
    </xf>
    <xf numFmtId="0" fontId="13" fillId="0" borderId="25" xfId="0" applyFont="1" applyBorder="1" applyAlignment="1">
      <alignment horizontal="left" vertical="center" wrapText="1"/>
    </xf>
    <xf numFmtId="0" fontId="13" fillId="0" borderId="23" xfId="0" applyFont="1" applyBorder="1" applyAlignment="1">
      <alignment horizontal="left" vertical="center" wrapText="1"/>
    </xf>
    <xf numFmtId="0" fontId="55" fillId="0" borderId="3" xfId="0" applyFont="1" applyBorder="1" applyAlignment="1">
      <alignment horizontal="center" vertical="center" wrapText="1"/>
    </xf>
    <xf numFmtId="0" fontId="55" fillId="0" borderId="5" xfId="0" applyFont="1" applyBorder="1" applyAlignment="1">
      <alignment horizontal="center" vertical="center" wrapText="1"/>
    </xf>
    <xf numFmtId="0" fontId="55" fillId="0" borderId="4" xfId="0" applyFont="1" applyBorder="1" applyAlignment="1">
      <alignment horizontal="center" vertical="center" wrapText="1"/>
    </xf>
    <xf numFmtId="0" fontId="6" fillId="4" borderId="0" xfId="0" applyFont="1" applyFill="1" applyAlignment="1">
      <alignment horizontal="center" vertical="center" wrapText="1"/>
    </xf>
    <xf numFmtId="0" fontId="6" fillId="4" borderId="0" xfId="0" applyFont="1" applyFill="1" applyAlignment="1">
      <alignment horizontal="center" vertical="center"/>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8" fillId="0" borderId="31" xfId="1" applyFont="1" applyBorder="1" applyAlignment="1">
      <alignment horizontal="center" vertical="center"/>
    </xf>
    <xf numFmtId="0" fontId="39" fillId="4" borderId="0" xfId="0" applyFont="1" applyFill="1" applyAlignment="1">
      <alignment horizontal="left" vertical="top" wrapText="1"/>
    </xf>
    <xf numFmtId="0" fontId="60" fillId="4" borderId="0" xfId="0" applyFont="1" applyFill="1" applyAlignment="1">
      <alignment horizontal="left" vertical="top" wrapText="1"/>
    </xf>
    <xf numFmtId="0" fontId="31" fillId="4" borderId="0" xfId="0" applyFont="1" applyFill="1" applyAlignment="1">
      <alignment horizontal="left" vertical="top" wrapText="1"/>
    </xf>
    <xf numFmtId="0" fontId="53" fillId="0" borderId="0" xfId="1" applyFont="1" applyAlignment="1">
      <alignment horizontal="left" vertical="center" wrapText="1"/>
    </xf>
    <xf numFmtId="0" fontId="35" fillId="0" borderId="2" xfId="0" applyFont="1" applyBorder="1" applyAlignment="1">
      <alignment vertical="center"/>
    </xf>
    <xf numFmtId="0" fontId="35" fillId="0" borderId="0" xfId="0" applyFont="1" applyAlignment="1">
      <alignment vertical="center"/>
    </xf>
    <xf numFmtId="0" fontId="25" fillId="0" borderId="0" xfId="0" applyFont="1" applyAlignment="1">
      <alignment horizontal="left" vertical="center"/>
    </xf>
    <xf numFmtId="0" fontId="31" fillId="4" borderId="0" xfId="1" applyFont="1" applyFill="1" applyAlignment="1">
      <alignment horizontal="left" vertical="center" wrapText="1"/>
    </xf>
    <xf numFmtId="0" fontId="29" fillId="4" borderId="0" xfId="1" applyFont="1" applyFill="1" applyAlignment="1">
      <alignment horizontal="left" vertical="center" wrapText="1"/>
    </xf>
    <xf numFmtId="0" fontId="9" fillId="0" borderId="13" xfId="1" applyFont="1" applyBorder="1" applyAlignment="1">
      <alignment vertical="center"/>
    </xf>
    <xf numFmtId="0" fontId="9" fillId="0" borderId="14" xfId="1" applyFont="1" applyBorder="1" applyAlignment="1">
      <alignment vertical="center"/>
    </xf>
    <xf numFmtId="166" fontId="41" fillId="0" borderId="13" xfId="1" applyNumberFormat="1" applyFont="1" applyBorder="1" applyAlignment="1">
      <alignment horizontal="center" vertical="center"/>
    </xf>
    <xf numFmtId="164" fontId="41" fillId="0" borderId="13" xfId="1" applyNumberFormat="1" applyFont="1" applyBorder="1" applyAlignment="1">
      <alignment horizontal="center" vertical="center"/>
    </xf>
    <xf numFmtId="164" fontId="19" fillId="7" borderId="13" xfId="1" applyNumberFormat="1" applyFont="1" applyFill="1" applyBorder="1" applyAlignment="1" applyProtection="1">
      <alignment horizontal="center" vertical="center"/>
      <protection locked="0"/>
    </xf>
    <xf numFmtId="164" fontId="19" fillId="0" borderId="13" xfId="1" applyNumberFormat="1" applyFont="1" applyBorder="1" applyAlignment="1">
      <alignment horizontal="center" vertical="center"/>
    </xf>
    <xf numFmtId="0" fontId="9" fillId="0" borderId="13" xfId="1" applyFont="1" applyBorder="1" applyAlignment="1">
      <alignment vertical="center" wrapText="1"/>
    </xf>
    <xf numFmtId="0" fontId="9" fillId="0" borderId="14" xfId="1" applyFont="1" applyBorder="1" applyAlignment="1">
      <alignment vertical="center" wrapText="1"/>
    </xf>
    <xf numFmtId="169" fontId="19" fillId="0" borderId="13" xfId="2" applyNumberFormat="1" applyFont="1" applyBorder="1" applyAlignment="1">
      <alignment horizontal="center" vertical="center"/>
    </xf>
    <xf numFmtId="49" fontId="13" fillId="0" borderId="15" xfId="1" applyNumberFormat="1" applyFont="1" applyBorder="1" applyAlignment="1">
      <alignment horizontal="center" vertical="top"/>
    </xf>
    <xf numFmtId="49" fontId="13" fillId="0" borderId="16" xfId="1" applyNumberFormat="1" applyFont="1" applyBorder="1" applyAlignment="1">
      <alignment horizontal="center" vertical="top"/>
    </xf>
    <xf numFmtId="49" fontId="13" fillId="0" borderId="17" xfId="1" applyNumberFormat="1" applyFont="1" applyBorder="1" applyAlignment="1">
      <alignment horizontal="center" vertical="top"/>
    </xf>
    <xf numFmtId="49" fontId="13" fillId="0" borderId="15" xfId="1" applyNumberFormat="1" applyFont="1" applyBorder="1" applyAlignment="1">
      <alignment horizontal="left" vertical="top" wrapText="1"/>
    </xf>
    <xf numFmtId="49" fontId="13" fillId="0" borderId="16" xfId="1" applyNumberFormat="1" applyFont="1" applyBorder="1" applyAlignment="1">
      <alignment horizontal="left" vertical="top" wrapText="1"/>
    </xf>
    <xf numFmtId="49" fontId="13" fillId="0" borderId="17" xfId="1" applyNumberFormat="1" applyFont="1" applyBorder="1" applyAlignment="1">
      <alignment horizontal="left" vertical="top" wrapText="1"/>
    </xf>
    <xf numFmtId="49" fontId="18" fillId="0" borderId="14" xfId="1" applyNumberFormat="1" applyFont="1" applyBorder="1" applyAlignment="1">
      <alignment horizontal="left" vertical="center" wrapText="1"/>
    </xf>
    <xf numFmtId="49" fontId="18" fillId="0" borderId="18" xfId="1" applyNumberFormat="1" applyFont="1" applyBorder="1" applyAlignment="1">
      <alignment horizontal="left" vertical="center" wrapText="1"/>
    </xf>
    <xf numFmtId="49" fontId="18" fillId="0" borderId="19" xfId="1" applyNumberFormat="1" applyFont="1" applyBorder="1" applyAlignment="1">
      <alignment horizontal="left" vertical="center" wrapText="1"/>
    </xf>
    <xf numFmtId="49" fontId="18" fillId="0" borderId="20" xfId="1" applyNumberFormat="1" applyFont="1" applyBorder="1" applyAlignment="1">
      <alignment horizontal="left" vertical="center" wrapText="1"/>
    </xf>
    <xf numFmtId="0" fontId="12" fillId="10" borderId="21" xfId="2" applyFont="1" applyFill="1" applyBorder="1" applyAlignment="1">
      <alignment horizontal="right" vertical="center"/>
    </xf>
    <xf numFmtId="0" fontId="12" fillId="10" borderId="22" xfId="2" applyFont="1" applyFill="1" applyBorder="1" applyAlignment="1">
      <alignment horizontal="right" vertical="center"/>
    </xf>
    <xf numFmtId="0" fontId="12" fillId="10" borderId="18" xfId="2" applyFont="1" applyFill="1" applyBorder="1" applyAlignment="1">
      <alignment horizontal="right" vertical="center"/>
    </xf>
    <xf numFmtId="0" fontId="12" fillId="10" borderId="40" xfId="2" applyFont="1" applyFill="1" applyBorder="1" applyAlignment="1">
      <alignment horizontal="right" vertical="center"/>
    </xf>
    <xf numFmtId="0" fontId="12" fillId="0" borderId="15" xfId="2" applyFont="1" applyBorder="1" applyAlignment="1">
      <alignment horizontal="left" vertical="top" wrapText="1"/>
    </xf>
    <xf numFmtId="0" fontId="12" fillId="0" borderId="16" xfId="2" applyFont="1" applyBorder="1" applyAlignment="1">
      <alignment horizontal="left" vertical="top" wrapText="1"/>
    </xf>
    <xf numFmtId="0" fontId="12" fillId="0" borderId="17" xfId="2" applyFont="1" applyBorder="1" applyAlignment="1">
      <alignment horizontal="left" vertical="top" wrapText="1"/>
    </xf>
    <xf numFmtId="0" fontId="19" fillId="0" borderId="15" xfId="2" applyFont="1" applyBorder="1" applyAlignment="1">
      <alignment horizontal="left" vertical="top" wrapText="1"/>
    </xf>
    <xf numFmtId="0" fontId="19" fillId="0" borderId="16" xfId="2" applyFont="1" applyBorder="1" applyAlignment="1">
      <alignment horizontal="left" vertical="top" wrapText="1"/>
    </xf>
    <xf numFmtId="0" fontId="19" fillId="0" borderId="17" xfId="2" applyFont="1" applyBorder="1" applyAlignment="1">
      <alignment horizontal="left" vertical="top" wrapText="1"/>
    </xf>
    <xf numFmtId="0" fontId="12" fillId="10" borderId="14" xfId="2" applyFont="1" applyFill="1" applyBorder="1" applyAlignment="1">
      <alignment horizontal="right" vertical="center"/>
    </xf>
    <xf numFmtId="0" fontId="12" fillId="10" borderId="14" xfId="2" applyFont="1" applyFill="1" applyBorder="1" applyAlignment="1">
      <alignment horizontal="right" vertical="center" wrapText="1"/>
    </xf>
    <xf numFmtId="0" fontId="12" fillId="10" borderId="18" xfId="2" applyFont="1" applyFill="1" applyBorder="1" applyAlignment="1">
      <alignment horizontal="right" vertical="center" wrapText="1"/>
    </xf>
    <xf numFmtId="0" fontId="12" fillId="4" borderId="13" xfId="1" applyFont="1" applyFill="1" applyBorder="1" applyAlignment="1">
      <alignment horizontal="center" vertical="center" wrapText="1"/>
    </xf>
    <xf numFmtId="0" fontId="12" fillId="0" borderId="13" xfId="2" applyFont="1" applyBorder="1" applyAlignment="1">
      <alignment horizontal="left" vertical="center"/>
    </xf>
    <xf numFmtId="0" fontId="12" fillId="0" borderId="14" xfId="2" applyFont="1" applyBorder="1" applyAlignment="1">
      <alignment horizontal="left" vertical="center"/>
    </xf>
    <xf numFmtId="0" fontId="12" fillId="0" borderId="0" xfId="2" applyFont="1" applyAlignment="1">
      <alignment horizontal="left" vertical="center"/>
    </xf>
    <xf numFmtId="0" fontId="4" fillId="0" borderId="0" xfId="1" applyFont="1" applyAlignment="1">
      <alignment horizontal="left" vertical="top"/>
    </xf>
    <xf numFmtId="0" fontId="4" fillId="7" borderId="0" xfId="1" applyFont="1" applyFill="1" applyAlignment="1" applyProtection="1">
      <alignment horizontal="left" vertical="center"/>
      <protection locked="0"/>
    </xf>
    <xf numFmtId="0" fontId="63" fillId="0" borderId="0" xfId="1" applyFont="1" applyAlignment="1">
      <alignment horizontal="left" vertical="center" wrapText="1"/>
    </xf>
    <xf numFmtId="0" fontId="63" fillId="0" borderId="39" xfId="1" applyFont="1" applyBorder="1" applyAlignment="1">
      <alignment horizontal="left" vertical="center" wrapText="1"/>
    </xf>
    <xf numFmtId="1" fontId="8" fillId="0" borderId="1" xfId="0" applyNumberFormat="1" applyFont="1" applyBorder="1" applyAlignment="1">
      <alignment horizontal="right" vertical="center"/>
    </xf>
    <xf numFmtId="0" fontId="8" fillId="3" borderId="1" xfId="1" applyFont="1" applyFill="1" applyBorder="1" applyAlignment="1">
      <alignment horizontal="center" vertical="center"/>
    </xf>
    <xf numFmtId="0" fontId="8" fillId="4" borderId="1" xfId="1" applyFont="1" applyFill="1" applyBorder="1" applyAlignment="1">
      <alignment horizontal="center" vertical="center"/>
    </xf>
    <xf numFmtId="0" fontId="9" fillId="0" borderId="1" xfId="1" applyFont="1" applyBorder="1" applyAlignment="1">
      <alignment horizontal="left" vertical="center" wrapText="1"/>
    </xf>
    <xf numFmtId="0" fontId="4" fillId="0" borderId="1" xfId="1" applyFont="1" applyBorder="1" applyAlignment="1">
      <alignment horizontal="left" vertical="center"/>
    </xf>
    <xf numFmtId="0" fontId="9" fillId="0" borderId="1" xfId="1" applyFont="1" applyBorder="1" applyAlignment="1">
      <alignment horizontal="left" vertical="center"/>
    </xf>
    <xf numFmtId="1" fontId="18" fillId="0" borderId="1" xfId="0" applyNumberFormat="1" applyFont="1" applyBorder="1" applyAlignment="1">
      <alignment horizontal="center" vertical="center"/>
    </xf>
    <xf numFmtId="0" fontId="9" fillId="0" borderId="0" xfId="1" applyFont="1" applyAlignment="1">
      <alignment horizontal="right" vertical="center"/>
    </xf>
    <xf numFmtId="0" fontId="11" fillId="12" borderId="1" xfId="1" applyFont="1" applyFill="1" applyBorder="1" applyAlignment="1">
      <alignment horizontal="left" vertical="center" wrapText="1"/>
    </xf>
    <xf numFmtId="16" fontId="6" fillId="4" borderId="0" xfId="0" applyNumberFormat="1" applyFont="1" applyFill="1" applyAlignment="1">
      <alignment horizontal="center" vertical="center"/>
    </xf>
    <xf numFmtId="0" fontId="9" fillId="4" borderId="1" xfId="0" applyFont="1" applyFill="1" applyBorder="1" applyAlignment="1">
      <alignment horizontal="center" vertical="center" wrapText="1"/>
    </xf>
    <xf numFmtId="0" fontId="13" fillId="4" borderId="1" xfId="1" applyFont="1" applyFill="1" applyBorder="1" applyAlignment="1">
      <alignment horizontal="left" vertical="center"/>
    </xf>
    <xf numFmtId="0" fontId="8" fillId="0" borderId="1" xfId="0" applyFont="1" applyBorder="1" applyAlignment="1">
      <alignment horizontal="right" vertical="center" indent="1"/>
    </xf>
    <xf numFmtId="0" fontId="7" fillId="0" borderId="0" xfId="0" applyFont="1" applyAlignment="1">
      <alignment vertical="center"/>
    </xf>
    <xf numFmtId="0" fontId="4" fillId="0" borderId="0" xfId="0" quotePrefix="1" applyFont="1"/>
    <xf numFmtId="0" fontId="4" fillId="0" borderId="0" xfId="0" applyFont="1"/>
    <xf numFmtId="0" fontId="4" fillId="0" borderId="0" xfId="0" applyFont="1" applyAlignment="1">
      <alignment vertical="center"/>
    </xf>
    <xf numFmtId="0" fontId="7" fillId="0" borderId="0" xfId="0" quotePrefix="1" applyFont="1" applyAlignment="1">
      <alignment vertical="center"/>
    </xf>
    <xf numFmtId="0" fontId="24" fillId="0" borderId="0" xfId="0" applyFont="1" applyAlignment="1">
      <alignment horizontal="left" vertical="top" wrapText="1"/>
    </xf>
    <xf numFmtId="0" fontId="24" fillId="0" borderId="0" xfId="0" applyFont="1" applyAlignment="1">
      <alignment vertical="top" wrapText="1"/>
    </xf>
    <xf numFmtId="0" fontId="4" fillId="0" borderId="0" xfId="0" quotePrefix="1" applyFont="1" applyAlignment="1">
      <alignment vertical="center"/>
    </xf>
    <xf numFmtId="0" fontId="7" fillId="0" borderId="0" xfId="1" applyFont="1" applyAlignment="1">
      <alignment horizontal="left" vertical="center"/>
    </xf>
    <xf numFmtId="0" fontId="11" fillId="0" borderId="1" xfId="0" applyFont="1" applyBorder="1" applyAlignment="1">
      <alignment horizontal="right" vertical="center" indent="1"/>
    </xf>
    <xf numFmtId="0" fontId="7" fillId="0" borderId="1" xfId="0" applyFont="1" applyBorder="1" applyAlignment="1">
      <alignment vertical="center" wrapText="1"/>
    </xf>
    <xf numFmtId="4" fontId="4" fillId="0" borderId="0" xfId="1" applyNumberFormat="1" applyFont="1" applyAlignment="1">
      <alignment vertical="center"/>
    </xf>
    <xf numFmtId="0" fontId="6" fillId="0" borderId="0" xfId="1" applyFont="1" applyAlignment="1">
      <alignment horizontal="center" vertical="center" wrapText="1"/>
    </xf>
    <xf numFmtId="49" fontId="25" fillId="0" borderId="0" xfId="0" applyNumberFormat="1" applyFont="1"/>
    <xf numFmtId="49" fontId="4" fillId="0" borderId="0" xfId="0" applyNumberFormat="1" applyFont="1"/>
    <xf numFmtId="0" fontId="4" fillId="3" borderId="0" xfId="1" applyFont="1" applyFill="1" applyAlignment="1">
      <alignment horizontal="left" vertical="center"/>
    </xf>
    <xf numFmtId="0" fontId="24" fillId="0" borderId="0" xfId="0" applyFont="1" applyAlignment="1">
      <alignment horizontal="left"/>
    </xf>
    <xf numFmtId="0" fontId="4" fillId="0" borderId="0" xfId="0" applyFont="1" applyAlignment="1">
      <alignment horizontal="left" vertical="top" wrapText="1"/>
    </xf>
    <xf numFmtId="0" fontId="4" fillId="0" borderId="0" xfId="1" applyFont="1"/>
    <xf numFmtId="0" fontId="4" fillId="0" borderId="3" xfId="1" applyFont="1" applyBorder="1" applyAlignment="1">
      <alignment horizontal="left" vertical="center"/>
    </xf>
    <xf numFmtId="0" fontId="4" fillId="0" borderId="5" xfId="1" applyFont="1" applyBorder="1" applyAlignment="1">
      <alignment horizontal="left" vertical="center"/>
    </xf>
    <xf numFmtId="0" fontId="4" fillId="0" borderId="3" xfId="1" applyFont="1" applyBorder="1" applyAlignment="1">
      <alignment horizontal="left" vertical="center" wrapText="1"/>
    </xf>
    <xf numFmtId="0" fontId="4" fillId="0" borderId="4" xfId="1" applyFont="1" applyBorder="1" applyAlignment="1">
      <alignment horizontal="left" vertical="center"/>
    </xf>
    <xf numFmtId="0" fontId="11" fillId="0" borderId="3" xfId="1" applyFont="1" applyBorder="1" applyAlignment="1">
      <alignment horizontal="center" vertical="center"/>
    </xf>
    <xf numFmtId="0" fontId="11" fillId="0" borderId="5" xfId="1" applyFont="1" applyBorder="1" applyAlignment="1">
      <alignment horizontal="center" vertical="center"/>
    </xf>
    <xf numFmtId="0" fontId="11" fillId="0" borderId="4" xfId="1" applyFont="1" applyBorder="1" applyAlignment="1">
      <alignment horizontal="center" vertical="center"/>
    </xf>
    <xf numFmtId="0" fontId="4" fillId="0" borderId="3" xfId="1" applyFont="1" applyBorder="1" applyAlignment="1">
      <alignment horizontal="center" vertical="center" wrapText="1"/>
    </xf>
    <xf numFmtId="0" fontId="4" fillId="0" borderId="5" xfId="1" applyFont="1" applyBorder="1" applyAlignment="1">
      <alignment horizontal="center" vertical="center" wrapText="1"/>
    </xf>
    <xf numFmtId="0" fontId="4" fillId="0" borderId="4" xfId="1" applyFont="1" applyBorder="1" applyAlignment="1">
      <alignment horizontal="center" vertical="center" wrapText="1"/>
    </xf>
    <xf numFmtId="0" fontId="4" fillId="0" borderId="3" xfId="1" applyFont="1" applyBorder="1" applyAlignment="1">
      <alignment vertical="center" wrapText="1"/>
    </xf>
    <xf numFmtId="0" fontId="4" fillId="0" borderId="5" xfId="1" applyFont="1" applyBorder="1" applyAlignment="1">
      <alignment vertical="center" wrapText="1"/>
    </xf>
    <xf numFmtId="0" fontId="4" fillId="0" borderId="3" xfId="1" applyFont="1" applyBorder="1" applyAlignment="1">
      <alignment vertical="center"/>
    </xf>
    <xf numFmtId="0" fontId="4" fillId="0" borderId="4" xfId="1" applyFont="1" applyBorder="1" applyAlignment="1">
      <alignment vertical="center"/>
    </xf>
    <xf numFmtId="0" fontId="7" fillId="0" borderId="3" xfId="1" applyFont="1" applyBorder="1" applyAlignment="1">
      <alignment horizontal="center" vertical="center" wrapText="1"/>
    </xf>
    <xf numFmtId="0" fontId="7" fillId="0" borderId="5" xfId="1" applyFont="1" applyBorder="1" applyAlignment="1">
      <alignment horizontal="center" vertical="center" wrapText="1"/>
    </xf>
    <xf numFmtId="0" fontId="7" fillId="0" borderId="4" xfId="1" applyFont="1" applyBorder="1" applyAlignment="1">
      <alignment horizontal="center" vertical="center" wrapText="1"/>
    </xf>
    <xf numFmtId="0" fontId="8" fillId="0" borderId="3" xfId="1" applyFont="1" applyBorder="1" applyAlignment="1">
      <alignment horizontal="left" vertical="center" wrapText="1"/>
    </xf>
    <xf numFmtId="0" fontId="8" fillId="0" borderId="5" xfId="1" applyFont="1" applyBorder="1" applyAlignment="1">
      <alignment horizontal="left" vertical="center"/>
    </xf>
    <xf numFmtId="0" fontId="8" fillId="0" borderId="4" xfId="1" applyFont="1" applyBorder="1" applyAlignment="1">
      <alignment horizontal="left" vertical="center"/>
    </xf>
    <xf numFmtId="0" fontId="4" fillId="0" borderId="0" xfId="1" applyFont="1" applyAlignment="1">
      <alignment horizontal="left" vertical="center" wrapText="1"/>
    </xf>
  </cellXfs>
  <cellStyles count="6">
    <cellStyle name="Euro" xfId="3" xr:uid="{00000000-0005-0000-0000-000000000000}"/>
    <cellStyle name="Komma" xfId="4" builtinId="3"/>
    <cellStyle name="Prozent" xfId="5" builtinId="5"/>
    <cellStyle name="Standard" xfId="0" builtinId="0"/>
    <cellStyle name="Standard 2" xfId="1" xr:uid="{00000000-0005-0000-0000-000004000000}"/>
    <cellStyle name="Standard_STD_SATZ" xfId="2" xr:uid="{00000000-0005-0000-0000-000005000000}"/>
  </cellStyles>
  <dxfs count="17">
    <dxf>
      <font>
        <b/>
        <i val="0"/>
        <strike val="0"/>
        <color rgb="FFC00000"/>
      </font>
      <fill>
        <patternFill patternType="solid">
          <bgColor rgb="FFFFBDBD"/>
        </patternFill>
      </fill>
    </dxf>
    <dxf>
      <font>
        <color rgb="FF9C0006"/>
      </font>
      <fill>
        <patternFill>
          <bgColor rgb="FFFFC7CE"/>
        </patternFill>
      </fill>
    </dxf>
    <dxf>
      <font>
        <color rgb="FF9C0006"/>
      </font>
      <fill>
        <patternFill>
          <bgColor rgb="FFFFC7CE"/>
        </patternFill>
      </fill>
    </dxf>
    <dxf>
      <font>
        <color theme="0" tint="-0.14996795556505021"/>
      </font>
    </dxf>
    <dxf>
      <font>
        <color theme="0"/>
      </font>
    </dxf>
    <dxf>
      <font>
        <color theme="0" tint="-0.14996795556505021"/>
      </font>
    </dxf>
    <dxf>
      <font>
        <color theme="0"/>
      </font>
    </dxf>
    <dxf>
      <font>
        <color theme="0" tint="-0.14996795556505021"/>
      </font>
    </dxf>
    <dxf>
      <font>
        <color theme="0"/>
      </font>
    </dxf>
    <dxf>
      <font>
        <color theme="0" tint="-0.14996795556505021"/>
      </font>
    </dxf>
    <dxf>
      <fill>
        <patternFill>
          <bgColor rgb="FFFF0000"/>
        </patternFill>
      </fill>
    </dxf>
    <dxf>
      <fill>
        <patternFill>
          <bgColor rgb="FFFF0000"/>
        </patternFill>
      </fill>
    </dxf>
    <dxf>
      <fill>
        <patternFill>
          <fgColor rgb="FF66FF66"/>
          <bgColor rgb="FF66FF33"/>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AFFCD"/>
      <color rgb="FFE60000"/>
      <color rgb="FFEAF4E4"/>
      <color rgb="FFFFF8E5"/>
      <color rgb="FFFFBD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N36"/>
  <sheetViews>
    <sheetView showGridLines="0" tabSelected="1" zoomScaleNormal="100" workbookViewId="0">
      <selection activeCell="H10" sqref="H10"/>
    </sheetView>
  </sheetViews>
  <sheetFormatPr baseColWidth="10" defaultColWidth="11.42578125" defaultRowHeight="14.25" x14ac:dyDescent="0.25"/>
  <cols>
    <col min="1" max="1" width="18" style="27" customWidth="1"/>
    <col min="2" max="2" width="78.7109375" style="27" customWidth="1"/>
    <col min="3" max="3" width="27.42578125" style="27" customWidth="1"/>
    <col min="4" max="4" width="13.85546875" style="27" customWidth="1"/>
    <col min="5" max="5" width="8.7109375" style="27" customWidth="1"/>
    <col min="6" max="16384" width="11.42578125" style="27"/>
  </cols>
  <sheetData>
    <row r="1" spans="1:248" ht="35.1" customHeight="1" x14ac:dyDescent="0.25">
      <c r="A1" s="266" t="s">
        <v>357</v>
      </c>
      <c r="B1" s="267"/>
      <c r="C1" s="267"/>
      <c r="D1" s="267"/>
      <c r="E1" s="268"/>
    </row>
    <row r="2" spans="1:248" ht="9" customHeight="1" x14ac:dyDescent="0.25"/>
    <row r="3" spans="1:248" ht="50.1" customHeight="1" x14ac:dyDescent="0.25">
      <c r="A3" s="269" t="s">
        <v>617</v>
      </c>
      <c r="B3" s="269"/>
      <c r="C3" s="269"/>
      <c r="D3" s="269"/>
      <c r="E3" s="269"/>
      <c r="F3" s="2"/>
      <c r="G3" s="2"/>
      <c r="H3" s="2"/>
    </row>
    <row r="4" spans="1:248" ht="18" x14ac:dyDescent="0.25">
      <c r="A4" s="3"/>
      <c r="B4" s="3"/>
      <c r="C4" s="3"/>
      <c r="D4" s="3"/>
      <c r="E4" s="3"/>
      <c r="F4" s="3"/>
      <c r="G4" s="3"/>
      <c r="H4" s="2"/>
    </row>
    <row r="5" spans="1:248" ht="18" x14ac:dyDescent="0.25">
      <c r="A5" s="4" t="s">
        <v>0</v>
      </c>
      <c r="B5" s="151" t="s">
        <v>680</v>
      </c>
      <c r="C5" s="3"/>
      <c r="D5" s="3"/>
      <c r="E5" s="3"/>
      <c r="F5" s="3"/>
      <c r="G5" s="3"/>
      <c r="H5" s="2"/>
    </row>
    <row r="6" spans="1:248" x14ac:dyDescent="0.25">
      <c r="A6" s="29" t="s">
        <v>116</v>
      </c>
      <c r="B6" s="152" t="s">
        <v>616</v>
      </c>
    </row>
    <row r="7" spans="1:248" ht="30" customHeight="1" x14ac:dyDescent="0.25">
      <c r="A7" s="150" t="s">
        <v>351</v>
      </c>
      <c r="B7" s="151" t="s">
        <v>682</v>
      </c>
    </row>
    <row r="8" spans="1:248" x14ac:dyDescent="0.25">
      <c r="C8" s="6"/>
      <c r="D8" s="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c r="GK8" s="6"/>
      <c r="GL8" s="6"/>
      <c r="GM8" s="6"/>
      <c r="GN8" s="6"/>
      <c r="GO8" s="6"/>
      <c r="GP8" s="6"/>
      <c r="GQ8" s="6"/>
      <c r="GR8" s="6"/>
      <c r="GS8" s="6"/>
      <c r="GT8" s="6"/>
      <c r="GU8" s="6"/>
      <c r="GV8" s="6"/>
      <c r="GW8" s="6"/>
      <c r="GX8" s="6"/>
      <c r="GY8" s="6"/>
      <c r="GZ8" s="6"/>
      <c r="HA8" s="6"/>
      <c r="HB8" s="6"/>
      <c r="HC8" s="6"/>
      <c r="HD8" s="6"/>
      <c r="HE8" s="6"/>
      <c r="HF8" s="6"/>
      <c r="HG8" s="6"/>
      <c r="HH8" s="6"/>
      <c r="HI8" s="6"/>
      <c r="HJ8" s="6"/>
      <c r="HK8" s="6"/>
      <c r="HL8" s="6"/>
      <c r="HM8" s="6"/>
      <c r="HN8" s="6"/>
      <c r="HO8" s="6"/>
      <c r="HP8" s="6"/>
      <c r="HQ8" s="6"/>
      <c r="HR8" s="6"/>
      <c r="HS8" s="6"/>
      <c r="HT8" s="6"/>
      <c r="HU8" s="6"/>
      <c r="HV8" s="6"/>
      <c r="HW8" s="6"/>
      <c r="HX8" s="6"/>
      <c r="HY8" s="6"/>
      <c r="HZ8" s="6"/>
      <c r="IA8" s="6"/>
      <c r="IB8" s="6"/>
      <c r="IC8" s="6"/>
      <c r="ID8" s="6"/>
      <c r="IE8" s="6"/>
      <c r="IF8" s="6"/>
      <c r="IG8" s="6"/>
      <c r="IH8" s="6"/>
      <c r="II8" s="6"/>
      <c r="IJ8" s="6"/>
      <c r="IK8" s="6"/>
      <c r="IL8" s="6"/>
      <c r="IM8" s="6"/>
    </row>
    <row r="9" spans="1:248" ht="27" x14ac:dyDescent="0.25">
      <c r="A9" s="133" t="s">
        <v>117</v>
      </c>
      <c r="B9" s="134"/>
      <c r="C9" s="134"/>
      <c r="D9" s="135" t="s">
        <v>272</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R9" s="6"/>
      <c r="GS9" s="6"/>
      <c r="GT9" s="6"/>
      <c r="GU9" s="6"/>
      <c r="GV9" s="6"/>
      <c r="GW9" s="6"/>
      <c r="GX9" s="6"/>
      <c r="GY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row>
    <row r="10" spans="1:248" ht="15.75" x14ac:dyDescent="0.25">
      <c r="A10" s="281" t="s">
        <v>281</v>
      </c>
      <c r="B10" s="282"/>
      <c r="C10" s="115" t="s">
        <v>283</v>
      </c>
      <c r="D10" s="136" t="s">
        <v>172</v>
      </c>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R10" s="6"/>
      <c r="GS10" s="6"/>
      <c r="GT10" s="6"/>
      <c r="GU10" s="6"/>
      <c r="GV10" s="6"/>
      <c r="GW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row>
    <row r="11" spans="1:248" ht="15.75" x14ac:dyDescent="0.25">
      <c r="A11" s="281" t="s">
        <v>286</v>
      </c>
      <c r="B11" s="282"/>
      <c r="C11" s="115" t="s">
        <v>282</v>
      </c>
      <c r="D11" s="136" t="s">
        <v>172</v>
      </c>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row>
    <row r="12" spans="1:248" ht="19.5" x14ac:dyDescent="0.25">
      <c r="A12" s="281" t="s">
        <v>355</v>
      </c>
      <c r="B12" s="282"/>
      <c r="C12" s="115" t="s">
        <v>290</v>
      </c>
      <c r="D12" s="137" t="s">
        <v>174</v>
      </c>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c r="GX12" s="6"/>
      <c r="GY12" s="6"/>
      <c r="GZ12" s="6"/>
      <c r="HA12" s="6"/>
      <c r="HB12" s="6"/>
      <c r="HC12" s="6"/>
      <c r="HD12" s="6"/>
      <c r="HE12" s="6"/>
      <c r="HF12" s="6"/>
      <c r="HG12" s="6"/>
      <c r="HH12" s="6"/>
      <c r="HI12" s="6"/>
      <c r="HJ12" s="6"/>
      <c r="HK12" s="6"/>
      <c r="HL12" s="6"/>
      <c r="HM12" s="6"/>
      <c r="HN12" s="6"/>
      <c r="HO12" s="6"/>
      <c r="HP12" s="6"/>
      <c r="HQ12" s="6"/>
      <c r="HR12" s="6"/>
      <c r="HS12" s="6"/>
      <c r="HT12" s="6"/>
      <c r="HU12" s="6"/>
      <c r="HV12" s="6"/>
      <c r="HW12" s="6"/>
      <c r="HX12" s="6"/>
      <c r="HY12" s="6"/>
      <c r="HZ12" s="6"/>
      <c r="IA12" s="6"/>
      <c r="IB12" s="6"/>
      <c r="IC12" s="6"/>
      <c r="ID12" s="6"/>
      <c r="IE12" s="6"/>
      <c r="IF12" s="6"/>
      <c r="IG12" s="6"/>
      <c r="IH12" s="6"/>
      <c r="II12" s="6"/>
      <c r="IJ12" s="6"/>
      <c r="IK12" s="6"/>
      <c r="IL12" s="6"/>
      <c r="IM12" s="6"/>
      <c r="IN12" s="6"/>
    </row>
    <row r="13" spans="1:248" ht="19.5" x14ac:dyDescent="0.25">
      <c r="A13" s="281" t="s">
        <v>618</v>
      </c>
      <c r="B13" s="282"/>
      <c r="C13" s="115" t="s">
        <v>361</v>
      </c>
      <c r="D13" s="137" t="s">
        <v>174</v>
      </c>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c r="GX13" s="6"/>
      <c r="GY13" s="6"/>
      <c r="GZ13" s="6"/>
      <c r="HA13" s="6"/>
      <c r="HB13" s="6"/>
      <c r="HC13" s="6"/>
      <c r="HD13" s="6"/>
      <c r="HE13" s="6"/>
      <c r="HF13" s="6"/>
      <c r="HG13" s="6"/>
      <c r="HH13" s="6"/>
      <c r="HI13" s="6"/>
      <c r="HJ13" s="6"/>
      <c r="HK13" s="6"/>
      <c r="HL13" s="6"/>
      <c r="HM13" s="6"/>
      <c r="HN13" s="6"/>
      <c r="HO13" s="6"/>
      <c r="HP13" s="6"/>
      <c r="HQ13" s="6"/>
      <c r="HR13" s="6"/>
      <c r="HS13" s="6"/>
      <c r="HT13" s="6"/>
      <c r="HU13" s="6"/>
      <c r="HV13" s="6"/>
      <c r="HW13" s="6"/>
      <c r="HX13" s="6"/>
      <c r="HY13" s="6"/>
      <c r="HZ13" s="6"/>
      <c r="IA13" s="6"/>
      <c r="IB13" s="6"/>
      <c r="IC13" s="6"/>
      <c r="ID13" s="6"/>
      <c r="IE13" s="6"/>
      <c r="IF13" s="6"/>
      <c r="IG13" s="6"/>
      <c r="IH13" s="6"/>
      <c r="II13" s="6"/>
      <c r="IJ13" s="6"/>
      <c r="IK13" s="6"/>
      <c r="IL13" s="6"/>
      <c r="IM13" s="6"/>
      <c r="IN13" s="6"/>
    </row>
    <row r="14" spans="1:248" ht="19.5" x14ac:dyDescent="0.25">
      <c r="A14" s="281" t="s">
        <v>686</v>
      </c>
      <c r="B14" s="282"/>
      <c r="C14" s="115" t="s">
        <v>362</v>
      </c>
      <c r="D14" s="137" t="s">
        <v>174</v>
      </c>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c r="GX14" s="6"/>
      <c r="GY14" s="6"/>
      <c r="GZ14" s="6"/>
      <c r="HA14" s="6"/>
      <c r="HB14" s="6"/>
      <c r="HC14" s="6"/>
      <c r="HD14" s="6"/>
      <c r="HE14" s="6"/>
      <c r="HF14" s="6"/>
      <c r="HG14" s="6"/>
      <c r="HH14" s="6"/>
      <c r="HI14" s="6"/>
      <c r="HJ14" s="6"/>
      <c r="HK14" s="6"/>
      <c r="HL14" s="6"/>
      <c r="HM14" s="6"/>
      <c r="HN14" s="6"/>
      <c r="HO14" s="6"/>
      <c r="HP14" s="6"/>
      <c r="HQ14" s="6"/>
      <c r="HR14" s="6"/>
      <c r="HS14" s="6"/>
      <c r="HT14" s="6"/>
      <c r="HU14" s="6"/>
      <c r="HV14" s="6"/>
      <c r="HW14" s="6"/>
      <c r="HX14" s="6"/>
      <c r="HY14" s="6"/>
      <c r="HZ14" s="6"/>
      <c r="IA14" s="6"/>
      <c r="IB14" s="6"/>
      <c r="IC14" s="6"/>
      <c r="ID14" s="6"/>
      <c r="IE14" s="6"/>
      <c r="IF14" s="6"/>
      <c r="IG14" s="6"/>
      <c r="IH14" s="6"/>
      <c r="II14" s="6"/>
      <c r="IJ14" s="6"/>
      <c r="IK14" s="6"/>
      <c r="IL14" s="6"/>
      <c r="IM14" s="6"/>
      <c r="IN14" s="6"/>
    </row>
    <row r="15" spans="1:248" ht="19.5" x14ac:dyDescent="0.25">
      <c r="A15" s="281" t="s">
        <v>287</v>
      </c>
      <c r="B15" s="282"/>
      <c r="C15" s="115" t="s">
        <v>284</v>
      </c>
      <c r="D15" s="137" t="s">
        <v>174</v>
      </c>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c r="GX15" s="6"/>
      <c r="GY15" s="6"/>
      <c r="GZ15" s="6"/>
      <c r="HA15" s="6"/>
      <c r="HB15" s="6"/>
      <c r="HC15" s="6"/>
      <c r="HD15" s="6"/>
      <c r="HE15" s="6"/>
      <c r="HF15" s="6"/>
      <c r="HG15" s="6"/>
      <c r="HH15" s="6"/>
      <c r="HI15" s="6"/>
      <c r="HJ15" s="6"/>
      <c r="HK15" s="6"/>
      <c r="HL15" s="6"/>
      <c r="HM15" s="6"/>
      <c r="HN15" s="6"/>
      <c r="HO15" s="6"/>
      <c r="HP15" s="6"/>
      <c r="HQ15" s="6"/>
      <c r="HR15" s="6"/>
      <c r="HS15" s="6"/>
      <c r="HT15" s="6"/>
      <c r="HU15" s="6"/>
      <c r="HV15" s="6"/>
      <c r="HW15" s="6"/>
      <c r="HX15" s="6"/>
      <c r="HY15" s="6"/>
      <c r="HZ15" s="6"/>
      <c r="IA15" s="6"/>
      <c r="IB15" s="6"/>
      <c r="IC15" s="6"/>
      <c r="ID15" s="6"/>
      <c r="IE15" s="6"/>
      <c r="IF15" s="6"/>
      <c r="IG15" s="6"/>
      <c r="IH15" s="6"/>
      <c r="II15" s="6"/>
      <c r="IJ15" s="6"/>
      <c r="IK15" s="6"/>
      <c r="IL15" s="6"/>
      <c r="IM15" s="6"/>
      <c r="IN15" s="6"/>
    </row>
    <row r="16" spans="1:248" ht="19.5" x14ac:dyDescent="0.25">
      <c r="A16" s="281" t="s">
        <v>288</v>
      </c>
      <c r="B16" s="282"/>
      <c r="C16" s="115" t="s">
        <v>285</v>
      </c>
      <c r="D16" s="137" t="s">
        <v>174</v>
      </c>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c r="HJ16" s="6"/>
      <c r="HK16" s="6"/>
      <c r="HL16" s="6"/>
      <c r="HM16" s="6"/>
      <c r="HN16" s="6"/>
      <c r="HO16" s="6"/>
      <c r="HP16" s="6"/>
      <c r="HQ16" s="6"/>
      <c r="HR16" s="6"/>
      <c r="HS16" s="6"/>
      <c r="HT16" s="6"/>
      <c r="HU16" s="6"/>
      <c r="HV16" s="6"/>
      <c r="HW16" s="6"/>
      <c r="HX16" s="6"/>
      <c r="HY16" s="6"/>
      <c r="HZ16" s="6"/>
      <c r="IA16" s="6"/>
      <c r="IB16" s="6"/>
      <c r="IC16" s="6"/>
      <c r="ID16" s="6"/>
      <c r="IE16" s="6"/>
      <c r="IF16" s="6"/>
      <c r="IG16" s="6"/>
      <c r="IH16" s="6"/>
      <c r="II16" s="6"/>
      <c r="IJ16" s="6"/>
      <c r="IK16" s="6"/>
      <c r="IL16" s="6"/>
      <c r="IM16" s="6"/>
      <c r="IN16" s="6"/>
    </row>
    <row r="17" spans="1:248" x14ac:dyDescent="0.2">
      <c r="A17" s="138"/>
      <c r="B17" s="139"/>
      <c r="C17" s="139"/>
      <c r="D17" s="140"/>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c r="GZ17" s="6"/>
      <c r="HA17" s="6"/>
      <c r="HB17" s="6"/>
      <c r="HC17" s="6"/>
      <c r="HD17" s="6"/>
      <c r="HE17" s="6"/>
      <c r="HF17" s="6"/>
      <c r="HG17" s="6"/>
      <c r="HH17" s="6"/>
      <c r="HI17" s="6"/>
      <c r="HJ17" s="6"/>
      <c r="HK17" s="6"/>
      <c r="HL17" s="6"/>
      <c r="HM17" s="6"/>
      <c r="HN17" s="6"/>
      <c r="HO17" s="6"/>
      <c r="HP17" s="6"/>
      <c r="HQ17" s="6"/>
      <c r="HR17" s="6"/>
      <c r="HS17" s="6"/>
      <c r="HT17" s="6"/>
      <c r="HU17" s="6"/>
      <c r="HV17" s="6"/>
      <c r="HW17" s="6"/>
      <c r="HX17" s="6"/>
      <c r="HY17" s="6"/>
      <c r="HZ17" s="6"/>
      <c r="IA17" s="6"/>
      <c r="IB17" s="6"/>
      <c r="IC17" s="6"/>
      <c r="ID17" s="6"/>
      <c r="IE17" s="6"/>
      <c r="IF17" s="6"/>
      <c r="IG17" s="6"/>
      <c r="IH17" s="6"/>
      <c r="II17" s="6"/>
      <c r="IJ17" s="6"/>
      <c r="IK17" s="6"/>
      <c r="IL17" s="6"/>
      <c r="IM17" s="6"/>
      <c r="IN17" s="6"/>
    </row>
    <row r="18" spans="1:248" x14ac:dyDescent="0.25">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c r="GX18" s="6"/>
      <c r="GY18" s="6"/>
      <c r="GZ18" s="6"/>
      <c r="HA18" s="6"/>
      <c r="HB18" s="6"/>
      <c r="HC18" s="6"/>
      <c r="HD18" s="6"/>
      <c r="HE18" s="6"/>
      <c r="HF18" s="6"/>
      <c r="HG18" s="6"/>
      <c r="HH18" s="6"/>
      <c r="HI18" s="6"/>
      <c r="HJ18" s="6"/>
      <c r="HK18" s="6"/>
      <c r="HL18" s="6"/>
      <c r="HM18" s="6"/>
      <c r="HN18" s="6"/>
      <c r="HO18" s="6"/>
      <c r="HP18" s="6"/>
      <c r="HQ18" s="6"/>
      <c r="HR18" s="6"/>
      <c r="HS18" s="6"/>
      <c r="HT18" s="6"/>
      <c r="HU18" s="6"/>
      <c r="HV18" s="6"/>
      <c r="HW18" s="6"/>
      <c r="HX18" s="6"/>
      <c r="HY18" s="6"/>
      <c r="HZ18" s="6"/>
      <c r="IA18" s="6"/>
      <c r="IB18" s="6"/>
      <c r="IC18" s="6"/>
      <c r="ID18" s="6"/>
      <c r="IE18" s="6"/>
      <c r="IF18" s="6"/>
      <c r="IG18" s="6"/>
      <c r="IH18" s="6"/>
      <c r="II18" s="6"/>
      <c r="IJ18" s="6"/>
      <c r="IK18" s="6"/>
      <c r="IL18" s="6"/>
      <c r="IM18" s="6"/>
    </row>
    <row r="19" spans="1:248" x14ac:dyDescent="0.25">
      <c r="A19" s="277" t="s">
        <v>279</v>
      </c>
      <c r="B19" s="278"/>
      <c r="C19" s="278"/>
      <c r="D19" s="278"/>
      <c r="E19" s="278"/>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row>
    <row r="20" spans="1:248" ht="55.5" customHeight="1" x14ac:dyDescent="0.25">
      <c r="A20" s="279" t="s">
        <v>280</v>
      </c>
      <c r="B20" s="279"/>
      <c r="C20" s="279"/>
      <c r="D20" s="279"/>
      <c r="E20" s="279"/>
      <c r="F20" s="280"/>
      <c r="G20" s="280"/>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c r="GZ20" s="6"/>
      <c r="HA20" s="6"/>
      <c r="HB20" s="6"/>
      <c r="HC20" s="6"/>
      <c r="HD20" s="6"/>
      <c r="HE20" s="6"/>
      <c r="HF20" s="6"/>
      <c r="HG20" s="6"/>
      <c r="HH20" s="6"/>
      <c r="HI20" s="6"/>
      <c r="HJ20" s="6"/>
      <c r="HK20" s="6"/>
      <c r="HL20" s="6"/>
      <c r="HM20" s="6"/>
      <c r="HN20" s="6"/>
      <c r="HO20" s="6"/>
      <c r="HP20" s="6"/>
      <c r="HQ20" s="6"/>
      <c r="HR20" s="6"/>
      <c r="HS20" s="6"/>
      <c r="HT20" s="6"/>
      <c r="HU20" s="6"/>
      <c r="HV20" s="6"/>
      <c r="HW20" s="6"/>
      <c r="HX20" s="6"/>
      <c r="HY20" s="6"/>
      <c r="HZ20" s="6"/>
      <c r="IA20" s="6"/>
      <c r="IB20" s="6"/>
      <c r="IC20" s="6"/>
      <c r="ID20" s="6"/>
      <c r="IE20" s="6"/>
      <c r="IF20" s="6"/>
      <c r="IG20" s="6"/>
      <c r="IH20" s="6"/>
      <c r="II20" s="6"/>
      <c r="IJ20" s="6"/>
      <c r="IK20" s="6"/>
      <c r="IL20" s="6"/>
      <c r="IM20" s="6"/>
    </row>
    <row r="21" spans="1:248" x14ac:dyDescent="0.25">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c r="GX21" s="6"/>
      <c r="GY21" s="6"/>
      <c r="GZ21" s="6"/>
      <c r="HA21" s="6"/>
      <c r="HB21" s="6"/>
      <c r="HC21" s="6"/>
      <c r="HD21" s="6"/>
      <c r="HE21" s="6"/>
      <c r="HF21" s="6"/>
      <c r="HG21" s="6"/>
      <c r="HH21" s="6"/>
      <c r="HI21" s="6"/>
      <c r="HJ21" s="6"/>
      <c r="HK21" s="6"/>
      <c r="HL21" s="6"/>
      <c r="HM21" s="6"/>
      <c r="HN21" s="6"/>
      <c r="HO21" s="6"/>
      <c r="HP21" s="6"/>
      <c r="HQ21" s="6"/>
      <c r="HR21" s="6"/>
      <c r="HS21" s="6"/>
      <c r="HT21" s="6"/>
      <c r="HU21" s="6"/>
      <c r="HV21" s="6"/>
      <c r="HW21" s="6"/>
      <c r="HX21" s="6"/>
      <c r="HY21" s="6"/>
      <c r="HZ21" s="6"/>
      <c r="IA21" s="6"/>
      <c r="IB21" s="6"/>
      <c r="IC21" s="6"/>
      <c r="ID21" s="6"/>
      <c r="IE21" s="6"/>
      <c r="IF21" s="6"/>
      <c r="IG21" s="6"/>
      <c r="IH21" s="6"/>
      <c r="II21" s="6"/>
      <c r="IJ21" s="6"/>
      <c r="IK21" s="6"/>
      <c r="IL21" s="6"/>
      <c r="IM21" s="6"/>
    </row>
    <row r="22" spans="1:248" ht="18" customHeight="1" x14ac:dyDescent="0.25">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R22" s="6"/>
      <c r="GS22" s="6"/>
      <c r="GT22" s="6"/>
      <c r="GU22" s="6"/>
      <c r="GV22" s="6"/>
      <c r="GW22" s="6"/>
      <c r="GX22" s="6"/>
      <c r="GY22" s="6"/>
      <c r="GZ22" s="6"/>
      <c r="HA22" s="6"/>
      <c r="HB22" s="6"/>
      <c r="HC22" s="6"/>
      <c r="HD22" s="6"/>
      <c r="HE22" s="6"/>
      <c r="HF22" s="6"/>
      <c r="HG22" s="6"/>
      <c r="HH22" s="6"/>
      <c r="HI22" s="6"/>
      <c r="HJ22" s="6"/>
      <c r="HK22" s="6"/>
      <c r="HL22" s="6"/>
      <c r="HM22" s="6"/>
      <c r="HN22" s="6"/>
      <c r="HO22" s="6"/>
      <c r="HP22" s="6"/>
      <c r="HQ22" s="6"/>
      <c r="HR22" s="6"/>
      <c r="HS22" s="6"/>
      <c r="HT22" s="6"/>
      <c r="HU22" s="6"/>
      <c r="HV22" s="6"/>
      <c r="HW22" s="6"/>
      <c r="HX22" s="6"/>
      <c r="HY22" s="6"/>
      <c r="HZ22" s="6"/>
      <c r="IA22" s="6"/>
      <c r="IB22" s="6"/>
      <c r="IC22" s="6"/>
      <c r="ID22" s="6"/>
      <c r="IE22" s="6"/>
      <c r="IF22" s="6"/>
      <c r="IG22" s="6"/>
      <c r="IH22" s="6"/>
      <c r="II22" s="6"/>
      <c r="IJ22" s="6"/>
      <c r="IK22" s="6"/>
      <c r="IL22" s="6"/>
      <c r="IM22" s="6"/>
    </row>
    <row r="23" spans="1:248" ht="14.25" customHeight="1" x14ac:dyDescent="0.25">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P23" s="6"/>
      <c r="GQ23" s="6"/>
      <c r="GR23" s="6"/>
      <c r="GS23" s="6"/>
      <c r="GT23" s="6"/>
      <c r="GU23" s="6"/>
      <c r="GV23" s="6"/>
      <c r="GW23" s="6"/>
      <c r="GX23" s="6"/>
      <c r="GY23" s="6"/>
      <c r="GZ23" s="6"/>
      <c r="HA23" s="6"/>
      <c r="HB23" s="6"/>
      <c r="HC23" s="6"/>
      <c r="HD23" s="6"/>
      <c r="HE23" s="6"/>
      <c r="HF23" s="6"/>
      <c r="HG23" s="6"/>
      <c r="HH23" s="6"/>
      <c r="HI23" s="6"/>
      <c r="HJ23" s="6"/>
      <c r="HK23" s="6"/>
      <c r="HL23" s="6"/>
      <c r="HM23" s="6"/>
      <c r="HN23" s="6"/>
      <c r="HO23" s="6"/>
      <c r="HP23" s="6"/>
      <c r="HQ23" s="6"/>
      <c r="HR23" s="6"/>
      <c r="HS23" s="6"/>
      <c r="HT23" s="6"/>
      <c r="HU23" s="6"/>
      <c r="HV23" s="6"/>
      <c r="HW23" s="6"/>
      <c r="HX23" s="6"/>
      <c r="HY23" s="6"/>
      <c r="HZ23" s="6"/>
      <c r="IA23" s="6"/>
      <c r="IB23" s="6"/>
      <c r="IC23" s="6"/>
      <c r="ID23" s="6"/>
      <c r="IE23" s="6"/>
      <c r="IF23" s="6"/>
      <c r="IG23" s="6"/>
      <c r="IH23" s="6"/>
      <c r="II23" s="6"/>
      <c r="IJ23" s="6"/>
      <c r="IK23" s="6"/>
      <c r="IL23" s="6"/>
      <c r="IM23" s="6"/>
    </row>
    <row r="24" spans="1:248" x14ac:dyDescent="0.25">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R24" s="6"/>
      <c r="GS24" s="6"/>
      <c r="GT24" s="6"/>
      <c r="GU24" s="6"/>
      <c r="GV24" s="6"/>
      <c r="GW24" s="6"/>
      <c r="GX24" s="6"/>
      <c r="GY24" s="6"/>
      <c r="GZ24" s="6"/>
      <c r="HA24" s="6"/>
      <c r="HB24" s="6"/>
      <c r="HC24" s="6"/>
      <c r="HD24" s="6"/>
      <c r="HE24" s="6"/>
      <c r="HF24" s="6"/>
      <c r="HG24" s="6"/>
      <c r="HH24" s="6"/>
      <c r="HI24" s="6"/>
      <c r="HJ24" s="6"/>
      <c r="HK24" s="6"/>
      <c r="HL24" s="6"/>
      <c r="HM24" s="6"/>
      <c r="HN24" s="6"/>
      <c r="HO24" s="6"/>
      <c r="HP24" s="6"/>
      <c r="HQ24" s="6"/>
      <c r="HR24" s="6"/>
      <c r="HS24" s="6"/>
      <c r="HT24" s="6"/>
      <c r="HU24" s="6"/>
      <c r="HV24" s="6"/>
      <c r="HW24" s="6"/>
      <c r="HX24" s="6"/>
      <c r="HY24" s="6"/>
      <c r="HZ24" s="6"/>
      <c r="IA24" s="6"/>
      <c r="IB24" s="6"/>
      <c r="IC24" s="6"/>
      <c r="ID24" s="6"/>
      <c r="IE24" s="6"/>
      <c r="IF24" s="6"/>
      <c r="IG24" s="6"/>
      <c r="IH24" s="6"/>
      <c r="II24" s="6"/>
      <c r="IJ24" s="6"/>
      <c r="IK24" s="6"/>
      <c r="IL24" s="6"/>
      <c r="IM24" s="6"/>
    </row>
    <row r="25" spans="1:248" ht="14.25" customHeight="1" x14ac:dyDescent="0.25">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c r="GX25" s="6"/>
      <c r="GY25" s="6"/>
      <c r="GZ25" s="6"/>
      <c r="HA25" s="6"/>
      <c r="HB25" s="6"/>
      <c r="HC25" s="6"/>
      <c r="HD25" s="6"/>
      <c r="HE25" s="6"/>
      <c r="HF25" s="6"/>
      <c r="HG25" s="6"/>
      <c r="HH25" s="6"/>
      <c r="HI25" s="6"/>
      <c r="HJ25" s="6"/>
      <c r="HK25" s="6"/>
      <c r="HL25" s="6"/>
      <c r="HM25" s="6"/>
      <c r="HN25" s="6"/>
      <c r="HO25" s="6"/>
      <c r="HP25" s="6"/>
      <c r="HQ25" s="6"/>
      <c r="HR25" s="6"/>
      <c r="HS25" s="6"/>
      <c r="HT25" s="6"/>
      <c r="HU25" s="6"/>
      <c r="HV25" s="6"/>
      <c r="HW25" s="6"/>
      <c r="HX25" s="6"/>
      <c r="HY25" s="6"/>
      <c r="HZ25" s="6"/>
      <c r="IA25" s="6"/>
      <c r="IB25" s="6"/>
      <c r="IC25" s="6"/>
      <c r="ID25" s="6"/>
      <c r="IE25" s="6"/>
      <c r="IF25" s="6"/>
      <c r="IG25" s="6"/>
      <c r="IH25" s="6"/>
      <c r="II25" s="6"/>
      <c r="IJ25" s="6"/>
      <c r="IK25" s="6"/>
      <c r="IL25" s="6"/>
      <c r="IM25" s="6"/>
    </row>
    <row r="26" spans="1:248" ht="14.25" customHeight="1" x14ac:dyDescent="0.25">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c r="GI26" s="6"/>
      <c r="GJ26" s="6"/>
      <c r="GK26" s="6"/>
      <c r="GL26" s="6"/>
      <c r="GM26" s="6"/>
      <c r="GN26" s="6"/>
      <c r="GO26" s="6"/>
      <c r="GP26" s="6"/>
      <c r="GQ26" s="6"/>
      <c r="GR26" s="6"/>
      <c r="GS26" s="6"/>
      <c r="GT26" s="6"/>
      <c r="GU26" s="6"/>
      <c r="GV26" s="6"/>
      <c r="GW26" s="6"/>
      <c r="GX26" s="6"/>
      <c r="GY26" s="6"/>
      <c r="GZ26" s="6"/>
      <c r="HA26" s="6"/>
      <c r="HB26" s="6"/>
      <c r="HC26" s="6"/>
      <c r="HD26" s="6"/>
      <c r="HE26" s="6"/>
      <c r="HF26" s="6"/>
      <c r="HG26" s="6"/>
      <c r="HH26" s="6"/>
      <c r="HI26" s="6"/>
      <c r="HJ26" s="6"/>
      <c r="HK26" s="6"/>
      <c r="HL26" s="6"/>
      <c r="HM26" s="6"/>
      <c r="HN26" s="6"/>
      <c r="HO26" s="6"/>
      <c r="HP26" s="6"/>
      <c r="HQ26" s="6"/>
      <c r="HR26" s="6"/>
      <c r="HS26" s="6"/>
      <c r="HT26" s="6"/>
      <c r="HU26" s="6"/>
      <c r="HV26" s="6"/>
      <c r="HW26" s="6"/>
      <c r="HX26" s="6"/>
      <c r="HY26" s="6"/>
      <c r="HZ26" s="6"/>
      <c r="IA26" s="6"/>
      <c r="IB26" s="6"/>
      <c r="IC26" s="6"/>
      <c r="ID26" s="6"/>
      <c r="IE26" s="6"/>
      <c r="IF26" s="6"/>
      <c r="IG26" s="6"/>
      <c r="IH26" s="6"/>
      <c r="II26" s="6"/>
      <c r="IJ26" s="6"/>
      <c r="IK26" s="6"/>
      <c r="IL26" s="6"/>
      <c r="IM26" s="6"/>
    </row>
    <row r="27" spans="1:248" ht="13.5" customHeight="1" x14ac:dyDescent="0.25">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c r="GN27" s="6"/>
      <c r="GO27" s="6"/>
      <c r="GP27" s="6"/>
      <c r="GQ27" s="6"/>
      <c r="GR27" s="6"/>
      <c r="GS27" s="6"/>
      <c r="GT27" s="6"/>
      <c r="GU27" s="6"/>
      <c r="GV27" s="6"/>
      <c r="GW27" s="6"/>
      <c r="GX27" s="6"/>
      <c r="GY27" s="6"/>
      <c r="GZ27" s="6"/>
      <c r="HA27" s="6"/>
      <c r="HB27" s="6"/>
      <c r="HC27" s="6"/>
      <c r="HD27" s="6"/>
      <c r="HE27" s="6"/>
      <c r="HF27" s="6"/>
      <c r="HG27" s="6"/>
      <c r="HH27" s="6"/>
      <c r="HI27" s="6"/>
      <c r="HJ27" s="6"/>
      <c r="HK27" s="6"/>
      <c r="HL27" s="6"/>
      <c r="HM27" s="6"/>
      <c r="HN27" s="6"/>
      <c r="HO27" s="6"/>
      <c r="HP27" s="6"/>
      <c r="HQ27" s="6"/>
      <c r="HR27" s="6"/>
      <c r="HS27" s="6"/>
      <c r="HT27" s="6"/>
      <c r="HU27" s="6"/>
      <c r="HV27" s="6"/>
      <c r="HW27" s="6"/>
      <c r="HX27" s="6"/>
      <c r="HY27" s="6"/>
      <c r="HZ27" s="6"/>
      <c r="IA27" s="6"/>
      <c r="IB27" s="6"/>
      <c r="IC27" s="6"/>
      <c r="ID27" s="6"/>
      <c r="IE27" s="6"/>
      <c r="IF27" s="6"/>
      <c r="IG27" s="6"/>
      <c r="IH27" s="6"/>
      <c r="II27" s="6"/>
      <c r="IJ27" s="6"/>
      <c r="IK27" s="6"/>
      <c r="IL27" s="6"/>
      <c r="IM27" s="6"/>
    </row>
    <row r="28" spans="1:248" ht="14.25" customHeight="1" x14ac:dyDescent="0.25">
      <c r="C28" s="6"/>
    </row>
    <row r="29" spans="1:248" ht="14.25" customHeight="1" x14ac:dyDescent="0.25">
      <c r="C29" s="6"/>
    </row>
    <row r="30" spans="1:248" ht="14.25" customHeight="1" x14ac:dyDescent="0.25">
      <c r="C30" s="6"/>
    </row>
    <row r="31" spans="1:248" ht="14.25" customHeight="1" x14ac:dyDescent="0.25">
      <c r="C31" s="6"/>
    </row>
    <row r="32" spans="1:248" x14ac:dyDescent="0.25">
      <c r="C32" s="6"/>
    </row>
    <row r="33" spans="3:3" x14ac:dyDescent="0.25">
      <c r="C33" s="6"/>
    </row>
    <row r="34" spans="3:3" x14ac:dyDescent="0.25">
      <c r="C34" s="6"/>
    </row>
    <row r="35" spans="3:3" x14ac:dyDescent="0.25">
      <c r="C35" s="6"/>
    </row>
    <row r="36" spans="3:3" x14ac:dyDescent="0.25">
      <c r="C36" s="6"/>
    </row>
  </sheetData>
  <sheetProtection sheet="1" objects="1" scenarios="1" selectLockedCells="1"/>
  <mergeCells count="12">
    <mergeCell ref="A1:E1"/>
    <mergeCell ref="A3:E3"/>
    <mergeCell ref="A19:E19"/>
    <mergeCell ref="A20:E20"/>
    <mergeCell ref="F20:G20"/>
    <mergeCell ref="A10:B10"/>
    <mergeCell ref="A11:B11"/>
    <mergeCell ref="A12:B12"/>
    <mergeCell ref="A13:B13"/>
    <mergeCell ref="A14:B14"/>
    <mergeCell ref="A15:B15"/>
    <mergeCell ref="A16:B16"/>
  </mergeCells>
  <phoneticPr fontId="68" type="noConversion"/>
  <pageMargins left="0.70866141732283472" right="0.70866141732283472" top="0.78740157480314965" bottom="0.78740157480314965" header="0.31496062992125984" footer="0.31496062992125984"/>
  <pageSetup paperSize="9" scale="89" orientation="landscape" r:id="rId1"/>
  <headerFooter>
    <oddHeader>&amp;LLandesbaudirektion Bayern
Beschaffung, Vergabe Verwaltungsleistungen (BVV)</oddHeader>
    <oddFooter>&amp;CSeite &amp;P von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43"/>
  <sheetViews>
    <sheetView showGridLines="0" zoomScaleNormal="100" workbookViewId="0">
      <selection activeCell="A3" sqref="A3:D3"/>
    </sheetView>
  </sheetViews>
  <sheetFormatPr baseColWidth="10" defaultColWidth="11.42578125" defaultRowHeight="14.25" x14ac:dyDescent="0.2"/>
  <cols>
    <col min="1" max="1" width="15" style="8" customWidth="1"/>
    <col min="2" max="2" width="60.7109375" style="7" customWidth="1"/>
    <col min="3" max="3" width="27.140625" style="7" customWidth="1"/>
    <col min="4" max="4" width="30.28515625" style="7" customWidth="1"/>
    <col min="5" max="16384" width="11.42578125" style="8"/>
  </cols>
  <sheetData>
    <row r="1" spans="1:17" s="27" customFormat="1" ht="34.5" customHeight="1" x14ac:dyDescent="0.25">
      <c r="A1" s="266" t="str">
        <f>Inhaltsverzeichnis!A1</f>
        <v xml:space="preserve">Vergabeverfahren 
im Geschäftsbereich des Bayerischen Staatsministerium für Wohnen, Bau und Verkehr </v>
      </c>
      <c r="B1" s="267"/>
      <c r="C1" s="267"/>
      <c r="D1" s="268"/>
    </row>
    <row r="2" spans="1:17" s="27" customFormat="1" ht="9" customHeight="1" x14ac:dyDescent="0.25"/>
    <row r="3" spans="1:17" s="27" customFormat="1" ht="43.5" customHeight="1" x14ac:dyDescent="0.25">
      <c r="A3" s="269" t="str">
        <f>Inhaltsverzeichnis!A3</f>
        <v>StBA Augsburg: Unterhaltsreinigung zwei Dienstgebäude in Augsburg
Excel-Teil: Leistungsverzeichnis (Anlage 1)</v>
      </c>
      <c r="B3" s="269"/>
      <c r="C3" s="269"/>
      <c r="D3" s="269"/>
      <c r="E3" s="2"/>
      <c r="F3" s="2"/>
      <c r="G3" s="2"/>
      <c r="H3" s="2"/>
      <c r="I3" s="2"/>
      <c r="J3" s="2"/>
      <c r="K3" s="2"/>
      <c r="L3" s="2"/>
      <c r="M3" s="2"/>
      <c r="N3" s="2"/>
      <c r="O3" s="2"/>
      <c r="P3" s="2"/>
      <c r="Q3" s="2"/>
    </row>
    <row r="4" spans="1:17" s="27" customFormat="1" ht="9" customHeight="1" x14ac:dyDescent="0.25">
      <c r="A4" s="3"/>
      <c r="B4" s="3"/>
      <c r="C4" s="3"/>
      <c r="D4" s="3"/>
      <c r="E4" s="3"/>
      <c r="F4" s="3"/>
      <c r="G4" s="3"/>
      <c r="H4" s="3"/>
      <c r="I4" s="3"/>
      <c r="J4" s="3"/>
      <c r="K4" s="3"/>
      <c r="L4" s="3"/>
      <c r="M4" s="3"/>
      <c r="N4" s="3"/>
      <c r="O4" s="3"/>
      <c r="P4" s="3"/>
      <c r="Q4" s="2"/>
    </row>
    <row r="5" spans="1:17" s="27" customFormat="1" ht="21" customHeight="1" x14ac:dyDescent="0.25">
      <c r="A5" s="270" t="str">
        <f>Inhaltsverzeichnis!A10</f>
        <v>1.    Legende Reigungshäufigkeiten (Turnus) und Reinigungsgruppen</v>
      </c>
      <c r="B5" s="270"/>
      <c r="C5" s="270"/>
      <c r="D5" s="270"/>
      <c r="E5" s="3"/>
      <c r="F5" s="3"/>
      <c r="G5" s="3"/>
      <c r="H5" s="3"/>
      <c r="I5" s="3"/>
      <c r="J5" s="3"/>
      <c r="K5" s="3"/>
      <c r="L5" s="3"/>
      <c r="M5" s="3"/>
      <c r="N5" s="3"/>
      <c r="O5" s="3"/>
      <c r="P5" s="3"/>
      <c r="Q5" s="2"/>
    </row>
    <row r="6" spans="1:17" s="27" customFormat="1" ht="15" customHeight="1" x14ac:dyDescent="0.25">
      <c r="A6" s="3"/>
      <c r="B6" s="3"/>
      <c r="C6" s="3"/>
      <c r="D6" s="3"/>
      <c r="E6" s="3"/>
      <c r="F6" s="3"/>
      <c r="G6" s="3"/>
      <c r="H6" s="3"/>
      <c r="I6" s="3"/>
      <c r="J6" s="3"/>
      <c r="K6" s="3"/>
      <c r="L6" s="3"/>
      <c r="M6" s="3"/>
      <c r="N6" s="3"/>
      <c r="O6" s="3"/>
      <c r="P6" s="3"/>
      <c r="Q6" s="2"/>
    </row>
    <row r="7" spans="1:17" s="27" customFormat="1" ht="15" customHeight="1" x14ac:dyDescent="0.25">
      <c r="A7" s="4" t="s">
        <v>0</v>
      </c>
      <c r="B7" s="4" t="str">
        <f>Inhaltsverzeichnis!B5</f>
        <v>Staatliches Bauamt Augsburg</v>
      </c>
      <c r="C7" s="4"/>
      <c r="D7" s="3"/>
      <c r="E7" s="3"/>
      <c r="F7" s="3"/>
      <c r="G7" s="3"/>
      <c r="H7" s="3"/>
      <c r="I7" s="3"/>
      <c r="J7" s="3"/>
      <c r="K7" s="3"/>
      <c r="L7" s="3"/>
      <c r="M7" s="3"/>
      <c r="N7" s="3"/>
      <c r="O7" s="3"/>
      <c r="P7" s="3"/>
      <c r="Q7" s="2"/>
    </row>
    <row r="8" spans="1:17" s="27" customFormat="1" ht="15" customHeight="1" x14ac:dyDescent="0.25">
      <c r="A8" s="29" t="s">
        <v>1</v>
      </c>
      <c r="B8" s="4" t="str">
        <f>Inhaltsverzeichnis!B6</f>
        <v>LBD-26-15-271</v>
      </c>
      <c r="C8" s="4"/>
      <c r="D8" s="1"/>
      <c r="E8" s="29"/>
      <c r="F8" s="5"/>
    </row>
    <row r="9" spans="1:17" s="27" customFormat="1" ht="15" customHeight="1" x14ac:dyDescent="0.25">
      <c r="A9" s="29"/>
      <c r="F9" s="5"/>
    </row>
    <row r="10" spans="1:17" s="141" customFormat="1" ht="20.25" customHeight="1" x14ac:dyDescent="0.2">
      <c r="A10" s="283" t="s">
        <v>176</v>
      </c>
      <c r="B10" s="283"/>
      <c r="C10" s="283"/>
      <c r="D10" s="283"/>
    </row>
    <row r="11" spans="1:17" s="27" customFormat="1" ht="24.75" customHeight="1" x14ac:dyDescent="0.25">
      <c r="A11" s="27" t="s">
        <v>246</v>
      </c>
      <c r="B11" s="1"/>
      <c r="C11" s="1"/>
      <c r="D11" s="1"/>
    </row>
    <row r="12" spans="1:17" ht="33" customHeight="1" x14ac:dyDescent="0.2">
      <c r="A12" s="143" t="s">
        <v>2</v>
      </c>
      <c r="B12" s="142" t="s">
        <v>330</v>
      </c>
      <c r="C12" s="143" t="s">
        <v>3</v>
      </c>
      <c r="D12" s="142" t="s">
        <v>171</v>
      </c>
    </row>
    <row r="13" spans="1:17" s="27" customFormat="1" ht="51" x14ac:dyDescent="0.25">
      <c r="A13" s="145" t="s">
        <v>4</v>
      </c>
      <c r="B13" s="147" t="s">
        <v>356</v>
      </c>
      <c r="C13" s="147" t="s">
        <v>278</v>
      </c>
      <c r="D13" s="147" t="s">
        <v>339</v>
      </c>
    </row>
    <row r="14" spans="1:17" s="27" customFormat="1" ht="24.95" customHeight="1" x14ac:dyDescent="0.25">
      <c r="A14" s="148" t="s">
        <v>5</v>
      </c>
      <c r="B14" s="146" t="s">
        <v>6</v>
      </c>
      <c r="C14" s="145" t="s">
        <v>7</v>
      </c>
      <c r="D14" s="145" t="s">
        <v>7</v>
      </c>
    </row>
    <row r="15" spans="1:17" s="27" customFormat="1" ht="24.95" customHeight="1" x14ac:dyDescent="0.25">
      <c r="A15" s="148">
        <v>1</v>
      </c>
      <c r="B15" s="149" t="s">
        <v>8</v>
      </c>
      <c r="C15" s="149">
        <v>52</v>
      </c>
      <c r="D15" s="149">
        <v>26</v>
      </c>
    </row>
    <row r="16" spans="1:17" s="27" customFormat="1" ht="24.95" customHeight="1" x14ac:dyDescent="0.25">
      <c r="A16" s="148">
        <v>2</v>
      </c>
      <c r="B16" s="149" t="s">
        <v>9</v>
      </c>
      <c r="C16" s="149">
        <v>104</v>
      </c>
      <c r="D16" s="149">
        <v>52</v>
      </c>
    </row>
    <row r="17" spans="1:4" s="27" customFormat="1" ht="24.95" customHeight="1" x14ac:dyDescent="0.25">
      <c r="A17" s="148">
        <v>3</v>
      </c>
      <c r="B17" s="149" t="s">
        <v>10</v>
      </c>
      <c r="C17" s="149">
        <v>156</v>
      </c>
      <c r="D17" s="149">
        <v>78</v>
      </c>
    </row>
    <row r="18" spans="1:4" s="27" customFormat="1" ht="24.95" customHeight="1" x14ac:dyDescent="0.25">
      <c r="A18" s="148">
        <v>5</v>
      </c>
      <c r="B18" s="149" t="s">
        <v>11</v>
      </c>
      <c r="C18" s="149">
        <v>250</v>
      </c>
      <c r="D18" s="149">
        <v>125</v>
      </c>
    </row>
    <row r="19" spans="1:4" s="27" customFormat="1" ht="24.95" customHeight="1" x14ac:dyDescent="0.25">
      <c r="A19" s="149" t="s">
        <v>12</v>
      </c>
      <c r="B19" s="149" t="s">
        <v>13</v>
      </c>
      <c r="C19" s="149">
        <v>12</v>
      </c>
      <c r="D19" s="149">
        <v>6</v>
      </c>
    </row>
    <row r="20" spans="1:4" s="27" customFormat="1" ht="24.95" customHeight="1" x14ac:dyDescent="0.25">
      <c r="A20" s="149" t="s">
        <v>14</v>
      </c>
      <c r="B20" s="149" t="s">
        <v>15</v>
      </c>
      <c r="C20" s="149">
        <v>24</v>
      </c>
      <c r="D20" s="149">
        <v>12</v>
      </c>
    </row>
    <row r="21" spans="1:4" ht="7.5" customHeight="1" x14ac:dyDescent="0.2"/>
    <row r="22" spans="1:4" s="27" customFormat="1" ht="24.75" customHeight="1" x14ac:dyDescent="0.25">
      <c r="A22" s="27" t="s">
        <v>16</v>
      </c>
      <c r="B22" s="1"/>
      <c r="C22" s="1"/>
      <c r="D22" s="1"/>
    </row>
    <row r="23" spans="1:4" ht="33" customHeight="1" x14ac:dyDescent="0.2">
      <c r="A23" s="143" t="s">
        <v>2</v>
      </c>
      <c r="B23" s="142" t="s">
        <v>330</v>
      </c>
      <c r="C23" s="142" t="s">
        <v>3</v>
      </c>
      <c r="D23" s="8"/>
    </row>
    <row r="24" spans="1:4" ht="24.95" customHeight="1" x14ac:dyDescent="0.2">
      <c r="A24" s="145" t="s">
        <v>17</v>
      </c>
      <c r="B24" s="145" t="s">
        <v>18</v>
      </c>
      <c r="C24" s="145">
        <v>1</v>
      </c>
      <c r="D24" s="8"/>
    </row>
    <row r="25" spans="1:4" ht="24.95" customHeight="1" x14ac:dyDescent="0.2">
      <c r="A25" s="146" t="s">
        <v>19</v>
      </c>
      <c r="B25" s="145" t="s">
        <v>20</v>
      </c>
      <c r="C25" s="146">
        <v>2</v>
      </c>
      <c r="D25" s="8"/>
    </row>
    <row r="26" spans="1:4" ht="24.95" customHeight="1" x14ac:dyDescent="0.2">
      <c r="A26" s="146" t="s">
        <v>21</v>
      </c>
      <c r="B26" s="145" t="s">
        <v>22</v>
      </c>
      <c r="C26" s="145">
        <v>4</v>
      </c>
      <c r="D26" s="8"/>
    </row>
    <row r="27" spans="1:4" ht="24.95" customHeight="1" x14ac:dyDescent="0.2">
      <c r="A27" s="146" t="s">
        <v>23</v>
      </c>
      <c r="B27" s="145" t="s">
        <v>24</v>
      </c>
      <c r="C27" s="145">
        <v>6</v>
      </c>
      <c r="D27" s="8"/>
    </row>
    <row r="29" spans="1:4" s="141" customFormat="1" ht="20.25" customHeight="1" x14ac:dyDescent="0.2">
      <c r="A29" s="283" t="s">
        <v>177</v>
      </c>
      <c r="B29" s="283"/>
      <c r="C29" s="283"/>
      <c r="D29" s="283"/>
    </row>
    <row r="30" spans="1:4" ht="9.75" customHeight="1" x14ac:dyDescent="0.2"/>
    <row r="31" spans="1:4" ht="33" customHeight="1" x14ac:dyDescent="0.2">
      <c r="A31" s="142" t="s">
        <v>112</v>
      </c>
      <c r="B31" s="143" t="s">
        <v>113</v>
      </c>
    </row>
    <row r="32" spans="1:4" ht="24.95" customHeight="1" x14ac:dyDescent="0.2">
      <c r="A32" s="144" t="s">
        <v>28</v>
      </c>
      <c r="B32" s="144" t="s">
        <v>341</v>
      </c>
    </row>
    <row r="33" spans="1:2" ht="24.95" customHeight="1" x14ac:dyDescent="0.2">
      <c r="A33" s="144" t="s">
        <v>29</v>
      </c>
      <c r="B33" s="144" t="s">
        <v>340</v>
      </c>
    </row>
    <row r="34" spans="1:2" ht="27.75" customHeight="1" x14ac:dyDescent="0.2">
      <c r="A34" s="144" t="s">
        <v>30</v>
      </c>
      <c r="B34" s="144" t="s">
        <v>345</v>
      </c>
    </row>
    <row r="35" spans="1:2" ht="24.95" customHeight="1" x14ac:dyDescent="0.2">
      <c r="A35" s="144" t="s">
        <v>31</v>
      </c>
      <c r="B35" s="144" t="s">
        <v>342</v>
      </c>
    </row>
    <row r="36" spans="1:2" ht="24.95" customHeight="1" x14ac:dyDescent="0.2">
      <c r="A36" s="144" t="s">
        <v>32</v>
      </c>
      <c r="B36" s="144" t="s">
        <v>343</v>
      </c>
    </row>
    <row r="37" spans="1:2" ht="24.95" customHeight="1" x14ac:dyDescent="0.2">
      <c r="A37" s="144" t="s">
        <v>33</v>
      </c>
      <c r="B37" s="144" t="s">
        <v>344</v>
      </c>
    </row>
    <row r="38" spans="1:2" ht="24.95" customHeight="1" x14ac:dyDescent="0.2">
      <c r="A38" s="144" t="s">
        <v>34</v>
      </c>
      <c r="B38" s="144" t="s">
        <v>150</v>
      </c>
    </row>
    <row r="39" spans="1:2" ht="24.95" customHeight="1" x14ac:dyDescent="0.2">
      <c r="A39" s="144" t="s">
        <v>35</v>
      </c>
      <c r="B39" s="144" t="s">
        <v>346</v>
      </c>
    </row>
    <row r="40" spans="1:2" ht="24.95" customHeight="1" x14ac:dyDescent="0.2">
      <c r="A40" s="144" t="s">
        <v>36</v>
      </c>
      <c r="B40" s="144" t="s">
        <v>347</v>
      </c>
    </row>
    <row r="41" spans="1:2" ht="24.95" customHeight="1" x14ac:dyDescent="0.2">
      <c r="A41" s="144" t="s">
        <v>37</v>
      </c>
      <c r="B41" s="144" t="s">
        <v>333</v>
      </c>
    </row>
    <row r="42" spans="1:2" ht="24.95" customHeight="1" x14ac:dyDescent="0.2">
      <c r="A42" s="144" t="s">
        <v>38</v>
      </c>
      <c r="B42" s="144" t="s">
        <v>114</v>
      </c>
    </row>
    <row r="43" spans="1:2" ht="24.95" customHeight="1" x14ac:dyDescent="0.2">
      <c r="A43" s="144" t="s">
        <v>93</v>
      </c>
      <c r="B43" s="144" t="s">
        <v>115</v>
      </c>
    </row>
  </sheetData>
  <sheetProtection sheet="1" objects="1" scenarios="1" selectLockedCells="1"/>
  <mergeCells count="5">
    <mergeCell ref="A29:D29"/>
    <mergeCell ref="A1:D1"/>
    <mergeCell ref="A3:D3"/>
    <mergeCell ref="A5:D5"/>
    <mergeCell ref="A10:D10"/>
  </mergeCells>
  <pageMargins left="0.70866141732283472" right="0.70866141732283472" top="0.78740157480314965" bottom="0.78740157480314965" header="0.31496062992125984" footer="0.31496062992125984"/>
  <pageSetup paperSize="9" scale="65" orientation="portrait" r:id="rId1"/>
  <headerFooter>
    <oddHeader>&amp;LLandesbaudirektion Bayern
Beschaffung, Vergabe Verwaltungsleistungen (BVV)</oddHeader>
    <oddFooter>&amp;CSeite &amp;P von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E68"/>
  <sheetViews>
    <sheetView showGridLines="0" zoomScale="90" zoomScaleNormal="90" zoomScaleSheetLayoutView="40" workbookViewId="0">
      <selection activeCell="A3" sqref="A3:U3"/>
    </sheetView>
  </sheetViews>
  <sheetFormatPr baseColWidth="10" defaultColWidth="11.42578125" defaultRowHeight="15" x14ac:dyDescent="0.25"/>
  <cols>
    <col min="1" max="1" width="43.5703125" style="10" customWidth="1"/>
    <col min="2" max="2" width="64" style="10" customWidth="1"/>
    <col min="3" max="22" width="6.140625" style="10" customWidth="1"/>
    <col min="23" max="16384" width="11.42578125" style="10"/>
  </cols>
  <sheetData>
    <row r="1" spans="1:31" s="27" customFormat="1" ht="34.5" customHeight="1" x14ac:dyDescent="0.25">
      <c r="A1" s="266" t="str">
        <f>Inhaltsverzeichnis!A1</f>
        <v xml:space="preserve">Vergabeverfahren 
im Geschäftsbereich des Bayerischen Staatsministerium für Wohnen, Bau und Verkehr </v>
      </c>
      <c r="B1" s="267"/>
      <c r="C1" s="267"/>
      <c r="D1" s="267"/>
      <c r="E1" s="267"/>
      <c r="F1" s="267"/>
      <c r="G1" s="267"/>
      <c r="H1" s="267"/>
      <c r="I1" s="267"/>
      <c r="J1" s="267"/>
      <c r="K1" s="267"/>
      <c r="L1" s="267"/>
      <c r="M1" s="267"/>
      <c r="N1" s="267"/>
      <c r="O1" s="267"/>
      <c r="P1" s="267"/>
      <c r="Q1" s="267"/>
      <c r="R1" s="267"/>
      <c r="S1" s="267"/>
      <c r="T1" s="267"/>
      <c r="U1" s="268"/>
    </row>
    <row r="2" spans="1:31" s="27" customFormat="1" ht="9" customHeight="1" x14ac:dyDescent="0.25"/>
    <row r="3" spans="1:31" s="27" customFormat="1" ht="43.5" customHeight="1" x14ac:dyDescent="0.25">
      <c r="A3" s="269" t="str">
        <f>Inhaltsverzeichnis!A3</f>
        <v>StBA Augsburg: Unterhaltsreinigung zwei Dienstgebäude in Augsburg
Excel-Teil: Leistungsverzeichnis (Anlage 1)</v>
      </c>
      <c r="B3" s="269"/>
      <c r="C3" s="269"/>
      <c r="D3" s="269"/>
      <c r="E3" s="269"/>
      <c r="F3" s="269"/>
      <c r="G3" s="269"/>
      <c r="H3" s="269"/>
      <c r="I3" s="269"/>
      <c r="J3" s="269"/>
      <c r="K3" s="269"/>
      <c r="L3" s="269"/>
      <c r="M3" s="269"/>
      <c r="N3" s="269"/>
      <c r="O3" s="269"/>
      <c r="P3" s="269"/>
      <c r="Q3" s="269"/>
      <c r="R3" s="269"/>
      <c r="S3" s="269"/>
      <c r="T3" s="269"/>
      <c r="U3" s="269"/>
      <c r="V3" s="2"/>
      <c r="W3" s="2"/>
      <c r="X3" s="2"/>
    </row>
    <row r="4" spans="1:31" s="27" customFormat="1" ht="9" customHeight="1" x14ac:dyDescent="0.25">
      <c r="A4" s="3"/>
      <c r="B4" s="3"/>
      <c r="C4" s="3"/>
      <c r="D4" s="3"/>
      <c r="E4" s="3"/>
      <c r="F4" s="3"/>
      <c r="G4" s="3"/>
      <c r="H4" s="3"/>
      <c r="I4" s="3"/>
      <c r="J4" s="3"/>
      <c r="K4" s="3"/>
      <c r="L4" s="3"/>
      <c r="M4" s="3"/>
      <c r="N4" s="3"/>
      <c r="O4" s="3"/>
      <c r="P4" s="3"/>
      <c r="Q4" s="3"/>
      <c r="R4" s="3"/>
      <c r="S4" s="3"/>
      <c r="T4" s="3"/>
      <c r="U4" s="3"/>
      <c r="V4" s="3"/>
      <c r="W4" s="3"/>
      <c r="X4" s="2"/>
    </row>
    <row r="5" spans="1:31" s="27" customFormat="1" ht="21" customHeight="1" x14ac:dyDescent="0.25">
      <c r="A5" s="270" t="str">
        <f>Inhaltsverzeichnis!A11</f>
        <v xml:space="preserve">2.    Leistungsverzeichnis </v>
      </c>
      <c r="B5" s="270"/>
      <c r="C5" s="270"/>
      <c r="D5" s="270"/>
      <c r="E5" s="270"/>
      <c r="F5" s="270"/>
      <c r="G5" s="270"/>
      <c r="H5" s="270"/>
      <c r="I5" s="270"/>
      <c r="J5" s="270"/>
      <c r="K5" s="270"/>
      <c r="L5" s="270"/>
      <c r="M5" s="270"/>
      <c r="N5" s="270"/>
      <c r="O5" s="270"/>
      <c r="P5" s="270"/>
      <c r="Q5" s="270"/>
      <c r="R5" s="270"/>
      <c r="S5" s="270"/>
      <c r="T5" s="270"/>
      <c r="U5" s="270"/>
      <c r="V5" s="3"/>
      <c r="W5" s="3"/>
      <c r="X5" s="2"/>
    </row>
    <row r="6" spans="1:31" s="27" customFormat="1" ht="15" customHeight="1" x14ac:dyDescent="0.25">
      <c r="A6" s="3"/>
      <c r="B6" s="3"/>
      <c r="C6" s="3"/>
      <c r="D6" s="3"/>
      <c r="E6" s="3"/>
      <c r="F6" s="3"/>
      <c r="G6" s="3"/>
      <c r="H6" s="3"/>
      <c r="I6" s="3"/>
      <c r="J6" s="3"/>
      <c r="K6" s="3"/>
      <c r="L6" s="3"/>
      <c r="M6" s="3"/>
      <c r="N6" s="3"/>
      <c r="O6" s="3"/>
      <c r="P6" s="3"/>
      <c r="Q6" s="3"/>
      <c r="R6" s="3"/>
      <c r="S6" s="3"/>
      <c r="T6" s="3"/>
      <c r="U6" s="3"/>
      <c r="V6" s="3"/>
      <c r="W6" s="3"/>
      <c r="X6" s="2"/>
    </row>
    <row r="7" spans="1:31" s="27" customFormat="1" ht="15" customHeight="1" x14ac:dyDescent="0.25">
      <c r="A7" s="4" t="s">
        <v>0</v>
      </c>
      <c r="B7" s="4" t="str">
        <f>Inhaltsverzeichnis!B5</f>
        <v>Staatliches Bauamt Augsburg</v>
      </c>
      <c r="C7" s="3"/>
      <c r="D7" s="3"/>
      <c r="E7" s="3"/>
      <c r="F7" s="3"/>
      <c r="G7" s="3"/>
      <c r="H7" s="3"/>
      <c r="I7" s="3"/>
      <c r="J7" s="3"/>
      <c r="K7" s="3"/>
      <c r="L7" s="3"/>
      <c r="M7" s="3"/>
      <c r="N7" s="3"/>
      <c r="O7" s="3"/>
      <c r="P7" s="3"/>
      <c r="Q7" s="3"/>
      <c r="R7" s="3"/>
      <c r="S7" s="3"/>
      <c r="T7" s="3"/>
      <c r="U7" s="3"/>
      <c r="V7" s="3"/>
      <c r="W7" s="3"/>
      <c r="X7" s="2"/>
    </row>
    <row r="8" spans="1:31" s="27" customFormat="1" ht="15" customHeight="1" thickBot="1" x14ac:dyDescent="0.3">
      <c r="A8" s="29" t="s">
        <v>116</v>
      </c>
      <c r="B8" s="4" t="str">
        <f>Inhaltsverzeichnis!B6</f>
        <v>LBD-26-15-271</v>
      </c>
      <c r="C8" s="29"/>
      <c r="D8" s="29"/>
      <c r="E8" s="5"/>
    </row>
    <row r="9" spans="1:31" ht="30" customHeight="1" thickBot="1" x14ac:dyDescent="0.3">
      <c r="C9" s="274" t="s">
        <v>685</v>
      </c>
      <c r="D9" s="275"/>
      <c r="E9" s="275"/>
      <c r="F9" s="275"/>
      <c r="G9" s="275"/>
      <c r="H9" s="275"/>
      <c r="I9" s="275"/>
      <c r="J9" s="275"/>
      <c r="K9" s="275"/>
      <c r="L9" s="276"/>
      <c r="M9" s="274" t="s">
        <v>684</v>
      </c>
      <c r="N9" s="275"/>
      <c r="O9" s="275"/>
      <c r="P9" s="275"/>
      <c r="Q9" s="275"/>
      <c r="R9" s="275"/>
      <c r="S9" s="275"/>
      <c r="T9" s="275"/>
      <c r="U9" s="276"/>
    </row>
    <row r="10" spans="1:31" ht="30" customHeight="1" x14ac:dyDescent="0.25">
      <c r="A10" s="262" t="s">
        <v>26</v>
      </c>
      <c r="B10" s="264" t="s">
        <v>27</v>
      </c>
      <c r="C10" s="271" t="s">
        <v>271</v>
      </c>
      <c r="D10" s="272"/>
      <c r="E10" s="272"/>
      <c r="F10" s="272"/>
      <c r="G10" s="272"/>
      <c r="H10" s="272"/>
      <c r="I10" s="272"/>
      <c r="J10" s="272"/>
      <c r="K10" s="272"/>
      <c r="L10" s="273"/>
      <c r="M10" s="271" t="s">
        <v>271</v>
      </c>
      <c r="N10" s="272"/>
      <c r="O10" s="272"/>
      <c r="P10" s="272"/>
      <c r="Q10" s="272"/>
      <c r="R10" s="272"/>
      <c r="S10" s="272"/>
      <c r="T10" s="272"/>
      <c r="U10" s="273"/>
    </row>
    <row r="11" spans="1:31" ht="18.75" customHeight="1" x14ac:dyDescent="0.25">
      <c r="A11" s="263"/>
      <c r="B11" s="265"/>
      <c r="C11" s="108" t="s">
        <v>28</v>
      </c>
      <c r="D11" s="109" t="s">
        <v>29</v>
      </c>
      <c r="E11" s="109" t="s">
        <v>30</v>
      </c>
      <c r="F11" s="109" t="s">
        <v>31</v>
      </c>
      <c r="G11" s="109" t="s">
        <v>33</v>
      </c>
      <c r="H11" s="109" t="s">
        <v>34</v>
      </c>
      <c r="I11" s="109" t="s">
        <v>35</v>
      </c>
      <c r="J11" s="109" t="s">
        <v>36</v>
      </c>
      <c r="K11" s="109" t="s">
        <v>37</v>
      </c>
      <c r="L11" s="110" t="s">
        <v>38</v>
      </c>
      <c r="M11" s="108" t="s">
        <v>28</v>
      </c>
      <c r="N11" s="109" t="s">
        <v>29</v>
      </c>
      <c r="O11" s="109" t="s">
        <v>30</v>
      </c>
      <c r="P11" s="109" t="s">
        <v>31</v>
      </c>
      <c r="Q11" s="109" t="s">
        <v>34</v>
      </c>
      <c r="R11" s="109" t="s">
        <v>35</v>
      </c>
      <c r="S11" s="109" t="s">
        <v>36</v>
      </c>
      <c r="T11" s="109" t="s">
        <v>37</v>
      </c>
      <c r="U11" s="110" t="s">
        <v>38</v>
      </c>
    </row>
    <row r="12" spans="1:31" ht="99.95" customHeight="1" thickBot="1" x14ac:dyDescent="0.3">
      <c r="A12" s="263"/>
      <c r="B12" s="265"/>
      <c r="C12" s="111" t="s">
        <v>145</v>
      </c>
      <c r="D12" s="112" t="s">
        <v>146</v>
      </c>
      <c r="E12" s="112" t="s">
        <v>147</v>
      </c>
      <c r="F12" s="112" t="s">
        <v>148</v>
      </c>
      <c r="G12" s="112" t="s">
        <v>149</v>
      </c>
      <c r="H12" s="112" t="s">
        <v>150</v>
      </c>
      <c r="I12" s="112" t="s">
        <v>151</v>
      </c>
      <c r="J12" s="112" t="s">
        <v>152</v>
      </c>
      <c r="K12" s="112" t="s">
        <v>333</v>
      </c>
      <c r="L12" s="113" t="s">
        <v>153</v>
      </c>
      <c r="M12" s="111" t="s">
        <v>145</v>
      </c>
      <c r="N12" s="112" t="s">
        <v>146</v>
      </c>
      <c r="O12" s="112" t="s">
        <v>147</v>
      </c>
      <c r="P12" s="112" t="s">
        <v>148</v>
      </c>
      <c r="Q12" s="112" t="s">
        <v>150</v>
      </c>
      <c r="R12" s="112" t="s">
        <v>151</v>
      </c>
      <c r="S12" s="112" t="s">
        <v>152</v>
      </c>
      <c r="T12" s="112" t="s">
        <v>333</v>
      </c>
      <c r="U12" s="113" t="s">
        <v>153</v>
      </c>
      <c r="V12" s="128"/>
      <c r="W12" s="127"/>
      <c r="X12" s="127"/>
      <c r="Y12" s="127"/>
      <c r="Z12" s="127"/>
      <c r="AA12" s="127"/>
      <c r="AB12" s="127"/>
      <c r="AC12" s="127"/>
      <c r="AD12" s="127"/>
      <c r="AE12" s="127"/>
    </row>
    <row r="13" spans="1:31" ht="16.5" customHeight="1" thickBot="1" x14ac:dyDescent="0.3">
      <c r="A13" s="122" t="s">
        <v>39</v>
      </c>
      <c r="B13" s="123"/>
      <c r="C13" s="124"/>
      <c r="D13" s="124"/>
      <c r="E13" s="124"/>
      <c r="F13" s="124"/>
      <c r="G13" s="124"/>
      <c r="H13" s="124"/>
      <c r="I13" s="124"/>
      <c r="J13" s="124"/>
      <c r="K13" s="124"/>
      <c r="L13" s="124"/>
      <c r="M13" s="124"/>
      <c r="N13" s="124"/>
      <c r="O13" s="124"/>
      <c r="P13" s="124"/>
      <c r="Q13" s="124"/>
      <c r="R13" s="124"/>
      <c r="S13" s="124"/>
      <c r="T13" s="124"/>
      <c r="U13" s="125"/>
      <c r="W13" s="60"/>
    </row>
    <row r="14" spans="1:31" ht="38.25" x14ac:dyDescent="0.25">
      <c r="A14" s="118" t="s">
        <v>127</v>
      </c>
      <c r="B14" s="119" t="s">
        <v>293</v>
      </c>
      <c r="C14" s="120" t="s">
        <v>40</v>
      </c>
      <c r="D14" s="121">
        <v>5</v>
      </c>
      <c r="E14" s="121">
        <v>5</v>
      </c>
      <c r="F14" s="121">
        <v>5</v>
      </c>
      <c r="G14" s="121" t="s">
        <v>40</v>
      </c>
      <c r="H14" s="121" t="s">
        <v>40</v>
      </c>
      <c r="I14" s="121" t="s">
        <v>40</v>
      </c>
      <c r="J14" s="121" t="s">
        <v>40</v>
      </c>
      <c r="K14" s="121" t="s">
        <v>40</v>
      </c>
      <c r="L14" s="204" t="s">
        <v>40</v>
      </c>
      <c r="M14" s="120" t="s">
        <v>40</v>
      </c>
      <c r="N14" s="121">
        <v>5</v>
      </c>
      <c r="O14" s="121">
        <v>5</v>
      </c>
      <c r="P14" s="121">
        <v>5</v>
      </c>
      <c r="Q14" s="121" t="s">
        <v>40</v>
      </c>
      <c r="R14" s="205" t="s">
        <v>40</v>
      </c>
      <c r="S14" s="121" t="s">
        <v>40</v>
      </c>
      <c r="T14" s="121" t="s">
        <v>40</v>
      </c>
      <c r="U14" s="204" t="s">
        <v>40</v>
      </c>
    </row>
    <row r="15" spans="1:31" ht="25.5" x14ac:dyDescent="0.25">
      <c r="A15" s="116" t="s">
        <v>128</v>
      </c>
      <c r="B15" s="101" t="s">
        <v>294</v>
      </c>
      <c r="C15" s="102">
        <v>5</v>
      </c>
      <c r="D15" s="103">
        <v>5</v>
      </c>
      <c r="E15" s="103" t="s">
        <v>40</v>
      </c>
      <c r="F15" s="103" t="s">
        <v>40</v>
      </c>
      <c r="G15" s="103" t="s">
        <v>40</v>
      </c>
      <c r="H15" s="103" t="s">
        <v>40</v>
      </c>
      <c r="I15" s="103" t="s">
        <v>40</v>
      </c>
      <c r="J15" s="103" t="s">
        <v>40</v>
      </c>
      <c r="K15" s="103" t="s">
        <v>40</v>
      </c>
      <c r="L15" s="104">
        <v>5</v>
      </c>
      <c r="M15" s="102">
        <v>5</v>
      </c>
      <c r="N15" s="103">
        <v>5</v>
      </c>
      <c r="O15" s="103" t="s">
        <v>40</v>
      </c>
      <c r="P15" s="103" t="s">
        <v>40</v>
      </c>
      <c r="Q15" s="103" t="s">
        <v>40</v>
      </c>
      <c r="R15" s="103" t="s">
        <v>40</v>
      </c>
      <c r="S15" s="103" t="s">
        <v>40</v>
      </c>
      <c r="T15" s="103" t="s">
        <v>40</v>
      </c>
      <c r="U15" s="104">
        <v>5</v>
      </c>
    </row>
    <row r="16" spans="1:31" x14ac:dyDescent="0.25">
      <c r="A16" s="116" t="s">
        <v>131</v>
      </c>
      <c r="B16" s="101" t="s">
        <v>295</v>
      </c>
      <c r="C16" s="102" t="s">
        <v>12</v>
      </c>
      <c r="D16" s="103" t="s">
        <v>12</v>
      </c>
      <c r="E16" s="103" t="s">
        <v>12</v>
      </c>
      <c r="F16" s="103" t="s">
        <v>12</v>
      </c>
      <c r="G16" s="206" t="s">
        <v>40</v>
      </c>
      <c r="H16" s="103" t="s">
        <v>40</v>
      </c>
      <c r="I16" s="206" t="s">
        <v>40</v>
      </c>
      <c r="J16" s="206" t="s">
        <v>40</v>
      </c>
      <c r="K16" s="103" t="s">
        <v>40</v>
      </c>
      <c r="L16" s="104" t="s">
        <v>12</v>
      </c>
      <c r="M16" s="102" t="s">
        <v>12</v>
      </c>
      <c r="N16" s="103" t="s">
        <v>12</v>
      </c>
      <c r="O16" s="103" t="s">
        <v>12</v>
      </c>
      <c r="P16" s="103" t="s">
        <v>12</v>
      </c>
      <c r="Q16" s="103" t="s">
        <v>40</v>
      </c>
      <c r="R16" s="206" t="s">
        <v>40</v>
      </c>
      <c r="S16" s="206" t="s">
        <v>40</v>
      </c>
      <c r="T16" s="103" t="s">
        <v>40</v>
      </c>
      <c r="U16" s="104" t="s">
        <v>12</v>
      </c>
    </row>
    <row r="17" spans="1:21" x14ac:dyDescent="0.25">
      <c r="A17" s="116" t="s">
        <v>41</v>
      </c>
      <c r="B17" s="101" t="s">
        <v>42</v>
      </c>
      <c r="C17" s="102" t="s">
        <v>40</v>
      </c>
      <c r="D17" s="103" t="s">
        <v>40</v>
      </c>
      <c r="E17" s="103" t="s">
        <v>40</v>
      </c>
      <c r="F17" s="103" t="s">
        <v>40</v>
      </c>
      <c r="G17" s="103" t="s">
        <v>40</v>
      </c>
      <c r="H17" s="103" t="s">
        <v>40</v>
      </c>
      <c r="I17" s="103" t="s">
        <v>40</v>
      </c>
      <c r="J17" s="103">
        <v>5</v>
      </c>
      <c r="K17" s="103" t="s">
        <v>40</v>
      </c>
      <c r="L17" s="104" t="s">
        <v>40</v>
      </c>
      <c r="M17" s="102" t="s">
        <v>40</v>
      </c>
      <c r="N17" s="103" t="s">
        <v>40</v>
      </c>
      <c r="O17" s="103" t="s">
        <v>40</v>
      </c>
      <c r="P17" s="103" t="s">
        <v>40</v>
      </c>
      <c r="Q17" s="103" t="s">
        <v>40</v>
      </c>
      <c r="R17" s="103" t="s">
        <v>40</v>
      </c>
      <c r="S17" s="103">
        <v>5</v>
      </c>
      <c r="T17" s="103" t="s">
        <v>40</v>
      </c>
      <c r="U17" s="104" t="s">
        <v>40</v>
      </c>
    </row>
    <row r="18" spans="1:21" ht="25.5" x14ac:dyDescent="0.25">
      <c r="A18" s="116" t="s">
        <v>43</v>
      </c>
      <c r="B18" s="101" t="s">
        <v>296</v>
      </c>
      <c r="C18" s="102" t="s">
        <v>40</v>
      </c>
      <c r="D18" s="103" t="s">
        <v>40</v>
      </c>
      <c r="E18" s="103" t="s">
        <v>40</v>
      </c>
      <c r="F18" s="103" t="s">
        <v>40</v>
      </c>
      <c r="G18" s="103" t="s">
        <v>40</v>
      </c>
      <c r="H18" s="103">
        <v>1</v>
      </c>
      <c r="I18" s="103" t="s">
        <v>40</v>
      </c>
      <c r="J18" s="103" t="s">
        <v>40</v>
      </c>
      <c r="K18" s="103" t="s">
        <v>40</v>
      </c>
      <c r="L18" s="104" t="s">
        <v>40</v>
      </c>
      <c r="M18" s="102" t="s">
        <v>40</v>
      </c>
      <c r="N18" s="103" t="s">
        <v>40</v>
      </c>
      <c r="O18" s="103" t="s">
        <v>40</v>
      </c>
      <c r="P18" s="103" t="s">
        <v>40</v>
      </c>
      <c r="Q18" s="103">
        <v>1</v>
      </c>
      <c r="R18" s="103" t="s">
        <v>40</v>
      </c>
      <c r="S18" s="103" t="s">
        <v>40</v>
      </c>
      <c r="T18" s="103" t="s">
        <v>40</v>
      </c>
      <c r="U18" s="104" t="s">
        <v>40</v>
      </c>
    </row>
    <row r="19" spans="1:21" x14ac:dyDescent="0.25">
      <c r="A19" s="116" t="s">
        <v>44</v>
      </c>
      <c r="B19" s="101" t="s">
        <v>297</v>
      </c>
      <c r="C19" s="102" t="s">
        <v>40</v>
      </c>
      <c r="D19" s="206" t="s">
        <v>40</v>
      </c>
      <c r="E19" s="103" t="s">
        <v>40</v>
      </c>
      <c r="F19" s="103" t="s">
        <v>40</v>
      </c>
      <c r="G19" s="103" t="s">
        <v>40</v>
      </c>
      <c r="H19" s="103" t="s">
        <v>40</v>
      </c>
      <c r="I19" s="103">
        <v>1</v>
      </c>
      <c r="J19" s="103" t="s">
        <v>40</v>
      </c>
      <c r="K19" s="103" t="s">
        <v>40</v>
      </c>
      <c r="L19" s="104" t="s">
        <v>40</v>
      </c>
      <c r="M19" s="102" t="s">
        <v>40</v>
      </c>
      <c r="N19" s="206" t="s">
        <v>40</v>
      </c>
      <c r="O19" s="103" t="s">
        <v>40</v>
      </c>
      <c r="P19" s="103" t="s">
        <v>40</v>
      </c>
      <c r="Q19" s="103" t="s">
        <v>40</v>
      </c>
      <c r="R19" s="103">
        <v>1</v>
      </c>
      <c r="S19" s="103" t="s">
        <v>40</v>
      </c>
      <c r="T19" s="103" t="s">
        <v>40</v>
      </c>
      <c r="U19" s="104" t="s">
        <v>40</v>
      </c>
    </row>
    <row r="20" spans="1:21" ht="25.5" x14ac:dyDescent="0.25">
      <c r="A20" s="117" t="s">
        <v>45</v>
      </c>
      <c r="B20" s="101" t="s">
        <v>298</v>
      </c>
      <c r="C20" s="102" t="s">
        <v>12</v>
      </c>
      <c r="D20" s="206" t="s">
        <v>40</v>
      </c>
      <c r="E20" s="103" t="s">
        <v>40</v>
      </c>
      <c r="F20" s="103" t="s">
        <v>40</v>
      </c>
      <c r="G20" s="103" t="s">
        <v>40</v>
      </c>
      <c r="H20" s="103" t="s">
        <v>40</v>
      </c>
      <c r="I20" s="103" t="s">
        <v>40</v>
      </c>
      <c r="J20" s="103" t="s">
        <v>40</v>
      </c>
      <c r="K20" s="103" t="s">
        <v>40</v>
      </c>
      <c r="L20" s="104" t="s">
        <v>40</v>
      </c>
      <c r="M20" s="102" t="s">
        <v>12</v>
      </c>
      <c r="N20" s="206" t="s">
        <v>40</v>
      </c>
      <c r="O20" s="103" t="s">
        <v>40</v>
      </c>
      <c r="P20" s="103" t="s">
        <v>40</v>
      </c>
      <c r="Q20" s="103" t="s">
        <v>40</v>
      </c>
      <c r="R20" s="103" t="s">
        <v>40</v>
      </c>
      <c r="S20" s="103" t="s">
        <v>40</v>
      </c>
      <c r="T20" s="103" t="s">
        <v>40</v>
      </c>
      <c r="U20" s="104" t="s">
        <v>40</v>
      </c>
    </row>
    <row r="21" spans="1:21" x14ac:dyDescent="0.25">
      <c r="A21" s="116" t="s">
        <v>46</v>
      </c>
      <c r="B21" s="101" t="s">
        <v>299</v>
      </c>
      <c r="C21" s="207" t="s">
        <v>40</v>
      </c>
      <c r="D21" s="103" t="s">
        <v>40</v>
      </c>
      <c r="E21" s="103" t="s">
        <v>40</v>
      </c>
      <c r="F21" s="103" t="s">
        <v>40</v>
      </c>
      <c r="G21" s="103" t="s">
        <v>40</v>
      </c>
      <c r="H21" s="103" t="s">
        <v>40</v>
      </c>
      <c r="I21" s="103" t="s">
        <v>40</v>
      </c>
      <c r="J21" s="103" t="s">
        <v>40</v>
      </c>
      <c r="K21" s="103" t="s">
        <v>40</v>
      </c>
      <c r="L21" s="104">
        <v>1</v>
      </c>
      <c r="M21" s="207" t="s">
        <v>40</v>
      </c>
      <c r="N21" s="103" t="s">
        <v>40</v>
      </c>
      <c r="O21" s="103" t="s">
        <v>40</v>
      </c>
      <c r="P21" s="103" t="s">
        <v>40</v>
      </c>
      <c r="Q21" s="103" t="s">
        <v>40</v>
      </c>
      <c r="R21" s="103" t="s">
        <v>40</v>
      </c>
      <c r="S21" s="103" t="s">
        <v>40</v>
      </c>
      <c r="T21" s="103" t="s">
        <v>40</v>
      </c>
      <c r="U21" s="104">
        <v>1</v>
      </c>
    </row>
    <row r="22" spans="1:21" ht="32.25" customHeight="1" x14ac:dyDescent="0.25">
      <c r="A22" s="116" t="s">
        <v>47</v>
      </c>
      <c r="B22" s="101" t="s">
        <v>301</v>
      </c>
      <c r="C22" s="102" t="s">
        <v>40</v>
      </c>
      <c r="D22" s="103" t="s">
        <v>12</v>
      </c>
      <c r="E22" s="103" t="s">
        <v>40</v>
      </c>
      <c r="F22" s="103" t="s">
        <v>40</v>
      </c>
      <c r="G22" s="103" t="s">
        <v>40</v>
      </c>
      <c r="H22" s="103" t="s">
        <v>40</v>
      </c>
      <c r="I22" s="103" t="s">
        <v>40</v>
      </c>
      <c r="J22" s="206" t="s">
        <v>40</v>
      </c>
      <c r="K22" s="103" t="s">
        <v>40</v>
      </c>
      <c r="L22" s="104" t="s">
        <v>40</v>
      </c>
      <c r="M22" s="102" t="s">
        <v>40</v>
      </c>
      <c r="N22" s="103" t="s">
        <v>12</v>
      </c>
      <c r="O22" s="103" t="s">
        <v>40</v>
      </c>
      <c r="P22" s="103" t="s">
        <v>40</v>
      </c>
      <c r="Q22" s="103" t="s">
        <v>40</v>
      </c>
      <c r="R22" s="103" t="s">
        <v>40</v>
      </c>
      <c r="S22" s="206" t="s">
        <v>40</v>
      </c>
      <c r="T22" s="103" t="s">
        <v>40</v>
      </c>
      <c r="U22" s="104" t="s">
        <v>40</v>
      </c>
    </row>
    <row r="23" spans="1:21" x14ac:dyDescent="0.25">
      <c r="A23" s="116" t="s">
        <v>48</v>
      </c>
      <c r="B23" s="114" t="s">
        <v>302</v>
      </c>
      <c r="C23" s="106" t="s">
        <v>40</v>
      </c>
      <c r="D23" s="105" t="s">
        <v>40</v>
      </c>
      <c r="E23" s="105" t="s">
        <v>40</v>
      </c>
      <c r="F23" s="105" t="s">
        <v>40</v>
      </c>
      <c r="G23" s="208" t="s">
        <v>40</v>
      </c>
      <c r="H23" s="105" t="s">
        <v>40</v>
      </c>
      <c r="I23" s="105" t="s">
        <v>12</v>
      </c>
      <c r="J23" s="105" t="s">
        <v>12</v>
      </c>
      <c r="K23" s="105" t="s">
        <v>12</v>
      </c>
      <c r="L23" s="104" t="s">
        <v>40</v>
      </c>
      <c r="M23" s="106" t="s">
        <v>40</v>
      </c>
      <c r="N23" s="105" t="s">
        <v>40</v>
      </c>
      <c r="O23" s="105" t="s">
        <v>40</v>
      </c>
      <c r="P23" s="105" t="s">
        <v>40</v>
      </c>
      <c r="Q23" s="105" t="s">
        <v>40</v>
      </c>
      <c r="R23" s="105" t="s">
        <v>12</v>
      </c>
      <c r="S23" s="105" t="s">
        <v>12</v>
      </c>
      <c r="T23" s="105" t="s">
        <v>12</v>
      </c>
      <c r="U23" s="104" t="s">
        <v>40</v>
      </c>
    </row>
    <row r="24" spans="1:21" x14ac:dyDescent="0.25">
      <c r="A24" s="117" t="s">
        <v>50</v>
      </c>
      <c r="B24" s="101" t="s">
        <v>49</v>
      </c>
      <c r="C24" s="106" t="s">
        <v>12</v>
      </c>
      <c r="D24" s="105" t="s">
        <v>12</v>
      </c>
      <c r="E24" s="105" t="s">
        <v>40</v>
      </c>
      <c r="F24" s="103" t="s">
        <v>12</v>
      </c>
      <c r="G24" s="105" t="s">
        <v>40</v>
      </c>
      <c r="H24" s="105" t="s">
        <v>40</v>
      </c>
      <c r="I24" s="105" t="s">
        <v>12</v>
      </c>
      <c r="J24" s="105" t="s">
        <v>40</v>
      </c>
      <c r="K24" s="105" t="s">
        <v>40</v>
      </c>
      <c r="L24" s="107" t="s">
        <v>40</v>
      </c>
      <c r="M24" s="106" t="s">
        <v>12</v>
      </c>
      <c r="N24" s="105" t="s">
        <v>12</v>
      </c>
      <c r="O24" s="105" t="s">
        <v>40</v>
      </c>
      <c r="P24" s="103" t="s">
        <v>12</v>
      </c>
      <c r="Q24" s="105" t="s">
        <v>40</v>
      </c>
      <c r="R24" s="105" t="s">
        <v>12</v>
      </c>
      <c r="S24" s="105" t="s">
        <v>40</v>
      </c>
      <c r="T24" s="105" t="s">
        <v>40</v>
      </c>
      <c r="U24" s="107" t="s">
        <v>40</v>
      </c>
    </row>
    <row r="25" spans="1:21" ht="27" customHeight="1" x14ac:dyDescent="0.25">
      <c r="A25" s="116" t="s">
        <v>51</v>
      </c>
      <c r="B25" s="101" t="s">
        <v>304</v>
      </c>
      <c r="C25" s="102" t="s">
        <v>12</v>
      </c>
      <c r="D25" s="103" t="s">
        <v>40</v>
      </c>
      <c r="E25" s="105" t="s">
        <v>40</v>
      </c>
      <c r="F25" s="103" t="s">
        <v>40</v>
      </c>
      <c r="G25" s="103" t="s">
        <v>40</v>
      </c>
      <c r="H25" s="103" t="s">
        <v>40</v>
      </c>
      <c r="I25" s="103" t="s">
        <v>12</v>
      </c>
      <c r="J25" s="103" t="s">
        <v>12</v>
      </c>
      <c r="K25" s="103" t="s">
        <v>40</v>
      </c>
      <c r="L25" s="104" t="s">
        <v>40</v>
      </c>
      <c r="M25" s="102" t="s">
        <v>12</v>
      </c>
      <c r="N25" s="103" t="s">
        <v>40</v>
      </c>
      <c r="O25" s="105" t="s">
        <v>40</v>
      </c>
      <c r="P25" s="103" t="s">
        <v>40</v>
      </c>
      <c r="Q25" s="103" t="s">
        <v>40</v>
      </c>
      <c r="R25" s="103" t="s">
        <v>12</v>
      </c>
      <c r="S25" s="103" t="s">
        <v>12</v>
      </c>
      <c r="T25" s="103" t="s">
        <v>40</v>
      </c>
      <c r="U25" s="104" t="s">
        <v>40</v>
      </c>
    </row>
    <row r="26" spans="1:21" x14ac:dyDescent="0.25">
      <c r="A26" s="117" t="s">
        <v>52</v>
      </c>
      <c r="B26" s="101" t="s">
        <v>53</v>
      </c>
      <c r="C26" s="102" t="s">
        <v>40</v>
      </c>
      <c r="D26" s="103" t="s">
        <v>12</v>
      </c>
      <c r="E26" s="103" t="s">
        <v>40</v>
      </c>
      <c r="F26" s="103" t="s">
        <v>40</v>
      </c>
      <c r="G26" s="208" t="s">
        <v>40</v>
      </c>
      <c r="H26" s="103" t="s">
        <v>40</v>
      </c>
      <c r="I26" s="105" t="s">
        <v>40</v>
      </c>
      <c r="J26" s="105" t="s">
        <v>40</v>
      </c>
      <c r="K26" s="103" t="s">
        <v>40</v>
      </c>
      <c r="L26" s="104" t="s">
        <v>40</v>
      </c>
      <c r="M26" s="102" t="s">
        <v>40</v>
      </c>
      <c r="N26" s="103" t="s">
        <v>12</v>
      </c>
      <c r="O26" s="103" t="s">
        <v>40</v>
      </c>
      <c r="P26" s="103" t="s">
        <v>40</v>
      </c>
      <c r="Q26" s="103" t="s">
        <v>40</v>
      </c>
      <c r="R26" s="105" t="s">
        <v>40</v>
      </c>
      <c r="S26" s="105" t="s">
        <v>40</v>
      </c>
      <c r="T26" s="103" t="s">
        <v>40</v>
      </c>
      <c r="U26" s="104" t="s">
        <v>40</v>
      </c>
    </row>
    <row r="27" spans="1:21" x14ac:dyDescent="0.25">
      <c r="A27" s="116" t="s">
        <v>165</v>
      </c>
      <c r="B27" s="101" t="s">
        <v>166</v>
      </c>
      <c r="C27" s="102" t="s">
        <v>40</v>
      </c>
      <c r="D27" s="103" t="s">
        <v>40</v>
      </c>
      <c r="E27" s="103" t="s">
        <v>40</v>
      </c>
      <c r="F27" s="103">
        <v>5</v>
      </c>
      <c r="G27" s="103" t="s">
        <v>40</v>
      </c>
      <c r="H27" s="103" t="s">
        <v>40</v>
      </c>
      <c r="I27" s="103" t="s">
        <v>40</v>
      </c>
      <c r="J27" s="103" t="s">
        <v>40</v>
      </c>
      <c r="K27" s="103" t="s">
        <v>40</v>
      </c>
      <c r="L27" s="104" t="s">
        <v>40</v>
      </c>
      <c r="M27" s="102" t="s">
        <v>40</v>
      </c>
      <c r="N27" s="103" t="s">
        <v>40</v>
      </c>
      <c r="O27" s="103" t="s">
        <v>40</v>
      </c>
      <c r="P27" s="103">
        <v>5</v>
      </c>
      <c r="Q27" s="103" t="s">
        <v>40</v>
      </c>
      <c r="R27" s="103" t="s">
        <v>40</v>
      </c>
      <c r="S27" s="103" t="s">
        <v>40</v>
      </c>
      <c r="T27" s="103" t="s">
        <v>40</v>
      </c>
      <c r="U27" s="104" t="s">
        <v>40</v>
      </c>
    </row>
    <row r="28" spans="1:21" x14ac:dyDescent="0.25">
      <c r="A28" s="116" t="s">
        <v>54</v>
      </c>
      <c r="B28" s="101" t="s">
        <v>55</v>
      </c>
      <c r="C28" s="102" t="s">
        <v>40</v>
      </c>
      <c r="D28" s="103" t="s">
        <v>40</v>
      </c>
      <c r="E28" s="103" t="s">
        <v>40</v>
      </c>
      <c r="F28" s="105" t="s">
        <v>12</v>
      </c>
      <c r="G28" s="103" t="s">
        <v>40</v>
      </c>
      <c r="H28" s="103" t="s">
        <v>40</v>
      </c>
      <c r="I28" s="103" t="s">
        <v>40</v>
      </c>
      <c r="J28" s="103" t="s">
        <v>40</v>
      </c>
      <c r="K28" s="103" t="s">
        <v>40</v>
      </c>
      <c r="L28" s="104" t="s">
        <v>40</v>
      </c>
      <c r="M28" s="102" t="s">
        <v>40</v>
      </c>
      <c r="N28" s="103" t="s">
        <v>40</v>
      </c>
      <c r="O28" s="103" t="s">
        <v>40</v>
      </c>
      <c r="P28" s="105" t="s">
        <v>12</v>
      </c>
      <c r="Q28" s="103" t="s">
        <v>40</v>
      </c>
      <c r="R28" s="103" t="s">
        <v>40</v>
      </c>
      <c r="S28" s="103" t="s">
        <v>40</v>
      </c>
      <c r="T28" s="103" t="s">
        <v>40</v>
      </c>
      <c r="U28" s="104" t="s">
        <v>40</v>
      </c>
    </row>
    <row r="29" spans="1:21" ht="25.5" x14ac:dyDescent="0.25">
      <c r="A29" s="116" t="s">
        <v>167</v>
      </c>
      <c r="B29" s="101" t="s">
        <v>55</v>
      </c>
      <c r="C29" s="102" t="s">
        <v>40</v>
      </c>
      <c r="D29" s="103" t="s">
        <v>40</v>
      </c>
      <c r="E29" s="103" t="s">
        <v>40</v>
      </c>
      <c r="F29" s="103">
        <v>1</v>
      </c>
      <c r="G29" s="103" t="s">
        <v>40</v>
      </c>
      <c r="H29" s="103" t="s">
        <v>40</v>
      </c>
      <c r="I29" s="103" t="s">
        <v>40</v>
      </c>
      <c r="J29" s="103" t="s">
        <v>40</v>
      </c>
      <c r="K29" s="103" t="s">
        <v>40</v>
      </c>
      <c r="L29" s="104" t="s">
        <v>40</v>
      </c>
      <c r="M29" s="102" t="s">
        <v>40</v>
      </c>
      <c r="N29" s="103" t="s">
        <v>40</v>
      </c>
      <c r="O29" s="103" t="s">
        <v>40</v>
      </c>
      <c r="P29" s="103">
        <v>1</v>
      </c>
      <c r="Q29" s="103" t="s">
        <v>40</v>
      </c>
      <c r="R29" s="103" t="s">
        <v>40</v>
      </c>
      <c r="S29" s="103" t="s">
        <v>40</v>
      </c>
      <c r="T29" s="103" t="s">
        <v>40</v>
      </c>
      <c r="U29" s="104" t="s">
        <v>40</v>
      </c>
    </row>
    <row r="30" spans="1:21" x14ac:dyDescent="0.25">
      <c r="A30" s="116" t="s">
        <v>56</v>
      </c>
      <c r="B30" s="101" t="s">
        <v>305</v>
      </c>
      <c r="C30" s="102" t="s">
        <v>40</v>
      </c>
      <c r="D30" s="103" t="s">
        <v>40</v>
      </c>
      <c r="E30" s="103" t="s">
        <v>40</v>
      </c>
      <c r="F30" s="103">
        <v>1</v>
      </c>
      <c r="G30" s="103" t="s">
        <v>40</v>
      </c>
      <c r="H30" s="103" t="s">
        <v>40</v>
      </c>
      <c r="I30" s="103">
        <v>1</v>
      </c>
      <c r="J30" s="103">
        <v>1</v>
      </c>
      <c r="K30" s="103" t="s">
        <v>40</v>
      </c>
      <c r="L30" s="104" t="s">
        <v>40</v>
      </c>
      <c r="M30" s="102" t="s">
        <v>40</v>
      </c>
      <c r="N30" s="103" t="s">
        <v>40</v>
      </c>
      <c r="O30" s="103" t="s">
        <v>40</v>
      </c>
      <c r="P30" s="103">
        <v>1</v>
      </c>
      <c r="Q30" s="103" t="s">
        <v>40</v>
      </c>
      <c r="R30" s="103">
        <v>1</v>
      </c>
      <c r="S30" s="103">
        <v>1</v>
      </c>
      <c r="T30" s="103" t="s">
        <v>40</v>
      </c>
      <c r="U30" s="104" t="s">
        <v>40</v>
      </c>
    </row>
    <row r="31" spans="1:21" ht="25.5" x14ac:dyDescent="0.25">
      <c r="A31" s="117" t="s">
        <v>57</v>
      </c>
      <c r="B31" s="101" t="s">
        <v>306</v>
      </c>
      <c r="C31" s="102" t="s">
        <v>12</v>
      </c>
      <c r="D31" s="103" t="s">
        <v>12</v>
      </c>
      <c r="E31" s="103" t="s">
        <v>40</v>
      </c>
      <c r="F31" s="103">
        <v>2</v>
      </c>
      <c r="G31" s="206" t="s">
        <v>40</v>
      </c>
      <c r="H31" s="103" t="s">
        <v>40</v>
      </c>
      <c r="I31" s="206" t="s">
        <v>40</v>
      </c>
      <c r="J31" s="103" t="s">
        <v>40</v>
      </c>
      <c r="K31" s="103" t="s">
        <v>40</v>
      </c>
      <c r="L31" s="104" t="s">
        <v>40</v>
      </c>
      <c r="M31" s="102" t="s">
        <v>12</v>
      </c>
      <c r="N31" s="103" t="s">
        <v>12</v>
      </c>
      <c r="O31" s="103" t="s">
        <v>40</v>
      </c>
      <c r="P31" s="103">
        <v>2</v>
      </c>
      <c r="Q31" s="103" t="s">
        <v>40</v>
      </c>
      <c r="R31" s="206" t="s">
        <v>40</v>
      </c>
      <c r="S31" s="103" t="s">
        <v>40</v>
      </c>
      <c r="T31" s="103" t="s">
        <v>40</v>
      </c>
      <c r="U31" s="104" t="s">
        <v>40</v>
      </c>
    </row>
    <row r="32" spans="1:21" ht="23.25" customHeight="1" x14ac:dyDescent="0.25">
      <c r="A32" s="117" t="s">
        <v>58</v>
      </c>
      <c r="B32" s="101" t="s">
        <v>307</v>
      </c>
      <c r="C32" s="102">
        <v>1</v>
      </c>
      <c r="D32" s="103" t="s">
        <v>40</v>
      </c>
      <c r="E32" s="103" t="s">
        <v>40</v>
      </c>
      <c r="F32" s="103" t="s">
        <v>40</v>
      </c>
      <c r="G32" s="103" t="s">
        <v>40</v>
      </c>
      <c r="H32" s="103" t="s">
        <v>40</v>
      </c>
      <c r="I32" s="103" t="s">
        <v>40</v>
      </c>
      <c r="J32" s="103" t="s">
        <v>40</v>
      </c>
      <c r="K32" s="103" t="s">
        <v>40</v>
      </c>
      <c r="L32" s="104" t="s">
        <v>40</v>
      </c>
      <c r="M32" s="102">
        <v>1</v>
      </c>
      <c r="N32" s="103" t="s">
        <v>40</v>
      </c>
      <c r="O32" s="103" t="s">
        <v>40</v>
      </c>
      <c r="P32" s="103" t="s">
        <v>40</v>
      </c>
      <c r="Q32" s="103" t="s">
        <v>40</v>
      </c>
      <c r="R32" s="103" t="s">
        <v>40</v>
      </c>
      <c r="S32" s="103" t="s">
        <v>40</v>
      </c>
      <c r="T32" s="103" t="s">
        <v>40</v>
      </c>
      <c r="U32" s="104" t="s">
        <v>40</v>
      </c>
    </row>
    <row r="33" spans="1:21" x14ac:dyDescent="0.25">
      <c r="A33" s="117" t="s">
        <v>59</v>
      </c>
      <c r="B33" s="101" t="s">
        <v>307</v>
      </c>
      <c r="C33" s="102">
        <v>1</v>
      </c>
      <c r="D33" s="103" t="s">
        <v>40</v>
      </c>
      <c r="E33" s="103" t="s">
        <v>40</v>
      </c>
      <c r="F33" s="103" t="s">
        <v>40</v>
      </c>
      <c r="G33" s="105" t="s">
        <v>40</v>
      </c>
      <c r="H33" s="103" t="s">
        <v>40</v>
      </c>
      <c r="I33" s="105" t="s">
        <v>40</v>
      </c>
      <c r="J33" s="105" t="s">
        <v>40</v>
      </c>
      <c r="K33" s="103" t="s">
        <v>40</v>
      </c>
      <c r="L33" s="104" t="s">
        <v>40</v>
      </c>
      <c r="M33" s="102">
        <v>1</v>
      </c>
      <c r="N33" s="103" t="s">
        <v>40</v>
      </c>
      <c r="O33" s="103" t="s">
        <v>40</v>
      </c>
      <c r="P33" s="103" t="s">
        <v>40</v>
      </c>
      <c r="Q33" s="103" t="s">
        <v>40</v>
      </c>
      <c r="R33" s="105" t="s">
        <v>40</v>
      </c>
      <c r="S33" s="105" t="s">
        <v>40</v>
      </c>
      <c r="T33" s="103" t="s">
        <v>40</v>
      </c>
      <c r="U33" s="104" t="s">
        <v>40</v>
      </c>
    </row>
    <row r="34" spans="1:21" ht="15" customHeight="1" x14ac:dyDescent="0.25">
      <c r="A34" s="117" t="s">
        <v>59</v>
      </c>
      <c r="B34" s="101" t="s">
        <v>309</v>
      </c>
      <c r="C34" s="102">
        <v>1</v>
      </c>
      <c r="D34" s="103" t="s">
        <v>40</v>
      </c>
      <c r="E34" s="103" t="s">
        <v>40</v>
      </c>
      <c r="F34" s="103" t="s">
        <v>40</v>
      </c>
      <c r="G34" s="105" t="s">
        <v>40</v>
      </c>
      <c r="H34" s="103" t="s">
        <v>40</v>
      </c>
      <c r="I34" s="105" t="s">
        <v>40</v>
      </c>
      <c r="J34" s="105" t="s">
        <v>40</v>
      </c>
      <c r="K34" s="103" t="s">
        <v>40</v>
      </c>
      <c r="L34" s="104" t="s">
        <v>40</v>
      </c>
      <c r="M34" s="102">
        <v>1</v>
      </c>
      <c r="N34" s="103" t="s">
        <v>40</v>
      </c>
      <c r="O34" s="103" t="s">
        <v>40</v>
      </c>
      <c r="P34" s="103" t="s">
        <v>40</v>
      </c>
      <c r="Q34" s="103" t="s">
        <v>40</v>
      </c>
      <c r="R34" s="105" t="s">
        <v>40</v>
      </c>
      <c r="S34" s="105" t="s">
        <v>40</v>
      </c>
      <c r="T34" s="103" t="s">
        <v>40</v>
      </c>
      <c r="U34" s="104" t="s">
        <v>40</v>
      </c>
    </row>
    <row r="35" spans="1:21" x14ac:dyDescent="0.25">
      <c r="A35" s="117" t="s">
        <v>60</v>
      </c>
      <c r="B35" s="101" t="s">
        <v>303</v>
      </c>
      <c r="C35" s="102" t="s">
        <v>40</v>
      </c>
      <c r="D35" s="103" t="s">
        <v>40</v>
      </c>
      <c r="E35" s="103" t="s">
        <v>40</v>
      </c>
      <c r="F35" s="103" t="s">
        <v>40</v>
      </c>
      <c r="G35" s="103" t="s">
        <v>40</v>
      </c>
      <c r="H35" s="103" t="s">
        <v>40</v>
      </c>
      <c r="I35" s="103" t="s">
        <v>12</v>
      </c>
      <c r="J35" s="103" t="s">
        <v>40</v>
      </c>
      <c r="K35" s="103" t="s">
        <v>40</v>
      </c>
      <c r="L35" s="104" t="s">
        <v>40</v>
      </c>
      <c r="M35" s="102" t="s">
        <v>40</v>
      </c>
      <c r="N35" s="103" t="s">
        <v>40</v>
      </c>
      <c r="O35" s="103" t="s">
        <v>40</v>
      </c>
      <c r="P35" s="103" t="s">
        <v>40</v>
      </c>
      <c r="Q35" s="103" t="s">
        <v>40</v>
      </c>
      <c r="R35" s="103" t="s">
        <v>12</v>
      </c>
      <c r="S35" s="103" t="s">
        <v>40</v>
      </c>
      <c r="T35" s="103" t="s">
        <v>40</v>
      </c>
      <c r="U35" s="104" t="s">
        <v>40</v>
      </c>
    </row>
    <row r="36" spans="1:21" x14ac:dyDescent="0.25">
      <c r="A36" s="116" t="s">
        <v>61</v>
      </c>
      <c r="B36" s="101" t="s">
        <v>310</v>
      </c>
      <c r="C36" s="102" t="s">
        <v>40</v>
      </c>
      <c r="D36" s="103" t="s">
        <v>40</v>
      </c>
      <c r="E36" s="103" t="s">
        <v>40</v>
      </c>
      <c r="F36" s="103">
        <v>1</v>
      </c>
      <c r="G36" s="103" t="s">
        <v>40</v>
      </c>
      <c r="H36" s="103" t="s">
        <v>40</v>
      </c>
      <c r="I36" s="103" t="s">
        <v>40</v>
      </c>
      <c r="J36" s="103" t="s">
        <v>40</v>
      </c>
      <c r="K36" s="103" t="s">
        <v>40</v>
      </c>
      <c r="L36" s="107" t="s">
        <v>40</v>
      </c>
      <c r="M36" s="102" t="s">
        <v>40</v>
      </c>
      <c r="N36" s="103" t="s">
        <v>40</v>
      </c>
      <c r="O36" s="103" t="s">
        <v>40</v>
      </c>
      <c r="P36" s="103">
        <v>1</v>
      </c>
      <c r="Q36" s="103" t="s">
        <v>40</v>
      </c>
      <c r="R36" s="103" t="s">
        <v>40</v>
      </c>
      <c r="S36" s="103" t="s">
        <v>40</v>
      </c>
      <c r="T36" s="103" t="s">
        <v>40</v>
      </c>
      <c r="U36" s="107" t="s">
        <v>40</v>
      </c>
    </row>
    <row r="37" spans="1:21" x14ac:dyDescent="0.25">
      <c r="A37" s="116" t="s">
        <v>62</v>
      </c>
      <c r="B37" s="101" t="s">
        <v>311</v>
      </c>
      <c r="C37" s="102" t="s">
        <v>12</v>
      </c>
      <c r="D37" s="103" t="s">
        <v>12</v>
      </c>
      <c r="E37" s="103" t="s">
        <v>12</v>
      </c>
      <c r="F37" s="103" t="s">
        <v>12</v>
      </c>
      <c r="G37" s="206" t="s">
        <v>40</v>
      </c>
      <c r="H37" s="103" t="s">
        <v>40</v>
      </c>
      <c r="I37" s="103" t="s">
        <v>12</v>
      </c>
      <c r="J37" s="103" t="s">
        <v>12</v>
      </c>
      <c r="K37" s="103" t="s">
        <v>12</v>
      </c>
      <c r="L37" s="107" t="s">
        <v>40</v>
      </c>
      <c r="M37" s="102" t="s">
        <v>12</v>
      </c>
      <c r="N37" s="103" t="s">
        <v>12</v>
      </c>
      <c r="O37" s="103" t="s">
        <v>12</v>
      </c>
      <c r="P37" s="103" t="s">
        <v>12</v>
      </c>
      <c r="Q37" s="103" t="s">
        <v>40</v>
      </c>
      <c r="R37" s="103" t="s">
        <v>12</v>
      </c>
      <c r="S37" s="103" t="s">
        <v>12</v>
      </c>
      <c r="T37" s="103" t="s">
        <v>12</v>
      </c>
      <c r="U37" s="107" t="s">
        <v>40</v>
      </c>
    </row>
    <row r="38" spans="1:21" x14ac:dyDescent="0.25">
      <c r="A38" s="116" t="s">
        <v>63</v>
      </c>
      <c r="B38" s="101" t="s">
        <v>308</v>
      </c>
      <c r="C38" s="102" t="s">
        <v>40</v>
      </c>
      <c r="D38" s="105" t="s">
        <v>40</v>
      </c>
      <c r="E38" s="103" t="s">
        <v>40</v>
      </c>
      <c r="F38" s="103" t="s">
        <v>40</v>
      </c>
      <c r="G38" s="103" t="s">
        <v>40</v>
      </c>
      <c r="H38" s="103" t="s">
        <v>40</v>
      </c>
      <c r="I38" s="105" t="s">
        <v>40</v>
      </c>
      <c r="J38" s="103">
        <v>2</v>
      </c>
      <c r="K38" s="103">
        <v>1</v>
      </c>
      <c r="L38" s="104" t="s">
        <v>40</v>
      </c>
      <c r="M38" s="102" t="s">
        <v>40</v>
      </c>
      <c r="N38" s="105" t="s">
        <v>40</v>
      </c>
      <c r="O38" s="103" t="s">
        <v>40</v>
      </c>
      <c r="P38" s="103" t="s">
        <v>40</v>
      </c>
      <c r="Q38" s="103" t="s">
        <v>40</v>
      </c>
      <c r="R38" s="105" t="s">
        <v>40</v>
      </c>
      <c r="S38" s="103">
        <v>2</v>
      </c>
      <c r="T38" s="103">
        <v>1</v>
      </c>
      <c r="U38" s="104" t="s">
        <v>40</v>
      </c>
    </row>
    <row r="39" spans="1:21" x14ac:dyDescent="0.25">
      <c r="A39" s="116" t="s">
        <v>64</v>
      </c>
      <c r="B39" s="114" t="s">
        <v>312</v>
      </c>
      <c r="C39" s="102" t="s">
        <v>40</v>
      </c>
      <c r="D39" s="103" t="s">
        <v>12</v>
      </c>
      <c r="E39" s="103" t="s">
        <v>40</v>
      </c>
      <c r="F39" s="103" t="s">
        <v>40</v>
      </c>
      <c r="G39" s="103" t="s">
        <v>40</v>
      </c>
      <c r="H39" s="103" t="s">
        <v>40</v>
      </c>
      <c r="I39" s="103" t="s">
        <v>40</v>
      </c>
      <c r="J39" s="103" t="s">
        <v>40</v>
      </c>
      <c r="K39" s="103" t="s">
        <v>40</v>
      </c>
      <c r="L39" s="104" t="s">
        <v>40</v>
      </c>
      <c r="M39" s="102" t="s">
        <v>40</v>
      </c>
      <c r="N39" s="103" t="s">
        <v>12</v>
      </c>
      <c r="O39" s="103" t="s">
        <v>40</v>
      </c>
      <c r="P39" s="103" t="s">
        <v>40</v>
      </c>
      <c r="Q39" s="103" t="s">
        <v>40</v>
      </c>
      <c r="R39" s="103" t="s">
        <v>40</v>
      </c>
      <c r="S39" s="103" t="s">
        <v>40</v>
      </c>
      <c r="T39" s="103" t="s">
        <v>40</v>
      </c>
      <c r="U39" s="104" t="s">
        <v>40</v>
      </c>
    </row>
    <row r="40" spans="1:21" x14ac:dyDescent="0.25">
      <c r="A40" s="116" t="s">
        <v>65</v>
      </c>
      <c r="B40" s="101" t="s">
        <v>308</v>
      </c>
      <c r="C40" s="102">
        <v>1</v>
      </c>
      <c r="D40" s="103">
        <v>1</v>
      </c>
      <c r="E40" s="105" t="s">
        <v>40</v>
      </c>
      <c r="F40" s="103">
        <v>1</v>
      </c>
      <c r="G40" s="103" t="s">
        <v>40</v>
      </c>
      <c r="H40" s="103" t="s">
        <v>40</v>
      </c>
      <c r="I40" s="103" t="s">
        <v>40</v>
      </c>
      <c r="J40" s="103" t="s">
        <v>40</v>
      </c>
      <c r="K40" s="103" t="s">
        <v>40</v>
      </c>
      <c r="L40" s="104" t="s">
        <v>40</v>
      </c>
      <c r="M40" s="102">
        <v>1</v>
      </c>
      <c r="N40" s="103">
        <v>1</v>
      </c>
      <c r="O40" s="105" t="s">
        <v>40</v>
      </c>
      <c r="P40" s="103">
        <v>1</v>
      </c>
      <c r="Q40" s="103" t="s">
        <v>40</v>
      </c>
      <c r="R40" s="103" t="s">
        <v>40</v>
      </c>
      <c r="S40" s="103" t="s">
        <v>40</v>
      </c>
      <c r="T40" s="103" t="s">
        <v>40</v>
      </c>
      <c r="U40" s="104" t="s">
        <v>40</v>
      </c>
    </row>
    <row r="41" spans="1:21" ht="25.5" x14ac:dyDescent="0.25">
      <c r="A41" s="116" t="s">
        <v>66</v>
      </c>
      <c r="B41" s="101" t="s">
        <v>313</v>
      </c>
      <c r="C41" s="102" t="s">
        <v>40</v>
      </c>
      <c r="D41" s="103" t="s">
        <v>40</v>
      </c>
      <c r="E41" s="103" t="s">
        <v>40</v>
      </c>
      <c r="F41" s="103" t="s">
        <v>40</v>
      </c>
      <c r="G41" s="103" t="s">
        <v>40</v>
      </c>
      <c r="H41" s="103" t="s">
        <v>40</v>
      </c>
      <c r="I41" s="103" t="s">
        <v>40</v>
      </c>
      <c r="J41" s="103" t="s">
        <v>40</v>
      </c>
      <c r="K41" s="103" t="s">
        <v>12</v>
      </c>
      <c r="L41" s="104" t="s">
        <v>40</v>
      </c>
      <c r="M41" s="102" t="s">
        <v>40</v>
      </c>
      <c r="N41" s="103" t="s">
        <v>40</v>
      </c>
      <c r="O41" s="103" t="s">
        <v>40</v>
      </c>
      <c r="P41" s="103" t="s">
        <v>40</v>
      </c>
      <c r="Q41" s="103" t="s">
        <v>40</v>
      </c>
      <c r="R41" s="103" t="s">
        <v>40</v>
      </c>
      <c r="S41" s="103" t="s">
        <v>40</v>
      </c>
      <c r="T41" s="103" t="s">
        <v>12</v>
      </c>
      <c r="U41" s="104" t="s">
        <v>40</v>
      </c>
    </row>
    <row r="42" spans="1:21" x14ac:dyDescent="0.25">
      <c r="A42" s="116" t="s">
        <v>66</v>
      </c>
      <c r="B42" s="114" t="s">
        <v>67</v>
      </c>
      <c r="C42" s="102" t="s">
        <v>40</v>
      </c>
      <c r="D42" s="103" t="s">
        <v>40</v>
      </c>
      <c r="E42" s="103" t="s">
        <v>40</v>
      </c>
      <c r="F42" s="103" t="s">
        <v>40</v>
      </c>
      <c r="G42" s="103" t="s">
        <v>40</v>
      </c>
      <c r="H42" s="103" t="s">
        <v>40</v>
      </c>
      <c r="I42" s="103" t="s">
        <v>40</v>
      </c>
      <c r="J42" s="103" t="s">
        <v>40</v>
      </c>
      <c r="K42" s="103">
        <v>1</v>
      </c>
      <c r="L42" s="104" t="s">
        <v>40</v>
      </c>
      <c r="M42" s="102" t="s">
        <v>40</v>
      </c>
      <c r="N42" s="103" t="s">
        <v>40</v>
      </c>
      <c r="O42" s="103" t="s">
        <v>40</v>
      </c>
      <c r="P42" s="103" t="s">
        <v>40</v>
      </c>
      <c r="Q42" s="103" t="s">
        <v>40</v>
      </c>
      <c r="R42" s="103" t="s">
        <v>40</v>
      </c>
      <c r="S42" s="103" t="s">
        <v>40</v>
      </c>
      <c r="T42" s="103">
        <v>1</v>
      </c>
      <c r="U42" s="104" t="s">
        <v>40</v>
      </c>
    </row>
    <row r="43" spans="1:21" ht="25.5" x14ac:dyDescent="0.25">
      <c r="A43" s="116" t="s">
        <v>68</v>
      </c>
      <c r="B43" s="101" t="s">
        <v>314</v>
      </c>
      <c r="C43" s="102" t="s">
        <v>12</v>
      </c>
      <c r="D43" s="103" t="s">
        <v>12</v>
      </c>
      <c r="E43" s="103" t="s">
        <v>12</v>
      </c>
      <c r="F43" s="103" t="s">
        <v>12</v>
      </c>
      <c r="G43" s="206" t="s">
        <v>40</v>
      </c>
      <c r="H43" s="103" t="s">
        <v>40</v>
      </c>
      <c r="I43" s="103" t="s">
        <v>12</v>
      </c>
      <c r="J43" s="103" t="s">
        <v>12</v>
      </c>
      <c r="K43" s="103" t="s">
        <v>12</v>
      </c>
      <c r="L43" s="104" t="s">
        <v>12</v>
      </c>
      <c r="M43" s="102" t="s">
        <v>12</v>
      </c>
      <c r="N43" s="103" t="s">
        <v>12</v>
      </c>
      <c r="O43" s="103" t="s">
        <v>12</v>
      </c>
      <c r="P43" s="103" t="s">
        <v>12</v>
      </c>
      <c r="Q43" s="103" t="s">
        <v>40</v>
      </c>
      <c r="R43" s="103" t="s">
        <v>12</v>
      </c>
      <c r="S43" s="103" t="s">
        <v>12</v>
      </c>
      <c r="T43" s="103" t="s">
        <v>12</v>
      </c>
      <c r="U43" s="104" t="s">
        <v>12</v>
      </c>
    </row>
    <row r="44" spans="1:21" ht="15.75" customHeight="1" thickBot="1" x14ac:dyDescent="0.3">
      <c r="A44" s="116" t="s">
        <v>69</v>
      </c>
      <c r="B44" s="101" t="s">
        <v>315</v>
      </c>
      <c r="C44" s="102" t="s">
        <v>12</v>
      </c>
      <c r="D44" s="103" t="s">
        <v>12</v>
      </c>
      <c r="E44" s="103">
        <v>1</v>
      </c>
      <c r="F44" s="103" t="s">
        <v>40</v>
      </c>
      <c r="G44" s="103" t="s">
        <v>40</v>
      </c>
      <c r="H44" s="103" t="s">
        <v>40</v>
      </c>
      <c r="I44" s="103" t="s">
        <v>12</v>
      </c>
      <c r="J44" s="103" t="s">
        <v>40</v>
      </c>
      <c r="K44" s="103" t="s">
        <v>40</v>
      </c>
      <c r="L44" s="104" t="s">
        <v>40</v>
      </c>
      <c r="M44" s="102" t="s">
        <v>12</v>
      </c>
      <c r="N44" s="103" t="s">
        <v>12</v>
      </c>
      <c r="O44" s="103">
        <v>1</v>
      </c>
      <c r="P44" s="103" t="s">
        <v>40</v>
      </c>
      <c r="Q44" s="103" t="s">
        <v>40</v>
      </c>
      <c r="R44" s="103" t="s">
        <v>12</v>
      </c>
      <c r="S44" s="103" t="s">
        <v>40</v>
      </c>
      <c r="T44" s="103" t="s">
        <v>40</v>
      </c>
      <c r="U44" s="104" t="s">
        <v>40</v>
      </c>
    </row>
    <row r="45" spans="1:21" ht="15.75" thickBot="1" x14ac:dyDescent="0.3">
      <c r="A45" s="122" t="s">
        <v>70</v>
      </c>
      <c r="B45" s="123"/>
      <c r="C45" s="124"/>
      <c r="D45" s="124"/>
      <c r="E45" s="124"/>
      <c r="F45" s="124"/>
      <c r="G45" s="124"/>
      <c r="H45" s="124"/>
      <c r="I45" s="124"/>
      <c r="J45" s="124"/>
      <c r="K45" s="124"/>
      <c r="L45" s="124"/>
      <c r="M45" s="124"/>
      <c r="N45" s="124"/>
      <c r="O45" s="124"/>
      <c r="P45" s="124"/>
      <c r="Q45" s="124"/>
      <c r="R45" s="124"/>
      <c r="S45" s="124"/>
      <c r="T45" s="124"/>
      <c r="U45" s="125"/>
    </row>
    <row r="46" spans="1:21" x14ac:dyDescent="0.25">
      <c r="A46" s="116" t="s">
        <v>71</v>
      </c>
      <c r="B46" s="114" t="s">
        <v>316</v>
      </c>
      <c r="C46" s="102" t="s">
        <v>40</v>
      </c>
      <c r="D46" s="103">
        <v>1</v>
      </c>
      <c r="E46" s="103">
        <v>5</v>
      </c>
      <c r="F46" s="103">
        <v>1</v>
      </c>
      <c r="G46" s="103" t="s">
        <v>40</v>
      </c>
      <c r="H46" s="103" t="s">
        <v>40</v>
      </c>
      <c r="I46" s="103" t="s">
        <v>40</v>
      </c>
      <c r="J46" s="103" t="s">
        <v>40</v>
      </c>
      <c r="K46" s="103" t="s">
        <v>40</v>
      </c>
      <c r="L46" s="104" t="s">
        <v>40</v>
      </c>
      <c r="M46" s="102" t="s">
        <v>40</v>
      </c>
      <c r="N46" s="103">
        <v>1</v>
      </c>
      <c r="O46" s="103">
        <v>5</v>
      </c>
      <c r="P46" s="103">
        <v>1</v>
      </c>
      <c r="Q46" s="103" t="s">
        <v>40</v>
      </c>
      <c r="R46" s="103" t="s">
        <v>40</v>
      </c>
      <c r="S46" s="103" t="s">
        <v>40</v>
      </c>
      <c r="T46" s="103" t="s">
        <v>40</v>
      </c>
      <c r="U46" s="104" t="s">
        <v>40</v>
      </c>
    </row>
    <row r="47" spans="1:21" x14ac:dyDescent="0.25">
      <c r="A47" s="116" t="s">
        <v>72</v>
      </c>
      <c r="B47" s="114" t="s">
        <v>317</v>
      </c>
      <c r="C47" s="102" t="s">
        <v>40</v>
      </c>
      <c r="D47" s="105" t="s">
        <v>40</v>
      </c>
      <c r="E47" s="103">
        <v>5</v>
      </c>
      <c r="F47" s="103" t="s">
        <v>40</v>
      </c>
      <c r="G47" s="103" t="s">
        <v>40</v>
      </c>
      <c r="H47" s="103" t="s">
        <v>40</v>
      </c>
      <c r="I47" s="103" t="s">
        <v>40</v>
      </c>
      <c r="J47" s="103" t="s">
        <v>40</v>
      </c>
      <c r="K47" s="103" t="s">
        <v>40</v>
      </c>
      <c r="L47" s="104" t="s">
        <v>40</v>
      </c>
      <c r="M47" s="102" t="s">
        <v>40</v>
      </c>
      <c r="N47" s="105" t="s">
        <v>40</v>
      </c>
      <c r="O47" s="103">
        <v>5</v>
      </c>
      <c r="P47" s="103" t="s">
        <v>40</v>
      </c>
      <c r="Q47" s="103" t="s">
        <v>40</v>
      </c>
      <c r="R47" s="103" t="s">
        <v>40</v>
      </c>
      <c r="S47" s="103" t="s">
        <v>40</v>
      </c>
      <c r="T47" s="103" t="s">
        <v>40</v>
      </c>
      <c r="U47" s="104" t="s">
        <v>40</v>
      </c>
    </row>
    <row r="48" spans="1:21" x14ac:dyDescent="0.25">
      <c r="A48" s="116" t="s">
        <v>73</v>
      </c>
      <c r="B48" s="114" t="s">
        <v>317</v>
      </c>
      <c r="C48" s="102" t="s">
        <v>40</v>
      </c>
      <c r="D48" s="105" t="s">
        <v>40</v>
      </c>
      <c r="E48" s="103">
        <v>5</v>
      </c>
      <c r="F48" s="103" t="s">
        <v>40</v>
      </c>
      <c r="G48" s="103" t="s">
        <v>40</v>
      </c>
      <c r="H48" s="103" t="s">
        <v>40</v>
      </c>
      <c r="I48" s="103" t="s">
        <v>40</v>
      </c>
      <c r="J48" s="103" t="s">
        <v>40</v>
      </c>
      <c r="K48" s="103" t="s">
        <v>40</v>
      </c>
      <c r="L48" s="104" t="s">
        <v>40</v>
      </c>
      <c r="M48" s="102" t="s">
        <v>40</v>
      </c>
      <c r="N48" s="105" t="s">
        <v>40</v>
      </c>
      <c r="O48" s="103">
        <v>5</v>
      </c>
      <c r="P48" s="103" t="s">
        <v>40</v>
      </c>
      <c r="Q48" s="103" t="s">
        <v>40</v>
      </c>
      <c r="R48" s="103" t="s">
        <v>40</v>
      </c>
      <c r="S48" s="103" t="s">
        <v>40</v>
      </c>
      <c r="T48" s="103" t="s">
        <v>40</v>
      </c>
      <c r="U48" s="104" t="s">
        <v>40</v>
      </c>
    </row>
    <row r="49" spans="1:22" x14ac:dyDescent="0.25">
      <c r="A49" s="116" t="s">
        <v>74</v>
      </c>
      <c r="B49" s="114" t="s">
        <v>318</v>
      </c>
      <c r="C49" s="102" t="s">
        <v>40</v>
      </c>
      <c r="D49" s="103" t="s">
        <v>40</v>
      </c>
      <c r="E49" s="103">
        <v>5</v>
      </c>
      <c r="F49" s="103" t="s">
        <v>40</v>
      </c>
      <c r="G49" s="103" t="s">
        <v>40</v>
      </c>
      <c r="H49" s="103" t="s">
        <v>40</v>
      </c>
      <c r="I49" s="103" t="s">
        <v>40</v>
      </c>
      <c r="J49" s="103" t="s">
        <v>40</v>
      </c>
      <c r="K49" s="103" t="s">
        <v>40</v>
      </c>
      <c r="L49" s="104" t="s">
        <v>40</v>
      </c>
      <c r="M49" s="102" t="s">
        <v>40</v>
      </c>
      <c r="N49" s="103" t="s">
        <v>40</v>
      </c>
      <c r="O49" s="103">
        <v>5</v>
      </c>
      <c r="P49" s="103" t="s">
        <v>40</v>
      </c>
      <c r="Q49" s="103" t="s">
        <v>40</v>
      </c>
      <c r="R49" s="103" t="s">
        <v>40</v>
      </c>
      <c r="S49" s="103" t="s">
        <v>40</v>
      </c>
      <c r="T49" s="103" t="s">
        <v>40</v>
      </c>
      <c r="U49" s="104" t="s">
        <v>40</v>
      </c>
      <c r="V49" s="60"/>
    </row>
    <row r="50" spans="1:22" x14ac:dyDescent="0.25">
      <c r="A50" s="116" t="s">
        <v>75</v>
      </c>
      <c r="B50" s="114" t="s">
        <v>319</v>
      </c>
      <c r="C50" s="102" t="s">
        <v>40</v>
      </c>
      <c r="D50" s="103" t="s">
        <v>40</v>
      </c>
      <c r="E50" s="103">
        <v>5</v>
      </c>
      <c r="F50" s="103" t="s">
        <v>40</v>
      </c>
      <c r="G50" s="103" t="s">
        <v>40</v>
      </c>
      <c r="H50" s="103" t="s">
        <v>40</v>
      </c>
      <c r="I50" s="103" t="s">
        <v>40</v>
      </c>
      <c r="J50" s="103" t="s">
        <v>40</v>
      </c>
      <c r="K50" s="103" t="s">
        <v>40</v>
      </c>
      <c r="L50" s="104" t="s">
        <v>40</v>
      </c>
      <c r="M50" s="102" t="s">
        <v>40</v>
      </c>
      <c r="N50" s="103" t="s">
        <v>40</v>
      </c>
      <c r="O50" s="103">
        <v>5</v>
      </c>
      <c r="P50" s="103" t="s">
        <v>40</v>
      </c>
      <c r="Q50" s="103" t="s">
        <v>40</v>
      </c>
      <c r="R50" s="103" t="s">
        <v>40</v>
      </c>
      <c r="S50" s="103" t="s">
        <v>40</v>
      </c>
      <c r="T50" s="103" t="s">
        <v>40</v>
      </c>
      <c r="U50" s="104" t="s">
        <v>40</v>
      </c>
    </row>
    <row r="51" spans="1:22" x14ac:dyDescent="0.25">
      <c r="A51" s="116" t="s">
        <v>76</v>
      </c>
      <c r="B51" s="114" t="s">
        <v>318</v>
      </c>
      <c r="C51" s="102" t="s">
        <v>40</v>
      </c>
      <c r="D51" s="103" t="s">
        <v>40</v>
      </c>
      <c r="E51" s="103">
        <v>5</v>
      </c>
      <c r="F51" s="103" t="s">
        <v>40</v>
      </c>
      <c r="G51" s="103" t="s">
        <v>40</v>
      </c>
      <c r="H51" s="103" t="s">
        <v>40</v>
      </c>
      <c r="I51" s="103" t="s">
        <v>40</v>
      </c>
      <c r="J51" s="103" t="s">
        <v>40</v>
      </c>
      <c r="K51" s="103" t="s">
        <v>40</v>
      </c>
      <c r="L51" s="104" t="s">
        <v>40</v>
      </c>
      <c r="M51" s="102" t="s">
        <v>40</v>
      </c>
      <c r="N51" s="103" t="s">
        <v>40</v>
      </c>
      <c r="O51" s="103">
        <v>5</v>
      </c>
      <c r="P51" s="103" t="s">
        <v>40</v>
      </c>
      <c r="Q51" s="103" t="s">
        <v>40</v>
      </c>
      <c r="R51" s="103" t="s">
        <v>40</v>
      </c>
      <c r="S51" s="103" t="s">
        <v>40</v>
      </c>
      <c r="T51" s="103" t="s">
        <v>40</v>
      </c>
      <c r="U51" s="104" t="s">
        <v>40</v>
      </c>
    </row>
    <row r="52" spans="1:22" x14ac:dyDescent="0.25">
      <c r="A52" s="116" t="s">
        <v>77</v>
      </c>
      <c r="B52" s="114" t="s">
        <v>300</v>
      </c>
      <c r="C52" s="102" t="s">
        <v>40</v>
      </c>
      <c r="D52" s="103">
        <v>1</v>
      </c>
      <c r="E52" s="103">
        <v>5</v>
      </c>
      <c r="F52" s="103" t="s">
        <v>40</v>
      </c>
      <c r="G52" s="103" t="s">
        <v>40</v>
      </c>
      <c r="H52" s="103" t="s">
        <v>40</v>
      </c>
      <c r="I52" s="103" t="s">
        <v>40</v>
      </c>
      <c r="J52" s="103" t="s">
        <v>40</v>
      </c>
      <c r="K52" s="103" t="s">
        <v>40</v>
      </c>
      <c r="L52" s="104" t="s">
        <v>40</v>
      </c>
      <c r="M52" s="102" t="s">
        <v>40</v>
      </c>
      <c r="N52" s="103">
        <v>1</v>
      </c>
      <c r="O52" s="103">
        <v>5</v>
      </c>
      <c r="P52" s="103" t="s">
        <v>40</v>
      </c>
      <c r="Q52" s="103" t="s">
        <v>40</v>
      </c>
      <c r="R52" s="103" t="s">
        <v>40</v>
      </c>
      <c r="S52" s="103" t="s">
        <v>40</v>
      </c>
      <c r="T52" s="103" t="s">
        <v>40</v>
      </c>
      <c r="U52" s="104" t="s">
        <v>40</v>
      </c>
    </row>
    <row r="53" spans="1:22" x14ac:dyDescent="0.25">
      <c r="A53" s="116" t="s">
        <v>78</v>
      </c>
      <c r="B53" s="114" t="s">
        <v>320</v>
      </c>
      <c r="C53" s="102" t="s">
        <v>40</v>
      </c>
      <c r="D53" s="103">
        <v>1</v>
      </c>
      <c r="E53" s="103">
        <v>5</v>
      </c>
      <c r="F53" s="103">
        <v>1</v>
      </c>
      <c r="G53" s="103" t="s">
        <v>40</v>
      </c>
      <c r="H53" s="103" t="s">
        <v>40</v>
      </c>
      <c r="I53" s="103" t="s">
        <v>40</v>
      </c>
      <c r="J53" s="103" t="s">
        <v>40</v>
      </c>
      <c r="K53" s="103" t="s">
        <v>40</v>
      </c>
      <c r="L53" s="104" t="s">
        <v>40</v>
      </c>
      <c r="M53" s="102" t="s">
        <v>40</v>
      </c>
      <c r="N53" s="103">
        <v>1</v>
      </c>
      <c r="O53" s="103">
        <v>5</v>
      </c>
      <c r="P53" s="103">
        <v>1</v>
      </c>
      <c r="Q53" s="103" t="s">
        <v>40</v>
      </c>
      <c r="R53" s="103" t="s">
        <v>40</v>
      </c>
      <c r="S53" s="103" t="s">
        <v>40</v>
      </c>
      <c r="T53" s="103" t="s">
        <v>40</v>
      </c>
      <c r="U53" s="104" t="s">
        <v>40</v>
      </c>
    </row>
    <row r="54" spans="1:22" ht="15" customHeight="1" x14ac:dyDescent="0.25">
      <c r="A54" s="116" t="s">
        <v>79</v>
      </c>
      <c r="B54" s="114" t="s">
        <v>321</v>
      </c>
      <c r="C54" s="102" t="s">
        <v>40</v>
      </c>
      <c r="D54" s="103" t="s">
        <v>40</v>
      </c>
      <c r="E54" s="206" t="s">
        <v>40</v>
      </c>
      <c r="F54" s="206" t="s">
        <v>40</v>
      </c>
      <c r="G54" s="103" t="s">
        <v>40</v>
      </c>
      <c r="H54" s="103" t="s">
        <v>40</v>
      </c>
      <c r="I54" s="103" t="s">
        <v>40</v>
      </c>
      <c r="J54" s="103" t="s">
        <v>40</v>
      </c>
      <c r="K54" s="103" t="s">
        <v>40</v>
      </c>
      <c r="L54" s="104" t="s">
        <v>40</v>
      </c>
      <c r="M54" s="102" t="s">
        <v>40</v>
      </c>
      <c r="N54" s="103" t="s">
        <v>40</v>
      </c>
      <c r="O54" s="103" t="s">
        <v>12</v>
      </c>
      <c r="P54" s="103" t="s">
        <v>12</v>
      </c>
      <c r="Q54" s="103" t="s">
        <v>40</v>
      </c>
      <c r="R54" s="103" t="s">
        <v>40</v>
      </c>
      <c r="S54" s="103" t="s">
        <v>40</v>
      </c>
      <c r="T54" s="103" t="s">
        <v>40</v>
      </c>
      <c r="U54" s="104" t="s">
        <v>40</v>
      </c>
    </row>
    <row r="55" spans="1:22" x14ac:dyDescent="0.25">
      <c r="A55" s="116" t="s">
        <v>80</v>
      </c>
      <c r="B55" s="114" t="s">
        <v>322</v>
      </c>
      <c r="C55" s="102" t="s">
        <v>40</v>
      </c>
      <c r="D55" s="103">
        <v>1</v>
      </c>
      <c r="E55" s="103">
        <v>5</v>
      </c>
      <c r="F55" s="103">
        <v>1</v>
      </c>
      <c r="G55" s="103" t="s">
        <v>40</v>
      </c>
      <c r="H55" s="103" t="s">
        <v>40</v>
      </c>
      <c r="I55" s="103" t="s">
        <v>40</v>
      </c>
      <c r="J55" s="103" t="s">
        <v>40</v>
      </c>
      <c r="K55" s="103" t="s">
        <v>40</v>
      </c>
      <c r="L55" s="104" t="s">
        <v>40</v>
      </c>
      <c r="M55" s="102" t="s">
        <v>40</v>
      </c>
      <c r="N55" s="103">
        <v>1</v>
      </c>
      <c r="O55" s="103">
        <v>5</v>
      </c>
      <c r="P55" s="103">
        <v>1</v>
      </c>
      <c r="Q55" s="103" t="s">
        <v>40</v>
      </c>
      <c r="R55" s="103" t="s">
        <v>40</v>
      </c>
      <c r="S55" s="103" t="s">
        <v>40</v>
      </c>
      <c r="T55" s="103" t="s">
        <v>40</v>
      </c>
      <c r="U55" s="104" t="s">
        <v>40</v>
      </c>
    </row>
    <row r="56" spans="1:22" x14ac:dyDescent="0.25">
      <c r="A56" s="116" t="s">
        <v>81</v>
      </c>
      <c r="B56" s="114" t="s">
        <v>318</v>
      </c>
      <c r="C56" s="102" t="s">
        <v>40</v>
      </c>
      <c r="D56" s="103" t="s">
        <v>40</v>
      </c>
      <c r="E56" s="103">
        <v>5</v>
      </c>
      <c r="F56" s="103" t="s">
        <v>40</v>
      </c>
      <c r="G56" s="103" t="s">
        <v>40</v>
      </c>
      <c r="H56" s="103" t="s">
        <v>40</v>
      </c>
      <c r="I56" s="103" t="s">
        <v>40</v>
      </c>
      <c r="J56" s="103" t="s">
        <v>40</v>
      </c>
      <c r="K56" s="103" t="s">
        <v>40</v>
      </c>
      <c r="L56" s="104" t="s">
        <v>40</v>
      </c>
      <c r="M56" s="102" t="s">
        <v>40</v>
      </c>
      <c r="N56" s="103" t="s">
        <v>40</v>
      </c>
      <c r="O56" s="103">
        <v>5</v>
      </c>
      <c r="P56" s="103" t="s">
        <v>40</v>
      </c>
      <c r="Q56" s="103" t="s">
        <v>40</v>
      </c>
      <c r="R56" s="103" t="s">
        <v>40</v>
      </c>
      <c r="S56" s="103" t="s">
        <v>40</v>
      </c>
      <c r="T56" s="103" t="s">
        <v>40</v>
      </c>
      <c r="U56" s="104" t="s">
        <v>40</v>
      </c>
    </row>
    <row r="57" spans="1:22" ht="25.5" x14ac:dyDescent="0.25">
      <c r="A57" s="116" t="s">
        <v>82</v>
      </c>
      <c r="B57" s="114" t="s">
        <v>323</v>
      </c>
      <c r="C57" s="102" t="s">
        <v>40</v>
      </c>
      <c r="D57" s="103" t="s">
        <v>40</v>
      </c>
      <c r="E57" s="103">
        <v>5</v>
      </c>
      <c r="F57" s="103" t="s">
        <v>40</v>
      </c>
      <c r="G57" s="103" t="s">
        <v>40</v>
      </c>
      <c r="H57" s="103" t="s">
        <v>40</v>
      </c>
      <c r="I57" s="103" t="s">
        <v>40</v>
      </c>
      <c r="J57" s="103" t="s">
        <v>40</v>
      </c>
      <c r="K57" s="103" t="s">
        <v>40</v>
      </c>
      <c r="L57" s="104" t="s">
        <v>40</v>
      </c>
      <c r="M57" s="102" t="s">
        <v>40</v>
      </c>
      <c r="N57" s="103" t="s">
        <v>40</v>
      </c>
      <c r="O57" s="103">
        <v>5</v>
      </c>
      <c r="P57" s="103" t="s">
        <v>40</v>
      </c>
      <c r="Q57" s="103" t="s">
        <v>40</v>
      </c>
      <c r="R57" s="103" t="s">
        <v>40</v>
      </c>
      <c r="S57" s="103" t="s">
        <v>40</v>
      </c>
      <c r="T57" s="103" t="s">
        <v>40</v>
      </c>
      <c r="U57" s="104" t="s">
        <v>40</v>
      </c>
    </row>
    <row r="58" spans="1:22" ht="15.75" thickBot="1" x14ac:dyDescent="0.3">
      <c r="A58" s="116" t="s">
        <v>83</v>
      </c>
      <c r="B58" s="114" t="s">
        <v>324</v>
      </c>
      <c r="C58" s="102" t="s">
        <v>40</v>
      </c>
      <c r="D58" s="103" t="s">
        <v>40</v>
      </c>
      <c r="E58" s="103">
        <v>5</v>
      </c>
      <c r="F58" s="103" t="s">
        <v>40</v>
      </c>
      <c r="G58" s="103" t="s">
        <v>40</v>
      </c>
      <c r="H58" s="103" t="s">
        <v>40</v>
      </c>
      <c r="I58" s="103" t="s">
        <v>40</v>
      </c>
      <c r="J58" s="103" t="s">
        <v>40</v>
      </c>
      <c r="K58" s="103" t="s">
        <v>40</v>
      </c>
      <c r="L58" s="104" t="s">
        <v>40</v>
      </c>
      <c r="M58" s="102" t="s">
        <v>40</v>
      </c>
      <c r="N58" s="103" t="s">
        <v>40</v>
      </c>
      <c r="O58" s="103">
        <v>5</v>
      </c>
      <c r="P58" s="103" t="s">
        <v>40</v>
      </c>
      <c r="Q58" s="103" t="s">
        <v>40</v>
      </c>
      <c r="R58" s="103" t="s">
        <v>40</v>
      </c>
      <c r="S58" s="103" t="s">
        <v>40</v>
      </c>
      <c r="T58" s="103" t="s">
        <v>40</v>
      </c>
      <c r="U58" s="104" t="s">
        <v>40</v>
      </c>
    </row>
    <row r="59" spans="1:22" ht="15.75" thickBot="1" x14ac:dyDescent="0.3">
      <c r="A59" s="122" t="s">
        <v>84</v>
      </c>
      <c r="B59" s="123"/>
      <c r="C59" s="124"/>
      <c r="D59" s="124"/>
      <c r="E59" s="124"/>
      <c r="F59" s="124"/>
      <c r="G59" s="124"/>
      <c r="H59" s="124"/>
      <c r="I59" s="124"/>
      <c r="J59" s="124"/>
      <c r="K59" s="124"/>
      <c r="L59" s="124"/>
      <c r="M59" s="124"/>
      <c r="N59" s="124"/>
      <c r="O59" s="124"/>
      <c r="P59" s="124"/>
      <c r="Q59" s="124"/>
      <c r="R59" s="124"/>
      <c r="S59" s="124"/>
      <c r="T59" s="124"/>
      <c r="U59" s="125"/>
    </row>
    <row r="60" spans="1:22" ht="31.5" customHeight="1" x14ac:dyDescent="0.25">
      <c r="A60" s="260" t="s">
        <v>85</v>
      </c>
      <c r="B60" s="101" t="s">
        <v>326</v>
      </c>
      <c r="C60" s="207" t="s">
        <v>40</v>
      </c>
      <c r="D60" s="206" t="s">
        <v>40</v>
      </c>
      <c r="E60" s="103" t="s">
        <v>4</v>
      </c>
      <c r="F60" s="103" t="s">
        <v>4</v>
      </c>
      <c r="G60" s="206" t="s">
        <v>40</v>
      </c>
      <c r="H60" s="103" t="s">
        <v>4</v>
      </c>
      <c r="I60" s="103" t="s">
        <v>4</v>
      </c>
      <c r="J60" s="103" t="s">
        <v>4</v>
      </c>
      <c r="K60" s="103" t="s">
        <v>4</v>
      </c>
      <c r="L60" s="104" t="s">
        <v>4</v>
      </c>
      <c r="M60" s="207" t="s">
        <v>40</v>
      </c>
      <c r="N60" s="206" t="s">
        <v>40</v>
      </c>
      <c r="O60" s="103" t="s">
        <v>4</v>
      </c>
      <c r="P60" s="103" t="s">
        <v>4</v>
      </c>
      <c r="Q60" s="103" t="s">
        <v>4</v>
      </c>
      <c r="R60" s="103" t="s">
        <v>4</v>
      </c>
      <c r="S60" s="103" t="s">
        <v>4</v>
      </c>
      <c r="T60" s="103" t="s">
        <v>4</v>
      </c>
      <c r="U60" s="104" t="s">
        <v>4</v>
      </c>
    </row>
    <row r="61" spans="1:22" ht="31.5" customHeight="1" x14ac:dyDescent="0.25">
      <c r="A61" s="260"/>
      <c r="B61" s="114" t="s">
        <v>327</v>
      </c>
      <c r="C61" s="102" t="str">
        <f>D61</f>
        <v>-</v>
      </c>
      <c r="D61" s="103" t="s">
        <v>40</v>
      </c>
      <c r="E61" s="206" t="s">
        <v>40</v>
      </c>
      <c r="F61" s="103" t="s">
        <v>40</v>
      </c>
      <c r="G61" s="206" t="s">
        <v>40</v>
      </c>
      <c r="H61" s="103" t="s">
        <v>40</v>
      </c>
      <c r="I61" s="103" t="s">
        <v>12</v>
      </c>
      <c r="J61" s="103" t="s">
        <v>12</v>
      </c>
      <c r="K61" s="103" t="s">
        <v>40</v>
      </c>
      <c r="L61" s="104" t="s">
        <v>40</v>
      </c>
      <c r="M61" s="102" t="s">
        <v>40</v>
      </c>
      <c r="N61" s="103" t="s">
        <v>40</v>
      </c>
      <c r="O61" s="103" t="s">
        <v>40</v>
      </c>
      <c r="P61" s="103" t="s">
        <v>40</v>
      </c>
      <c r="Q61" s="103" t="s">
        <v>40</v>
      </c>
      <c r="R61" s="103" t="s">
        <v>12</v>
      </c>
      <c r="S61" s="103" t="s">
        <v>12</v>
      </c>
      <c r="T61" s="103" t="s">
        <v>40</v>
      </c>
      <c r="U61" s="104" t="s">
        <v>40</v>
      </c>
    </row>
    <row r="62" spans="1:22" x14ac:dyDescent="0.25">
      <c r="A62" s="116" t="s">
        <v>86</v>
      </c>
      <c r="B62" s="114" t="s">
        <v>325</v>
      </c>
      <c r="C62" s="102" t="s">
        <v>40</v>
      </c>
      <c r="D62" s="103" t="s">
        <v>40</v>
      </c>
      <c r="E62" s="103">
        <v>1</v>
      </c>
      <c r="F62" s="103" t="s">
        <v>40</v>
      </c>
      <c r="G62" s="103" t="s">
        <v>40</v>
      </c>
      <c r="H62" s="103" t="s">
        <v>40</v>
      </c>
      <c r="I62" s="103" t="s">
        <v>40</v>
      </c>
      <c r="J62" s="103" t="s">
        <v>40</v>
      </c>
      <c r="K62" s="103" t="s">
        <v>40</v>
      </c>
      <c r="L62" s="104" t="s">
        <v>40</v>
      </c>
      <c r="M62" s="102" t="s">
        <v>40</v>
      </c>
      <c r="N62" s="103" t="s">
        <v>40</v>
      </c>
      <c r="O62" s="103">
        <v>1</v>
      </c>
      <c r="P62" s="103" t="s">
        <v>40</v>
      </c>
      <c r="Q62" s="103" t="s">
        <v>40</v>
      </c>
      <c r="R62" s="103" t="s">
        <v>40</v>
      </c>
      <c r="S62" s="103" t="s">
        <v>40</v>
      </c>
      <c r="T62" s="103" t="s">
        <v>40</v>
      </c>
      <c r="U62" s="104" t="s">
        <v>40</v>
      </c>
    </row>
    <row r="63" spans="1:22" ht="38.25" x14ac:dyDescent="0.25">
      <c r="A63" s="116" t="s">
        <v>87</v>
      </c>
      <c r="B63" s="101" t="s">
        <v>328</v>
      </c>
      <c r="C63" s="207" t="s">
        <v>40</v>
      </c>
      <c r="D63" s="206" t="s">
        <v>40</v>
      </c>
      <c r="E63" s="103" t="s">
        <v>40</v>
      </c>
      <c r="F63" s="103" t="s">
        <v>40</v>
      </c>
      <c r="G63" s="103" t="s">
        <v>40</v>
      </c>
      <c r="H63" s="103" t="s">
        <v>40</v>
      </c>
      <c r="I63" s="105" t="s">
        <v>40</v>
      </c>
      <c r="J63" s="103" t="s">
        <v>40</v>
      </c>
      <c r="K63" s="103" t="s">
        <v>40</v>
      </c>
      <c r="L63" s="104" t="s">
        <v>40</v>
      </c>
      <c r="M63" s="207" t="s">
        <v>40</v>
      </c>
      <c r="N63" s="103" t="s">
        <v>4</v>
      </c>
      <c r="O63" s="103" t="s">
        <v>40</v>
      </c>
      <c r="P63" s="103" t="s">
        <v>4</v>
      </c>
      <c r="Q63" s="103" t="s">
        <v>40</v>
      </c>
      <c r="R63" s="105" t="s">
        <v>4</v>
      </c>
      <c r="S63" s="103" t="s">
        <v>40</v>
      </c>
      <c r="T63" s="103" t="s">
        <v>4</v>
      </c>
      <c r="U63" s="104" t="s">
        <v>40</v>
      </c>
      <c r="V63" s="60"/>
    </row>
    <row r="64" spans="1:22" ht="25.5" x14ac:dyDescent="0.25">
      <c r="A64" s="116" t="s">
        <v>88</v>
      </c>
      <c r="B64" s="114" t="s">
        <v>329</v>
      </c>
      <c r="C64" s="102" t="s">
        <v>40</v>
      </c>
      <c r="D64" s="103" t="s">
        <v>40</v>
      </c>
      <c r="E64" s="103" t="s">
        <v>40</v>
      </c>
      <c r="F64" s="103" t="s">
        <v>40</v>
      </c>
      <c r="G64" s="103" t="s">
        <v>40</v>
      </c>
      <c r="H64" s="103" t="s">
        <v>40</v>
      </c>
      <c r="I64" s="105" t="s">
        <v>40</v>
      </c>
      <c r="J64" s="103" t="s">
        <v>12</v>
      </c>
      <c r="K64" s="103" t="s">
        <v>40</v>
      </c>
      <c r="L64" s="107" t="s">
        <v>40</v>
      </c>
      <c r="M64" s="102" t="s">
        <v>40</v>
      </c>
      <c r="N64" s="103" t="s">
        <v>40</v>
      </c>
      <c r="O64" s="103" t="s">
        <v>40</v>
      </c>
      <c r="P64" s="103" t="s">
        <v>40</v>
      </c>
      <c r="Q64" s="103" t="s">
        <v>40</v>
      </c>
      <c r="R64" s="105" t="s">
        <v>40</v>
      </c>
      <c r="S64" s="103" t="s">
        <v>12</v>
      </c>
      <c r="T64" s="103" t="s">
        <v>40</v>
      </c>
      <c r="U64" s="107" t="s">
        <v>40</v>
      </c>
      <c r="V64" s="60"/>
    </row>
    <row r="65" spans="1:22" ht="38.25" x14ac:dyDescent="0.25">
      <c r="A65" s="116" t="s">
        <v>89</v>
      </c>
      <c r="B65" s="114" t="s">
        <v>130</v>
      </c>
      <c r="C65" s="102" t="s">
        <v>4</v>
      </c>
      <c r="D65" s="103" t="s">
        <v>4</v>
      </c>
      <c r="E65" s="103" t="s">
        <v>40</v>
      </c>
      <c r="F65" s="103" t="s">
        <v>40</v>
      </c>
      <c r="G65" s="206" t="s">
        <v>40</v>
      </c>
      <c r="H65" s="103" t="s">
        <v>40</v>
      </c>
      <c r="I65" s="105" t="s">
        <v>4</v>
      </c>
      <c r="J65" s="103" t="s">
        <v>40</v>
      </c>
      <c r="K65" s="103" t="s">
        <v>40</v>
      </c>
      <c r="L65" s="104" t="s">
        <v>40</v>
      </c>
      <c r="M65" s="102" t="s">
        <v>4</v>
      </c>
      <c r="N65" s="103" t="s">
        <v>4</v>
      </c>
      <c r="O65" s="103" t="s">
        <v>40</v>
      </c>
      <c r="P65" s="206" t="s">
        <v>40</v>
      </c>
      <c r="Q65" s="103" t="s">
        <v>40</v>
      </c>
      <c r="R65" s="105" t="s">
        <v>40</v>
      </c>
      <c r="S65" s="103" t="s">
        <v>40</v>
      </c>
      <c r="T65" s="103" t="s">
        <v>40</v>
      </c>
      <c r="U65" s="104" t="s">
        <v>40</v>
      </c>
      <c r="V65" s="60"/>
    </row>
    <row r="66" spans="1:22" x14ac:dyDescent="0.25">
      <c r="A66" s="11"/>
      <c r="B66" s="11"/>
      <c r="C66" s="12"/>
      <c r="D66" s="13"/>
      <c r="E66" s="13"/>
      <c r="F66" s="13"/>
      <c r="G66" s="13"/>
      <c r="H66" s="13"/>
      <c r="I66" s="13"/>
      <c r="J66" s="13"/>
      <c r="K66" s="13"/>
      <c r="L66" s="13"/>
      <c r="M66" s="13"/>
      <c r="N66" s="13"/>
      <c r="O66" s="13"/>
      <c r="P66" s="13"/>
      <c r="Q66" s="13"/>
      <c r="R66" s="13"/>
      <c r="S66" s="13"/>
      <c r="T66" s="13"/>
      <c r="U66" s="13"/>
    </row>
    <row r="67" spans="1:22" x14ac:dyDescent="0.25">
      <c r="A67" s="261"/>
      <c r="B67" s="261"/>
      <c r="C67" s="12"/>
      <c r="D67" s="13"/>
      <c r="E67" s="13"/>
      <c r="F67" s="13"/>
      <c r="G67" s="13"/>
      <c r="H67" s="13"/>
      <c r="I67" s="13"/>
      <c r="J67" s="13"/>
      <c r="K67" s="13"/>
      <c r="L67" s="13"/>
      <c r="M67" s="13"/>
      <c r="N67" s="13"/>
      <c r="O67" s="13"/>
      <c r="P67" s="13"/>
      <c r="Q67" s="13"/>
      <c r="R67" s="13"/>
      <c r="S67" s="13"/>
      <c r="T67" s="13"/>
      <c r="U67" s="13"/>
    </row>
    <row r="68" spans="1:22" x14ac:dyDescent="0.25">
      <c r="A68" s="14"/>
      <c r="B68" s="15"/>
      <c r="C68" s="16"/>
      <c r="D68" s="15"/>
      <c r="E68" s="49"/>
      <c r="F68" s="49"/>
      <c r="G68" s="49"/>
      <c r="H68" s="49"/>
      <c r="I68" s="49"/>
      <c r="J68" s="49"/>
      <c r="K68" s="49"/>
      <c r="L68" s="49"/>
      <c r="M68" s="49"/>
      <c r="N68" s="49"/>
      <c r="O68" s="49"/>
      <c r="P68" s="49"/>
      <c r="Q68" s="49"/>
      <c r="R68" s="49"/>
      <c r="S68" s="49"/>
      <c r="T68" s="49"/>
      <c r="U68" s="49"/>
    </row>
  </sheetData>
  <sheetProtection sheet="1" objects="1" scenarios="1" selectLockedCells="1"/>
  <mergeCells count="11">
    <mergeCell ref="A60:A61"/>
    <mergeCell ref="A67:B67"/>
    <mergeCell ref="A10:A12"/>
    <mergeCell ref="B10:B12"/>
    <mergeCell ref="A1:U1"/>
    <mergeCell ref="A3:U3"/>
    <mergeCell ref="A5:U5"/>
    <mergeCell ref="C10:L10"/>
    <mergeCell ref="C9:L9"/>
    <mergeCell ref="M9:U9"/>
    <mergeCell ref="M10:U10"/>
  </mergeCells>
  <conditionalFormatting sqref="C14:U44 C46:U58 C60:U65">
    <cfRule type="cellIs" dxfId="16" priority="1" operator="equal">
      <formula>"J1"</formula>
    </cfRule>
    <cfRule type="cellIs" dxfId="15" priority="2" operator="equal">
      <formula>"J2"</formula>
    </cfRule>
    <cfRule type="cellIs" dxfId="14" priority="3" operator="equal">
      <formula>"J4"</formula>
    </cfRule>
    <cfRule type="cellIs" dxfId="13" priority="4" operator="equal">
      <formula>"J6"</formula>
    </cfRule>
  </conditionalFormatting>
  <pageMargins left="0.28000000000000003" right="0.45" top="0.78740157480314965" bottom="0.59" header="0.31496062992125984" footer="0.31496062992125984"/>
  <pageSetup paperSize="9" scale="34" orientation="portrait" r:id="rId1"/>
  <headerFooter>
    <oddHeader>&amp;LLandesbaudirektion Bayern
Beschaffung, Vergabe Verwaltungsleistungen (BVV)</oddHeader>
    <oddFooter>&amp;CSeite &amp;P von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K58"/>
  <sheetViews>
    <sheetView showGridLines="0" zoomScaleNormal="100" workbookViewId="0">
      <selection activeCell="C7" sqref="C7:E7"/>
    </sheetView>
  </sheetViews>
  <sheetFormatPr baseColWidth="10" defaultColWidth="11.42578125" defaultRowHeight="14.25" x14ac:dyDescent="0.25"/>
  <cols>
    <col min="1" max="1" width="5.140625" style="27" customWidth="1"/>
    <col min="2" max="2" width="16.140625" style="27" customWidth="1"/>
    <col min="3" max="3" width="21.85546875" style="27" customWidth="1"/>
    <col min="4" max="4" width="6.5703125" style="27" customWidth="1"/>
    <col min="5" max="5" width="52.42578125" style="27" customWidth="1"/>
    <col min="6" max="11" width="11.140625" style="27" customWidth="1"/>
    <col min="12" max="12" width="10.85546875" style="27" customWidth="1"/>
    <col min="13" max="16384" width="11.42578125" style="27"/>
  </cols>
  <sheetData>
    <row r="1" spans="1:245" ht="34.5" customHeight="1" x14ac:dyDescent="0.25">
      <c r="A1" s="266" t="str">
        <f>Inhaltsverzeichnis!A1</f>
        <v xml:space="preserve">Vergabeverfahren 
im Geschäftsbereich des Bayerischen Staatsministerium für Wohnen, Bau und Verkehr </v>
      </c>
      <c r="B1" s="267"/>
      <c r="C1" s="267"/>
      <c r="D1" s="267"/>
      <c r="E1" s="267"/>
      <c r="F1" s="267"/>
      <c r="G1" s="267"/>
      <c r="H1" s="267"/>
      <c r="I1" s="267"/>
      <c r="J1" s="267"/>
      <c r="K1" s="268"/>
    </row>
    <row r="2" spans="1:245" ht="9" customHeight="1" x14ac:dyDescent="0.25">
      <c r="E2" s="29"/>
      <c r="F2" s="29"/>
      <c r="G2" s="29"/>
      <c r="H2" s="29"/>
      <c r="I2" s="29"/>
      <c r="J2" s="29"/>
      <c r="K2" s="29"/>
    </row>
    <row r="3" spans="1:245" ht="43.5" customHeight="1" x14ac:dyDescent="0.25">
      <c r="A3" s="269" t="str">
        <f>Inhaltsverzeichnis!A3</f>
        <v>StBA Augsburg: Unterhaltsreinigung zwei Dienstgebäude in Augsburg
Excel-Teil: Leistungsverzeichnis (Anlage 1)</v>
      </c>
      <c r="B3" s="269"/>
      <c r="C3" s="269"/>
      <c r="D3" s="269"/>
      <c r="E3" s="269"/>
      <c r="F3" s="269"/>
      <c r="G3" s="269"/>
      <c r="H3" s="269"/>
      <c r="I3" s="269"/>
      <c r="J3" s="269"/>
      <c r="K3" s="269"/>
    </row>
    <row r="4" spans="1:245" ht="9" customHeight="1" x14ac:dyDescent="0.25">
      <c r="E4" s="29"/>
      <c r="F4" s="29"/>
      <c r="G4" s="29"/>
      <c r="H4" s="29"/>
      <c r="I4" s="29"/>
      <c r="J4" s="29"/>
      <c r="K4" s="29"/>
    </row>
    <row r="5" spans="1:245" ht="21" customHeight="1" x14ac:dyDescent="0.25">
      <c r="A5" s="270" t="str">
        <f>Inhaltsverzeichnis!A12</f>
        <v>3.    Kalkulationsschema Stundenverrechungssatz Unterhaltsreinigung</v>
      </c>
      <c r="B5" s="270"/>
      <c r="C5" s="270"/>
      <c r="D5" s="270"/>
      <c r="E5" s="270"/>
      <c r="F5" s="270"/>
      <c r="G5" s="270"/>
      <c r="H5" s="270"/>
      <c r="I5" s="270"/>
      <c r="J5" s="270"/>
      <c r="K5" s="270"/>
    </row>
    <row r="6" spans="1:245" ht="12" customHeight="1" x14ac:dyDescent="0.25">
      <c r="E6" s="3"/>
      <c r="F6" s="3"/>
      <c r="G6" s="3"/>
      <c r="H6" s="3"/>
      <c r="I6" s="3"/>
      <c r="J6" s="3"/>
      <c r="K6" s="3"/>
    </row>
    <row r="7" spans="1:245" ht="26.25" customHeight="1" x14ac:dyDescent="0.25">
      <c r="A7" s="31" t="s">
        <v>25</v>
      </c>
      <c r="B7" s="63"/>
      <c r="C7" s="323"/>
      <c r="D7" s="323"/>
      <c r="E7" s="323"/>
      <c r="G7" s="321"/>
      <c r="H7" s="321"/>
      <c r="I7" s="321"/>
      <c r="J7" s="321"/>
      <c r="K7" s="321"/>
    </row>
    <row r="8" spans="1:245" ht="27" customHeight="1" x14ac:dyDescent="0.25">
      <c r="A8" s="64"/>
      <c r="B8" s="64"/>
      <c r="C8" s="48" t="s">
        <v>126</v>
      </c>
      <c r="D8" s="64"/>
      <c r="E8" s="4"/>
    </row>
    <row r="9" spans="1:245" ht="25.5" customHeight="1" x14ac:dyDescent="0.25">
      <c r="A9" s="85" t="str">
        <f>Inhaltsverzeichnis!A5</f>
        <v xml:space="preserve">Auftraggeber: </v>
      </c>
      <c r="B9" s="86"/>
      <c r="C9" s="322" t="str">
        <f>Inhaltsverzeichnis!B5</f>
        <v>Staatliches Bauamt Augsburg</v>
      </c>
      <c r="D9" s="322"/>
      <c r="E9" s="322"/>
      <c r="F9" s="93" t="s">
        <v>178</v>
      </c>
      <c r="G9" s="94"/>
      <c r="H9" s="94"/>
      <c r="I9" s="94"/>
      <c r="J9" s="65"/>
      <c r="K9" s="66" t="s">
        <v>179</v>
      </c>
    </row>
    <row r="10" spans="1:245" ht="26.25" customHeight="1" x14ac:dyDescent="0.25">
      <c r="A10" s="85" t="str">
        <f>Inhaltsverzeichnis!A6</f>
        <v>Vergabenummer:</v>
      </c>
      <c r="B10" s="85"/>
      <c r="C10" s="85" t="str">
        <f>Inhaltsverzeichnis!B6</f>
        <v>LBD-26-15-271</v>
      </c>
      <c r="D10" s="85"/>
      <c r="E10" s="99"/>
      <c r="F10" s="92" t="s">
        <v>180</v>
      </c>
      <c r="G10" s="94"/>
      <c r="H10" s="94"/>
      <c r="I10" s="94"/>
      <c r="J10" s="65"/>
      <c r="K10" s="66" t="s">
        <v>179</v>
      </c>
    </row>
    <row r="11" spans="1:245" ht="24.75" customHeight="1" x14ac:dyDescent="0.25">
      <c r="D11" s="85"/>
      <c r="F11" s="92" t="s">
        <v>181</v>
      </c>
      <c r="G11" s="94"/>
      <c r="H11" s="94"/>
      <c r="I11" s="94"/>
      <c r="J11" s="65"/>
      <c r="K11" s="66" t="s">
        <v>179</v>
      </c>
    </row>
    <row r="12" spans="1:245" ht="9" customHeight="1" x14ac:dyDescent="0.25">
      <c r="A12" s="67"/>
      <c r="B12" s="67"/>
      <c r="C12" s="67"/>
      <c r="D12" s="67"/>
      <c r="E12" s="67"/>
      <c r="F12" s="67"/>
      <c r="G12" s="67"/>
      <c r="H12" s="67"/>
      <c r="I12" s="67"/>
      <c r="J12" s="67"/>
      <c r="K12" s="67"/>
      <c r="L12" s="68"/>
      <c r="M12" s="68"/>
      <c r="N12" s="68"/>
      <c r="O12" s="68"/>
      <c r="P12" s="68"/>
      <c r="Q12" s="68"/>
      <c r="R12" s="68"/>
      <c r="S12" s="68"/>
      <c r="T12" s="68"/>
      <c r="U12" s="68"/>
      <c r="V12" s="68"/>
      <c r="W12" s="68"/>
      <c r="X12" s="68"/>
      <c r="Y12" s="68"/>
      <c r="Z12" s="68"/>
      <c r="AA12" s="68"/>
      <c r="AB12" s="68"/>
      <c r="AC12" s="68"/>
      <c r="AD12" s="68"/>
      <c r="AE12" s="68"/>
      <c r="AF12" s="68"/>
      <c r="AG12" s="68"/>
      <c r="AH12" s="68"/>
      <c r="AI12" s="68"/>
      <c r="AJ12" s="68"/>
      <c r="AK12" s="68"/>
      <c r="AL12" s="68"/>
      <c r="AM12" s="68"/>
      <c r="AN12" s="68"/>
      <c r="AO12" s="68"/>
      <c r="AP12" s="68"/>
      <c r="AQ12" s="68"/>
      <c r="AR12" s="68"/>
      <c r="AS12" s="68"/>
      <c r="AT12" s="68"/>
      <c r="AU12" s="68"/>
      <c r="AV12" s="68"/>
      <c r="AW12" s="68"/>
      <c r="AX12" s="68"/>
      <c r="AY12" s="68"/>
      <c r="AZ12" s="68"/>
      <c r="BA12" s="68"/>
      <c r="BB12" s="68"/>
      <c r="BC12" s="68"/>
      <c r="BD12" s="68"/>
      <c r="BE12" s="68"/>
      <c r="BF12" s="68"/>
      <c r="BG12" s="68"/>
      <c r="BH12" s="68"/>
      <c r="BI12" s="68"/>
      <c r="BJ12" s="68"/>
      <c r="BK12" s="68"/>
      <c r="BL12" s="68"/>
      <c r="BM12" s="68"/>
      <c r="BN12" s="68"/>
      <c r="BO12" s="68"/>
      <c r="BP12" s="68"/>
      <c r="BQ12" s="68"/>
      <c r="BR12" s="68"/>
      <c r="BS12" s="68"/>
      <c r="BT12" s="68"/>
      <c r="BU12" s="68"/>
      <c r="BV12" s="68"/>
      <c r="BW12" s="68"/>
      <c r="BX12" s="68"/>
      <c r="BY12" s="68"/>
      <c r="BZ12" s="68"/>
      <c r="CA12" s="68"/>
      <c r="CB12" s="68"/>
      <c r="CC12" s="68"/>
      <c r="CD12" s="68"/>
      <c r="CE12" s="68"/>
      <c r="CF12" s="68"/>
      <c r="CG12" s="68"/>
      <c r="CH12" s="68"/>
      <c r="CI12" s="68"/>
      <c r="CJ12" s="68"/>
      <c r="CK12" s="68"/>
      <c r="CL12" s="68"/>
      <c r="CM12" s="68"/>
      <c r="CN12" s="68"/>
      <c r="CO12" s="68"/>
      <c r="CP12" s="68"/>
      <c r="CQ12" s="68"/>
      <c r="CR12" s="68"/>
      <c r="CS12" s="68"/>
      <c r="CT12" s="68"/>
      <c r="CU12" s="68"/>
      <c r="CV12" s="68"/>
      <c r="CW12" s="68"/>
      <c r="CX12" s="68"/>
      <c r="CY12" s="68"/>
      <c r="CZ12" s="68"/>
      <c r="DA12" s="68"/>
      <c r="DB12" s="68"/>
      <c r="DC12" s="68"/>
      <c r="DD12" s="68"/>
      <c r="DE12" s="68"/>
      <c r="DF12" s="68"/>
      <c r="DG12" s="68"/>
      <c r="DH12" s="68"/>
      <c r="DI12" s="68"/>
      <c r="DJ12" s="68"/>
      <c r="DK12" s="68"/>
      <c r="DL12" s="68"/>
      <c r="DM12" s="68"/>
      <c r="DN12" s="68"/>
      <c r="DO12" s="68"/>
      <c r="DP12" s="68"/>
      <c r="DQ12" s="68"/>
      <c r="DR12" s="68"/>
      <c r="DS12" s="68"/>
      <c r="DT12" s="68"/>
      <c r="DU12" s="68"/>
      <c r="DV12" s="68"/>
      <c r="DW12" s="68"/>
      <c r="DX12" s="68"/>
      <c r="DY12" s="68"/>
      <c r="DZ12" s="68"/>
      <c r="EA12" s="68"/>
      <c r="EB12" s="68"/>
      <c r="EC12" s="68"/>
      <c r="ED12" s="68"/>
      <c r="EE12" s="68"/>
      <c r="EF12" s="68"/>
      <c r="EG12" s="68"/>
      <c r="EH12" s="68"/>
      <c r="EI12" s="68"/>
      <c r="EJ12" s="68"/>
      <c r="EK12" s="68"/>
      <c r="EL12" s="68"/>
      <c r="EM12" s="68"/>
      <c r="EN12" s="68"/>
      <c r="EO12" s="68"/>
      <c r="EP12" s="68"/>
      <c r="EQ12" s="68"/>
      <c r="ER12" s="68"/>
      <c r="ES12" s="68"/>
      <c r="ET12" s="68"/>
      <c r="EU12" s="68"/>
      <c r="EV12" s="68"/>
      <c r="EW12" s="68"/>
      <c r="EX12" s="68"/>
      <c r="EY12" s="68"/>
      <c r="EZ12" s="68"/>
      <c r="FA12" s="68"/>
      <c r="FB12" s="68"/>
      <c r="FC12" s="68"/>
      <c r="FD12" s="68"/>
      <c r="FE12" s="68"/>
      <c r="FF12" s="68"/>
      <c r="FG12" s="68"/>
      <c r="FH12" s="68"/>
      <c r="FI12" s="68"/>
      <c r="FJ12" s="68"/>
      <c r="FK12" s="68"/>
      <c r="FL12" s="68"/>
      <c r="FM12" s="68"/>
      <c r="FN12" s="68"/>
      <c r="FO12" s="68"/>
      <c r="FP12" s="68"/>
      <c r="FQ12" s="68"/>
      <c r="FR12" s="68"/>
      <c r="FS12" s="68"/>
      <c r="FT12" s="68"/>
      <c r="FU12" s="68"/>
      <c r="FV12" s="68"/>
      <c r="FW12" s="68"/>
      <c r="FX12" s="68"/>
      <c r="FY12" s="68"/>
      <c r="FZ12" s="68"/>
      <c r="GA12" s="68"/>
      <c r="GB12" s="68"/>
      <c r="GC12" s="68"/>
      <c r="GD12" s="68"/>
      <c r="GE12" s="68"/>
      <c r="GF12" s="68"/>
      <c r="GG12" s="68"/>
      <c r="GH12" s="68"/>
      <c r="GI12" s="68"/>
      <c r="GJ12" s="68"/>
      <c r="GK12" s="68"/>
      <c r="GL12" s="68"/>
      <c r="GM12" s="68"/>
      <c r="GN12" s="68"/>
      <c r="GO12" s="68"/>
      <c r="GP12" s="68"/>
      <c r="GQ12" s="68"/>
      <c r="GR12" s="68"/>
      <c r="GS12" s="68"/>
      <c r="GT12" s="68"/>
      <c r="GU12" s="68"/>
      <c r="GV12" s="68"/>
      <c r="GW12" s="68"/>
      <c r="GX12" s="68"/>
      <c r="GY12" s="68"/>
      <c r="GZ12" s="68"/>
      <c r="HA12" s="68"/>
      <c r="HB12" s="68"/>
      <c r="HC12" s="68"/>
      <c r="HD12" s="68"/>
      <c r="HE12" s="68"/>
      <c r="HF12" s="68"/>
      <c r="HG12" s="68"/>
      <c r="HH12" s="68"/>
      <c r="HI12" s="68"/>
      <c r="HJ12" s="68"/>
      <c r="HK12" s="68"/>
      <c r="HL12" s="68"/>
      <c r="HM12" s="68"/>
      <c r="HN12" s="68"/>
      <c r="HO12" s="68"/>
      <c r="HP12" s="68"/>
      <c r="HQ12" s="68"/>
      <c r="HR12" s="68"/>
      <c r="HS12" s="68"/>
      <c r="HT12" s="68"/>
      <c r="HU12" s="68"/>
      <c r="HV12" s="68"/>
      <c r="HW12" s="68"/>
      <c r="HX12" s="68"/>
      <c r="HY12" s="68"/>
      <c r="HZ12" s="68"/>
      <c r="IA12" s="68"/>
      <c r="IB12" s="68"/>
      <c r="IC12" s="68"/>
      <c r="ID12" s="68"/>
      <c r="IE12" s="68"/>
      <c r="IF12" s="68"/>
      <c r="IG12" s="68"/>
      <c r="IH12" s="68"/>
      <c r="II12" s="68"/>
      <c r="IJ12" s="68"/>
      <c r="IK12" s="68"/>
    </row>
    <row r="13" spans="1:245" ht="52.5" customHeight="1" x14ac:dyDescent="0.25">
      <c r="A13" s="324" t="s">
        <v>349</v>
      </c>
      <c r="B13" s="324"/>
      <c r="C13" s="324"/>
      <c r="D13" s="324"/>
      <c r="E13" s="325"/>
      <c r="F13" s="318" t="s">
        <v>182</v>
      </c>
      <c r="G13" s="318"/>
      <c r="H13" s="318" t="s">
        <v>183</v>
      </c>
      <c r="I13" s="318"/>
      <c r="J13" s="318" t="s">
        <v>161</v>
      </c>
      <c r="K13" s="318"/>
      <c r="L13" s="68"/>
      <c r="M13" s="68"/>
      <c r="N13" s="68"/>
      <c r="O13" s="68"/>
      <c r="P13" s="68"/>
      <c r="Q13" s="68"/>
      <c r="R13" s="68"/>
      <c r="S13" s="68"/>
      <c r="T13" s="68"/>
      <c r="U13" s="68"/>
      <c r="V13" s="68"/>
      <c r="W13" s="68"/>
      <c r="X13" s="68"/>
      <c r="Y13" s="68"/>
      <c r="Z13" s="68"/>
      <c r="AA13" s="68"/>
      <c r="AB13" s="68"/>
      <c r="AC13" s="68"/>
      <c r="AD13" s="68"/>
      <c r="AE13" s="68"/>
      <c r="AF13" s="68"/>
      <c r="AG13" s="68"/>
      <c r="AH13" s="68"/>
      <c r="AI13" s="68"/>
      <c r="AJ13" s="68"/>
      <c r="AK13" s="68"/>
      <c r="AL13" s="68"/>
      <c r="AM13" s="68"/>
      <c r="AN13" s="68"/>
      <c r="AO13" s="68"/>
      <c r="AP13" s="68"/>
      <c r="AQ13" s="68"/>
      <c r="AR13" s="68"/>
      <c r="AS13" s="68"/>
      <c r="AT13" s="68"/>
      <c r="AU13" s="68"/>
      <c r="AV13" s="68"/>
      <c r="AW13" s="68"/>
      <c r="AX13" s="68"/>
      <c r="AY13" s="68"/>
      <c r="AZ13" s="68"/>
      <c r="BA13" s="68"/>
      <c r="BB13" s="68"/>
      <c r="BC13" s="68"/>
      <c r="BD13" s="68"/>
      <c r="BE13" s="68"/>
      <c r="BF13" s="68"/>
      <c r="BG13" s="68"/>
      <c r="BH13" s="68"/>
      <c r="BI13" s="68"/>
      <c r="BJ13" s="68"/>
      <c r="BK13" s="68"/>
      <c r="BL13" s="68"/>
      <c r="BM13" s="68"/>
      <c r="BN13" s="68"/>
      <c r="BO13" s="68"/>
      <c r="BP13" s="68"/>
      <c r="BQ13" s="68"/>
      <c r="BR13" s="68"/>
      <c r="BS13" s="68"/>
      <c r="BT13" s="68"/>
      <c r="BU13" s="68"/>
      <c r="BV13" s="68"/>
      <c r="BW13" s="68"/>
      <c r="BX13" s="68"/>
      <c r="BY13" s="68"/>
      <c r="BZ13" s="68"/>
      <c r="CA13" s="68"/>
      <c r="CB13" s="68"/>
      <c r="CC13" s="68"/>
      <c r="CD13" s="68"/>
      <c r="CE13" s="68"/>
      <c r="CF13" s="68"/>
      <c r="CG13" s="68"/>
      <c r="CH13" s="68"/>
      <c r="CI13" s="68"/>
      <c r="CJ13" s="68"/>
      <c r="CK13" s="68"/>
      <c r="CL13" s="68"/>
      <c r="CM13" s="68"/>
      <c r="CN13" s="68"/>
      <c r="CO13" s="68"/>
      <c r="CP13" s="68"/>
      <c r="CQ13" s="68"/>
      <c r="CR13" s="68"/>
      <c r="CS13" s="68"/>
      <c r="CT13" s="68"/>
      <c r="CU13" s="68"/>
      <c r="CV13" s="68"/>
      <c r="CW13" s="68"/>
      <c r="CX13" s="68"/>
      <c r="CY13" s="68"/>
      <c r="CZ13" s="68"/>
      <c r="DA13" s="68"/>
      <c r="DB13" s="68"/>
      <c r="DC13" s="68"/>
      <c r="DD13" s="68"/>
      <c r="DE13" s="68"/>
      <c r="DF13" s="68"/>
      <c r="DG13" s="68"/>
      <c r="DH13" s="68"/>
      <c r="DI13" s="68"/>
      <c r="DJ13" s="68"/>
      <c r="DK13" s="68"/>
      <c r="DL13" s="68"/>
      <c r="DM13" s="68"/>
      <c r="DN13" s="68"/>
      <c r="DO13" s="68"/>
      <c r="DP13" s="68"/>
      <c r="DQ13" s="68"/>
      <c r="DR13" s="68"/>
      <c r="DS13" s="68"/>
      <c r="DT13" s="68"/>
      <c r="DU13" s="68"/>
      <c r="DV13" s="68"/>
      <c r="DW13" s="68"/>
      <c r="DX13" s="68"/>
      <c r="DY13" s="68"/>
      <c r="DZ13" s="68"/>
      <c r="EA13" s="68"/>
      <c r="EB13" s="68"/>
      <c r="EC13" s="68"/>
      <c r="ED13" s="68"/>
      <c r="EE13" s="68"/>
      <c r="EF13" s="68"/>
      <c r="EG13" s="68"/>
      <c r="EH13" s="68"/>
      <c r="EI13" s="68"/>
      <c r="EJ13" s="68"/>
      <c r="EK13" s="68"/>
      <c r="EL13" s="68"/>
      <c r="EM13" s="68"/>
      <c r="EN13" s="68"/>
      <c r="EO13" s="68"/>
      <c r="EP13" s="68"/>
      <c r="EQ13" s="68"/>
      <c r="ER13" s="68"/>
      <c r="ES13" s="68"/>
      <c r="ET13" s="68"/>
      <c r="EU13" s="68"/>
      <c r="EV13" s="68"/>
      <c r="EW13" s="68"/>
      <c r="EX13" s="68"/>
      <c r="EY13" s="68"/>
      <c r="EZ13" s="68"/>
      <c r="FA13" s="68"/>
      <c r="FB13" s="68"/>
      <c r="FC13" s="68"/>
      <c r="FD13" s="68"/>
      <c r="FE13" s="68"/>
      <c r="FF13" s="68"/>
      <c r="FG13" s="68"/>
      <c r="FH13" s="68"/>
      <c r="FI13" s="68"/>
      <c r="FJ13" s="68"/>
      <c r="FK13" s="68"/>
      <c r="FL13" s="68"/>
      <c r="FM13" s="68"/>
      <c r="FN13" s="68"/>
      <c r="FO13" s="68"/>
      <c r="FP13" s="68"/>
      <c r="FQ13" s="68"/>
      <c r="FR13" s="68"/>
      <c r="FS13" s="68"/>
      <c r="FT13" s="68"/>
      <c r="FU13" s="68"/>
      <c r="FV13" s="68"/>
      <c r="FW13" s="68"/>
      <c r="FX13" s="68"/>
      <c r="FY13" s="68"/>
      <c r="FZ13" s="68"/>
      <c r="GA13" s="68"/>
      <c r="GB13" s="68"/>
      <c r="GC13" s="68"/>
      <c r="GD13" s="68"/>
      <c r="GE13" s="68"/>
      <c r="GF13" s="68"/>
      <c r="GG13" s="68"/>
      <c r="GH13" s="68"/>
      <c r="GI13" s="68"/>
      <c r="GJ13" s="68"/>
      <c r="GK13" s="68"/>
      <c r="GL13" s="68"/>
      <c r="GM13" s="68"/>
      <c r="GN13" s="68"/>
      <c r="GO13" s="68"/>
      <c r="GP13" s="68"/>
      <c r="GQ13" s="68"/>
      <c r="GR13" s="68"/>
      <c r="GS13" s="68"/>
      <c r="GT13" s="68"/>
      <c r="GU13" s="68"/>
      <c r="GV13" s="68"/>
      <c r="GW13" s="68"/>
      <c r="GX13" s="68"/>
      <c r="GY13" s="68"/>
      <c r="GZ13" s="68"/>
      <c r="HA13" s="68"/>
      <c r="HB13" s="68"/>
      <c r="HC13" s="68"/>
      <c r="HD13" s="68"/>
      <c r="HE13" s="68"/>
      <c r="HF13" s="68"/>
      <c r="HG13" s="68"/>
      <c r="HH13" s="68"/>
      <c r="HI13" s="68"/>
      <c r="HJ13" s="68"/>
      <c r="HK13" s="68"/>
      <c r="HL13" s="68"/>
      <c r="HM13" s="68"/>
      <c r="HN13" s="68"/>
      <c r="HO13" s="68"/>
      <c r="HP13" s="68"/>
      <c r="HQ13" s="68"/>
      <c r="HR13" s="68"/>
      <c r="HS13" s="68"/>
      <c r="HT13" s="68"/>
      <c r="HU13" s="68"/>
      <c r="HV13" s="68"/>
      <c r="HW13" s="68"/>
      <c r="HX13" s="68"/>
      <c r="HY13" s="68"/>
      <c r="HZ13" s="68"/>
      <c r="IA13" s="68"/>
      <c r="IB13" s="68"/>
      <c r="IC13" s="68"/>
      <c r="ID13" s="68"/>
      <c r="IE13" s="68"/>
      <c r="IF13" s="68"/>
      <c r="IG13" s="68"/>
      <c r="IH13" s="68"/>
      <c r="II13" s="68"/>
    </row>
    <row r="14" spans="1:245" ht="25.5" customHeight="1" x14ac:dyDescent="0.25">
      <c r="A14" s="64"/>
      <c r="B14" s="64"/>
      <c r="C14" s="64"/>
      <c r="D14" s="64"/>
      <c r="E14" s="69"/>
      <c r="F14" s="70" t="s">
        <v>184</v>
      </c>
      <c r="G14" s="100"/>
      <c r="H14" s="70" t="s">
        <v>184</v>
      </c>
      <c r="I14" s="100"/>
      <c r="J14" s="70" t="s">
        <v>184</v>
      </c>
      <c r="K14" s="100"/>
      <c r="L14" s="68"/>
      <c r="M14" s="68"/>
      <c r="N14" s="68"/>
      <c r="O14" s="68"/>
      <c r="P14" s="68"/>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c r="BV14" s="68"/>
      <c r="BW14" s="68"/>
      <c r="BX14" s="68"/>
      <c r="BY14" s="68"/>
      <c r="BZ14" s="68"/>
      <c r="CA14" s="68"/>
      <c r="CB14" s="68"/>
      <c r="CC14" s="68"/>
      <c r="CD14" s="68"/>
      <c r="CE14" s="68"/>
      <c r="CF14" s="68"/>
      <c r="CG14" s="68"/>
      <c r="CH14" s="68"/>
      <c r="CI14" s="68"/>
      <c r="CJ14" s="68"/>
      <c r="CK14" s="68"/>
      <c r="CL14" s="68"/>
      <c r="CM14" s="68"/>
      <c r="CN14" s="68"/>
      <c r="CO14" s="68"/>
      <c r="CP14" s="68"/>
      <c r="CQ14" s="68"/>
      <c r="CR14" s="68"/>
      <c r="CS14" s="68"/>
      <c r="CT14" s="68"/>
      <c r="CU14" s="68"/>
      <c r="CV14" s="68"/>
      <c r="CW14" s="68"/>
      <c r="CX14" s="68"/>
      <c r="CY14" s="68"/>
      <c r="CZ14" s="68"/>
      <c r="DA14" s="68"/>
      <c r="DB14" s="68"/>
      <c r="DC14" s="68"/>
      <c r="DD14" s="68"/>
      <c r="DE14" s="68"/>
      <c r="DF14" s="68"/>
      <c r="DG14" s="68"/>
      <c r="DH14" s="68"/>
      <c r="DI14" s="68"/>
      <c r="DJ14" s="68"/>
      <c r="DK14" s="68"/>
      <c r="DL14" s="68"/>
      <c r="DM14" s="68"/>
      <c r="DN14" s="68"/>
      <c r="DO14" s="68"/>
      <c r="DP14" s="68"/>
      <c r="DQ14" s="68"/>
      <c r="DR14" s="68"/>
      <c r="DS14" s="68"/>
      <c r="DT14" s="68"/>
      <c r="DU14" s="68"/>
      <c r="DV14" s="68"/>
      <c r="DW14" s="68"/>
      <c r="DX14" s="68"/>
      <c r="DY14" s="68"/>
      <c r="DZ14" s="68"/>
      <c r="EA14" s="68"/>
      <c r="EB14" s="68"/>
      <c r="EC14" s="68"/>
      <c r="ED14" s="68"/>
      <c r="EE14" s="68"/>
      <c r="EF14" s="68"/>
      <c r="EG14" s="68"/>
      <c r="EH14" s="68"/>
      <c r="EI14" s="68"/>
      <c r="EJ14" s="68"/>
      <c r="EK14" s="68"/>
      <c r="EL14" s="68"/>
      <c r="EM14" s="68"/>
      <c r="EN14" s="68"/>
      <c r="EO14" s="68"/>
      <c r="EP14" s="68"/>
      <c r="EQ14" s="68"/>
      <c r="ER14" s="68"/>
      <c r="ES14" s="68"/>
      <c r="ET14" s="68"/>
      <c r="EU14" s="68"/>
      <c r="EV14" s="68"/>
      <c r="EW14" s="68"/>
      <c r="EX14" s="68"/>
      <c r="EY14" s="68"/>
      <c r="EZ14" s="68"/>
      <c r="FA14" s="68"/>
      <c r="FB14" s="68"/>
      <c r="FC14" s="68"/>
      <c r="FD14" s="68"/>
      <c r="FE14" s="68"/>
      <c r="FF14" s="68"/>
      <c r="FG14" s="68"/>
      <c r="FH14" s="68"/>
      <c r="FI14" s="68"/>
      <c r="FJ14" s="68"/>
      <c r="FK14" s="68"/>
      <c r="FL14" s="68"/>
      <c r="FM14" s="68"/>
      <c r="FN14" s="68"/>
      <c r="FO14" s="68"/>
      <c r="FP14" s="68"/>
      <c r="FQ14" s="68"/>
      <c r="FR14" s="68"/>
      <c r="FS14" s="68"/>
      <c r="FT14" s="68"/>
      <c r="FU14" s="68"/>
      <c r="FV14" s="68"/>
      <c r="FW14" s="68"/>
      <c r="FX14" s="68"/>
      <c r="FY14" s="68"/>
      <c r="FZ14" s="68"/>
      <c r="GA14" s="68"/>
      <c r="GB14" s="68"/>
      <c r="GC14" s="68"/>
      <c r="GD14" s="68"/>
      <c r="GE14" s="68"/>
      <c r="GF14" s="68"/>
      <c r="GG14" s="68"/>
      <c r="GH14" s="68"/>
      <c r="GI14" s="68"/>
      <c r="GJ14" s="68"/>
      <c r="GK14" s="68"/>
      <c r="GL14" s="68"/>
      <c r="GM14" s="68"/>
      <c r="GN14" s="68"/>
      <c r="GO14" s="68"/>
      <c r="GP14" s="68"/>
      <c r="GQ14" s="68"/>
      <c r="GR14" s="68"/>
      <c r="GS14" s="68"/>
      <c r="GT14" s="68"/>
      <c r="GU14" s="68"/>
      <c r="GV14" s="68"/>
      <c r="GW14" s="68"/>
      <c r="GX14" s="68"/>
      <c r="GY14" s="68"/>
      <c r="GZ14" s="68"/>
      <c r="HA14" s="68"/>
      <c r="HB14" s="68"/>
      <c r="HC14" s="68"/>
      <c r="HD14" s="68"/>
      <c r="HE14" s="68"/>
      <c r="HF14" s="68"/>
      <c r="HG14" s="68"/>
      <c r="HH14" s="68"/>
      <c r="HI14" s="68"/>
      <c r="HJ14" s="68"/>
      <c r="HK14" s="68"/>
      <c r="HL14" s="68"/>
      <c r="HM14" s="68"/>
      <c r="HN14" s="68"/>
      <c r="HO14" s="68"/>
      <c r="HP14" s="68"/>
      <c r="HQ14" s="68"/>
      <c r="HR14" s="68"/>
      <c r="HS14" s="68"/>
      <c r="HT14" s="68"/>
      <c r="HU14" s="68"/>
      <c r="HV14" s="68"/>
      <c r="HW14" s="68"/>
      <c r="HX14" s="68"/>
      <c r="HY14" s="68"/>
      <c r="HZ14" s="68"/>
      <c r="IA14" s="68"/>
      <c r="IB14" s="68"/>
      <c r="IC14" s="68"/>
      <c r="ID14" s="68"/>
      <c r="IE14" s="68"/>
      <c r="IF14" s="68"/>
      <c r="IG14" s="68"/>
      <c r="IH14" s="68"/>
      <c r="II14" s="68"/>
    </row>
    <row r="15" spans="1:245" ht="15" x14ac:dyDescent="0.25">
      <c r="A15" s="71" t="s">
        <v>331</v>
      </c>
      <c r="B15" s="63"/>
      <c r="C15" s="63"/>
      <c r="D15" s="63"/>
      <c r="E15" s="69"/>
      <c r="F15" s="72" t="s">
        <v>185</v>
      </c>
      <c r="G15" s="72" t="s">
        <v>186</v>
      </c>
      <c r="H15" s="72" t="s">
        <v>185</v>
      </c>
      <c r="I15" s="72" t="s">
        <v>186</v>
      </c>
      <c r="J15" s="72" t="s">
        <v>185</v>
      </c>
      <c r="K15" s="72" t="s">
        <v>186</v>
      </c>
      <c r="L15" s="68"/>
      <c r="M15" s="68"/>
      <c r="N15" s="68"/>
      <c r="O15" s="68"/>
      <c r="P15" s="68"/>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c r="BV15" s="68"/>
      <c r="BW15" s="68"/>
      <c r="BX15" s="68"/>
      <c r="BY15" s="68"/>
      <c r="BZ15" s="68"/>
      <c r="CA15" s="68"/>
      <c r="CB15" s="68"/>
      <c r="CC15" s="68"/>
      <c r="CD15" s="68"/>
      <c r="CE15" s="68"/>
      <c r="CF15" s="68"/>
      <c r="CG15" s="68"/>
      <c r="CH15" s="68"/>
      <c r="CI15" s="68"/>
      <c r="CJ15" s="68"/>
      <c r="CK15" s="68"/>
      <c r="CL15" s="68"/>
      <c r="CM15" s="68"/>
      <c r="CN15" s="68"/>
      <c r="CO15" s="68"/>
      <c r="CP15" s="68"/>
      <c r="CQ15" s="68"/>
      <c r="CR15" s="68"/>
      <c r="CS15" s="68"/>
      <c r="CT15" s="68"/>
      <c r="CU15" s="68"/>
      <c r="CV15" s="68"/>
      <c r="CW15" s="68"/>
      <c r="CX15" s="68"/>
      <c r="CY15" s="68"/>
      <c r="CZ15" s="68"/>
      <c r="DA15" s="68"/>
      <c r="DB15" s="68"/>
      <c r="DC15" s="68"/>
      <c r="DD15" s="68"/>
      <c r="DE15" s="68"/>
      <c r="DF15" s="68"/>
      <c r="DG15" s="68"/>
      <c r="DH15" s="68"/>
      <c r="DI15" s="68"/>
      <c r="DJ15" s="68"/>
      <c r="DK15" s="68"/>
      <c r="DL15" s="68"/>
      <c r="DM15" s="68"/>
      <c r="DN15" s="68"/>
      <c r="DO15" s="68"/>
      <c r="DP15" s="68"/>
      <c r="DQ15" s="68"/>
      <c r="DR15" s="68"/>
      <c r="DS15" s="68"/>
      <c r="DT15" s="68"/>
      <c r="DU15" s="68"/>
      <c r="DV15" s="68"/>
      <c r="DW15" s="68"/>
      <c r="DX15" s="68"/>
      <c r="DY15" s="68"/>
      <c r="DZ15" s="68"/>
      <c r="EA15" s="68"/>
      <c r="EB15" s="68"/>
      <c r="EC15" s="68"/>
      <c r="ED15" s="68"/>
      <c r="EE15" s="68"/>
      <c r="EF15" s="68"/>
      <c r="EG15" s="68"/>
      <c r="EH15" s="68"/>
      <c r="EI15" s="68"/>
      <c r="EJ15" s="68"/>
      <c r="EK15" s="68"/>
      <c r="EL15" s="68"/>
      <c r="EM15" s="68"/>
      <c r="EN15" s="68"/>
      <c r="EO15" s="68"/>
      <c r="EP15" s="68"/>
      <c r="EQ15" s="68"/>
      <c r="ER15" s="68"/>
      <c r="ES15" s="68"/>
      <c r="ET15" s="68"/>
      <c r="EU15" s="68"/>
      <c r="EV15" s="68"/>
      <c r="EW15" s="68"/>
      <c r="EX15" s="68"/>
      <c r="EY15" s="68"/>
      <c r="EZ15" s="68"/>
      <c r="FA15" s="68"/>
      <c r="FB15" s="68"/>
      <c r="FC15" s="68"/>
      <c r="FD15" s="68"/>
      <c r="FE15" s="68"/>
      <c r="FF15" s="68"/>
      <c r="FG15" s="68"/>
      <c r="FH15" s="68"/>
      <c r="FI15" s="68"/>
      <c r="FJ15" s="68"/>
      <c r="FK15" s="68"/>
      <c r="FL15" s="68"/>
      <c r="FM15" s="68"/>
      <c r="FN15" s="68"/>
      <c r="FO15" s="68"/>
      <c r="FP15" s="68"/>
      <c r="FQ15" s="68"/>
      <c r="FR15" s="68"/>
      <c r="FS15" s="68"/>
      <c r="FT15" s="68"/>
      <c r="FU15" s="68"/>
      <c r="FV15" s="68"/>
      <c r="FW15" s="68"/>
      <c r="FX15" s="68"/>
      <c r="FY15" s="68"/>
      <c r="FZ15" s="68"/>
      <c r="GA15" s="68"/>
      <c r="GB15" s="68"/>
      <c r="GC15" s="68"/>
      <c r="GD15" s="68"/>
      <c r="GE15" s="68"/>
      <c r="GF15" s="68"/>
      <c r="GG15" s="68"/>
      <c r="GH15" s="68"/>
      <c r="GI15" s="68"/>
      <c r="GJ15" s="68"/>
      <c r="GK15" s="68"/>
      <c r="GL15" s="68"/>
      <c r="GM15" s="68"/>
      <c r="GN15" s="68"/>
      <c r="GO15" s="68"/>
      <c r="GP15" s="68"/>
      <c r="GQ15" s="68"/>
      <c r="GR15" s="68"/>
      <c r="GS15" s="68"/>
      <c r="GT15" s="68"/>
      <c r="GU15" s="68"/>
      <c r="GV15" s="68"/>
      <c r="GW15" s="68"/>
      <c r="GX15" s="68"/>
      <c r="GY15" s="68"/>
      <c r="GZ15" s="68"/>
      <c r="HA15" s="68"/>
      <c r="HB15" s="68"/>
      <c r="HC15" s="68"/>
      <c r="HD15" s="68"/>
      <c r="HE15" s="68"/>
      <c r="HF15" s="68"/>
      <c r="HG15" s="68"/>
      <c r="HH15" s="68"/>
      <c r="HI15" s="68"/>
      <c r="HJ15" s="68"/>
      <c r="HK15" s="68"/>
      <c r="HL15" s="68"/>
      <c r="HM15" s="68"/>
      <c r="HN15" s="68"/>
      <c r="HO15" s="68"/>
      <c r="HP15" s="68"/>
      <c r="HQ15" s="68"/>
      <c r="HR15" s="68"/>
      <c r="HS15" s="68"/>
      <c r="HT15" s="68"/>
      <c r="HU15" s="68"/>
      <c r="HV15" s="68"/>
      <c r="HW15" s="68"/>
      <c r="HX15" s="68"/>
      <c r="HY15" s="68"/>
      <c r="HZ15" s="68"/>
      <c r="IA15" s="68"/>
      <c r="IB15" s="68"/>
      <c r="IC15" s="68"/>
      <c r="ID15" s="68"/>
      <c r="IE15" s="68"/>
      <c r="IF15" s="68"/>
      <c r="IG15" s="68"/>
      <c r="IH15" s="68"/>
      <c r="II15" s="68"/>
    </row>
    <row r="16" spans="1:245" ht="21.75" customHeight="1" x14ac:dyDescent="0.25">
      <c r="A16" s="73">
        <v>1</v>
      </c>
      <c r="B16" s="319" t="s">
        <v>187</v>
      </c>
      <c r="C16" s="319"/>
      <c r="D16" s="319"/>
      <c r="E16" s="320"/>
      <c r="F16" s="75">
        <v>100</v>
      </c>
      <c r="G16" s="74"/>
      <c r="H16" s="75">
        <v>100</v>
      </c>
      <c r="I16" s="74"/>
      <c r="J16" s="75">
        <v>100</v>
      </c>
      <c r="K16" s="74"/>
      <c r="L16" s="68"/>
      <c r="M16" s="68"/>
      <c r="N16" s="68"/>
      <c r="O16" s="68"/>
      <c r="P16" s="68"/>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c r="BV16" s="68"/>
      <c r="BW16" s="68"/>
      <c r="BX16" s="68"/>
      <c r="BY16" s="68"/>
      <c r="BZ16" s="68"/>
      <c r="CA16" s="68"/>
      <c r="CB16" s="68"/>
      <c r="CC16" s="68"/>
      <c r="CD16" s="68"/>
      <c r="CE16" s="68"/>
      <c r="CF16" s="68"/>
      <c r="CG16" s="68"/>
      <c r="CH16" s="68"/>
      <c r="CI16" s="68"/>
      <c r="CJ16" s="68"/>
      <c r="CK16" s="68"/>
      <c r="CL16" s="68"/>
      <c r="CM16" s="68"/>
      <c r="CN16" s="68"/>
      <c r="CO16" s="68"/>
      <c r="CP16" s="68"/>
      <c r="CQ16" s="68"/>
      <c r="CR16" s="68"/>
      <c r="CS16" s="68"/>
      <c r="CT16" s="68"/>
      <c r="CU16" s="68"/>
      <c r="CV16" s="68"/>
      <c r="CW16" s="68"/>
      <c r="CX16" s="68"/>
      <c r="CY16" s="68"/>
      <c r="CZ16" s="68"/>
      <c r="DA16" s="68"/>
      <c r="DB16" s="68"/>
      <c r="DC16" s="68"/>
      <c r="DD16" s="68"/>
      <c r="DE16" s="68"/>
      <c r="DF16" s="68"/>
      <c r="DG16" s="68"/>
      <c r="DH16" s="68"/>
      <c r="DI16" s="68"/>
      <c r="DJ16" s="68"/>
      <c r="DK16" s="68"/>
      <c r="DL16" s="68"/>
      <c r="DM16" s="68"/>
      <c r="DN16" s="68"/>
      <c r="DO16" s="68"/>
      <c r="DP16" s="68"/>
      <c r="DQ16" s="68"/>
      <c r="DR16" s="68"/>
      <c r="DS16" s="68"/>
      <c r="DT16" s="68"/>
      <c r="DU16" s="68"/>
      <c r="DV16" s="68"/>
      <c r="DW16" s="68"/>
      <c r="DX16" s="68"/>
      <c r="DY16" s="68"/>
      <c r="DZ16" s="68"/>
      <c r="EA16" s="68"/>
      <c r="EB16" s="68"/>
      <c r="EC16" s="68"/>
      <c r="ED16" s="68"/>
      <c r="EE16" s="68"/>
      <c r="EF16" s="68"/>
      <c r="EG16" s="68"/>
      <c r="EH16" s="68"/>
      <c r="EI16" s="68"/>
      <c r="EJ16" s="68"/>
      <c r="EK16" s="68"/>
      <c r="EL16" s="68"/>
      <c r="EM16" s="68"/>
      <c r="EN16" s="68"/>
      <c r="EO16" s="68"/>
      <c r="EP16" s="68"/>
      <c r="EQ16" s="68"/>
      <c r="ER16" s="68"/>
      <c r="ES16" s="68"/>
      <c r="ET16" s="68"/>
      <c r="EU16" s="68"/>
      <c r="EV16" s="68"/>
      <c r="EW16" s="68"/>
      <c r="EX16" s="68"/>
      <c r="EY16" s="68"/>
      <c r="EZ16" s="68"/>
      <c r="FA16" s="68"/>
      <c r="FB16" s="68"/>
      <c r="FC16" s="68"/>
      <c r="FD16" s="68"/>
      <c r="FE16" s="68"/>
      <c r="FF16" s="68"/>
      <c r="FG16" s="68"/>
      <c r="FH16" s="68"/>
      <c r="FI16" s="68"/>
      <c r="FJ16" s="68"/>
      <c r="FK16" s="68"/>
      <c r="FL16" s="68"/>
      <c r="FM16" s="68"/>
      <c r="FN16" s="68"/>
      <c r="FO16" s="68"/>
      <c r="FP16" s="68"/>
      <c r="FQ16" s="68"/>
      <c r="FR16" s="68"/>
      <c r="FS16" s="68"/>
      <c r="FT16" s="68"/>
      <c r="FU16" s="68"/>
      <c r="FV16" s="68"/>
      <c r="FW16" s="68"/>
      <c r="FX16" s="68"/>
      <c r="FY16" s="68"/>
      <c r="FZ16" s="68"/>
      <c r="GA16" s="68"/>
      <c r="GB16" s="68"/>
      <c r="GC16" s="68"/>
      <c r="GD16" s="68"/>
      <c r="GE16" s="68"/>
      <c r="GF16" s="68"/>
      <c r="GG16" s="68"/>
      <c r="GH16" s="68"/>
      <c r="GI16" s="68"/>
      <c r="GJ16" s="68"/>
      <c r="GK16" s="68"/>
      <c r="GL16" s="68"/>
      <c r="GM16" s="68"/>
      <c r="GN16" s="68"/>
      <c r="GO16" s="68"/>
      <c r="GP16" s="68"/>
      <c r="GQ16" s="68"/>
      <c r="GR16" s="68"/>
      <c r="GS16" s="68"/>
      <c r="GT16" s="68"/>
      <c r="GU16" s="68"/>
      <c r="GV16" s="68"/>
      <c r="GW16" s="68"/>
      <c r="GX16" s="68"/>
      <c r="GY16" s="68"/>
      <c r="GZ16" s="68"/>
      <c r="HA16" s="68"/>
      <c r="HB16" s="68"/>
      <c r="HC16" s="68"/>
      <c r="HD16" s="68"/>
      <c r="HE16" s="68"/>
      <c r="HF16" s="68"/>
      <c r="HG16" s="68"/>
      <c r="HH16" s="68"/>
      <c r="HI16" s="68"/>
      <c r="HJ16" s="68"/>
      <c r="HK16" s="68"/>
      <c r="HL16" s="68"/>
      <c r="HM16" s="68"/>
      <c r="HN16" s="68"/>
      <c r="HO16" s="68"/>
      <c r="HP16" s="68"/>
      <c r="HQ16" s="68"/>
      <c r="HR16" s="68"/>
      <c r="HS16" s="68"/>
      <c r="HT16" s="68"/>
      <c r="HU16" s="68"/>
      <c r="HV16" s="68"/>
      <c r="HW16" s="68"/>
      <c r="HX16" s="68"/>
      <c r="HY16" s="68"/>
      <c r="HZ16" s="68"/>
      <c r="IA16" s="68"/>
      <c r="IB16" s="68"/>
      <c r="IC16" s="68"/>
      <c r="ID16" s="68"/>
      <c r="IE16" s="68"/>
      <c r="IF16" s="68"/>
      <c r="IG16" s="68"/>
      <c r="IH16" s="68"/>
      <c r="II16" s="68"/>
    </row>
    <row r="17" spans="1:11" ht="21.75" customHeight="1" x14ac:dyDescent="0.25">
      <c r="A17" s="295" t="s">
        <v>188</v>
      </c>
      <c r="B17" s="309" t="s">
        <v>292</v>
      </c>
      <c r="C17" s="312" t="s">
        <v>189</v>
      </c>
      <c r="D17" s="76" t="s">
        <v>168</v>
      </c>
      <c r="E17" s="77" t="s">
        <v>190</v>
      </c>
      <c r="F17" s="84">
        <v>7.3</v>
      </c>
      <c r="G17" s="78">
        <f t="shared" ref="G17:G25" si="0">ROUND($G$16*F17%,4)</f>
        <v>0</v>
      </c>
      <c r="H17" s="79"/>
      <c r="I17" s="78">
        <f>ROUND($I$16*H17%,4)</f>
        <v>0</v>
      </c>
      <c r="J17" s="79"/>
      <c r="K17" s="78">
        <f>ROUND($K$16*J17%,4)</f>
        <v>0</v>
      </c>
    </row>
    <row r="18" spans="1:11" ht="21.75" customHeight="1" x14ac:dyDescent="0.25">
      <c r="A18" s="296"/>
      <c r="B18" s="310"/>
      <c r="C18" s="313"/>
      <c r="D18" s="76" t="s">
        <v>191</v>
      </c>
      <c r="E18" s="77" t="s">
        <v>192</v>
      </c>
      <c r="F18" s="84">
        <v>1.45</v>
      </c>
      <c r="G18" s="78">
        <f t="shared" si="0"/>
        <v>0</v>
      </c>
      <c r="H18" s="79"/>
      <c r="I18" s="78">
        <f t="shared" ref="I18:I25" si="1">ROUND($I$16*H18%,4)</f>
        <v>0</v>
      </c>
      <c r="J18" s="79"/>
      <c r="K18" s="78">
        <f t="shared" ref="K18:K25" si="2">ROUND($K$16*J18%,4)</f>
        <v>0</v>
      </c>
    </row>
    <row r="19" spans="1:11" ht="21.75" customHeight="1" x14ac:dyDescent="0.25">
      <c r="A19" s="296"/>
      <c r="B19" s="310"/>
      <c r="C19" s="313"/>
      <c r="D19" s="76" t="s">
        <v>193</v>
      </c>
      <c r="E19" s="77" t="s">
        <v>194</v>
      </c>
      <c r="F19" s="84">
        <v>9.3000000000000007</v>
      </c>
      <c r="G19" s="78">
        <f t="shared" si="0"/>
        <v>0</v>
      </c>
      <c r="H19" s="79"/>
      <c r="I19" s="78">
        <f>ROUND($I$16*H19%,4)</f>
        <v>0</v>
      </c>
      <c r="J19" s="79"/>
      <c r="K19" s="78">
        <f>ROUND($K$16*J19%,4)</f>
        <v>0</v>
      </c>
    </row>
    <row r="20" spans="1:11" ht="21.75" customHeight="1" x14ac:dyDescent="0.25">
      <c r="A20" s="296"/>
      <c r="B20" s="310"/>
      <c r="C20" s="313"/>
      <c r="D20" s="76" t="s">
        <v>195</v>
      </c>
      <c r="E20" s="77" t="s">
        <v>255</v>
      </c>
      <c r="F20" s="84">
        <v>1.3</v>
      </c>
      <c r="G20" s="78">
        <f t="shared" si="0"/>
        <v>0</v>
      </c>
      <c r="H20" s="79"/>
      <c r="I20" s="78">
        <f t="shared" si="1"/>
        <v>0</v>
      </c>
      <c r="J20" s="84"/>
      <c r="K20" s="78">
        <f t="shared" si="2"/>
        <v>0</v>
      </c>
    </row>
    <row r="21" spans="1:11" ht="21.75" customHeight="1" x14ac:dyDescent="0.25">
      <c r="A21" s="296"/>
      <c r="B21" s="310"/>
      <c r="C21" s="313"/>
      <c r="D21" s="76" t="s">
        <v>196</v>
      </c>
      <c r="E21" s="77" t="s">
        <v>256</v>
      </c>
      <c r="F21" s="84">
        <v>1.8</v>
      </c>
      <c r="G21" s="78">
        <f t="shared" si="0"/>
        <v>0</v>
      </c>
      <c r="H21" s="79"/>
      <c r="I21" s="78">
        <f t="shared" si="1"/>
        <v>0</v>
      </c>
      <c r="J21" s="84"/>
      <c r="K21" s="78">
        <f t="shared" si="2"/>
        <v>0</v>
      </c>
    </row>
    <row r="22" spans="1:11" ht="21.75" customHeight="1" x14ac:dyDescent="0.25">
      <c r="A22" s="296"/>
      <c r="B22" s="310"/>
      <c r="C22" s="313"/>
      <c r="D22" s="76" t="s">
        <v>197</v>
      </c>
      <c r="E22" s="77" t="s">
        <v>198</v>
      </c>
      <c r="F22" s="79"/>
      <c r="G22" s="78">
        <f t="shared" si="0"/>
        <v>0</v>
      </c>
      <c r="H22" s="79"/>
      <c r="I22" s="78">
        <f t="shared" si="1"/>
        <v>0</v>
      </c>
      <c r="J22" s="79"/>
      <c r="K22" s="78">
        <f t="shared" si="2"/>
        <v>0</v>
      </c>
    </row>
    <row r="23" spans="1:11" ht="21.75" customHeight="1" x14ac:dyDescent="0.25">
      <c r="A23" s="296"/>
      <c r="B23" s="310"/>
      <c r="C23" s="313"/>
      <c r="D23" s="76" t="s">
        <v>199</v>
      </c>
      <c r="E23" s="77" t="s">
        <v>200</v>
      </c>
      <c r="F23" s="79"/>
      <c r="G23" s="78">
        <f t="shared" si="0"/>
        <v>0</v>
      </c>
      <c r="H23" s="79"/>
      <c r="I23" s="78">
        <f t="shared" si="1"/>
        <v>0</v>
      </c>
      <c r="J23" s="79"/>
      <c r="K23" s="78">
        <f t="shared" si="2"/>
        <v>0</v>
      </c>
    </row>
    <row r="24" spans="1:11" ht="21.75" customHeight="1" x14ac:dyDescent="0.25">
      <c r="A24" s="296"/>
      <c r="B24" s="310"/>
      <c r="C24" s="313"/>
      <c r="D24" s="76" t="s">
        <v>201</v>
      </c>
      <c r="E24" s="77" t="s">
        <v>202</v>
      </c>
      <c r="F24" s="84">
        <v>0.15</v>
      </c>
      <c r="G24" s="78">
        <f t="shared" si="0"/>
        <v>0</v>
      </c>
      <c r="H24" s="84">
        <v>0.15</v>
      </c>
      <c r="I24" s="78">
        <f t="shared" si="1"/>
        <v>0</v>
      </c>
      <c r="J24" s="84">
        <v>0.15</v>
      </c>
      <c r="K24" s="78">
        <f t="shared" si="2"/>
        <v>0</v>
      </c>
    </row>
    <row r="25" spans="1:11" ht="21.75" customHeight="1" x14ac:dyDescent="0.25">
      <c r="A25" s="296"/>
      <c r="B25" s="310"/>
      <c r="C25" s="313"/>
      <c r="D25" s="76" t="s">
        <v>203</v>
      </c>
      <c r="E25" s="77" t="s">
        <v>204</v>
      </c>
      <c r="F25" s="79"/>
      <c r="G25" s="78">
        <f t="shared" si="0"/>
        <v>0</v>
      </c>
      <c r="H25" s="79"/>
      <c r="I25" s="78">
        <f t="shared" si="1"/>
        <v>0</v>
      </c>
      <c r="J25" s="79"/>
      <c r="K25" s="78">
        <f t="shared" si="2"/>
        <v>0</v>
      </c>
    </row>
    <row r="26" spans="1:11" ht="21.75" customHeight="1" x14ac:dyDescent="0.25">
      <c r="A26" s="296"/>
      <c r="B26" s="310"/>
      <c r="C26" s="314"/>
      <c r="D26" s="315" t="s">
        <v>205</v>
      </c>
      <c r="E26" s="307"/>
      <c r="F26" s="81" t="str">
        <f>IF(G16="","",ROUND(SUM(F17:F25),4))</f>
        <v/>
      </c>
      <c r="G26" s="80" t="str">
        <f>IF(OR(F22="",F23="",F25=""),"",ROUND(SUM(G17:G25),4))</f>
        <v/>
      </c>
      <c r="H26" s="81" t="str">
        <f>IF(I16="","",ROUND(SUM(H17:H25),4))</f>
        <v/>
      </c>
      <c r="I26" s="80" t="str">
        <f>IF(OR(H17="",H18="",H19="",H20="",H21="",H22="",H23="",H25=""),"",ROUND(SUM(I17:I25),4))</f>
        <v/>
      </c>
      <c r="J26" s="81" t="str">
        <f>IF(K16="","",ROUND(SUM(J17:J25),4))</f>
        <v/>
      </c>
      <c r="K26" s="80" t="str">
        <f>IF(OR(J17="",J18="",J19="",J22="",J23="",J25=""),"",ROUND(SUM(K17:K25),4))</f>
        <v/>
      </c>
    </row>
    <row r="27" spans="1:11" ht="21.75" customHeight="1" x14ac:dyDescent="0.25">
      <c r="A27" s="296"/>
      <c r="B27" s="310"/>
      <c r="C27" s="312" t="s">
        <v>257</v>
      </c>
      <c r="D27" s="76" t="s">
        <v>258</v>
      </c>
      <c r="E27" s="77" t="s">
        <v>206</v>
      </c>
      <c r="F27" s="79"/>
      <c r="G27" s="78">
        <f t="shared" ref="G27:G35" si="3">ROUND($G$16*F27%,4)</f>
        <v>0</v>
      </c>
      <c r="H27" s="79"/>
      <c r="I27" s="78">
        <f>ROUND($I$16*H27%,4)</f>
        <v>0</v>
      </c>
      <c r="J27" s="79"/>
      <c r="K27" s="78">
        <f>ROUND($K$16*J27%,4)</f>
        <v>0</v>
      </c>
    </row>
    <row r="28" spans="1:11" ht="21.75" customHeight="1" x14ac:dyDescent="0.25">
      <c r="A28" s="296"/>
      <c r="B28" s="310"/>
      <c r="C28" s="313"/>
      <c r="D28" s="76" t="s">
        <v>259</v>
      </c>
      <c r="E28" s="77" t="s">
        <v>207</v>
      </c>
      <c r="F28" s="84" t="str">
        <f>IF(F26="","",F26*F27/100)</f>
        <v/>
      </c>
      <c r="G28" s="78" t="str">
        <f>IF($G$16="","",ROUND($G$16*F28%,4))</f>
        <v/>
      </c>
      <c r="H28" s="84" t="str">
        <f>IF(H26="","",H26*H27/100)</f>
        <v/>
      </c>
      <c r="I28" s="78" t="str">
        <f>IF($I$16="","",ROUND($I$16*H28%,4))</f>
        <v/>
      </c>
      <c r="J28" s="84" t="str">
        <f>IF(J26="","",J26*J27/100)</f>
        <v/>
      </c>
      <c r="K28" s="78" t="str">
        <f>IF($K$16="","",ROUND($K$16*J28%,4))</f>
        <v/>
      </c>
    </row>
    <row r="29" spans="1:11" ht="21.75" customHeight="1" x14ac:dyDescent="0.25">
      <c r="A29" s="296"/>
      <c r="B29" s="310"/>
      <c r="C29" s="313"/>
      <c r="D29" s="76" t="s">
        <v>260</v>
      </c>
      <c r="E29" s="77" t="s">
        <v>208</v>
      </c>
      <c r="F29" s="79"/>
      <c r="G29" s="78">
        <f t="shared" si="3"/>
        <v>0</v>
      </c>
      <c r="H29" s="79"/>
      <c r="I29" s="78">
        <f>ROUND($I$16*H29%,4)</f>
        <v>0</v>
      </c>
      <c r="J29" s="79"/>
      <c r="K29" s="78">
        <f>ROUND($K$16*J29%,4)</f>
        <v>0</v>
      </c>
    </row>
    <row r="30" spans="1:11" ht="21.75" customHeight="1" x14ac:dyDescent="0.25">
      <c r="A30" s="296"/>
      <c r="B30" s="310"/>
      <c r="C30" s="313"/>
      <c r="D30" s="76" t="s">
        <v>261</v>
      </c>
      <c r="E30" s="77" t="s">
        <v>209</v>
      </c>
      <c r="F30" s="84" t="str">
        <f>IF(F26="","",F26*F29/100)</f>
        <v/>
      </c>
      <c r="G30" s="78" t="str">
        <f>IF($G$16="","",ROUND($G$16*F30%,4))</f>
        <v/>
      </c>
      <c r="H30" s="84" t="str">
        <f>IF(H26="","",H26*H29/100)</f>
        <v/>
      </c>
      <c r="I30" s="78" t="str">
        <f>IF($I$16="","",ROUND($I$16*H30%,4))</f>
        <v/>
      </c>
      <c r="J30" s="84" t="str">
        <f>IF(J26="","",J26*J29/100)</f>
        <v/>
      </c>
      <c r="K30" s="78" t="str">
        <f>IF($K$16="","",ROUND($K$16*J30%,4))</f>
        <v/>
      </c>
    </row>
    <row r="31" spans="1:11" ht="21.75" customHeight="1" x14ac:dyDescent="0.25">
      <c r="A31" s="296"/>
      <c r="B31" s="310"/>
      <c r="C31" s="313"/>
      <c r="D31" s="76" t="s">
        <v>262</v>
      </c>
      <c r="E31" s="77" t="s">
        <v>210</v>
      </c>
      <c r="F31" s="79"/>
      <c r="G31" s="78">
        <f t="shared" si="3"/>
        <v>0</v>
      </c>
      <c r="H31" s="79"/>
      <c r="I31" s="78">
        <f>ROUND($I$16*H31%,4)</f>
        <v>0</v>
      </c>
      <c r="J31" s="79"/>
      <c r="K31" s="78">
        <f>ROUND($K$16*J31%,4)</f>
        <v>0</v>
      </c>
    </row>
    <row r="32" spans="1:11" ht="21.75" customHeight="1" x14ac:dyDescent="0.25">
      <c r="A32" s="296"/>
      <c r="B32" s="310"/>
      <c r="C32" s="313"/>
      <c r="D32" s="76" t="s">
        <v>263</v>
      </c>
      <c r="E32" s="82" t="s">
        <v>211</v>
      </c>
      <c r="F32" s="84" t="str">
        <f>IF(F26="","",F26*F31/100)</f>
        <v/>
      </c>
      <c r="G32" s="78" t="str">
        <f>IF($G$16="","",ROUND($G$16*F32%,4))</f>
        <v/>
      </c>
      <c r="H32" s="84" t="str">
        <f>IF(H26="","",H26*H31/100)</f>
        <v/>
      </c>
      <c r="I32" s="78" t="str">
        <f>IF($I$16="","",ROUND($I$16*H32%,4))</f>
        <v/>
      </c>
      <c r="J32" s="84" t="str">
        <f>IF(J26="","",J26*J31/100)</f>
        <v/>
      </c>
      <c r="K32" s="78" t="str">
        <f>IF($K$16="","",ROUND($K$16*J32%,4))</f>
        <v/>
      </c>
    </row>
    <row r="33" spans="1:11" ht="21.75" customHeight="1" x14ac:dyDescent="0.25">
      <c r="A33" s="296"/>
      <c r="B33" s="310"/>
      <c r="C33" s="313"/>
      <c r="D33" s="76" t="s">
        <v>264</v>
      </c>
      <c r="E33" s="77" t="s">
        <v>212</v>
      </c>
      <c r="F33" s="79"/>
      <c r="G33" s="78">
        <f t="shared" si="3"/>
        <v>0</v>
      </c>
      <c r="H33" s="79"/>
      <c r="I33" s="78">
        <f>ROUND($I$16*H33%,4)</f>
        <v>0</v>
      </c>
      <c r="J33" s="79"/>
      <c r="K33" s="78">
        <f>ROUND($K$16*J33%,4)</f>
        <v>0</v>
      </c>
    </row>
    <row r="34" spans="1:11" ht="21.75" customHeight="1" x14ac:dyDescent="0.25">
      <c r="A34" s="296"/>
      <c r="B34" s="310"/>
      <c r="C34" s="313"/>
      <c r="D34" s="76" t="s">
        <v>265</v>
      </c>
      <c r="E34" s="77" t="s">
        <v>213</v>
      </c>
      <c r="F34" s="84" t="str">
        <f>IF(F26="","",F26*F33/100)</f>
        <v/>
      </c>
      <c r="G34" s="78" t="str">
        <f>IF($G$16="","",ROUND($G$16*F34%,4))</f>
        <v/>
      </c>
      <c r="H34" s="84" t="str">
        <f>IF(H26="","",H26*H33/100)</f>
        <v/>
      </c>
      <c r="I34" s="78" t="str">
        <f>IF($I$16="","",ROUND($I$16*H34%,4))</f>
        <v/>
      </c>
      <c r="J34" s="84" t="str">
        <f>IF(J26="","",J26*J33/100)</f>
        <v/>
      </c>
      <c r="K34" s="78" t="str">
        <f>IF($K$16="","",ROUND($K$16*J34%,4))</f>
        <v/>
      </c>
    </row>
    <row r="35" spans="1:11" ht="21.75" customHeight="1" x14ac:dyDescent="0.25">
      <c r="A35" s="296"/>
      <c r="B35" s="310"/>
      <c r="C35" s="313"/>
      <c r="D35" s="76" t="s">
        <v>266</v>
      </c>
      <c r="E35" s="77" t="s">
        <v>214</v>
      </c>
      <c r="F35" s="79"/>
      <c r="G35" s="78">
        <f t="shared" si="3"/>
        <v>0</v>
      </c>
      <c r="H35" s="79"/>
      <c r="I35" s="78">
        <f>ROUND($I$16*H35%,4)</f>
        <v>0</v>
      </c>
      <c r="J35" s="79"/>
      <c r="K35" s="78">
        <f>ROUND($K$16*J35%,4)</f>
        <v>0</v>
      </c>
    </row>
    <row r="36" spans="1:11" ht="21.75" customHeight="1" x14ac:dyDescent="0.25">
      <c r="A36" s="296"/>
      <c r="B36" s="310"/>
      <c r="C36" s="313"/>
      <c r="D36" s="76" t="s">
        <v>267</v>
      </c>
      <c r="E36" s="77" t="s">
        <v>215</v>
      </c>
      <c r="F36" s="84" t="str">
        <f>IF(F26="","",F26*F35/100)</f>
        <v/>
      </c>
      <c r="G36" s="78" t="str">
        <f>IF($G$16="","",ROUND($G$16*F36%,4))</f>
        <v/>
      </c>
      <c r="H36" s="84" t="str">
        <f>IF(H26="","",H26*H35/100)</f>
        <v/>
      </c>
      <c r="I36" s="78" t="str">
        <f>IF($I$16="","",ROUND($I$16*H36%,4))</f>
        <v/>
      </c>
      <c r="J36" s="84" t="str">
        <f>IF(J26="","",J26*J35/100)</f>
        <v/>
      </c>
      <c r="K36" s="78" t="str">
        <f>IF($K$16="","",ROUND($K$16*J36%,4))</f>
        <v/>
      </c>
    </row>
    <row r="37" spans="1:11" ht="21.75" customHeight="1" x14ac:dyDescent="0.25">
      <c r="A37" s="296"/>
      <c r="B37" s="310"/>
      <c r="C37" s="314"/>
      <c r="D37" s="316" t="s">
        <v>216</v>
      </c>
      <c r="E37" s="317"/>
      <c r="F37" s="81">
        <f>ROUND(SUM(F27:F36),4)</f>
        <v>0</v>
      </c>
      <c r="G37" s="80" t="str">
        <f>IF(OR(F27="",F29="",F31="",F33="",F35=""),"",ROUND(SUM(G27:G36),4))</f>
        <v/>
      </c>
      <c r="H37" s="81">
        <f>ROUND(SUM(H27:H36),4)</f>
        <v>0</v>
      </c>
      <c r="I37" s="80" t="str">
        <f>IF(OR(H27="",H29="",H31="",H33="",H35=""),"",ROUND(SUM(I27:I36),4))</f>
        <v/>
      </c>
      <c r="J37" s="81">
        <f>ROUND(SUM(J27:J36),4)</f>
        <v>0</v>
      </c>
      <c r="K37" s="80" t="str">
        <f>IF(OR(J27="",J29="",J31="",J33="",J35=""),"",ROUND(SUM(K27:K36),4))</f>
        <v/>
      </c>
    </row>
    <row r="38" spans="1:11" ht="21.75" customHeight="1" x14ac:dyDescent="0.25">
      <c r="A38" s="296"/>
      <c r="B38" s="310"/>
      <c r="C38" s="312" t="s">
        <v>217</v>
      </c>
      <c r="D38" s="76" t="s">
        <v>169</v>
      </c>
      <c r="E38" s="77" t="s">
        <v>218</v>
      </c>
      <c r="F38" s="79"/>
      <c r="G38" s="78">
        <f>ROUND($G$16*F38%,4)</f>
        <v>0</v>
      </c>
      <c r="H38" s="79"/>
      <c r="I38" s="78">
        <f>ROUND($I$16*H38%,4)</f>
        <v>0</v>
      </c>
      <c r="J38" s="79"/>
      <c r="K38" s="78">
        <f>ROUND($K$16*J38%,4)</f>
        <v>0</v>
      </c>
    </row>
    <row r="39" spans="1:11" ht="21.75" customHeight="1" x14ac:dyDescent="0.25">
      <c r="A39" s="296"/>
      <c r="B39" s="310"/>
      <c r="C39" s="313"/>
      <c r="D39" s="76" t="s">
        <v>170</v>
      </c>
      <c r="E39" s="82" t="s">
        <v>219</v>
      </c>
      <c r="F39" s="79"/>
      <c r="G39" s="78">
        <f>ROUND($G$16*F39%,4)</f>
        <v>0</v>
      </c>
      <c r="H39" s="79"/>
      <c r="I39" s="78">
        <f>ROUND($I$16*H39%,4)</f>
        <v>0</v>
      </c>
      <c r="J39" s="79"/>
      <c r="K39" s="78">
        <f>ROUND($K$16*J39%,4)</f>
        <v>0</v>
      </c>
    </row>
    <row r="40" spans="1:11" ht="21.75" customHeight="1" x14ac:dyDescent="0.25">
      <c r="A40" s="296"/>
      <c r="B40" s="310"/>
      <c r="C40" s="313"/>
      <c r="D40" s="316" t="s">
        <v>220</v>
      </c>
      <c r="E40" s="317"/>
      <c r="F40" s="81">
        <f>ROUND(SUM(F38:F39),4)</f>
        <v>0</v>
      </c>
      <c r="G40" s="80" t="str">
        <f>IF(OR(F38="",F39=""),"",ROUND(SUM(G38:G39),4))</f>
        <v/>
      </c>
      <c r="H40" s="81">
        <f>ROUND(SUM(H38:H39),4)</f>
        <v>0</v>
      </c>
      <c r="I40" s="80" t="str">
        <f>IF(OR(H38="",H39=""),"",ROUND(SUM(I38:I39),4))</f>
        <v/>
      </c>
      <c r="J40" s="81">
        <f>ROUND(SUM(J38:J39),4)</f>
        <v>0</v>
      </c>
      <c r="K40" s="80" t="str">
        <f>IF(OR(J38="",J39=""),"",ROUND(SUM(K38:K39),4))</f>
        <v/>
      </c>
    </row>
    <row r="41" spans="1:11" ht="27" customHeight="1" x14ac:dyDescent="0.25">
      <c r="A41" s="297"/>
      <c r="B41" s="311"/>
      <c r="C41" s="316" t="s">
        <v>221</v>
      </c>
      <c r="D41" s="317"/>
      <c r="E41" s="317"/>
      <c r="F41" s="81" t="str">
        <f t="shared" ref="F41:K41" si="4">IF(ISERROR(F26+F37+F40),"",(F26+F37+F40))</f>
        <v/>
      </c>
      <c r="G41" s="129" t="str">
        <f t="shared" si="4"/>
        <v/>
      </c>
      <c r="H41" s="81" t="str">
        <f t="shared" si="4"/>
        <v/>
      </c>
      <c r="I41" s="129" t="str">
        <f t="shared" si="4"/>
        <v/>
      </c>
      <c r="J41" s="81" t="str">
        <f t="shared" si="4"/>
        <v/>
      </c>
      <c r="K41" s="129" t="str">
        <f t="shared" si="4"/>
        <v/>
      </c>
    </row>
    <row r="42" spans="1:11" ht="23.25" customHeight="1" x14ac:dyDescent="0.25">
      <c r="A42" s="295" t="s">
        <v>222</v>
      </c>
      <c r="B42" s="298" t="s">
        <v>223</v>
      </c>
      <c r="C42" s="301" t="s">
        <v>224</v>
      </c>
      <c r="D42" s="302"/>
      <c r="E42" s="302"/>
      <c r="F42" s="79"/>
      <c r="G42" s="78">
        <f>ROUND($G$16*F42%,4)</f>
        <v>0</v>
      </c>
      <c r="H42" s="79"/>
      <c r="I42" s="78">
        <f>ROUND($I$16*H42%,4)</f>
        <v>0</v>
      </c>
      <c r="J42" s="79"/>
      <c r="K42" s="78">
        <f>ROUND($K$16*J42%,4)</f>
        <v>0</v>
      </c>
    </row>
    <row r="43" spans="1:11" ht="21.75" customHeight="1" x14ac:dyDescent="0.25">
      <c r="A43" s="296"/>
      <c r="B43" s="299"/>
      <c r="C43" s="301" t="s">
        <v>225</v>
      </c>
      <c r="D43" s="302"/>
      <c r="E43" s="302"/>
      <c r="F43" s="79"/>
      <c r="G43" s="78">
        <f>ROUND($G$16*F43%,4)</f>
        <v>0</v>
      </c>
      <c r="H43" s="79"/>
      <c r="I43" s="78">
        <f t="shared" ref="I43:I45" si="5">ROUND($I$16*H43%,4)</f>
        <v>0</v>
      </c>
      <c r="J43" s="79"/>
      <c r="K43" s="78">
        <f t="shared" ref="K43:K45" si="6">ROUND($K$16*J43%,4)</f>
        <v>0</v>
      </c>
    </row>
    <row r="44" spans="1:11" ht="21.75" customHeight="1" x14ac:dyDescent="0.25">
      <c r="A44" s="296"/>
      <c r="B44" s="299"/>
      <c r="C44" s="97" t="s">
        <v>226</v>
      </c>
      <c r="D44" s="98"/>
      <c r="E44" s="98"/>
      <c r="F44" s="79"/>
      <c r="G44" s="78">
        <f>ROUND($G$16*F44%,4)</f>
        <v>0</v>
      </c>
      <c r="H44" s="79"/>
      <c r="I44" s="78">
        <f t="shared" si="5"/>
        <v>0</v>
      </c>
      <c r="J44" s="79"/>
      <c r="K44" s="78">
        <f t="shared" si="6"/>
        <v>0</v>
      </c>
    </row>
    <row r="45" spans="1:11" ht="21.75" customHeight="1" x14ac:dyDescent="0.25">
      <c r="A45" s="296"/>
      <c r="B45" s="299"/>
      <c r="C45" s="303" t="s">
        <v>227</v>
      </c>
      <c r="D45" s="304"/>
      <c r="E45" s="304"/>
      <c r="F45" s="79"/>
      <c r="G45" s="78">
        <f>ROUND($G$16*F45%,4)</f>
        <v>0</v>
      </c>
      <c r="H45" s="79"/>
      <c r="I45" s="78">
        <f t="shared" si="5"/>
        <v>0</v>
      </c>
      <c r="J45" s="79"/>
      <c r="K45" s="78">
        <f t="shared" si="6"/>
        <v>0</v>
      </c>
    </row>
    <row r="46" spans="1:11" ht="27" customHeight="1" x14ac:dyDescent="0.25">
      <c r="A46" s="297"/>
      <c r="B46" s="300"/>
      <c r="C46" s="305" t="s">
        <v>249</v>
      </c>
      <c r="D46" s="306"/>
      <c r="E46" s="306"/>
      <c r="F46" s="81">
        <f>ROUND(SUM(F42:F45),4)</f>
        <v>0</v>
      </c>
      <c r="G46" s="80" t="str">
        <f>IF(OR(F42="",F43="",F44="",F45=""),"",ROUND(SUM(G42:G45),4))</f>
        <v/>
      </c>
      <c r="H46" s="81">
        <f>ROUND(SUM(H42:H45),4)</f>
        <v>0</v>
      </c>
      <c r="I46" s="80" t="str">
        <f>IF(OR(H42="",H43="",H44="",H45=""),"",ROUND(SUM(I42:I45),4))</f>
        <v/>
      </c>
      <c r="J46" s="81">
        <f>ROUND(SUM(J42:J45),4)</f>
        <v>0</v>
      </c>
      <c r="K46" s="80" t="str">
        <f>IF(OR(J42="",J43="",J44="",J45=""),"",ROUND(SUM(K42:K45),4))</f>
        <v/>
      </c>
    </row>
    <row r="47" spans="1:11" ht="27" customHeight="1" x14ac:dyDescent="0.25">
      <c r="A47" s="130"/>
      <c r="B47" s="131"/>
      <c r="C47" s="307" t="s">
        <v>348</v>
      </c>
      <c r="D47" s="307"/>
      <c r="E47" s="308"/>
      <c r="F47" s="81" t="str">
        <f t="shared" ref="F47:K47" si="7">IF(ISERROR(F41+F46),"",(F41+F46))</f>
        <v/>
      </c>
      <c r="G47" s="129" t="str">
        <f t="shared" si="7"/>
        <v/>
      </c>
      <c r="H47" s="81" t="str">
        <f t="shared" si="7"/>
        <v/>
      </c>
      <c r="I47" s="129" t="str">
        <f t="shared" si="7"/>
        <v/>
      </c>
      <c r="J47" s="81" t="str">
        <f t="shared" si="7"/>
        <v/>
      </c>
      <c r="K47" s="129" t="str">
        <f t="shared" si="7"/>
        <v/>
      </c>
    </row>
    <row r="48" spans="1:11" ht="33" customHeight="1" x14ac:dyDescent="0.25">
      <c r="A48" s="83"/>
      <c r="B48" s="83"/>
      <c r="C48" s="83"/>
      <c r="D48" s="292" t="s">
        <v>228</v>
      </c>
      <c r="E48" s="293"/>
      <c r="F48" s="294">
        <f>IF(ISERROR(ROUND(G16+G26+G37+G40+G46,4)),0,ROUND(G16+G26+G37+G40+G46,4))</f>
        <v>0</v>
      </c>
      <c r="G48" s="294"/>
      <c r="H48" s="294">
        <f t="shared" ref="H48" si="8">IF(ISERROR(ROUND(I16+I26+I37+I40+I46,4)),0,ROUND(I16+I26+I37+I40+I46,4))</f>
        <v>0</v>
      </c>
      <c r="I48" s="294"/>
      <c r="J48" s="294">
        <f t="shared" ref="J48" si="9">IF(ISERROR(ROUND(K16+K26+K37+K40+K46,4)),0,ROUND(K16+K26+K37+K40+K46,4))</f>
        <v>0</v>
      </c>
      <c r="K48" s="294"/>
    </row>
    <row r="49" spans="1:11" ht="33" customHeight="1" x14ac:dyDescent="0.25">
      <c r="A49" s="83"/>
      <c r="B49" s="83"/>
      <c r="C49" s="83"/>
      <c r="D49" s="286" t="s">
        <v>229</v>
      </c>
      <c r="E49" s="287"/>
      <c r="F49" s="84">
        <f>IF(ISERROR(ROUND(G49*100/F48,4)),0,ROUND(G49*100/F48,4))</f>
        <v>0</v>
      </c>
      <c r="G49" s="78">
        <f>IF(ISERROR(G16+G26+G37+G40),0,ROUND(G16+G26+G37+G40,4))</f>
        <v>0</v>
      </c>
      <c r="H49" s="84">
        <f>IF(ISERROR(ROUND(I49*100/H48,4)),0,ROUND(I49*100/H48,4))</f>
        <v>0</v>
      </c>
      <c r="I49" s="78">
        <f>IF(ISERROR(I16+I26+I37+I40),0,ROUND(I16+I26+I37+I40,4))</f>
        <v>0</v>
      </c>
      <c r="J49" s="84">
        <f>IF(ISERROR(ROUND(K49*100/J48,4)),0,ROUND(K49*100/J48,4))</f>
        <v>0</v>
      </c>
      <c r="K49" s="78">
        <f>IF(ISERROR(K16+K26+K37+K40),0,ROUND(K16+K26+K37+K40,4))</f>
        <v>0</v>
      </c>
    </row>
    <row r="50" spans="1:11" ht="33" customHeight="1" x14ac:dyDescent="0.25">
      <c r="A50" s="83"/>
      <c r="B50" s="83"/>
      <c r="C50" s="83"/>
      <c r="D50" s="286" t="s">
        <v>230</v>
      </c>
      <c r="E50" s="287"/>
      <c r="F50" s="290"/>
      <c r="G50" s="290"/>
      <c r="H50" s="290"/>
      <c r="I50" s="290"/>
      <c r="J50" s="290"/>
      <c r="K50" s="290"/>
    </row>
    <row r="51" spans="1:11" ht="33" customHeight="1" x14ac:dyDescent="0.25">
      <c r="A51" s="83"/>
      <c r="B51" s="83"/>
      <c r="C51" s="83"/>
      <c r="D51" s="286" t="s">
        <v>91</v>
      </c>
      <c r="E51" s="287"/>
      <c r="F51" s="291">
        <f>(F50+H50+J50)</f>
        <v>0</v>
      </c>
      <c r="G51" s="291"/>
      <c r="H51" s="291"/>
      <c r="I51" s="291"/>
      <c r="J51" s="291"/>
      <c r="K51" s="291"/>
    </row>
    <row r="52" spans="1:11" ht="33" customHeight="1" x14ac:dyDescent="0.25">
      <c r="A52" s="83"/>
      <c r="B52" s="83"/>
      <c r="C52" s="83"/>
      <c r="D52" s="286" t="s">
        <v>231</v>
      </c>
      <c r="E52" s="287"/>
      <c r="F52" s="288" t="str">
        <f t="shared" ref="F52:K52" si="10">IF(F51=100,ROUND((F50*F48+H50*H48+J50*J48)/100,4),"")</f>
        <v/>
      </c>
      <c r="G52" s="288" t="str">
        <f t="shared" si="10"/>
        <v/>
      </c>
      <c r="H52" s="288" t="str">
        <f t="shared" si="10"/>
        <v/>
      </c>
      <c r="I52" s="288" t="str">
        <f t="shared" si="10"/>
        <v/>
      </c>
      <c r="J52" s="288" t="str">
        <f t="shared" si="10"/>
        <v/>
      </c>
      <c r="K52" s="288" t="str">
        <f t="shared" si="10"/>
        <v/>
      </c>
    </row>
    <row r="53" spans="1:11" ht="33" customHeight="1" x14ac:dyDescent="0.25">
      <c r="A53" s="83"/>
      <c r="B53" s="83"/>
      <c r="C53" s="83"/>
      <c r="D53" s="286" t="s">
        <v>232</v>
      </c>
      <c r="E53" s="287"/>
      <c r="F53" s="289" t="str">
        <f>IF(F51=100,(F50*F49+H50*H49+J50*J49)/100,"")</f>
        <v/>
      </c>
      <c r="G53" s="289"/>
      <c r="H53" s="289"/>
      <c r="I53" s="289"/>
      <c r="J53" s="289"/>
      <c r="K53" s="289"/>
    </row>
    <row r="54" spans="1:11" ht="12" customHeight="1" x14ac:dyDescent="0.25"/>
    <row r="55" spans="1:11" s="39" customFormat="1" ht="20.25" customHeight="1" x14ac:dyDescent="0.25">
      <c r="A55" s="285" t="s">
        <v>687</v>
      </c>
      <c r="B55" s="285"/>
      <c r="C55" s="285"/>
      <c r="D55" s="285"/>
      <c r="E55" s="285"/>
      <c r="F55" s="285"/>
      <c r="G55" s="285"/>
      <c r="H55" s="285"/>
      <c r="I55" s="285"/>
      <c r="J55" s="285"/>
      <c r="K55" s="285"/>
    </row>
    <row r="56" spans="1:11" s="39" customFormat="1" ht="30.75" customHeight="1" x14ac:dyDescent="0.25">
      <c r="A56" s="285" t="s">
        <v>233</v>
      </c>
      <c r="B56" s="285"/>
      <c r="C56" s="285"/>
      <c r="D56" s="285"/>
      <c r="E56" s="285"/>
      <c r="F56" s="285"/>
      <c r="G56" s="285"/>
      <c r="H56" s="285"/>
      <c r="I56" s="285"/>
      <c r="J56" s="285"/>
      <c r="K56" s="285"/>
    </row>
    <row r="57" spans="1:11" s="39" customFormat="1" ht="20.25" customHeight="1" x14ac:dyDescent="0.25">
      <c r="A57" s="284" t="s">
        <v>352</v>
      </c>
      <c r="B57" s="284"/>
      <c r="C57" s="284"/>
      <c r="D57" s="284"/>
      <c r="E57" s="284"/>
      <c r="F57" s="284"/>
      <c r="G57" s="284"/>
      <c r="H57" s="284"/>
      <c r="I57" s="284"/>
      <c r="J57" s="284"/>
      <c r="K57" s="284"/>
    </row>
    <row r="58" spans="1:11" s="39" customFormat="1" ht="30" customHeight="1" x14ac:dyDescent="0.25">
      <c r="A58" s="285" t="s">
        <v>350</v>
      </c>
      <c r="B58" s="285"/>
      <c r="C58" s="285"/>
      <c r="D58" s="285"/>
      <c r="E58" s="285"/>
      <c r="F58" s="285"/>
      <c r="G58" s="285"/>
      <c r="H58" s="285"/>
      <c r="I58" s="285"/>
      <c r="J58" s="285"/>
      <c r="K58" s="285"/>
    </row>
  </sheetData>
  <sheetProtection algorithmName="SHA-512" hashValue="hk7pbdtrfeplYUI09ZmZzbc0EIfUb5RJMjTLoIvV5YVi8FvWBPj1nxKg00Js0qf8DiUeSP9mGhmfVHKuJfEDWw==" saltValue="gOktjWz3wtzzH8zabxSoRw==" spinCount="100000" sheet="1" objects="1" scenarios="1" selectLockedCells="1"/>
  <mergeCells count="46">
    <mergeCell ref="F13:G13"/>
    <mergeCell ref="H13:I13"/>
    <mergeCell ref="J13:K13"/>
    <mergeCell ref="B16:E16"/>
    <mergeCell ref="A1:K1"/>
    <mergeCell ref="A3:K3"/>
    <mergeCell ref="G7:K7"/>
    <mergeCell ref="C9:E9"/>
    <mergeCell ref="C7:E7"/>
    <mergeCell ref="A13:E13"/>
    <mergeCell ref="A17:A41"/>
    <mergeCell ref="B17:B41"/>
    <mergeCell ref="C17:C26"/>
    <mergeCell ref="D26:E26"/>
    <mergeCell ref="C27:C37"/>
    <mergeCell ref="D37:E37"/>
    <mergeCell ref="C38:C40"/>
    <mergeCell ref="D40:E40"/>
    <mergeCell ref="C41:E41"/>
    <mergeCell ref="F48:G48"/>
    <mergeCell ref="H48:I48"/>
    <mergeCell ref="J48:K48"/>
    <mergeCell ref="D49:E49"/>
    <mergeCell ref="A42:A46"/>
    <mergeCell ref="B42:B46"/>
    <mergeCell ref="C42:E42"/>
    <mergeCell ref="C43:E43"/>
    <mergeCell ref="C45:E45"/>
    <mergeCell ref="C46:E46"/>
    <mergeCell ref="C47:E47"/>
    <mergeCell ref="A57:K57"/>
    <mergeCell ref="A58:K58"/>
    <mergeCell ref="A5:K5"/>
    <mergeCell ref="D52:E52"/>
    <mergeCell ref="F52:K52"/>
    <mergeCell ref="D53:E53"/>
    <mergeCell ref="F53:K53"/>
    <mergeCell ref="A55:K55"/>
    <mergeCell ref="A56:K56"/>
    <mergeCell ref="D50:E50"/>
    <mergeCell ref="F50:G50"/>
    <mergeCell ref="H50:I50"/>
    <mergeCell ref="J50:K50"/>
    <mergeCell ref="D51:E51"/>
    <mergeCell ref="F51:K51"/>
    <mergeCell ref="D48:E48"/>
  </mergeCells>
  <conditionalFormatting sqref="F51:K51">
    <cfRule type="cellIs" dxfId="12" priority="1" operator="equal">
      <formula>100</formula>
    </cfRule>
    <cfRule type="cellIs" dxfId="11" priority="2" operator="lessThan">
      <formula>100</formula>
    </cfRule>
    <cfRule type="cellIs" dxfId="10" priority="3" operator="greaterThan">
      <formula>100</formula>
    </cfRule>
    <cfRule type="cellIs" priority="4" operator="equal">
      <formula>0</formula>
    </cfRule>
  </conditionalFormatting>
  <pageMargins left="0.70866141732283472" right="0.38" top="0.78740157480314965" bottom="0.62" header="0.31496062992125984" footer="0.31496062992125984"/>
  <pageSetup paperSize="9" scale="54" orientation="portrait" r:id="rId1"/>
  <headerFooter>
    <oddHeader>&amp;LLandesbaudirektion Bayern
Beschaffung, Vergabe Verwaltungsleistungen (BVV)</oddHeader>
    <oddFooter>&amp;CSeite &amp;P von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227"/>
  <sheetViews>
    <sheetView showGridLines="0" topLeftCell="A2" zoomScaleNormal="100" zoomScaleSheetLayoutView="50" workbookViewId="0">
      <selection activeCell="H18" sqref="H18"/>
    </sheetView>
  </sheetViews>
  <sheetFormatPr baseColWidth="10" defaultColWidth="9.140625" defaultRowHeight="14.25" outlineLevelRow="1" x14ac:dyDescent="0.25"/>
  <cols>
    <col min="1" max="1" width="20.28515625" style="29" customWidth="1"/>
    <col min="2" max="3" width="10.28515625" style="29" customWidth="1"/>
    <col min="4" max="4" width="21.7109375" style="29" customWidth="1"/>
    <col min="5" max="5" width="15.7109375" style="29" customWidth="1"/>
    <col min="6" max="6" width="12.7109375" style="5" customWidth="1"/>
    <col min="7" max="9" width="12.7109375" style="27" customWidth="1"/>
    <col min="10" max="10" width="18.42578125" style="27" customWidth="1"/>
    <col min="11" max="17" width="13.7109375" style="27" customWidth="1"/>
    <col min="18" max="18" width="25.5703125" style="27" customWidth="1"/>
    <col min="19" max="16384" width="9.140625" style="27"/>
  </cols>
  <sheetData>
    <row r="1" spans="1:19" ht="34.5" customHeight="1" x14ac:dyDescent="0.25">
      <c r="A1" s="266" t="str">
        <f>Inhaltsverzeichnis!A1</f>
        <v xml:space="preserve">Vergabeverfahren 
im Geschäftsbereich des Bayerischen Staatsministerium für Wohnen, Bau und Verkehr </v>
      </c>
      <c r="B1" s="267"/>
      <c r="C1" s="267"/>
      <c r="D1" s="267"/>
      <c r="E1" s="267"/>
      <c r="F1" s="267"/>
      <c r="G1" s="267"/>
      <c r="H1" s="267"/>
      <c r="I1" s="267"/>
      <c r="J1" s="267"/>
      <c r="K1" s="267"/>
      <c r="L1" s="267"/>
      <c r="M1" s="267"/>
      <c r="N1" s="267"/>
      <c r="O1" s="267"/>
      <c r="P1" s="267"/>
      <c r="Q1" s="267"/>
      <c r="R1" s="268"/>
    </row>
    <row r="2" spans="1:19" ht="9" customHeight="1" x14ac:dyDescent="0.25">
      <c r="A2" s="87"/>
      <c r="B2" s="87"/>
      <c r="C2" s="87"/>
      <c r="D2" s="87"/>
      <c r="E2" s="87"/>
      <c r="F2" s="87"/>
      <c r="G2" s="87"/>
      <c r="H2" s="87"/>
      <c r="I2" s="87"/>
      <c r="J2" s="87"/>
      <c r="K2" s="87"/>
      <c r="L2" s="87"/>
      <c r="M2" s="87"/>
      <c r="N2" s="87"/>
      <c r="O2" s="87"/>
      <c r="P2" s="87"/>
      <c r="Q2" s="87"/>
      <c r="R2" s="87"/>
    </row>
    <row r="3" spans="1:19" ht="43.5" customHeight="1" x14ac:dyDescent="0.25">
      <c r="A3" s="269" t="str">
        <f>Inhaltsverzeichnis!A3</f>
        <v>StBA Augsburg: Unterhaltsreinigung zwei Dienstgebäude in Augsburg
Excel-Teil: Leistungsverzeichnis (Anlage 1)</v>
      </c>
      <c r="B3" s="269"/>
      <c r="C3" s="269"/>
      <c r="D3" s="269"/>
      <c r="E3" s="269"/>
      <c r="F3" s="269"/>
      <c r="G3" s="269"/>
      <c r="H3" s="269"/>
      <c r="I3" s="269"/>
      <c r="J3" s="269"/>
      <c r="K3" s="269"/>
      <c r="L3" s="269"/>
      <c r="M3" s="269"/>
      <c r="N3" s="269"/>
      <c r="O3" s="269"/>
      <c r="P3" s="269"/>
      <c r="Q3" s="269"/>
      <c r="R3" s="269"/>
      <c r="S3" s="2"/>
    </row>
    <row r="4" spans="1:19" ht="9" customHeight="1" x14ac:dyDescent="0.25">
      <c r="A4" s="3"/>
      <c r="B4" s="3"/>
      <c r="C4" s="3"/>
      <c r="D4" s="3"/>
      <c r="E4" s="3"/>
      <c r="F4" s="3"/>
      <c r="G4" s="3"/>
      <c r="H4" s="3"/>
      <c r="I4" s="3"/>
      <c r="J4" s="3"/>
      <c r="K4" s="3"/>
      <c r="L4" s="3"/>
      <c r="M4" s="3"/>
      <c r="N4" s="3"/>
      <c r="O4" s="3"/>
      <c r="P4" s="3"/>
      <c r="Q4" s="3"/>
      <c r="R4" s="3"/>
      <c r="S4" s="2"/>
    </row>
    <row r="5" spans="1:19" ht="21" customHeight="1" x14ac:dyDescent="0.25">
      <c r="A5" s="335" t="str">
        <f>Inhaltsverzeichnis!A13</f>
        <v xml:space="preserve">4.1  Aufmaß und Einzelraumkalkulation Unterhaltsreinigung DG Holbeinstraße/ Preisblatt </v>
      </c>
      <c r="B5" s="270"/>
      <c r="C5" s="270"/>
      <c r="D5" s="270"/>
      <c r="E5" s="270"/>
      <c r="F5" s="270"/>
      <c r="G5" s="270"/>
      <c r="H5" s="270"/>
      <c r="I5" s="270"/>
      <c r="J5" s="270"/>
      <c r="K5" s="270"/>
      <c r="L5" s="270"/>
      <c r="M5" s="270"/>
      <c r="N5" s="270"/>
      <c r="O5" s="270"/>
      <c r="P5" s="270"/>
      <c r="Q5" s="270"/>
      <c r="R5" s="270"/>
      <c r="S5" s="2"/>
    </row>
    <row r="6" spans="1:19" ht="15" customHeight="1" x14ac:dyDescent="0.25">
      <c r="A6" s="3"/>
      <c r="B6" s="3"/>
      <c r="C6" s="3"/>
      <c r="D6" s="3"/>
      <c r="E6" s="3"/>
      <c r="F6" s="3"/>
      <c r="G6" s="3"/>
      <c r="H6" s="3"/>
      <c r="I6" s="3"/>
      <c r="J6" s="3"/>
      <c r="K6" s="3"/>
      <c r="L6" s="3"/>
      <c r="M6" s="3"/>
      <c r="N6" s="3"/>
      <c r="O6" s="3"/>
      <c r="P6" s="3"/>
      <c r="Q6" s="3"/>
      <c r="R6" s="3"/>
      <c r="S6" s="2"/>
    </row>
    <row r="7" spans="1:19" ht="19.5" customHeight="1" x14ac:dyDescent="0.25">
      <c r="A7" s="4" t="s">
        <v>0</v>
      </c>
      <c r="B7" s="4" t="str">
        <f>Inhaltsverzeichnis!B5</f>
        <v>Staatliches Bauamt Augsburg</v>
      </c>
      <c r="C7" s="3"/>
      <c r="D7" s="3"/>
      <c r="F7" s="3"/>
      <c r="G7" s="3"/>
      <c r="H7" s="3"/>
      <c r="I7" s="3"/>
      <c r="J7" s="3"/>
      <c r="K7" s="3"/>
      <c r="L7" s="3"/>
      <c r="N7" s="3"/>
      <c r="O7" s="3"/>
      <c r="P7" s="3"/>
      <c r="Q7" s="3"/>
      <c r="R7" s="2"/>
    </row>
    <row r="8" spans="1:19" ht="19.5" customHeight="1" x14ac:dyDescent="0.25">
      <c r="A8" s="29" t="s">
        <v>1</v>
      </c>
      <c r="B8" s="4" t="str">
        <f>Inhaltsverzeichnis!B6</f>
        <v>LBD-26-15-271</v>
      </c>
    </row>
    <row r="9" spans="1:19" ht="30" customHeight="1" x14ac:dyDescent="0.25">
      <c r="A9" s="150" t="str">
        <f>Inhaltsverzeichnis!A7</f>
        <v>maximale Vertragslaufzeit:</v>
      </c>
      <c r="B9" s="4" t="str">
        <f>Inhaltsverzeichnis!B7</f>
        <v>01.02.2027 bis 31.01.2032</v>
      </c>
    </row>
    <row r="10" spans="1:19" ht="19.5" customHeight="1" x14ac:dyDescent="0.25">
      <c r="A10" s="29" t="s">
        <v>25</v>
      </c>
      <c r="B10" s="46">
        <f>'3. Kalk. SVS UR'!C7</f>
        <v>0</v>
      </c>
      <c r="C10" s="46"/>
      <c r="D10" s="46"/>
      <c r="E10" s="46"/>
      <c r="F10" s="46"/>
      <c r="G10" s="46"/>
      <c r="O10" s="33"/>
      <c r="P10" s="33"/>
      <c r="Q10" s="33"/>
    </row>
    <row r="12" spans="1:19" x14ac:dyDescent="0.25">
      <c r="A12" s="29" t="s">
        <v>90</v>
      </c>
    </row>
    <row r="13" spans="1:19" x14ac:dyDescent="0.25">
      <c r="A13" s="29" t="s">
        <v>92</v>
      </c>
      <c r="J13" s="28"/>
    </row>
    <row r="14" spans="1:19" ht="19.5" customHeight="1" x14ac:dyDescent="0.25">
      <c r="A14" s="27"/>
      <c r="B14" s="27"/>
      <c r="C14" s="27"/>
      <c r="D14" s="41"/>
      <c r="E14" s="32"/>
      <c r="F14" s="32"/>
      <c r="G14" s="32"/>
      <c r="H14" s="32"/>
      <c r="I14" s="32"/>
      <c r="J14" s="32"/>
      <c r="K14" s="32"/>
      <c r="L14" s="32"/>
      <c r="M14" s="32"/>
      <c r="N14" s="32"/>
    </row>
    <row r="15" spans="1:19" ht="30" customHeight="1" outlineLevel="1" x14ac:dyDescent="0.25">
      <c r="A15" s="334" t="s">
        <v>337</v>
      </c>
      <c r="B15" s="334"/>
      <c r="C15" s="334"/>
      <c r="D15" s="334"/>
      <c r="E15" s="334"/>
      <c r="F15" s="334"/>
      <c r="G15" s="334"/>
      <c r="H15" s="334"/>
      <c r="I15" s="334"/>
      <c r="J15" s="334"/>
      <c r="K15" s="334"/>
      <c r="L15" s="153" t="str">
        <f>IFERROR(ROUND(P15*5,2),"")</f>
        <v/>
      </c>
      <c r="M15" s="333" t="s">
        <v>338</v>
      </c>
      <c r="N15" s="333"/>
      <c r="O15" s="333"/>
      <c r="P15" s="154" t="str">
        <f>IFERROR(ROUND(L190/250,2),"")</f>
        <v/>
      </c>
    </row>
    <row r="16" spans="1:19" ht="19.5" customHeight="1" outlineLevel="1" x14ac:dyDescent="0.25">
      <c r="D16" s="32"/>
      <c r="E16" s="32"/>
      <c r="F16" s="95"/>
      <c r="G16" s="95"/>
      <c r="H16" s="96"/>
      <c r="I16" s="43"/>
      <c r="J16" s="32"/>
      <c r="K16" s="32"/>
      <c r="L16" s="32"/>
      <c r="M16" s="32"/>
      <c r="N16" s="32"/>
      <c r="O16" s="32"/>
    </row>
    <row r="17" spans="1:20" ht="43.9" customHeight="1" outlineLevel="1" x14ac:dyDescent="0.25">
      <c r="A17" s="337" t="s">
        <v>277</v>
      </c>
      <c r="B17" s="337"/>
      <c r="C17" s="337"/>
      <c r="D17" s="337"/>
      <c r="E17" s="337"/>
      <c r="F17" s="336" t="s">
        <v>253</v>
      </c>
      <c r="G17" s="336"/>
      <c r="H17" s="183" t="s">
        <v>269</v>
      </c>
      <c r="I17" s="182" t="s">
        <v>291</v>
      </c>
      <c r="J17" s="32"/>
      <c r="K17" s="32"/>
      <c r="L17" s="32"/>
      <c r="M17" s="32"/>
      <c r="N17" s="32"/>
    </row>
    <row r="18" spans="1:20" ht="27" customHeight="1" outlineLevel="1" x14ac:dyDescent="0.25">
      <c r="A18" s="331" t="s">
        <v>252</v>
      </c>
      <c r="B18" s="331"/>
      <c r="C18" s="331"/>
      <c r="D18" s="331"/>
      <c r="E18" s="331"/>
      <c r="F18" s="332">
        <v>2</v>
      </c>
      <c r="G18" s="332"/>
      <c r="H18" s="184"/>
      <c r="I18" s="185" t="str">
        <f>IF(H18="","Preis fehlt",ROUND(F18*(ROUND(H18,2)),2))</f>
        <v>Preis fehlt</v>
      </c>
      <c r="J18" s="32"/>
      <c r="K18" s="32"/>
      <c r="L18" s="32"/>
      <c r="M18" s="32"/>
      <c r="N18" s="32"/>
    </row>
    <row r="19" spans="1:20" ht="15" customHeight="1" outlineLevel="1" x14ac:dyDescent="0.25">
      <c r="J19" s="28"/>
    </row>
    <row r="20" spans="1:20" ht="19.5" customHeight="1" outlineLevel="1" x14ac:dyDescent="0.25">
      <c r="A20" s="31" t="s">
        <v>129</v>
      </c>
      <c r="E20" s="250"/>
      <c r="F20" s="250"/>
      <c r="G20" s="251"/>
      <c r="H20" s="250"/>
      <c r="I20" s="250"/>
      <c r="J20" s="250"/>
      <c r="K20" s="250"/>
      <c r="L20" s="250"/>
      <c r="M20" s="250"/>
      <c r="N20" s="250"/>
      <c r="O20" s="250"/>
    </row>
    <row r="21" spans="1:20" ht="27" customHeight="1" outlineLevel="1" x14ac:dyDescent="0.25">
      <c r="A21" s="329" t="s">
        <v>270</v>
      </c>
      <c r="B21" s="329"/>
      <c r="C21" s="329"/>
      <c r="D21" s="329"/>
      <c r="E21" s="179" t="s">
        <v>28</v>
      </c>
      <c r="F21" s="179" t="s">
        <v>29</v>
      </c>
      <c r="G21" s="180" t="s">
        <v>30</v>
      </c>
      <c r="H21" s="179" t="s">
        <v>31</v>
      </c>
      <c r="I21" s="179" t="s">
        <v>32</v>
      </c>
      <c r="J21" s="179" t="s">
        <v>33</v>
      </c>
      <c r="K21" s="179" t="s">
        <v>34</v>
      </c>
      <c r="L21" s="180" t="s">
        <v>35</v>
      </c>
      <c r="M21" s="179" t="s">
        <v>36</v>
      </c>
      <c r="N21" s="179" t="s">
        <v>37</v>
      </c>
      <c r="O21" s="179" t="s">
        <v>38</v>
      </c>
    </row>
    <row r="22" spans="1:20" ht="27" customHeight="1" outlineLevel="1" x14ac:dyDescent="0.25">
      <c r="A22" s="330" t="s">
        <v>94</v>
      </c>
      <c r="B22" s="330"/>
      <c r="C22" s="330"/>
      <c r="D22" s="330"/>
      <c r="E22" s="181"/>
      <c r="F22" s="181"/>
      <c r="G22" s="181"/>
      <c r="H22" s="181"/>
      <c r="I22" s="238"/>
      <c r="J22" s="181"/>
      <c r="K22" s="181"/>
      <c r="L22" s="181"/>
      <c r="M22" s="181"/>
      <c r="N22" s="181"/>
      <c r="O22" s="181"/>
    </row>
    <row r="23" spans="1:20" ht="15" customHeight="1" outlineLevel="1" x14ac:dyDescent="0.25">
      <c r="D23" s="32"/>
      <c r="E23" s="32"/>
      <c r="F23" s="32"/>
      <c r="G23" s="32"/>
      <c r="H23" s="32"/>
      <c r="I23" s="32"/>
      <c r="J23" s="32"/>
      <c r="K23" s="32"/>
      <c r="L23" s="32"/>
      <c r="M23" s="32"/>
      <c r="N23" s="32"/>
      <c r="O23" s="32"/>
    </row>
    <row r="24" spans="1:20" ht="24" customHeight="1" x14ac:dyDescent="0.25">
      <c r="A24" s="327" t="s">
        <v>123</v>
      </c>
      <c r="B24" s="327"/>
      <c r="C24" s="327"/>
      <c r="D24" s="327"/>
      <c r="E24" s="327"/>
      <c r="F24" s="327"/>
      <c r="G24" s="327"/>
      <c r="H24" s="327"/>
      <c r="I24" s="328" t="s">
        <v>95</v>
      </c>
      <c r="J24" s="328"/>
      <c r="K24" s="328"/>
      <c r="L24" s="328"/>
      <c r="M24" s="328"/>
      <c r="N24" s="328"/>
      <c r="O24" s="328"/>
      <c r="P24" s="328"/>
      <c r="Q24" s="328"/>
    </row>
    <row r="25" spans="1:20" ht="72" x14ac:dyDescent="0.25">
      <c r="A25" s="155" t="s">
        <v>96</v>
      </c>
      <c r="B25" s="156" t="s">
        <v>97</v>
      </c>
      <c r="C25" s="156" t="s">
        <v>98</v>
      </c>
      <c r="D25" s="157" t="s">
        <v>289</v>
      </c>
      <c r="E25" s="156" t="s">
        <v>99</v>
      </c>
      <c r="F25" s="158" t="s">
        <v>162</v>
      </c>
      <c r="G25" s="157" t="s">
        <v>274</v>
      </c>
      <c r="H25" s="159" t="s">
        <v>273</v>
      </c>
      <c r="I25" s="159" t="s">
        <v>275</v>
      </c>
      <c r="J25" s="159" t="s">
        <v>163</v>
      </c>
      <c r="K25" s="159" t="s">
        <v>118</v>
      </c>
      <c r="L25" s="159" t="s">
        <v>119</v>
      </c>
      <c r="M25" s="159" t="s">
        <v>122</v>
      </c>
      <c r="N25" s="159" t="s">
        <v>276</v>
      </c>
      <c r="O25" s="159" t="s">
        <v>120</v>
      </c>
      <c r="P25" s="159" t="s">
        <v>121</v>
      </c>
      <c r="Q25" s="159" t="s">
        <v>100</v>
      </c>
      <c r="R25" s="159" t="s">
        <v>101</v>
      </c>
      <c r="S25" s="17"/>
      <c r="T25" s="17"/>
    </row>
    <row r="26" spans="1:20" ht="15" customHeight="1" x14ac:dyDescent="0.2">
      <c r="A26" s="160" t="s">
        <v>364</v>
      </c>
      <c r="B26" s="161" t="s">
        <v>139</v>
      </c>
      <c r="C26" s="209" t="s">
        <v>365</v>
      </c>
      <c r="D26" s="210" t="s">
        <v>366</v>
      </c>
      <c r="E26" s="161" t="s">
        <v>136</v>
      </c>
      <c r="F26" s="211">
        <v>11.73</v>
      </c>
      <c r="G26" s="161">
        <v>5</v>
      </c>
      <c r="H26" s="163" t="s">
        <v>30</v>
      </c>
      <c r="I26" s="164">
        <f>VLOOKUP(G26,'1.  Legende RH und RG'!$A$15:$D$20,3,FALSE)</f>
        <v>250</v>
      </c>
      <c r="J26" s="165">
        <f>F26*I26</f>
        <v>2932.5</v>
      </c>
      <c r="K26" s="166">
        <f t="shared" ref="K26:K89" si="0">ROUND(HLOOKUP(H26,$E$21:$O$22,2,FALSE),2)</f>
        <v>0</v>
      </c>
      <c r="L26" s="167" t="e">
        <f>J26/ROUND(K26,2)</f>
        <v>#DIV/0!</v>
      </c>
      <c r="M26" s="168" t="e">
        <f>(ROUND(L26/I26,2))/24</f>
        <v>#DIV/0!</v>
      </c>
      <c r="N26" s="169" t="str">
        <f>'3. Kalk. SVS UR'!$F$52</f>
        <v/>
      </c>
      <c r="O26" s="169" t="e">
        <f>ROUND(ROUND(N26,2)*L26,2)</f>
        <v>#VALUE!</v>
      </c>
      <c r="P26" s="169" t="e">
        <f>ROUND(O26/12,2)</f>
        <v>#VALUE!</v>
      </c>
      <c r="Q26" s="169" t="e">
        <f>ROUND(O26/I26,2)</f>
        <v>#VALUE!</v>
      </c>
      <c r="R26" s="178"/>
      <c r="T26" s="17"/>
    </row>
    <row r="27" spans="1:20" ht="15" customHeight="1" x14ac:dyDescent="0.2">
      <c r="A27" s="160" t="s">
        <v>364</v>
      </c>
      <c r="B27" s="161" t="s">
        <v>139</v>
      </c>
      <c r="C27" s="209" t="s">
        <v>367</v>
      </c>
      <c r="D27" s="243" t="s">
        <v>368</v>
      </c>
      <c r="E27" s="164" t="s">
        <v>369</v>
      </c>
      <c r="F27" s="255">
        <v>13.45</v>
      </c>
      <c r="G27" s="212">
        <v>5</v>
      </c>
      <c r="H27" s="178" t="s">
        <v>36</v>
      </c>
      <c r="I27" s="164">
        <f>VLOOKUP(G27,'1.  Legende RH und RG'!$A$15:$D$20,3,FALSE)</f>
        <v>250</v>
      </c>
      <c r="J27" s="165">
        <f t="shared" ref="J27:J189" si="1">F27*I27</f>
        <v>3362.5</v>
      </c>
      <c r="K27" s="166">
        <f t="shared" si="0"/>
        <v>0</v>
      </c>
      <c r="L27" s="167" t="e">
        <f t="shared" ref="L27:L189" si="2">J27/ROUND(K27,2)</f>
        <v>#DIV/0!</v>
      </c>
      <c r="M27" s="168" t="e">
        <f t="shared" ref="M27:M189" si="3">(ROUND(L27/I27,2))/24</f>
        <v>#DIV/0!</v>
      </c>
      <c r="N27" s="169" t="str">
        <f>'3. Kalk. SVS UR'!$F$52</f>
        <v/>
      </c>
      <c r="O27" s="169" t="e">
        <f t="shared" ref="O27:O90" si="4">ROUND(ROUND(N27,2)*L27,2)</f>
        <v>#VALUE!</v>
      </c>
      <c r="P27" s="169" t="e">
        <f t="shared" ref="P27:P90" si="5">ROUND(O27/12,2)</f>
        <v>#VALUE!</v>
      </c>
      <c r="Q27" s="169" t="e">
        <f t="shared" ref="Q27:Q189" si="6">ROUND(O27/I27,2)</f>
        <v>#VALUE!</v>
      </c>
      <c r="R27" s="178"/>
      <c r="T27" s="34"/>
    </row>
    <row r="28" spans="1:20" ht="15" customHeight="1" x14ac:dyDescent="0.25">
      <c r="A28" s="160" t="s">
        <v>364</v>
      </c>
      <c r="B28" s="161" t="s">
        <v>139</v>
      </c>
      <c r="C28" s="213" t="s">
        <v>370</v>
      </c>
      <c r="D28" s="256" t="s">
        <v>681</v>
      </c>
      <c r="E28" s="164" t="s">
        <v>371</v>
      </c>
      <c r="F28" s="255">
        <v>11.73</v>
      </c>
      <c r="G28" s="212">
        <v>5</v>
      </c>
      <c r="H28" s="178" t="s">
        <v>37</v>
      </c>
      <c r="I28" s="164">
        <f>VLOOKUP(G28,'1.  Legende RH und RG'!$A$15:$D$20,3,FALSE)</f>
        <v>250</v>
      </c>
      <c r="J28" s="165">
        <f t="shared" si="1"/>
        <v>2932.5</v>
      </c>
      <c r="K28" s="166">
        <f t="shared" si="0"/>
        <v>0</v>
      </c>
      <c r="L28" s="167" t="e">
        <f t="shared" si="2"/>
        <v>#DIV/0!</v>
      </c>
      <c r="M28" s="168" t="e">
        <f t="shared" si="3"/>
        <v>#DIV/0!</v>
      </c>
      <c r="N28" s="169" t="str">
        <f>'3. Kalk. SVS UR'!$F$52</f>
        <v/>
      </c>
      <c r="O28" s="169" t="e">
        <f t="shared" si="4"/>
        <v>#VALUE!</v>
      </c>
      <c r="P28" s="169" t="e">
        <f t="shared" si="5"/>
        <v>#VALUE!</v>
      </c>
      <c r="Q28" s="169" t="e">
        <f t="shared" si="6"/>
        <v>#VALUE!</v>
      </c>
      <c r="R28" s="178"/>
      <c r="T28" s="17"/>
    </row>
    <row r="29" spans="1:20" ht="15" customHeight="1" x14ac:dyDescent="0.2">
      <c r="A29" s="160" t="s">
        <v>364</v>
      </c>
      <c r="B29" s="161" t="s">
        <v>139</v>
      </c>
      <c r="C29" s="209" t="s">
        <v>372</v>
      </c>
      <c r="D29" s="243" t="s">
        <v>373</v>
      </c>
      <c r="E29" s="244" t="s">
        <v>141</v>
      </c>
      <c r="F29" s="249">
        <v>6.37</v>
      </c>
      <c r="G29" s="161">
        <v>1</v>
      </c>
      <c r="H29" s="163" t="s">
        <v>33</v>
      </c>
      <c r="I29" s="164">
        <f>VLOOKUP(G29,'1.  Legende RH und RG'!$A$15:$D$20,3,FALSE)</f>
        <v>52</v>
      </c>
      <c r="J29" s="165">
        <f t="shared" ref="J29:J181" si="7">F29*I29</f>
        <v>331.24</v>
      </c>
      <c r="K29" s="166">
        <f t="shared" si="0"/>
        <v>0</v>
      </c>
      <c r="L29" s="167" t="e">
        <f t="shared" ref="L29:L181" si="8">J29/ROUND(K29,2)</f>
        <v>#DIV/0!</v>
      </c>
      <c r="M29" s="168" t="e">
        <f t="shared" ref="M29:M181" si="9">(ROUND(L29/I29,2))/24</f>
        <v>#DIV/0!</v>
      </c>
      <c r="N29" s="169" t="str">
        <f>'3. Kalk. SVS UR'!$F$52</f>
        <v/>
      </c>
      <c r="O29" s="169" t="e">
        <f t="shared" si="4"/>
        <v>#VALUE!</v>
      </c>
      <c r="P29" s="169" t="e">
        <f t="shared" si="5"/>
        <v>#VALUE!</v>
      </c>
      <c r="Q29" s="169" t="e">
        <f t="shared" ref="Q29:Q181" si="10">ROUND(O29/I29,2)</f>
        <v>#VALUE!</v>
      </c>
      <c r="R29" s="178"/>
      <c r="T29" s="17"/>
    </row>
    <row r="30" spans="1:20" ht="15" customHeight="1" x14ac:dyDescent="0.2">
      <c r="A30" s="160" t="s">
        <v>364</v>
      </c>
      <c r="B30" s="161" t="s">
        <v>139</v>
      </c>
      <c r="C30" s="209" t="s">
        <v>374</v>
      </c>
      <c r="D30" s="243" t="s">
        <v>375</v>
      </c>
      <c r="E30" s="244" t="s">
        <v>141</v>
      </c>
      <c r="F30" s="249">
        <v>7.84</v>
      </c>
      <c r="G30" s="161">
        <v>5</v>
      </c>
      <c r="H30" s="163" t="s">
        <v>30</v>
      </c>
      <c r="I30" s="164">
        <f>VLOOKUP(G30,'1.  Legende RH und RG'!$A$15:$D$20,3,FALSE)</f>
        <v>250</v>
      </c>
      <c r="J30" s="165">
        <f t="shared" si="7"/>
        <v>1960</v>
      </c>
      <c r="K30" s="166">
        <f t="shared" si="0"/>
        <v>0</v>
      </c>
      <c r="L30" s="167" t="e">
        <f t="shared" si="8"/>
        <v>#DIV/0!</v>
      </c>
      <c r="M30" s="168" t="e">
        <f t="shared" si="9"/>
        <v>#DIV/0!</v>
      </c>
      <c r="N30" s="169" t="str">
        <f>'3. Kalk. SVS UR'!$F$52</f>
        <v/>
      </c>
      <c r="O30" s="169" t="e">
        <f t="shared" si="4"/>
        <v>#VALUE!</v>
      </c>
      <c r="P30" s="169" t="e">
        <f t="shared" si="5"/>
        <v>#VALUE!</v>
      </c>
      <c r="Q30" s="169" t="e">
        <f t="shared" si="10"/>
        <v>#VALUE!</v>
      </c>
      <c r="R30" s="178"/>
      <c r="T30" s="17"/>
    </row>
    <row r="31" spans="1:20" ht="15" customHeight="1" x14ac:dyDescent="0.2">
      <c r="A31" s="160" t="s">
        <v>364</v>
      </c>
      <c r="B31" s="161" t="s">
        <v>139</v>
      </c>
      <c r="C31" s="209" t="s">
        <v>376</v>
      </c>
      <c r="D31" s="243" t="s">
        <v>377</v>
      </c>
      <c r="E31" s="244" t="s">
        <v>378</v>
      </c>
      <c r="F31" s="249">
        <v>20.6</v>
      </c>
      <c r="G31" s="161">
        <v>1</v>
      </c>
      <c r="H31" s="163" t="s">
        <v>37</v>
      </c>
      <c r="I31" s="164">
        <f>VLOOKUP(G31,'1.  Legende RH und RG'!$A$15:$D$20,3,FALSE)</f>
        <v>52</v>
      </c>
      <c r="J31" s="165">
        <f t="shared" si="7"/>
        <v>1071.2</v>
      </c>
      <c r="K31" s="166">
        <f t="shared" si="0"/>
        <v>0</v>
      </c>
      <c r="L31" s="167" t="e">
        <f t="shared" si="8"/>
        <v>#DIV/0!</v>
      </c>
      <c r="M31" s="168" t="e">
        <f t="shared" si="9"/>
        <v>#DIV/0!</v>
      </c>
      <c r="N31" s="169" t="str">
        <f>'3. Kalk. SVS UR'!$F$52</f>
        <v/>
      </c>
      <c r="O31" s="169" t="e">
        <f t="shared" si="4"/>
        <v>#VALUE!</v>
      </c>
      <c r="P31" s="169" t="e">
        <f t="shared" si="5"/>
        <v>#VALUE!</v>
      </c>
      <c r="Q31" s="169" t="e">
        <f t="shared" si="10"/>
        <v>#VALUE!</v>
      </c>
      <c r="R31" s="178"/>
      <c r="T31" s="17"/>
    </row>
    <row r="32" spans="1:20" ht="15" customHeight="1" x14ac:dyDescent="0.2">
      <c r="A32" s="160" t="s">
        <v>364</v>
      </c>
      <c r="B32" s="161" t="s">
        <v>139</v>
      </c>
      <c r="C32" s="209" t="s">
        <v>379</v>
      </c>
      <c r="D32" s="243" t="s">
        <v>380</v>
      </c>
      <c r="E32" s="244" t="s">
        <v>378</v>
      </c>
      <c r="F32" s="249">
        <v>17.21</v>
      </c>
      <c r="G32" s="161">
        <v>1</v>
      </c>
      <c r="H32" s="163" t="s">
        <v>37</v>
      </c>
      <c r="I32" s="164">
        <f>VLOOKUP(G32,'1.  Legende RH und RG'!$A$15:$D$20,3,FALSE)</f>
        <v>52</v>
      </c>
      <c r="J32" s="165">
        <f t="shared" si="7"/>
        <v>894.92000000000007</v>
      </c>
      <c r="K32" s="166">
        <f t="shared" si="0"/>
        <v>0</v>
      </c>
      <c r="L32" s="167" t="e">
        <f t="shared" si="8"/>
        <v>#DIV/0!</v>
      </c>
      <c r="M32" s="168" t="e">
        <f t="shared" si="9"/>
        <v>#DIV/0!</v>
      </c>
      <c r="N32" s="169" t="str">
        <f>'3. Kalk. SVS UR'!$F$52</f>
        <v/>
      </c>
      <c r="O32" s="169" t="e">
        <f t="shared" si="4"/>
        <v>#VALUE!</v>
      </c>
      <c r="P32" s="169" t="e">
        <f t="shared" si="5"/>
        <v>#VALUE!</v>
      </c>
      <c r="Q32" s="169" t="e">
        <f t="shared" si="10"/>
        <v>#VALUE!</v>
      </c>
      <c r="R32" s="178"/>
      <c r="T32" s="17"/>
    </row>
    <row r="33" spans="1:20" ht="15" customHeight="1" x14ac:dyDescent="0.2">
      <c r="A33" s="160" t="s">
        <v>364</v>
      </c>
      <c r="B33" s="161" t="s">
        <v>139</v>
      </c>
      <c r="C33" s="209" t="s">
        <v>381</v>
      </c>
      <c r="D33" s="243" t="s">
        <v>382</v>
      </c>
      <c r="E33" s="244" t="s">
        <v>383</v>
      </c>
      <c r="F33" s="245">
        <v>3.24</v>
      </c>
      <c r="G33" s="161">
        <v>1</v>
      </c>
      <c r="H33" s="163" t="s">
        <v>35</v>
      </c>
      <c r="I33" s="164">
        <f>VLOOKUP(G33,'1.  Legende RH und RG'!$A$15:$D$20,3,FALSE)</f>
        <v>52</v>
      </c>
      <c r="J33" s="165">
        <f t="shared" si="7"/>
        <v>168.48000000000002</v>
      </c>
      <c r="K33" s="166">
        <f t="shared" si="0"/>
        <v>0</v>
      </c>
      <c r="L33" s="167" t="e">
        <f t="shared" si="8"/>
        <v>#DIV/0!</v>
      </c>
      <c r="M33" s="168" t="e">
        <f t="shared" si="9"/>
        <v>#DIV/0!</v>
      </c>
      <c r="N33" s="169" t="str">
        <f>'3. Kalk. SVS UR'!$F$52</f>
        <v/>
      </c>
      <c r="O33" s="169" t="e">
        <f t="shared" si="4"/>
        <v>#VALUE!</v>
      </c>
      <c r="P33" s="169" t="e">
        <f t="shared" si="5"/>
        <v>#VALUE!</v>
      </c>
      <c r="Q33" s="169" t="e">
        <f t="shared" si="10"/>
        <v>#VALUE!</v>
      </c>
      <c r="R33" s="178"/>
      <c r="T33" s="17"/>
    </row>
    <row r="34" spans="1:20" ht="15" customHeight="1" x14ac:dyDescent="0.2">
      <c r="A34" s="160" t="s">
        <v>364</v>
      </c>
      <c r="B34" s="161" t="s">
        <v>139</v>
      </c>
      <c r="C34" s="209" t="s">
        <v>384</v>
      </c>
      <c r="D34" s="243" t="s">
        <v>382</v>
      </c>
      <c r="E34" s="244" t="s">
        <v>383</v>
      </c>
      <c r="F34" s="245">
        <v>33.11</v>
      </c>
      <c r="G34" s="161">
        <v>1</v>
      </c>
      <c r="H34" s="163" t="s">
        <v>35</v>
      </c>
      <c r="I34" s="164">
        <f>VLOOKUP(G34,'1.  Legende RH und RG'!$A$15:$D$20,3,FALSE)</f>
        <v>52</v>
      </c>
      <c r="J34" s="165">
        <f t="shared" si="7"/>
        <v>1721.72</v>
      </c>
      <c r="K34" s="166">
        <f t="shared" si="0"/>
        <v>0</v>
      </c>
      <c r="L34" s="167" t="e">
        <f t="shared" si="8"/>
        <v>#DIV/0!</v>
      </c>
      <c r="M34" s="168" t="e">
        <f t="shared" si="9"/>
        <v>#DIV/0!</v>
      </c>
      <c r="N34" s="169" t="str">
        <f>'3. Kalk. SVS UR'!$F$52</f>
        <v/>
      </c>
      <c r="O34" s="169" t="e">
        <f t="shared" si="4"/>
        <v>#VALUE!</v>
      </c>
      <c r="P34" s="169" t="e">
        <f t="shared" si="5"/>
        <v>#VALUE!</v>
      </c>
      <c r="Q34" s="169" t="e">
        <f t="shared" si="10"/>
        <v>#VALUE!</v>
      </c>
      <c r="R34" s="178"/>
      <c r="T34" s="17"/>
    </row>
    <row r="35" spans="1:20" ht="15" customHeight="1" x14ac:dyDescent="0.2">
      <c r="A35" s="160" t="s">
        <v>364</v>
      </c>
      <c r="B35" s="161" t="s">
        <v>139</v>
      </c>
      <c r="C35" s="209" t="s">
        <v>385</v>
      </c>
      <c r="D35" s="243" t="s">
        <v>386</v>
      </c>
      <c r="E35" s="244" t="s">
        <v>136</v>
      </c>
      <c r="F35" s="245">
        <v>12.12</v>
      </c>
      <c r="G35" s="161" t="s">
        <v>12</v>
      </c>
      <c r="H35" s="163" t="s">
        <v>38</v>
      </c>
      <c r="I35" s="164">
        <f>VLOOKUP(G35,'1.  Legende RH und RG'!$A$15:$D$20,3,FALSE)</f>
        <v>12</v>
      </c>
      <c r="J35" s="165">
        <f t="shared" si="7"/>
        <v>145.44</v>
      </c>
      <c r="K35" s="166">
        <f t="shared" si="0"/>
        <v>0</v>
      </c>
      <c r="L35" s="167" t="e">
        <f t="shared" si="8"/>
        <v>#DIV/0!</v>
      </c>
      <c r="M35" s="168" t="e">
        <f t="shared" si="9"/>
        <v>#DIV/0!</v>
      </c>
      <c r="N35" s="169" t="str">
        <f>'3. Kalk. SVS UR'!$F$52</f>
        <v/>
      </c>
      <c r="O35" s="169" t="e">
        <f t="shared" si="4"/>
        <v>#VALUE!</v>
      </c>
      <c r="P35" s="169" t="e">
        <f t="shared" si="5"/>
        <v>#VALUE!</v>
      </c>
      <c r="Q35" s="169" t="e">
        <f t="shared" si="10"/>
        <v>#VALUE!</v>
      </c>
      <c r="R35" s="178"/>
      <c r="T35" s="17"/>
    </row>
    <row r="36" spans="1:20" ht="15" customHeight="1" x14ac:dyDescent="0.2">
      <c r="A36" s="160" t="s">
        <v>364</v>
      </c>
      <c r="B36" s="161" t="s">
        <v>139</v>
      </c>
      <c r="C36" s="209" t="s">
        <v>387</v>
      </c>
      <c r="D36" s="243" t="s">
        <v>382</v>
      </c>
      <c r="E36" s="244" t="s">
        <v>383</v>
      </c>
      <c r="F36" s="245">
        <v>42.17</v>
      </c>
      <c r="G36" s="161">
        <v>1</v>
      </c>
      <c r="H36" s="163" t="s">
        <v>35</v>
      </c>
      <c r="I36" s="164">
        <f>VLOOKUP(G36,'1.  Legende RH und RG'!$A$15:$D$20,3,FALSE)</f>
        <v>52</v>
      </c>
      <c r="J36" s="165">
        <f t="shared" si="7"/>
        <v>2192.84</v>
      </c>
      <c r="K36" s="166">
        <f t="shared" si="0"/>
        <v>0</v>
      </c>
      <c r="L36" s="167" t="e">
        <f t="shared" si="8"/>
        <v>#DIV/0!</v>
      </c>
      <c r="M36" s="168" t="e">
        <f t="shared" si="9"/>
        <v>#DIV/0!</v>
      </c>
      <c r="N36" s="169" t="str">
        <f>'3. Kalk. SVS UR'!$F$52</f>
        <v/>
      </c>
      <c r="O36" s="169" t="e">
        <f t="shared" si="4"/>
        <v>#VALUE!</v>
      </c>
      <c r="P36" s="169" t="e">
        <f t="shared" si="5"/>
        <v>#VALUE!</v>
      </c>
      <c r="Q36" s="169" t="e">
        <f t="shared" si="10"/>
        <v>#VALUE!</v>
      </c>
      <c r="R36" s="178"/>
      <c r="T36" s="17"/>
    </row>
    <row r="37" spans="1:20" ht="15" customHeight="1" x14ac:dyDescent="0.25">
      <c r="A37" s="160" t="s">
        <v>388</v>
      </c>
      <c r="B37" s="161" t="s">
        <v>138</v>
      </c>
      <c r="C37" s="216" t="s">
        <v>389</v>
      </c>
      <c r="D37" s="256" t="s">
        <v>390</v>
      </c>
      <c r="E37" s="164" t="s">
        <v>391</v>
      </c>
      <c r="F37" s="255">
        <v>45.6</v>
      </c>
      <c r="G37" s="212">
        <v>2</v>
      </c>
      <c r="H37" s="178" t="s">
        <v>36</v>
      </c>
      <c r="I37" s="164">
        <f>VLOOKUP(G37,'1.  Legende RH und RG'!$A$15:$D$20,3,FALSE)</f>
        <v>104</v>
      </c>
      <c r="J37" s="165">
        <f t="shared" si="7"/>
        <v>4742.4000000000005</v>
      </c>
      <c r="K37" s="166">
        <f t="shared" si="0"/>
        <v>0</v>
      </c>
      <c r="L37" s="167" t="e">
        <f t="shared" si="8"/>
        <v>#DIV/0!</v>
      </c>
      <c r="M37" s="168" t="e">
        <f t="shared" si="9"/>
        <v>#DIV/0!</v>
      </c>
      <c r="N37" s="169" t="str">
        <f>'3. Kalk. SVS UR'!$F$52</f>
        <v/>
      </c>
      <c r="O37" s="169" t="e">
        <f t="shared" si="4"/>
        <v>#VALUE!</v>
      </c>
      <c r="P37" s="169" t="e">
        <f t="shared" si="5"/>
        <v>#VALUE!</v>
      </c>
      <c r="Q37" s="169" t="e">
        <f t="shared" si="10"/>
        <v>#VALUE!</v>
      </c>
      <c r="R37" s="178"/>
      <c r="T37" s="17"/>
    </row>
    <row r="38" spans="1:20" ht="15" customHeight="1" x14ac:dyDescent="0.25">
      <c r="A38" s="160" t="s">
        <v>388</v>
      </c>
      <c r="B38" s="161" t="s">
        <v>138</v>
      </c>
      <c r="C38" s="161"/>
      <c r="D38" s="256" t="s">
        <v>392</v>
      </c>
      <c r="E38" s="164" t="s">
        <v>378</v>
      </c>
      <c r="F38" s="255">
        <v>11.05</v>
      </c>
      <c r="G38" s="212">
        <v>2</v>
      </c>
      <c r="H38" s="178" t="s">
        <v>37</v>
      </c>
      <c r="I38" s="164">
        <f>VLOOKUP(G38,'1.  Legende RH und RG'!$A$15:$D$20,3,FALSE)</f>
        <v>104</v>
      </c>
      <c r="J38" s="165">
        <f t="shared" si="7"/>
        <v>1149.2</v>
      </c>
      <c r="K38" s="166">
        <f t="shared" si="0"/>
        <v>0</v>
      </c>
      <c r="L38" s="167" t="e">
        <f t="shared" si="8"/>
        <v>#DIV/0!</v>
      </c>
      <c r="M38" s="168" t="e">
        <f t="shared" si="9"/>
        <v>#DIV/0!</v>
      </c>
      <c r="N38" s="169" t="str">
        <f>'3. Kalk. SVS UR'!$F$52</f>
        <v/>
      </c>
      <c r="O38" s="169" t="e">
        <f t="shared" si="4"/>
        <v>#VALUE!</v>
      </c>
      <c r="P38" s="169" t="e">
        <f t="shared" si="5"/>
        <v>#VALUE!</v>
      </c>
      <c r="Q38" s="169" t="e">
        <f t="shared" si="10"/>
        <v>#VALUE!</v>
      </c>
      <c r="R38" s="179"/>
      <c r="S38" s="17"/>
      <c r="T38" s="17"/>
    </row>
    <row r="39" spans="1:20" ht="15" customHeight="1" x14ac:dyDescent="0.2">
      <c r="A39" s="160" t="s">
        <v>388</v>
      </c>
      <c r="B39" s="161" t="s">
        <v>138</v>
      </c>
      <c r="C39" s="217" t="s">
        <v>393</v>
      </c>
      <c r="D39" s="246" t="s">
        <v>394</v>
      </c>
      <c r="E39" s="244" t="s">
        <v>136</v>
      </c>
      <c r="F39" s="249">
        <v>9.39</v>
      </c>
      <c r="G39" s="161">
        <v>5</v>
      </c>
      <c r="H39" s="163" t="s">
        <v>30</v>
      </c>
      <c r="I39" s="164">
        <f>VLOOKUP(G39,'1.  Legende RH und RG'!$A$15:$D$20,3,FALSE)</f>
        <v>250</v>
      </c>
      <c r="J39" s="165">
        <f t="shared" si="7"/>
        <v>2347.5</v>
      </c>
      <c r="K39" s="166">
        <f t="shared" si="0"/>
        <v>0</v>
      </c>
      <c r="L39" s="167" t="e">
        <f t="shared" si="8"/>
        <v>#DIV/0!</v>
      </c>
      <c r="M39" s="168" t="e">
        <f t="shared" si="9"/>
        <v>#DIV/0!</v>
      </c>
      <c r="N39" s="169" t="str">
        <f>'3. Kalk. SVS UR'!$F$52</f>
        <v/>
      </c>
      <c r="O39" s="169" t="e">
        <f t="shared" si="4"/>
        <v>#VALUE!</v>
      </c>
      <c r="P39" s="169" t="e">
        <f t="shared" si="5"/>
        <v>#VALUE!</v>
      </c>
      <c r="Q39" s="169" t="e">
        <f t="shared" si="10"/>
        <v>#VALUE!</v>
      </c>
      <c r="R39" s="179"/>
      <c r="S39" s="17"/>
      <c r="T39" s="17"/>
    </row>
    <row r="40" spans="1:20" ht="15" customHeight="1" x14ac:dyDescent="0.2">
      <c r="A40" s="160" t="s">
        <v>388</v>
      </c>
      <c r="B40" s="161" t="s">
        <v>138</v>
      </c>
      <c r="C40" s="217" t="s">
        <v>395</v>
      </c>
      <c r="D40" s="246" t="s">
        <v>382</v>
      </c>
      <c r="E40" s="244" t="s">
        <v>391</v>
      </c>
      <c r="F40" s="249">
        <v>52.54</v>
      </c>
      <c r="G40" s="161">
        <v>2</v>
      </c>
      <c r="H40" s="163" t="s">
        <v>35</v>
      </c>
      <c r="I40" s="164">
        <f>VLOOKUP(G40,'1.  Legende RH und RG'!$A$15:$D$20,3,FALSE)</f>
        <v>104</v>
      </c>
      <c r="J40" s="165">
        <f t="shared" si="7"/>
        <v>5464.16</v>
      </c>
      <c r="K40" s="166">
        <f t="shared" si="0"/>
        <v>0</v>
      </c>
      <c r="L40" s="167" t="e">
        <f t="shared" si="8"/>
        <v>#DIV/0!</v>
      </c>
      <c r="M40" s="168" t="e">
        <f t="shared" si="9"/>
        <v>#DIV/0!</v>
      </c>
      <c r="N40" s="169" t="str">
        <f>'3. Kalk. SVS UR'!$F$52</f>
        <v/>
      </c>
      <c r="O40" s="169" t="e">
        <f t="shared" si="4"/>
        <v>#VALUE!</v>
      </c>
      <c r="P40" s="169" t="e">
        <f t="shared" si="5"/>
        <v>#VALUE!</v>
      </c>
      <c r="Q40" s="169" t="e">
        <f t="shared" si="10"/>
        <v>#VALUE!</v>
      </c>
      <c r="R40" s="179"/>
      <c r="S40" s="17"/>
      <c r="T40" s="17"/>
    </row>
    <row r="41" spans="1:20" ht="15" customHeight="1" x14ac:dyDescent="0.25">
      <c r="A41" s="160" t="s">
        <v>388</v>
      </c>
      <c r="B41" s="161" t="s">
        <v>138</v>
      </c>
      <c r="C41" s="161"/>
      <c r="D41" s="213" t="s">
        <v>392</v>
      </c>
      <c r="E41" s="244" t="s">
        <v>378</v>
      </c>
      <c r="F41" s="249">
        <v>3.87</v>
      </c>
      <c r="G41" s="161">
        <v>2</v>
      </c>
      <c r="H41" s="163" t="s">
        <v>37</v>
      </c>
      <c r="I41" s="164">
        <f>VLOOKUP(G41,'1.  Legende RH und RG'!$A$15:$D$20,3,FALSE)</f>
        <v>104</v>
      </c>
      <c r="J41" s="165">
        <f t="shared" si="7"/>
        <v>402.48</v>
      </c>
      <c r="K41" s="166">
        <f t="shared" si="0"/>
        <v>0</v>
      </c>
      <c r="L41" s="167" t="e">
        <f t="shared" si="8"/>
        <v>#DIV/0!</v>
      </c>
      <c r="M41" s="168" t="e">
        <f t="shared" si="9"/>
        <v>#DIV/0!</v>
      </c>
      <c r="N41" s="169" t="str">
        <f>'3. Kalk. SVS UR'!$F$52</f>
        <v/>
      </c>
      <c r="O41" s="169" t="e">
        <f t="shared" si="4"/>
        <v>#VALUE!</v>
      </c>
      <c r="P41" s="169" t="e">
        <f t="shared" si="5"/>
        <v>#VALUE!</v>
      </c>
      <c r="Q41" s="169" t="e">
        <f t="shared" si="10"/>
        <v>#VALUE!</v>
      </c>
      <c r="R41" s="179"/>
      <c r="S41" s="17"/>
      <c r="T41" s="17"/>
    </row>
    <row r="42" spans="1:20" ht="15" customHeight="1" x14ac:dyDescent="0.2">
      <c r="A42" s="160" t="s">
        <v>388</v>
      </c>
      <c r="B42" s="161" t="s">
        <v>138</v>
      </c>
      <c r="C42" s="217" t="s">
        <v>396</v>
      </c>
      <c r="D42" s="246" t="s">
        <v>397</v>
      </c>
      <c r="E42" s="244" t="s">
        <v>398</v>
      </c>
      <c r="F42" s="219">
        <v>23.62</v>
      </c>
      <c r="G42" s="161">
        <v>2</v>
      </c>
      <c r="H42" s="163" t="s">
        <v>37</v>
      </c>
      <c r="I42" s="164">
        <f>VLOOKUP(G42,'1.  Legende RH und RG'!$A$15:$D$20,3,FALSE)</f>
        <v>104</v>
      </c>
      <c r="J42" s="165">
        <f t="shared" si="7"/>
        <v>2456.48</v>
      </c>
      <c r="K42" s="166">
        <f t="shared" si="0"/>
        <v>0</v>
      </c>
      <c r="L42" s="167" t="e">
        <f t="shared" si="8"/>
        <v>#DIV/0!</v>
      </c>
      <c r="M42" s="168" t="e">
        <f t="shared" si="9"/>
        <v>#DIV/0!</v>
      </c>
      <c r="N42" s="169" t="str">
        <f>'3. Kalk. SVS UR'!$F$52</f>
        <v/>
      </c>
      <c r="O42" s="169" t="e">
        <f t="shared" si="4"/>
        <v>#VALUE!</v>
      </c>
      <c r="P42" s="169" t="e">
        <f t="shared" si="5"/>
        <v>#VALUE!</v>
      </c>
      <c r="Q42" s="169" t="e">
        <f t="shared" si="10"/>
        <v>#VALUE!</v>
      </c>
      <c r="R42" s="179"/>
      <c r="S42" s="17"/>
      <c r="T42" s="17"/>
    </row>
    <row r="43" spans="1:20" ht="15" customHeight="1" x14ac:dyDescent="0.2">
      <c r="A43" s="160" t="s">
        <v>388</v>
      </c>
      <c r="B43" s="161" t="s">
        <v>138</v>
      </c>
      <c r="C43" s="217" t="s">
        <v>399</v>
      </c>
      <c r="D43" s="246" t="s">
        <v>133</v>
      </c>
      <c r="E43" s="244" t="s">
        <v>398</v>
      </c>
      <c r="F43" s="219">
        <v>49.89</v>
      </c>
      <c r="G43" s="161">
        <v>2</v>
      </c>
      <c r="H43" s="163" t="s">
        <v>28</v>
      </c>
      <c r="I43" s="164">
        <f>VLOOKUP(G43,'1.  Legende RH und RG'!$A$15:$D$20,3,FALSE)</f>
        <v>104</v>
      </c>
      <c r="J43" s="165">
        <f t="shared" si="7"/>
        <v>5188.5600000000004</v>
      </c>
      <c r="K43" s="166">
        <f t="shared" si="0"/>
        <v>0</v>
      </c>
      <c r="L43" s="167" t="e">
        <f t="shared" si="8"/>
        <v>#DIV/0!</v>
      </c>
      <c r="M43" s="168" t="e">
        <f t="shared" si="9"/>
        <v>#DIV/0!</v>
      </c>
      <c r="N43" s="169" t="str">
        <f>'3. Kalk. SVS UR'!$F$52</f>
        <v/>
      </c>
      <c r="O43" s="169" t="e">
        <f t="shared" si="4"/>
        <v>#VALUE!</v>
      </c>
      <c r="P43" s="169" t="e">
        <f t="shared" si="5"/>
        <v>#VALUE!</v>
      </c>
      <c r="Q43" s="169" t="e">
        <f t="shared" si="10"/>
        <v>#VALUE!</v>
      </c>
      <c r="R43" s="179"/>
      <c r="S43" s="17"/>
      <c r="T43" s="17"/>
    </row>
    <row r="44" spans="1:20" ht="15" customHeight="1" x14ac:dyDescent="0.2">
      <c r="A44" s="160" t="s">
        <v>388</v>
      </c>
      <c r="B44" s="161" t="s">
        <v>138</v>
      </c>
      <c r="C44" s="217" t="s">
        <v>400</v>
      </c>
      <c r="D44" s="246" t="s">
        <v>377</v>
      </c>
      <c r="E44" s="244" t="s">
        <v>378</v>
      </c>
      <c r="F44" s="257">
        <v>18.73</v>
      </c>
      <c r="G44" s="161">
        <v>1</v>
      </c>
      <c r="H44" s="163" t="s">
        <v>37</v>
      </c>
      <c r="I44" s="164">
        <f>VLOOKUP(G44,'1.  Legende RH und RG'!$A$15:$D$20,3,FALSE)</f>
        <v>52</v>
      </c>
      <c r="J44" s="165">
        <f t="shared" si="7"/>
        <v>973.96</v>
      </c>
      <c r="K44" s="166">
        <f t="shared" si="0"/>
        <v>0</v>
      </c>
      <c r="L44" s="167" t="e">
        <f t="shared" si="8"/>
        <v>#DIV/0!</v>
      </c>
      <c r="M44" s="168" t="e">
        <f t="shared" si="9"/>
        <v>#DIV/0!</v>
      </c>
      <c r="N44" s="169" t="str">
        <f>'3. Kalk. SVS UR'!$F$52</f>
        <v/>
      </c>
      <c r="O44" s="169" t="e">
        <f t="shared" si="4"/>
        <v>#VALUE!</v>
      </c>
      <c r="P44" s="169" t="e">
        <f t="shared" si="5"/>
        <v>#VALUE!</v>
      </c>
      <c r="Q44" s="169" t="e">
        <f t="shared" si="10"/>
        <v>#VALUE!</v>
      </c>
      <c r="R44" s="179"/>
      <c r="S44" s="17"/>
      <c r="T44" s="17"/>
    </row>
    <row r="45" spans="1:20" s="18" customFormat="1" ht="15" customHeight="1" x14ac:dyDescent="0.2">
      <c r="A45" s="160" t="s">
        <v>388</v>
      </c>
      <c r="B45" s="161" t="s">
        <v>138</v>
      </c>
      <c r="C45" s="217" t="s">
        <v>401</v>
      </c>
      <c r="D45" s="246" t="s">
        <v>402</v>
      </c>
      <c r="E45" s="244" t="s">
        <v>398</v>
      </c>
      <c r="F45" s="219">
        <v>4.93</v>
      </c>
      <c r="G45" s="161">
        <v>2</v>
      </c>
      <c r="H45" s="163" t="s">
        <v>35</v>
      </c>
      <c r="I45" s="164">
        <f>VLOOKUP(G45,'1.  Legende RH und RG'!$A$15:$D$20,3,FALSE)</f>
        <v>104</v>
      </c>
      <c r="J45" s="165">
        <f t="shared" si="7"/>
        <v>512.72</v>
      </c>
      <c r="K45" s="166">
        <f t="shared" si="0"/>
        <v>0</v>
      </c>
      <c r="L45" s="167" t="e">
        <f t="shared" si="8"/>
        <v>#DIV/0!</v>
      </c>
      <c r="M45" s="168" t="e">
        <f t="shared" si="9"/>
        <v>#DIV/0!</v>
      </c>
      <c r="N45" s="169" t="str">
        <f>'3. Kalk. SVS UR'!$F$52</f>
        <v/>
      </c>
      <c r="O45" s="169" t="e">
        <f t="shared" si="4"/>
        <v>#VALUE!</v>
      </c>
      <c r="P45" s="169" t="e">
        <f t="shared" si="5"/>
        <v>#VALUE!</v>
      </c>
      <c r="Q45" s="169" t="e">
        <f t="shared" si="10"/>
        <v>#VALUE!</v>
      </c>
      <c r="R45" s="179"/>
    </row>
    <row r="46" spans="1:20" ht="15" customHeight="1" x14ac:dyDescent="0.2">
      <c r="A46" s="160" t="s">
        <v>388</v>
      </c>
      <c r="B46" s="161" t="s">
        <v>138</v>
      </c>
      <c r="C46" s="217" t="s">
        <v>403</v>
      </c>
      <c r="D46" s="246" t="s">
        <v>133</v>
      </c>
      <c r="E46" s="244" t="s">
        <v>398</v>
      </c>
      <c r="F46" s="219">
        <v>30.4</v>
      </c>
      <c r="G46" s="161">
        <v>2</v>
      </c>
      <c r="H46" s="163" t="s">
        <v>28</v>
      </c>
      <c r="I46" s="164">
        <f>VLOOKUP(G46,'1.  Legende RH und RG'!$A$15:$D$20,3,FALSE)</f>
        <v>104</v>
      </c>
      <c r="J46" s="165">
        <f t="shared" si="7"/>
        <v>3161.6</v>
      </c>
      <c r="K46" s="166">
        <f t="shared" si="0"/>
        <v>0</v>
      </c>
      <c r="L46" s="167" t="e">
        <f t="shared" si="8"/>
        <v>#DIV/0!</v>
      </c>
      <c r="M46" s="168" t="e">
        <f t="shared" si="9"/>
        <v>#DIV/0!</v>
      </c>
      <c r="N46" s="169" t="str">
        <f>'3. Kalk. SVS UR'!$F$52</f>
        <v/>
      </c>
      <c r="O46" s="169" t="e">
        <f t="shared" si="4"/>
        <v>#VALUE!</v>
      </c>
      <c r="P46" s="169" t="e">
        <f t="shared" si="5"/>
        <v>#VALUE!</v>
      </c>
      <c r="Q46" s="169" t="e">
        <f t="shared" si="10"/>
        <v>#VALUE!</v>
      </c>
      <c r="R46" s="179"/>
      <c r="S46" s="17"/>
      <c r="T46" s="17"/>
    </row>
    <row r="47" spans="1:20" ht="15" customHeight="1" x14ac:dyDescent="0.2">
      <c r="A47" s="160" t="s">
        <v>388</v>
      </c>
      <c r="B47" s="161" t="s">
        <v>138</v>
      </c>
      <c r="C47" s="217" t="s">
        <v>404</v>
      </c>
      <c r="D47" s="246" t="s">
        <v>133</v>
      </c>
      <c r="E47" s="244" t="s">
        <v>398</v>
      </c>
      <c r="F47" s="219">
        <v>20.83</v>
      </c>
      <c r="G47" s="161">
        <v>2</v>
      </c>
      <c r="H47" s="163" t="s">
        <v>28</v>
      </c>
      <c r="I47" s="164">
        <f>VLOOKUP(G47,'1.  Legende RH und RG'!$A$15:$D$20,3,FALSE)</f>
        <v>104</v>
      </c>
      <c r="J47" s="165">
        <f t="shared" si="7"/>
        <v>2166.3199999999997</v>
      </c>
      <c r="K47" s="166">
        <f t="shared" si="0"/>
        <v>0</v>
      </c>
      <c r="L47" s="167" t="e">
        <f t="shared" si="8"/>
        <v>#DIV/0!</v>
      </c>
      <c r="M47" s="168" t="e">
        <f t="shared" si="9"/>
        <v>#DIV/0!</v>
      </c>
      <c r="N47" s="169" t="str">
        <f>'3. Kalk. SVS UR'!$F$52</f>
        <v/>
      </c>
      <c r="O47" s="169" t="e">
        <f t="shared" si="4"/>
        <v>#VALUE!</v>
      </c>
      <c r="P47" s="169" t="e">
        <f t="shared" si="5"/>
        <v>#VALUE!</v>
      </c>
      <c r="Q47" s="169" t="e">
        <f t="shared" si="10"/>
        <v>#VALUE!</v>
      </c>
      <c r="R47" s="179"/>
      <c r="S47" s="17"/>
      <c r="T47" s="17"/>
    </row>
    <row r="48" spans="1:20" ht="15" customHeight="1" x14ac:dyDescent="0.2">
      <c r="A48" s="160" t="s">
        <v>388</v>
      </c>
      <c r="B48" s="161" t="s">
        <v>138</v>
      </c>
      <c r="C48" s="217" t="s">
        <v>405</v>
      </c>
      <c r="D48" s="246" t="s">
        <v>133</v>
      </c>
      <c r="E48" s="244" t="s">
        <v>398</v>
      </c>
      <c r="F48" s="219">
        <v>41.11</v>
      </c>
      <c r="G48" s="161">
        <v>2</v>
      </c>
      <c r="H48" s="163" t="s">
        <v>28</v>
      </c>
      <c r="I48" s="164">
        <f>VLOOKUP(G48,'1.  Legende RH und RG'!$A$15:$D$20,3,FALSE)</f>
        <v>104</v>
      </c>
      <c r="J48" s="165">
        <f t="shared" si="7"/>
        <v>4275.4399999999996</v>
      </c>
      <c r="K48" s="166">
        <f t="shared" si="0"/>
        <v>0</v>
      </c>
      <c r="L48" s="167" t="e">
        <f t="shared" si="8"/>
        <v>#DIV/0!</v>
      </c>
      <c r="M48" s="168" t="e">
        <f t="shared" si="9"/>
        <v>#DIV/0!</v>
      </c>
      <c r="N48" s="169" t="str">
        <f>'3. Kalk. SVS UR'!$F$52</f>
        <v/>
      </c>
      <c r="O48" s="169" t="e">
        <f t="shared" si="4"/>
        <v>#VALUE!</v>
      </c>
      <c r="P48" s="169" t="e">
        <f t="shared" si="5"/>
        <v>#VALUE!</v>
      </c>
      <c r="Q48" s="169" t="e">
        <f t="shared" si="10"/>
        <v>#VALUE!</v>
      </c>
      <c r="R48" s="179"/>
      <c r="S48" s="17"/>
      <c r="T48" s="17"/>
    </row>
    <row r="49" spans="1:20" ht="15" customHeight="1" x14ac:dyDescent="0.2">
      <c r="A49" s="160" t="s">
        <v>388</v>
      </c>
      <c r="B49" s="161" t="s">
        <v>138</v>
      </c>
      <c r="C49" s="217" t="s">
        <v>406</v>
      </c>
      <c r="D49" s="246" t="s">
        <v>133</v>
      </c>
      <c r="E49" s="244" t="s">
        <v>398</v>
      </c>
      <c r="F49" s="219">
        <v>21.22</v>
      </c>
      <c r="G49" s="161">
        <v>2</v>
      </c>
      <c r="H49" s="163" t="s">
        <v>28</v>
      </c>
      <c r="I49" s="164">
        <f>VLOOKUP(G49,'1.  Legende RH und RG'!$A$15:$D$20,3,FALSE)</f>
        <v>104</v>
      </c>
      <c r="J49" s="165">
        <f t="shared" si="7"/>
        <v>2206.88</v>
      </c>
      <c r="K49" s="166">
        <f t="shared" si="0"/>
        <v>0</v>
      </c>
      <c r="L49" s="167" t="e">
        <f t="shared" si="8"/>
        <v>#DIV/0!</v>
      </c>
      <c r="M49" s="168" t="e">
        <f t="shared" si="9"/>
        <v>#DIV/0!</v>
      </c>
      <c r="N49" s="169" t="str">
        <f>'3. Kalk. SVS UR'!$F$52</f>
        <v/>
      </c>
      <c r="O49" s="169" t="e">
        <f t="shared" si="4"/>
        <v>#VALUE!</v>
      </c>
      <c r="P49" s="169" t="e">
        <f t="shared" si="5"/>
        <v>#VALUE!</v>
      </c>
      <c r="Q49" s="169" t="e">
        <f t="shared" si="10"/>
        <v>#VALUE!</v>
      </c>
      <c r="R49" s="179"/>
      <c r="S49" s="17"/>
      <c r="T49" s="17"/>
    </row>
    <row r="50" spans="1:20" ht="15" customHeight="1" x14ac:dyDescent="0.2">
      <c r="A50" s="160" t="s">
        <v>388</v>
      </c>
      <c r="B50" s="161" t="s">
        <v>138</v>
      </c>
      <c r="C50" s="217" t="s">
        <v>407</v>
      </c>
      <c r="D50" s="246" t="s">
        <v>408</v>
      </c>
      <c r="E50" s="244" t="s">
        <v>391</v>
      </c>
      <c r="F50" s="219">
        <v>29.25</v>
      </c>
      <c r="G50" s="161">
        <v>5</v>
      </c>
      <c r="H50" s="163" t="s">
        <v>37</v>
      </c>
      <c r="I50" s="164">
        <f>VLOOKUP(G50,'1.  Legende RH und RG'!$A$15:$D$20,3,FALSE)</f>
        <v>250</v>
      </c>
      <c r="J50" s="165">
        <f t="shared" si="7"/>
        <v>7312.5</v>
      </c>
      <c r="K50" s="166">
        <f t="shared" si="0"/>
        <v>0</v>
      </c>
      <c r="L50" s="167" t="e">
        <f t="shared" si="8"/>
        <v>#DIV/0!</v>
      </c>
      <c r="M50" s="168" t="e">
        <f t="shared" si="9"/>
        <v>#DIV/0!</v>
      </c>
      <c r="N50" s="169" t="str">
        <f>'3. Kalk. SVS UR'!$F$52</f>
        <v/>
      </c>
      <c r="O50" s="169" t="e">
        <f t="shared" si="4"/>
        <v>#VALUE!</v>
      </c>
      <c r="P50" s="169" t="e">
        <f t="shared" si="5"/>
        <v>#VALUE!</v>
      </c>
      <c r="Q50" s="169" t="e">
        <f t="shared" si="10"/>
        <v>#VALUE!</v>
      </c>
      <c r="R50" s="179"/>
      <c r="S50" s="17"/>
      <c r="T50" s="17"/>
    </row>
    <row r="51" spans="1:20" ht="15" customHeight="1" x14ac:dyDescent="0.2">
      <c r="A51" s="160" t="s">
        <v>388</v>
      </c>
      <c r="B51" s="161" t="s">
        <v>138</v>
      </c>
      <c r="C51" s="217" t="s">
        <v>409</v>
      </c>
      <c r="D51" s="246" t="s">
        <v>133</v>
      </c>
      <c r="E51" s="244" t="s">
        <v>398</v>
      </c>
      <c r="F51" s="219">
        <v>21.13</v>
      </c>
      <c r="G51" s="161">
        <v>2</v>
      </c>
      <c r="H51" s="163" t="s">
        <v>28</v>
      </c>
      <c r="I51" s="164">
        <f>VLOOKUP(G51,'1.  Legende RH und RG'!$A$15:$D$20,3,FALSE)</f>
        <v>104</v>
      </c>
      <c r="J51" s="165">
        <f t="shared" si="7"/>
        <v>2197.52</v>
      </c>
      <c r="K51" s="166">
        <f t="shared" si="0"/>
        <v>0</v>
      </c>
      <c r="L51" s="167" t="e">
        <f t="shared" si="8"/>
        <v>#DIV/0!</v>
      </c>
      <c r="M51" s="168" t="e">
        <f t="shared" si="9"/>
        <v>#DIV/0!</v>
      </c>
      <c r="N51" s="169" t="str">
        <f>'3. Kalk. SVS UR'!$F$52</f>
        <v/>
      </c>
      <c r="O51" s="169" t="e">
        <f t="shared" si="4"/>
        <v>#VALUE!</v>
      </c>
      <c r="P51" s="169" t="e">
        <f t="shared" si="5"/>
        <v>#VALUE!</v>
      </c>
      <c r="Q51" s="169" t="e">
        <f t="shared" si="10"/>
        <v>#VALUE!</v>
      </c>
      <c r="R51" s="179"/>
      <c r="S51" s="17"/>
      <c r="T51" s="17"/>
    </row>
    <row r="52" spans="1:20" ht="15" customHeight="1" x14ac:dyDescent="0.2">
      <c r="A52" s="160" t="s">
        <v>388</v>
      </c>
      <c r="B52" s="161" t="s">
        <v>138</v>
      </c>
      <c r="C52" s="217" t="s">
        <v>410</v>
      </c>
      <c r="D52" s="246" t="s">
        <v>411</v>
      </c>
      <c r="E52" s="244" t="s">
        <v>398</v>
      </c>
      <c r="F52" s="219">
        <v>43.77</v>
      </c>
      <c r="G52" s="161">
        <v>2</v>
      </c>
      <c r="H52" s="163" t="s">
        <v>28</v>
      </c>
      <c r="I52" s="164">
        <f>VLOOKUP(G52,'1.  Legende RH und RG'!$A$15:$D$20,3,FALSE)</f>
        <v>104</v>
      </c>
      <c r="J52" s="165">
        <f t="shared" si="7"/>
        <v>4552.08</v>
      </c>
      <c r="K52" s="166">
        <f t="shared" si="0"/>
        <v>0</v>
      </c>
      <c r="L52" s="167" t="e">
        <f t="shared" si="8"/>
        <v>#DIV/0!</v>
      </c>
      <c r="M52" s="168" t="e">
        <f t="shared" si="9"/>
        <v>#DIV/0!</v>
      </c>
      <c r="N52" s="169" t="str">
        <f>'3. Kalk. SVS UR'!$F$52</f>
        <v/>
      </c>
      <c r="O52" s="169" t="e">
        <f t="shared" si="4"/>
        <v>#VALUE!</v>
      </c>
      <c r="P52" s="169" t="e">
        <f t="shared" si="5"/>
        <v>#VALUE!</v>
      </c>
      <c r="Q52" s="169" t="e">
        <f t="shared" si="10"/>
        <v>#VALUE!</v>
      </c>
      <c r="R52" s="179"/>
      <c r="S52" s="17"/>
      <c r="T52" s="17"/>
    </row>
    <row r="53" spans="1:20" ht="15" customHeight="1" x14ac:dyDescent="0.2">
      <c r="A53" s="160" t="s">
        <v>388</v>
      </c>
      <c r="B53" s="161" t="s">
        <v>138</v>
      </c>
      <c r="C53" s="217" t="s">
        <v>412</v>
      </c>
      <c r="D53" s="246" t="s">
        <v>133</v>
      </c>
      <c r="E53" s="244" t="s">
        <v>398</v>
      </c>
      <c r="F53" s="219">
        <v>19.09</v>
      </c>
      <c r="G53" s="161">
        <v>2</v>
      </c>
      <c r="H53" s="163" t="s">
        <v>28</v>
      </c>
      <c r="I53" s="164">
        <f>VLOOKUP(G53,'1.  Legende RH und RG'!$A$15:$D$20,3,FALSE)</f>
        <v>104</v>
      </c>
      <c r="J53" s="165">
        <f t="shared" si="7"/>
        <v>1985.36</v>
      </c>
      <c r="K53" s="166">
        <f t="shared" si="0"/>
        <v>0</v>
      </c>
      <c r="L53" s="167" t="e">
        <f t="shared" si="8"/>
        <v>#DIV/0!</v>
      </c>
      <c r="M53" s="168" t="e">
        <f t="shared" si="9"/>
        <v>#DIV/0!</v>
      </c>
      <c r="N53" s="169" t="str">
        <f>'3. Kalk. SVS UR'!$F$52</f>
        <v/>
      </c>
      <c r="O53" s="169" t="e">
        <f t="shared" si="4"/>
        <v>#VALUE!</v>
      </c>
      <c r="P53" s="169" t="e">
        <f t="shared" si="5"/>
        <v>#VALUE!</v>
      </c>
      <c r="Q53" s="169" t="e">
        <f t="shared" si="10"/>
        <v>#VALUE!</v>
      </c>
      <c r="R53" s="179"/>
      <c r="S53" s="17"/>
      <c r="T53" s="17"/>
    </row>
    <row r="54" spans="1:20" ht="15" customHeight="1" x14ac:dyDescent="0.2">
      <c r="A54" s="160" t="s">
        <v>388</v>
      </c>
      <c r="B54" s="161" t="s">
        <v>138</v>
      </c>
      <c r="C54" s="217" t="s">
        <v>413</v>
      </c>
      <c r="D54" s="246" t="s">
        <v>133</v>
      </c>
      <c r="E54" s="244" t="s">
        <v>398</v>
      </c>
      <c r="F54" s="219">
        <v>39.43</v>
      </c>
      <c r="G54" s="161">
        <v>2</v>
      </c>
      <c r="H54" s="163" t="s">
        <v>28</v>
      </c>
      <c r="I54" s="164">
        <f>VLOOKUP(G54,'1.  Legende RH und RG'!$A$15:$D$20,3,FALSE)</f>
        <v>104</v>
      </c>
      <c r="J54" s="165">
        <f t="shared" si="7"/>
        <v>4100.72</v>
      </c>
      <c r="K54" s="166">
        <f t="shared" si="0"/>
        <v>0</v>
      </c>
      <c r="L54" s="167" t="e">
        <f t="shared" si="8"/>
        <v>#DIV/0!</v>
      </c>
      <c r="M54" s="168" t="e">
        <f t="shared" si="9"/>
        <v>#DIV/0!</v>
      </c>
      <c r="N54" s="169" t="str">
        <f>'3. Kalk. SVS UR'!$F$52</f>
        <v/>
      </c>
      <c r="O54" s="169" t="e">
        <f t="shared" si="4"/>
        <v>#VALUE!</v>
      </c>
      <c r="P54" s="169" t="e">
        <f t="shared" si="5"/>
        <v>#VALUE!</v>
      </c>
      <c r="Q54" s="169" t="e">
        <f t="shared" si="10"/>
        <v>#VALUE!</v>
      </c>
      <c r="R54" s="179"/>
      <c r="S54" s="17"/>
      <c r="T54" s="17"/>
    </row>
    <row r="55" spans="1:20" x14ac:dyDescent="0.2">
      <c r="A55" s="160" t="s">
        <v>388</v>
      </c>
      <c r="B55" s="161" t="s">
        <v>138</v>
      </c>
      <c r="C55" s="217" t="s">
        <v>414</v>
      </c>
      <c r="D55" s="246" t="s">
        <v>380</v>
      </c>
      <c r="E55" s="244" t="s">
        <v>378</v>
      </c>
      <c r="F55" s="219">
        <v>16.66</v>
      </c>
      <c r="G55" s="161">
        <v>1</v>
      </c>
      <c r="H55" s="163" t="s">
        <v>37</v>
      </c>
      <c r="I55" s="164">
        <f>VLOOKUP(G55,'1.  Legende RH und RG'!$A$15:$D$20,3,FALSE)</f>
        <v>52</v>
      </c>
      <c r="J55" s="165">
        <f t="shared" si="7"/>
        <v>866.32</v>
      </c>
      <c r="K55" s="166">
        <f t="shared" si="0"/>
        <v>0</v>
      </c>
      <c r="L55" s="167" t="e">
        <f t="shared" si="8"/>
        <v>#DIV/0!</v>
      </c>
      <c r="M55" s="168" t="e">
        <f t="shared" si="9"/>
        <v>#DIV/0!</v>
      </c>
      <c r="N55" s="169" t="str">
        <f>'3. Kalk. SVS UR'!$F$52</f>
        <v/>
      </c>
      <c r="O55" s="169" t="e">
        <f t="shared" si="4"/>
        <v>#VALUE!</v>
      </c>
      <c r="P55" s="169" t="e">
        <f t="shared" si="5"/>
        <v>#VALUE!</v>
      </c>
      <c r="Q55" s="169" t="e">
        <f t="shared" si="10"/>
        <v>#VALUE!</v>
      </c>
      <c r="R55" s="179"/>
      <c r="S55" s="17"/>
      <c r="T55" s="17"/>
    </row>
    <row r="56" spans="1:20" x14ac:dyDescent="0.2">
      <c r="A56" s="160" t="s">
        <v>388</v>
      </c>
      <c r="B56" s="161" t="s">
        <v>138</v>
      </c>
      <c r="C56" s="217" t="s">
        <v>415</v>
      </c>
      <c r="D56" s="246" t="s">
        <v>133</v>
      </c>
      <c r="E56" s="244" t="s">
        <v>398</v>
      </c>
      <c r="F56" s="219">
        <v>17.170000000000002</v>
      </c>
      <c r="G56" s="161">
        <v>2</v>
      </c>
      <c r="H56" s="163" t="s">
        <v>28</v>
      </c>
      <c r="I56" s="164">
        <f>VLOOKUP(G56,'1.  Legende RH und RG'!$A$15:$D$20,3,FALSE)</f>
        <v>104</v>
      </c>
      <c r="J56" s="165">
        <f t="shared" si="7"/>
        <v>1785.6800000000003</v>
      </c>
      <c r="K56" s="166">
        <f t="shared" si="0"/>
        <v>0</v>
      </c>
      <c r="L56" s="167" t="e">
        <f t="shared" si="8"/>
        <v>#DIV/0!</v>
      </c>
      <c r="M56" s="168" t="e">
        <f t="shared" si="9"/>
        <v>#DIV/0!</v>
      </c>
      <c r="N56" s="169" t="str">
        <f>'3. Kalk. SVS UR'!$F$52</f>
        <v/>
      </c>
      <c r="O56" s="169" t="e">
        <f t="shared" si="4"/>
        <v>#VALUE!</v>
      </c>
      <c r="P56" s="169" t="e">
        <f t="shared" si="5"/>
        <v>#VALUE!</v>
      </c>
      <c r="Q56" s="169" t="e">
        <f t="shared" si="10"/>
        <v>#VALUE!</v>
      </c>
      <c r="R56" s="179"/>
      <c r="S56" s="17"/>
      <c r="T56" s="17"/>
    </row>
    <row r="57" spans="1:20" ht="15" customHeight="1" x14ac:dyDescent="0.2">
      <c r="A57" s="160" t="s">
        <v>388</v>
      </c>
      <c r="B57" s="161" t="s">
        <v>138</v>
      </c>
      <c r="C57" s="217" t="s">
        <v>416</v>
      </c>
      <c r="D57" s="246" t="s">
        <v>133</v>
      </c>
      <c r="E57" s="244" t="s">
        <v>398</v>
      </c>
      <c r="F57" s="219">
        <v>40.299999999999997</v>
      </c>
      <c r="G57" s="161">
        <v>2</v>
      </c>
      <c r="H57" s="163" t="s">
        <v>28</v>
      </c>
      <c r="I57" s="164">
        <f>VLOOKUP(G57,'1.  Legende RH und RG'!$A$15:$D$20,3,FALSE)</f>
        <v>104</v>
      </c>
      <c r="J57" s="165">
        <f t="shared" si="7"/>
        <v>4191.2</v>
      </c>
      <c r="K57" s="166">
        <f t="shared" si="0"/>
        <v>0</v>
      </c>
      <c r="L57" s="167" t="e">
        <f t="shared" si="8"/>
        <v>#DIV/0!</v>
      </c>
      <c r="M57" s="168" t="e">
        <f t="shared" si="9"/>
        <v>#DIV/0!</v>
      </c>
      <c r="N57" s="169" t="str">
        <f>'3. Kalk. SVS UR'!$F$52</f>
        <v/>
      </c>
      <c r="O57" s="169" t="e">
        <f t="shared" si="4"/>
        <v>#VALUE!</v>
      </c>
      <c r="P57" s="169" t="e">
        <f t="shared" si="5"/>
        <v>#VALUE!</v>
      </c>
      <c r="Q57" s="169" t="e">
        <f t="shared" si="10"/>
        <v>#VALUE!</v>
      </c>
      <c r="R57" s="179"/>
      <c r="S57" s="17"/>
      <c r="T57" s="17"/>
    </row>
    <row r="58" spans="1:20" ht="15" customHeight="1" x14ac:dyDescent="0.2">
      <c r="A58" s="160" t="s">
        <v>388</v>
      </c>
      <c r="B58" s="161" t="s">
        <v>138</v>
      </c>
      <c r="C58" s="217" t="s">
        <v>417</v>
      </c>
      <c r="D58" s="246" t="s">
        <v>382</v>
      </c>
      <c r="E58" s="244" t="s">
        <v>418</v>
      </c>
      <c r="F58" s="220">
        <v>16.52</v>
      </c>
      <c r="G58" s="161">
        <v>2</v>
      </c>
      <c r="H58" s="163" t="s">
        <v>35</v>
      </c>
      <c r="I58" s="164">
        <f>VLOOKUP(G58,'1.  Legende RH und RG'!$A$15:$D$20,3,FALSE)</f>
        <v>104</v>
      </c>
      <c r="J58" s="165">
        <f t="shared" si="7"/>
        <v>1718.08</v>
      </c>
      <c r="K58" s="166">
        <f t="shared" si="0"/>
        <v>0</v>
      </c>
      <c r="L58" s="167" t="e">
        <f t="shared" si="8"/>
        <v>#DIV/0!</v>
      </c>
      <c r="M58" s="168" t="e">
        <f t="shared" si="9"/>
        <v>#DIV/0!</v>
      </c>
      <c r="N58" s="169" t="str">
        <f>'3. Kalk. SVS UR'!$F$52</f>
        <v/>
      </c>
      <c r="O58" s="169" t="e">
        <f t="shared" si="4"/>
        <v>#VALUE!</v>
      </c>
      <c r="P58" s="169" t="e">
        <f t="shared" si="5"/>
        <v>#VALUE!</v>
      </c>
      <c r="Q58" s="169" t="e">
        <f t="shared" si="10"/>
        <v>#VALUE!</v>
      </c>
      <c r="R58" s="179"/>
      <c r="S58" s="17"/>
      <c r="T58" s="17"/>
    </row>
    <row r="59" spans="1:20" ht="15" customHeight="1" x14ac:dyDescent="0.25">
      <c r="A59" s="160" t="s">
        <v>388</v>
      </c>
      <c r="B59" s="161" t="s">
        <v>138</v>
      </c>
      <c r="C59" s="161"/>
      <c r="D59" s="213" t="s">
        <v>392</v>
      </c>
      <c r="E59" s="244" t="s">
        <v>371</v>
      </c>
      <c r="F59" s="249">
        <v>4.57</v>
      </c>
      <c r="G59" s="161">
        <v>2</v>
      </c>
      <c r="H59" s="163" t="s">
        <v>37</v>
      </c>
      <c r="I59" s="164">
        <f>VLOOKUP(G59,'1.  Legende RH und RG'!$A$15:$D$20,3,FALSE)</f>
        <v>104</v>
      </c>
      <c r="J59" s="165">
        <f t="shared" si="7"/>
        <v>475.28000000000003</v>
      </c>
      <c r="K59" s="166">
        <f t="shared" si="0"/>
        <v>0</v>
      </c>
      <c r="L59" s="167" t="e">
        <f t="shared" si="8"/>
        <v>#DIV/0!</v>
      </c>
      <c r="M59" s="168" t="e">
        <f t="shared" si="9"/>
        <v>#DIV/0!</v>
      </c>
      <c r="N59" s="169" t="str">
        <f>'3. Kalk. SVS UR'!$F$52</f>
        <v/>
      </c>
      <c r="O59" s="169" t="e">
        <f t="shared" si="4"/>
        <v>#VALUE!</v>
      </c>
      <c r="P59" s="169" t="e">
        <f t="shared" si="5"/>
        <v>#VALUE!</v>
      </c>
      <c r="Q59" s="169" t="e">
        <f t="shared" si="10"/>
        <v>#VALUE!</v>
      </c>
      <c r="R59" s="179"/>
      <c r="S59" s="17"/>
      <c r="T59" s="17"/>
    </row>
    <row r="60" spans="1:20" ht="15" customHeight="1" x14ac:dyDescent="0.2">
      <c r="A60" s="160" t="s">
        <v>388</v>
      </c>
      <c r="B60" s="161" t="s">
        <v>138</v>
      </c>
      <c r="C60" s="217" t="s">
        <v>419</v>
      </c>
      <c r="D60" s="246" t="s">
        <v>420</v>
      </c>
      <c r="E60" s="244" t="s">
        <v>398</v>
      </c>
      <c r="F60" s="219">
        <v>13.75</v>
      </c>
      <c r="G60" s="161">
        <v>2</v>
      </c>
      <c r="H60" s="163" t="s">
        <v>28</v>
      </c>
      <c r="I60" s="164">
        <f>VLOOKUP(G60,'1.  Legende RH und RG'!$A$15:$D$20,3,FALSE)</f>
        <v>104</v>
      </c>
      <c r="J60" s="165">
        <f t="shared" si="7"/>
        <v>1430</v>
      </c>
      <c r="K60" s="166">
        <f t="shared" si="0"/>
        <v>0</v>
      </c>
      <c r="L60" s="167" t="e">
        <f t="shared" si="8"/>
        <v>#DIV/0!</v>
      </c>
      <c r="M60" s="168" t="e">
        <f t="shared" si="9"/>
        <v>#DIV/0!</v>
      </c>
      <c r="N60" s="169" t="str">
        <f>'3. Kalk. SVS UR'!$F$52</f>
        <v/>
      </c>
      <c r="O60" s="169" t="e">
        <f t="shared" si="4"/>
        <v>#VALUE!</v>
      </c>
      <c r="P60" s="169" t="e">
        <f t="shared" si="5"/>
        <v>#VALUE!</v>
      </c>
      <c r="Q60" s="169" t="e">
        <f t="shared" si="10"/>
        <v>#VALUE!</v>
      </c>
      <c r="R60" s="179"/>
      <c r="T60" s="17"/>
    </row>
    <row r="61" spans="1:20" ht="15" customHeight="1" x14ac:dyDescent="0.2">
      <c r="A61" s="160" t="s">
        <v>388</v>
      </c>
      <c r="B61" s="161" t="s">
        <v>138</v>
      </c>
      <c r="C61" s="217" t="s">
        <v>421</v>
      </c>
      <c r="D61" s="246" t="s">
        <v>137</v>
      </c>
      <c r="E61" s="244" t="s">
        <v>141</v>
      </c>
      <c r="F61" s="249">
        <v>6.72</v>
      </c>
      <c r="G61" s="161">
        <v>5</v>
      </c>
      <c r="H61" s="163" t="s">
        <v>31</v>
      </c>
      <c r="I61" s="164">
        <f>VLOOKUP(G61,'1.  Legende RH und RG'!$A$15:$D$20,3,FALSE)</f>
        <v>250</v>
      </c>
      <c r="J61" s="165">
        <f t="shared" si="7"/>
        <v>1680</v>
      </c>
      <c r="K61" s="166">
        <f t="shared" si="0"/>
        <v>0</v>
      </c>
      <c r="L61" s="167" t="e">
        <f t="shared" si="8"/>
        <v>#DIV/0!</v>
      </c>
      <c r="M61" s="168" t="e">
        <f t="shared" si="9"/>
        <v>#DIV/0!</v>
      </c>
      <c r="N61" s="169" t="str">
        <f>'3. Kalk. SVS UR'!$F$52</f>
        <v/>
      </c>
      <c r="O61" s="169" t="e">
        <f t="shared" si="4"/>
        <v>#VALUE!</v>
      </c>
      <c r="P61" s="169" t="e">
        <f t="shared" si="5"/>
        <v>#VALUE!</v>
      </c>
      <c r="Q61" s="169" t="e">
        <f t="shared" si="10"/>
        <v>#VALUE!</v>
      </c>
      <c r="R61" s="179"/>
      <c r="T61" s="17"/>
    </row>
    <row r="62" spans="1:20" ht="15" customHeight="1" x14ac:dyDescent="0.2">
      <c r="A62" s="160" t="s">
        <v>388</v>
      </c>
      <c r="B62" s="161" t="s">
        <v>138</v>
      </c>
      <c r="C62" s="217" t="s">
        <v>422</v>
      </c>
      <c r="D62" s="246" t="s">
        <v>382</v>
      </c>
      <c r="E62" s="244" t="s">
        <v>391</v>
      </c>
      <c r="F62" s="249">
        <v>40.32</v>
      </c>
      <c r="G62" s="161">
        <v>2</v>
      </c>
      <c r="H62" s="163" t="s">
        <v>35</v>
      </c>
      <c r="I62" s="164">
        <f>VLOOKUP(G62,'1.  Legende RH und RG'!$A$15:$D$20,3,FALSE)</f>
        <v>104</v>
      </c>
      <c r="J62" s="165">
        <f t="shared" si="7"/>
        <v>4193.28</v>
      </c>
      <c r="K62" s="166">
        <f t="shared" si="0"/>
        <v>0</v>
      </c>
      <c r="L62" s="167" t="e">
        <f t="shared" si="8"/>
        <v>#DIV/0!</v>
      </c>
      <c r="M62" s="168" t="e">
        <f t="shared" si="9"/>
        <v>#DIV/0!</v>
      </c>
      <c r="N62" s="169" t="str">
        <f>'3. Kalk. SVS UR'!$F$52</f>
        <v/>
      </c>
      <c r="O62" s="169" t="e">
        <f t="shared" si="4"/>
        <v>#VALUE!</v>
      </c>
      <c r="P62" s="169" t="e">
        <f t="shared" si="5"/>
        <v>#VALUE!</v>
      </c>
      <c r="Q62" s="169" t="e">
        <f t="shared" si="10"/>
        <v>#VALUE!</v>
      </c>
      <c r="R62" s="179"/>
      <c r="T62" s="17"/>
    </row>
    <row r="63" spans="1:20" ht="15" customHeight="1" x14ac:dyDescent="0.2">
      <c r="A63" s="160" t="s">
        <v>388</v>
      </c>
      <c r="B63" s="161" t="s">
        <v>138</v>
      </c>
      <c r="C63" s="217" t="s">
        <v>423</v>
      </c>
      <c r="D63" s="246" t="s">
        <v>424</v>
      </c>
      <c r="E63" s="244" t="s">
        <v>136</v>
      </c>
      <c r="F63" s="249">
        <v>9.5</v>
      </c>
      <c r="G63" s="161">
        <v>5</v>
      </c>
      <c r="H63" s="163" t="s">
        <v>30</v>
      </c>
      <c r="I63" s="164">
        <f>VLOOKUP(G63,'1.  Legende RH und RG'!$A$15:$D$20,3,FALSE)</f>
        <v>250</v>
      </c>
      <c r="J63" s="165">
        <f t="shared" si="7"/>
        <v>2375</v>
      </c>
      <c r="K63" s="166">
        <f t="shared" si="0"/>
        <v>0</v>
      </c>
      <c r="L63" s="167" t="e">
        <f t="shared" si="8"/>
        <v>#DIV/0!</v>
      </c>
      <c r="M63" s="168" t="e">
        <f t="shared" si="9"/>
        <v>#DIV/0!</v>
      </c>
      <c r="N63" s="169" t="str">
        <f>'3. Kalk. SVS UR'!$F$52</f>
        <v/>
      </c>
      <c r="O63" s="169" t="e">
        <f t="shared" si="4"/>
        <v>#VALUE!</v>
      </c>
      <c r="P63" s="169" t="e">
        <f t="shared" si="5"/>
        <v>#VALUE!</v>
      </c>
      <c r="Q63" s="169" t="e">
        <f t="shared" si="10"/>
        <v>#VALUE!</v>
      </c>
      <c r="R63" s="179"/>
      <c r="T63" s="17"/>
    </row>
    <row r="64" spans="1:20" ht="15" customHeight="1" x14ac:dyDescent="0.2">
      <c r="A64" s="160" t="s">
        <v>388</v>
      </c>
      <c r="B64" s="161" t="s">
        <v>425</v>
      </c>
      <c r="C64" s="217" t="s">
        <v>426</v>
      </c>
      <c r="D64" s="246" t="s">
        <v>427</v>
      </c>
      <c r="E64" s="244" t="s">
        <v>391</v>
      </c>
      <c r="F64" s="249">
        <v>49.53</v>
      </c>
      <c r="G64" s="161">
        <v>2</v>
      </c>
      <c r="H64" s="163" t="s">
        <v>35</v>
      </c>
      <c r="I64" s="164">
        <f>VLOOKUP(G64,'1.  Legende RH und RG'!$A$15:$D$20,3,FALSE)</f>
        <v>104</v>
      </c>
      <c r="J64" s="165">
        <f t="shared" si="7"/>
        <v>5151.12</v>
      </c>
      <c r="K64" s="166">
        <f t="shared" si="0"/>
        <v>0</v>
      </c>
      <c r="L64" s="167" t="e">
        <f t="shared" si="8"/>
        <v>#DIV/0!</v>
      </c>
      <c r="M64" s="168" t="e">
        <f t="shared" si="9"/>
        <v>#DIV/0!</v>
      </c>
      <c r="N64" s="169" t="str">
        <f>'3. Kalk. SVS UR'!$F$52</f>
        <v/>
      </c>
      <c r="O64" s="169" t="e">
        <f t="shared" si="4"/>
        <v>#VALUE!</v>
      </c>
      <c r="P64" s="169" t="e">
        <f t="shared" si="5"/>
        <v>#VALUE!</v>
      </c>
      <c r="Q64" s="169" t="e">
        <f t="shared" si="10"/>
        <v>#VALUE!</v>
      </c>
      <c r="R64" s="179"/>
      <c r="T64" s="17"/>
    </row>
    <row r="65" spans="1:20" ht="15" customHeight="1" x14ac:dyDescent="0.25">
      <c r="A65" s="160" t="s">
        <v>388</v>
      </c>
      <c r="B65" s="161" t="s">
        <v>425</v>
      </c>
      <c r="C65" s="161"/>
      <c r="D65" s="213" t="s">
        <v>392</v>
      </c>
      <c r="E65" s="244" t="s">
        <v>378</v>
      </c>
      <c r="F65" s="249">
        <v>39.96</v>
      </c>
      <c r="G65" s="161">
        <v>2</v>
      </c>
      <c r="H65" s="163" t="s">
        <v>37</v>
      </c>
      <c r="I65" s="164">
        <f>VLOOKUP(G65,'1.  Legende RH und RG'!$A$15:$D$20,3,FALSE)</f>
        <v>104</v>
      </c>
      <c r="J65" s="165">
        <f t="shared" si="7"/>
        <v>4155.84</v>
      </c>
      <c r="K65" s="166">
        <f t="shared" si="0"/>
        <v>0</v>
      </c>
      <c r="L65" s="167" t="e">
        <f t="shared" si="8"/>
        <v>#DIV/0!</v>
      </c>
      <c r="M65" s="168" t="e">
        <f t="shared" si="9"/>
        <v>#DIV/0!</v>
      </c>
      <c r="N65" s="169" t="str">
        <f>'3. Kalk. SVS UR'!$F$52</f>
        <v/>
      </c>
      <c r="O65" s="169" t="e">
        <f t="shared" si="4"/>
        <v>#VALUE!</v>
      </c>
      <c r="P65" s="169" t="e">
        <f t="shared" si="5"/>
        <v>#VALUE!</v>
      </c>
      <c r="Q65" s="169" t="e">
        <f t="shared" si="10"/>
        <v>#VALUE!</v>
      </c>
      <c r="R65" s="179"/>
      <c r="T65" s="17"/>
    </row>
    <row r="66" spans="1:20" ht="15" customHeight="1" x14ac:dyDescent="0.2">
      <c r="A66" s="160" t="s">
        <v>388</v>
      </c>
      <c r="B66" s="161" t="s">
        <v>425</v>
      </c>
      <c r="C66" s="217" t="s">
        <v>428</v>
      </c>
      <c r="D66" s="246" t="s">
        <v>394</v>
      </c>
      <c r="E66" s="244" t="s">
        <v>136</v>
      </c>
      <c r="F66" s="249">
        <v>9.44</v>
      </c>
      <c r="G66" s="161">
        <v>5</v>
      </c>
      <c r="H66" s="163" t="s">
        <v>30</v>
      </c>
      <c r="I66" s="164">
        <f>VLOOKUP(G66,'1.  Legende RH und RG'!$A$15:$D$20,3,FALSE)</f>
        <v>250</v>
      </c>
      <c r="J66" s="165">
        <f t="shared" si="7"/>
        <v>2360</v>
      </c>
      <c r="K66" s="166">
        <f t="shared" si="0"/>
        <v>0</v>
      </c>
      <c r="L66" s="167" t="e">
        <f t="shared" si="8"/>
        <v>#DIV/0!</v>
      </c>
      <c r="M66" s="168" t="e">
        <f t="shared" si="9"/>
        <v>#DIV/0!</v>
      </c>
      <c r="N66" s="169" t="str">
        <f>'3. Kalk. SVS UR'!$F$52</f>
        <v/>
      </c>
      <c r="O66" s="169" t="e">
        <f t="shared" si="4"/>
        <v>#VALUE!</v>
      </c>
      <c r="P66" s="169" t="e">
        <f t="shared" si="5"/>
        <v>#VALUE!</v>
      </c>
      <c r="Q66" s="169" t="e">
        <f t="shared" si="10"/>
        <v>#VALUE!</v>
      </c>
      <c r="R66" s="179"/>
      <c r="T66" s="17"/>
    </row>
    <row r="67" spans="1:20" ht="15" customHeight="1" x14ac:dyDescent="0.2">
      <c r="A67" s="160" t="s">
        <v>388</v>
      </c>
      <c r="B67" s="161" t="s">
        <v>425</v>
      </c>
      <c r="C67" s="217" t="s">
        <v>429</v>
      </c>
      <c r="D67" s="246" t="s">
        <v>382</v>
      </c>
      <c r="E67" s="244" t="s">
        <v>391</v>
      </c>
      <c r="F67" s="249">
        <v>16.29</v>
      </c>
      <c r="G67" s="161">
        <v>2</v>
      </c>
      <c r="H67" s="163" t="s">
        <v>35</v>
      </c>
      <c r="I67" s="164">
        <f>VLOOKUP(G67,'1.  Legende RH und RG'!$A$15:$D$20,3,FALSE)</f>
        <v>104</v>
      </c>
      <c r="J67" s="165">
        <f t="shared" si="7"/>
        <v>1694.1599999999999</v>
      </c>
      <c r="K67" s="166">
        <f t="shared" si="0"/>
        <v>0</v>
      </c>
      <c r="L67" s="167" t="e">
        <f t="shared" si="8"/>
        <v>#DIV/0!</v>
      </c>
      <c r="M67" s="168" t="e">
        <f t="shared" si="9"/>
        <v>#DIV/0!</v>
      </c>
      <c r="N67" s="169" t="str">
        <f>'3. Kalk. SVS UR'!$F$52</f>
        <v/>
      </c>
      <c r="O67" s="169" t="e">
        <f t="shared" si="4"/>
        <v>#VALUE!</v>
      </c>
      <c r="P67" s="169" t="e">
        <f t="shared" si="5"/>
        <v>#VALUE!</v>
      </c>
      <c r="Q67" s="169" t="e">
        <f t="shared" si="10"/>
        <v>#VALUE!</v>
      </c>
      <c r="R67" s="179"/>
      <c r="T67" s="17"/>
    </row>
    <row r="68" spans="1:20" ht="15" customHeight="1" x14ac:dyDescent="0.2">
      <c r="A68" s="160" t="s">
        <v>388</v>
      </c>
      <c r="B68" s="161" t="s">
        <v>425</v>
      </c>
      <c r="C68" s="217" t="s">
        <v>430</v>
      </c>
      <c r="D68" s="246" t="s">
        <v>431</v>
      </c>
      <c r="E68" s="244" t="s">
        <v>141</v>
      </c>
      <c r="F68" s="220">
        <v>2.59</v>
      </c>
      <c r="G68" s="161" t="s">
        <v>12</v>
      </c>
      <c r="H68" s="163" t="s">
        <v>38</v>
      </c>
      <c r="I68" s="164">
        <f>VLOOKUP(G68,'1.  Legende RH und RG'!$A$15:$D$20,3,FALSE)</f>
        <v>12</v>
      </c>
      <c r="J68" s="165">
        <f t="shared" si="7"/>
        <v>31.08</v>
      </c>
      <c r="K68" s="166">
        <f t="shared" si="0"/>
        <v>0</v>
      </c>
      <c r="L68" s="167" t="e">
        <f t="shared" si="8"/>
        <v>#DIV/0!</v>
      </c>
      <c r="M68" s="168" t="e">
        <f t="shared" si="9"/>
        <v>#DIV/0!</v>
      </c>
      <c r="N68" s="169" t="str">
        <f>'3. Kalk. SVS UR'!$F$52</f>
        <v/>
      </c>
      <c r="O68" s="169" t="e">
        <f t="shared" si="4"/>
        <v>#VALUE!</v>
      </c>
      <c r="P68" s="169" t="e">
        <f t="shared" si="5"/>
        <v>#VALUE!</v>
      </c>
      <c r="Q68" s="169" t="e">
        <f t="shared" si="10"/>
        <v>#VALUE!</v>
      </c>
      <c r="R68" s="179"/>
      <c r="T68" s="17"/>
    </row>
    <row r="69" spans="1:20" ht="15" customHeight="1" x14ac:dyDescent="0.2">
      <c r="A69" s="160" t="s">
        <v>388</v>
      </c>
      <c r="B69" s="161" t="s">
        <v>425</v>
      </c>
      <c r="C69" s="217" t="s">
        <v>432</v>
      </c>
      <c r="D69" s="246" t="s">
        <v>137</v>
      </c>
      <c r="E69" s="244" t="s">
        <v>141</v>
      </c>
      <c r="F69" s="220">
        <v>18.739999999999998</v>
      </c>
      <c r="G69" s="161">
        <v>5</v>
      </c>
      <c r="H69" s="163" t="s">
        <v>31</v>
      </c>
      <c r="I69" s="164">
        <f>VLOOKUP(G69,'1.  Legende RH und RG'!$A$15:$D$20,3,FALSE)</f>
        <v>250</v>
      </c>
      <c r="J69" s="165">
        <f t="shared" si="7"/>
        <v>4685</v>
      </c>
      <c r="K69" s="166">
        <f t="shared" si="0"/>
        <v>0</v>
      </c>
      <c r="L69" s="167" t="e">
        <f t="shared" si="8"/>
        <v>#DIV/0!</v>
      </c>
      <c r="M69" s="168" t="e">
        <f t="shared" si="9"/>
        <v>#DIV/0!</v>
      </c>
      <c r="N69" s="169" t="str">
        <f>'3. Kalk. SVS UR'!$F$52</f>
        <v/>
      </c>
      <c r="O69" s="169" t="e">
        <f t="shared" si="4"/>
        <v>#VALUE!</v>
      </c>
      <c r="P69" s="169" t="e">
        <f t="shared" si="5"/>
        <v>#VALUE!</v>
      </c>
      <c r="Q69" s="169" t="e">
        <f t="shared" si="10"/>
        <v>#VALUE!</v>
      </c>
      <c r="R69" s="179"/>
      <c r="S69" s="17"/>
      <c r="T69" s="17"/>
    </row>
    <row r="70" spans="1:20" ht="15" customHeight="1" x14ac:dyDescent="0.2">
      <c r="A70" s="160" t="s">
        <v>388</v>
      </c>
      <c r="B70" s="161" t="s">
        <v>425</v>
      </c>
      <c r="C70" s="217" t="s">
        <v>433</v>
      </c>
      <c r="D70" s="246" t="s">
        <v>382</v>
      </c>
      <c r="E70" s="244" t="s">
        <v>398</v>
      </c>
      <c r="F70" s="219">
        <v>42.32</v>
      </c>
      <c r="G70" s="161">
        <v>2</v>
      </c>
      <c r="H70" s="163" t="s">
        <v>35</v>
      </c>
      <c r="I70" s="164">
        <f>VLOOKUP(G70,'1.  Legende RH und RG'!$A$15:$D$20,3,FALSE)</f>
        <v>104</v>
      </c>
      <c r="J70" s="165">
        <f t="shared" si="7"/>
        <v>4401.28</v>
      </c>
      <c r="K70" s="166">
        <f t="shared" si="0"/>
        <v>0</v>
      </c>
      <c r="L70" s="167" t="e">
        <f t="shared" si="8"/>
        <v>#DIV/0!</v>
      </c>
      <c r="M70" s="168" t="e">
        <f t="shared" si="9"/>
        <v>#DIV/0!</v>
      </c>
      <c r="N70" s="169" t="str">
        <f>'3. Kalk. SVS UR'!$F$52</f>
        <v/>
      </c>
      <c r="O70" s="169" t="e">
        <f t="shared" si="4"/>
        <v>#VALUE!</v>
      </c>
      <c r="P70" s="169" t="e">
        <f t="shared" si="5"/>
        <v>#VALUE!</v>
      </c>
      <c r="Q70" s="169" t="e">
        <f t="shared" si="10"/>
        <v>#VALUE!</v>
      </c>
      <c r="R70" s="179"/>
      <c r="S70" s="17"/>
      <c r="T70" s="17"/>
    </row>
    <row r="71" spans="1:20" ht="15" customHeight="1" x14ac:dyDescent="0.2">
      <c r="A71" s="160" t="s">
        <v>388</v>
      </c>
      <c r="B71" s="161" t="s">
        <v>425</v>
      </c>
      <c r="C71" s="217" t="s">
        <v>434</v>
      </c>
      <c r="D71" s="246" t="s">
        <v>133</v>
      </c>
      <c r="E71" s="244" t="s">
        <v>398</v>
      </c>
      <c r="F71" s="219">
        <v>50.62</v>
      </c>
      <c r="G71" s="161">
        <v>2</v>
      </c>
      <c r="H71" s="163" t="s">
        <v>28</v>
      </c>
      <c r="I71" s="164">
        <f>VLOOKUP(G71,'1.  Legende RH und RG'!$A$15:$D$20,3,FALSE)</f>
        <v>104</v>
      </c>
      <c r="J71" s="165">
        <f t="shared" si="7"/>
        <v>5264.48</v>
      </c>
      <c r="K71" s="166">
        <f t="shared" si="0"/>
        <v>0</v>
      </c>
      <c r="L71" s="167" t="e">
        <f t="shared" si="8"/>
        <v>#DIV/0!</v>
      </c>
      <c r="M71" s="168" t="e">
        <f t="shared" si="9"/>
        <v>#DIV/0!</v>
      </c>
      <c r="N71" s="169" t="str">
        <f>'3. Kalk. SVS UR'!$F$52</f>
        <v/>
      </c>
      <c r="O71" s="169" t="e">
        <f t="shared" si="4"/>
        <v>#VALUE!</v>
      </c>
      <c r="P71" s="169" t="e">
        <f t="shared" si="5"/>
        <v>#VALUE!</v>
      </c>
      <c r="Q71" s="169" t="e">
        <f t="shared" si="10"/>
        <v>#VALUE!</v>
      </c>
      <c r="R71" s="179"/>
      <c r="S71" s="17"/>
      <c r="T71" s="17"/>
    </row>
    <row r="72" spans="1:20" ht="15" customHeight="1" x14ac:dyDescent="0.2">
      <c r="A72" s="160" t="s">
        <v>388</v>
      </c>
      <c r="B72" s="161" t="s">
        <v>425</v>
      </c>
      <c r="C72" s="217" t="s">
        <v>435</v>
      </c>
      <c r="D72" s="246" t="s">
        <v>377</v>
      </c>
      <c r="E72" s="244" t="s">
        <v>378</v>
      </c>
      <c r="F72" s="249">
        <v>22</v>
      </c>
      <c r="G72" s="161">
        <v>1</v>
      </c>
      <c r="H72" s="163" t="s">
        <v>37</v>
      </c>
      <c r="I72" s="164">
        <f>VLOOKUP(G72,'1.  Legende RH und RG'!$A$15:$D$20,3,FALSE)</f>
        <v>52</v>
      </c>
      <c r="J72" s="165">
        <f t="shared" si="7"/>
        <v>1144</v>
      </c>
      <c r="K72" s="166">
        <f t="shared" si="0"/>
        <v>0</v>
      </c>
      <c r="L72" s="167" t="e">
        <f t="shared" si="8"/>
        <v>#DIV/0!</v>
      </c>
      <c r="M72" s="168" t="e">
        <f t="shared" si="9"/>
        <v>#DIV/0!</v>
      </c>
      <c r="N72" s="169" t="str">
        <f>'3. Kalk. SVS UR'!$F$52</f>
        <v/>
      </c>
      <c r="O72" s="169" t="e">
        <f t="shared" si="4"/>
        <v>#VALUE!</v>
      </c>
      <c r="P72" s="169" t="e">
        <f t="shared" si="5"/>
        <v>#VALUE!</v>
      </c>
      <c r="Q72" s="169" t="e">
        <f t="shared" si="10"/>
        <v>#VALUE!</v>
      </c>
      <c r="R72" s="179"/>
      <c r="S72" s="17"/>
      <c r="T72" s="17"/>
    </row>
    <row r="73" spans="1:20" ht="15" customHeight="1" x14ac:dyDescent="0.2">
      <c r="A73" s="160" t="s">
        <v>388</v>
      </c>
      <c r="B73" s="161" t="s">
        <v>425</v>
      </c>
      <c r="C73" s="217" t="s">
        <v>436</v>
      </c>
      <c r="D73" s="246" t="s">
        <v>402</v>
      </c>
      <c r="E73" s="244" t="s">
        <v>398</v>
      </c>
      <c r="F73" s="219">
        <v>4.83</v>
      </c>
      <c r="G73" s="161">
        <v>2</v>
      </c>
      <c r="H73" s="163" t="s">
        <v>35</v>
      </c>
      <c r="I73" s="164">
        <f>VLOOKUP(G73,'1.  Legende RH und RG'!$A$15:$D$20,3,FALSE)</f>
        <v>104</v>
      </c>
      <c r="J73" s="165">
        <f t="shared" si="7"/>
        <v>502.32</v>
      </c>
      <c r="K73" s="166">
        <f t="shared" si="0"/>
        <v>0</v>
      </c>
      <c r="L73" s="167" t="e">
        <f t="shared" si="8"/>
        <v>#DIV/0!</v>
      </c>
      <c r="M73" s="168" t="e">
        <f t="shared" si="9"/>
        <v>#DIV/0!</v>
      </c>
      <c r="N73" s="169" t="str">
        <f>'3. Kalk. SVS UR'!$F$52</f>
        <v/>
      </c>
      <c r="O73" s="169" t="e">
        <f t="shared" si="4"/>
        <v>#VALUE!</v>
      </c>
      <c r="P73" s="169" t="e">
        <f t="shared" si="5"/>
        <v>#VALUE!</v>
      </c>
      <c r="Q73" s="169" t="e">
        <f t="shared" si="10"/>
        <v>#VALUE!</v>
      </c>
      <c r="R73" s="179"/>
      <c r="S73" s="17"/>
      <c r="T73" s="17"/>
    </row>
    <row r="74" spans="1:20" ht="15" customHeight="1" x14ac:dyDescent="0.2">
      <c r="A74" s="160" t="s">
        <v>388</v>
      </c>
      <c r="B74" s="161" t="s">
        <v>425</v>
      </c>
      <c r="C74" s="217" t="s">
        <v>437</v>
      </c>
      <c r="D74" s="246" t="s">
        <v>133</v>
      </c>
      <c r="E74" s="244" t="s">
        <v>398</v>
      </c>
      <c r="F74" s="219">
        <v>30.14</v>
      </c>
      <c r="G74" s="161">
        <v>2</v>
      </c>
      <c r="H74" s="163" t="s">
        <v>28</v>
      </c>
      <c r="I74" s="164">
        <f>VLOOKUP(G74,'1.  Legende RH und RG'!$A$15:$D$20,3,FALSE)</f>
        <v>104</v>
      </c>
      <c r="J74" s="165">
        <f t="shared" si="7"/>
        <v>3134.56</v>
      </c>
      <c r="K74" s="166">
        <f t="shared" si="0"/>
        <v>0</v>
      </c>
      <c r="L74" s="167" t="e">
        <f t="shared" si="8"/>
        <v>#DIV/0!</v>
      </c>
      <c r="M74" s="168" t="e">
        <f t="shared" si="9"/>
        <v>#DIV/0!</v>
      </c>
      <c r="N74" s="169" t="str">
        <f>'3. Kalk. SVS UR'!$F$52</f>
        <v/>
      </c>
      <c r="O74" s="169" t="e">
        <f t="shared" si="4"/>
        <v>#VALUE!</v>
      </c>
      <c r="P74" s="169" t="e">
        <f t="shared" si="5"/>
        <v>#VALUE!</v>
      </c>
      <c r="Q74" s="169" t="e">
        <f t="shared" si="10"/>
        <v>#VALUE!</v>
      </c>
      <c r="R74" s="179"/>
      <c r="S74" s="17"/>
      <c r="T74" s="17"/>
    </row>
    <row r="75" spans="1:20" ht="15" customHeight="1" x14ac:dyDescent="0.2">
      <c r="A75" s="160" t="s">
        <v>388</v>
      </c>
      <c r="B75" s="161" t="s">
        <v>425</v>
      </c>
      <c r="C75" s="217" t="s">
        <v>438</v>
      </c>
      <c r="D75" s="246" t="s">
        <v>133</v>
      </c>
      <c r="E75" s="244" t="s">
        <v>398</v>
      </c>
      <c r="F75" s="219">
        <v>24.89</v>
      </c>
      <c r="G75" s="161">
        <v>2</v>
      </c>
      <c r="H75" s="163" t="s">
        <v>28</v>
      </c>
      <c r="I75" s="164">
        <f>VLOOKUP(G75,'1.  Legende RH und RG'!$A$15:$D$20,3,FALSE)</f>
        <v>104</v>
      </c>
      <c r="J75" s="165">
        <f t="shared" si="7"/>
        <v>2588.56</v>
      </c>
      <c r="K75" s="166">
        <f t="shared" si="0"/>
        <v>0</v>
      </c>
      <c r="L75" s="167" t="e">
        <f t="shared" si="8"/>
        <v>#DIV/0!</v>
      </c>
      <c r="M75" s="168" t="e">
        <f t="shared" si="9"/>
        <v>#DIV/0!</v>
      </c>
      <c r="N75" s="169" t="str">
        <f>'3. Kalk. SVS UR'!$F$52</f>
        <v/>
      </c>
      <c r="O75" s="169" t="e">
        <f t="shared" si="4"/>
        <v>#VALUE!</v>
      </c>
      <c r="P75" s="169" t="e">
        <f t="shared" si="5"/>
        <v>#VALUE!</v>
      </c>
      <c r="Q75" s="169" t="e">
        <f t="shared" si="10"/>
        <v>#VALUE!</v>
      </c>
      <c r="R75" s="179"/>
      <c r="S75" s="17"/>
      <c r="T75" s="17"/>
    </row>
    <row r="76" spans="1:20" s="18" customFormat="1" ht="15" customHeight="1" x14ac:dyDescent="0.2">
      <c r="A76" s="160" t="s">
        <v>388</v>
      </c>
      <c r="B76" s="161" t="s">
        <v>425</v>
      </c>
      <c r="C76" s="217" t="s">
        <v>439</v>
      </c>
      <c r="D76" s="246" t="s">
        <v>133</v>
      </c>
      <c r="E76" s="244" t="s">
        <v>398</v>
      </c>
      <c r="F76" s="219">
        <v>18.940000000000001</v>
      </c>
      <c r="G76" s="161">
        <v>2</v>
      </c>
      <c r="H76" s="163" t="s">
        <v>28</v>
      </c>
      <c r="I76" s="164">
        <f>VLOOKUP(G76,'1.  Legende RH und RG'!$A$15:$D$20,3,FALSE)</f>
        <v>104</v>
      </c>
      <c r="J76" s="165">
        <f t="shared" si="7"/>
        <v>1969.7600000000002</v>
      </c>
      <c r="K76" s="166">
        <f t="shared" si="0"/>
        <v>0</v>
      </c>
      <c r="L76" s="167" t="e">
        <f t="shared" si="8"/>
        <v>#DIV/0!</v>
      </c>
      <c r="M76" s="168" t="e">
        <f t="shared" si="9"/>
        <v>#DIV/0!</v>
      </c>
      <c r="N76" s="169" t="str">
        <f>'3. Kalk. SVS UR'!$F$52</f>
        <v/>
      </c>
      <c r="O76" s="169" t="e">
        <f t="shared" si="4"/>
        <v>#VALUE!</v>
      </c>
      <c r="P76" s="169" t="e">
        <f t="shared" si="5"/>
        <v>#VALUE!</v>
      </c>
      <c r="Q76" s="169" t="e">
        <f t="shared" si="10"/>
        <v>#VALUE!</v>
      </c>
      <c r="R76" s="179"/>
    </row>
    <row r="77" spans="1:20" ht="15" customHeight="1" x14ac:dyDescent="0.2">
      <c r="A77" s="160" t="s">
        <v>388</v>
      </c>
      <c r="B77" s="161" t="s">
        <v>425</v>
      </c>
      <c r="C77" s="217" t="s">
        <v>440</v>
      </c>
      <c r="D77" s="246" t="s">
        <v>133</v>
      </c>
      <c r="E77" s="244" t="s">
        <v>398</v>
      </c>
      <c r="F77" s="219">
        <v>19.22</v>
      </c>
      <c r="G77" s="161">
        <v>2</v>
      </c>
      <c r="H77" s="163" t="s">
        <v>28</v>
      </c>
      <c r="I77" s="164">
        <f>VLOOKUP(G77,'1.  Legende RH und RG'!$A$15:$D$20,3,FALSE)</f>
        <v>104</v>
      </c>
      <c r="J77" s="165">
        <f t="shared" si="7"/>
        <v>1998.8799999999999</v>
      </c>
      <c r="K77" s="166">
        <f t="shared" si="0"/>
        <v>0</v>
      </c>
      <c r="L77" s="167" t="e">
        <f t="shared" si="8"/>
        <v>#DIV/0!</v>
      </c>
      <c r="M77" s="168" t="e">
        <f t="shared" si="9"/>
        <v>#DIV/0!</v>
      </c>
      <c r="N77" s="169" t="str">
        <f>'3. Kalk. SVS UR'!$F$52</f>
        <v/>
      </c>
      <c r="O77" s="169" t="e">
        <f t="shared" si="4"/>
        <v>#VALUE!</v>
      </c>
      <c r="P77" s="169" t="e">
        <f t="shared" si="5"/>
        <v>#VALUE!</v>
      </c>
      <c r="Q77" s="169" t="e">
        <f t="shared" si="10"/>
        <v>#VALUE!</v>
      </c>
      <c r="R77" s="179"/>
      <c r="S77" s="17"/>
      <c r="T77" s="17"/>
    </row>
    <row r="78" spans="1:20" ht="15" customHeight="1" x14ac:dyDescent="0.2">
      <c r="A78" s="160" t="s">
        <v>388</v>
      </c>
      <c r="B78" s="161" t="s">
        <v>425</v>
      </c>
      <c r="C78" s="217" t="s">
        <v>441</v>
      </c>
      <c r="D78" s="246" t="s">
        <v>133</v>
      </c>
      <c r="E78" s="244" t="s">
        <v>398</v>
      </c>
      <c r="F78" s="219">
        <v>21.36</v>
      </c>
      <c r="G78" s="161">
        <v>2</v>
      </c>
      <c r="H78" s="163" t="s">
        <v>28</v>
      </c>
      <c r="I78" s="164">
        <f>VLOOKUP(G78,'1.  Legende RH und RG'!$A$15:$D$20,3,FALSE)</f>
        <v>104</v>
      </c>
      <c r="J78" s="165">
        <f t="shared" si="7"/>
        <v>2221.44</v>
      </c>
      <c r="K78" s="166">
        <f t="shared" si="0"/>
        <v>0</v>
      </c>
      <c r="L78" s="167" t="e">
        <f t="shared" si="8"/>
        <v>#DIV/0!</v>
      </c>
      <c r="M78" s="168" t="e">
        <f t="shared" si="9"/>
        <v>#DIV/0!</v>
      </c>
      <c r="N78" s="169" t="str">
        <f>'3. Kalk. SVS UR'!$F$52</f>
        <v/>
      </c>
      <c r="O78" s="169" t="e">
        <f t="shared" si="4"/>
        <v>#VALUE!</v>
      </c>
      <c r="P78" s="169" t="e">
        <f t="shared" si="5"/>
        <v>#VALUE!</v>
      </c>
      <c r="Q78" s="169" t="e">
        <f t="shared" si="10"/>
        <v>#VALUE!</v>
      </c>
      <c r="R78" s="179"/>
      <c r="S78" s="17"/>
      <c r="T78" s="17"/>
    </row>
    <row r="79" spans="1:20" ht="15" customHeight="1" x14ac:dyDescent="0.2">
      <c r="A79" s="160" t="s">
        <v>388</v>
      </c>
      <c r="B79" s="161" t="s">
        <v>425</v>
      </c>
      <c r="C79" s="217" t="s">
        <v>442</v>
      </c>
      <c r="D79" s="246" t="s">
        <v>133</v>
      </c>
      <c r="E79" s="244" t="s">
        <v>398</v>
      </c>
      <c r="F79" s="219">
        <v>29.08</v>
      </c>
      <c r="G79" s="161">
        <v>2</v>
      </c>
      <c r="H79" s="163" t="s">
        <v>28</v>
      </c>
      <c r="I79" s="164">
        <f>VLOOKUP(G79,'1.  Legende RH und RG'!$A$15:$D$20,3,FALSE)</f>
        <v>104</v>
      </c>
      <c r="J79" s="165">
        <f t="shared" si="7"/>
        <v>3024.3199999999997</v>
      </c>
      <c r="K79" s="166">
        <f t="shared" si="0"/>
        <v>0</v>
      </c>
      <c r="L79" s="167" t="e">
        <f t="shared" si="8"/>
        <v>#DIV/0!</v>
      </c>
      <c r="M79" s="168" t="e">
        <f t="shared" si="9"/>
        <v>#DIV/0!</v>
      </c>
      <c r="N79" s="169" t="str">
        <f>'3. Kalk. SVS UR'!$F$52</f>
        <v/>
      </c>
      <c r="O79" s="169" t="e">
        <f t="shared" si="4"/>
        <v>#VALUE!</v>
      </c>
      <c r="P79" s="169" t="e">
        <f t="shared" si="5"/>
        <v>#VALUE!</v>
      </c>
      <c r="Q79" s="169" t="e">
        <f t="shared" si="10"/>
        <v>#VALUE!</v>
      </c>
      <c r="R79" s="179"/>
      <c r="S79" s="17"/>
      <c r="T79" s="17"/>
    </row>
    <row r="80" spans="1:20" ht="15" customHeight="1" x14ac:dyDescent="0.2">
      <c r="A80" s="160" t="s">
        <v>388</v>
      </c>
      <c r="B80" s="161" t="s">
        <v>425</v>
      </c>
      <c r="C80" s="217" t="s">
        <v>443</v>
      </c>
      <c r="D80" s="246" t="s">
        <v>444</v>
      </c>
      <c r="E80" s="244" t="s">
        <v>398</v>
      </c>
      <c r="F80" s="219">
        <v>18.952000000000002</v>
      </c>
      <c r="G80" s="161">
        <v>2</v>
      </c>
      <c r="H80" s="163" t="s">
        <v>28</v>
      </c>
      <c r="I80" s="164">
        <f>VLOOKUP(G80,'1.  Legende RH und RG'!$A$15:$D$20,3,FALSE)</f>
        <v>104</v>
      </c>
      <c r="J80" s="165">
        <f t="shared" si="7"/>
        <v>1971.0080000000003</v>
      </c>
      <c r="K80" s="166">
        <f t="shared" si="0"/>
        <v>0</v>
      </c>
      <c r="L80" s="167" t="e">
        <f t="shared" si="8"/>
        <v>#DIV/0!</v>
      </c>
      <c r="M80" s="168" t="e">
        <f t="shared" si="9"/>
        <v>#DIV/0!</v>
      </c>
      <c r="N80" s="169" t="str">
        <f>'3. Kalk. SVS UR'!$F$52</f>
        <v/>
      </c>
      <c r="O80" s="169" t="e">
        <f t="shared" si="4"/>
        <v>#VALUE!</v>
      </c>
      <c r="P80" s="169" t="e">
        <f t="shared" si="5"/>
        <v>#VALUE!</v>
      </c>
      <c r="Q80" s="169" t="e">
        <f t="shared" si="10"/>
        <v>#VALUE!</v>
      </c>
      <c r="R80" s="179"/>
      <c r="S80" s="17"/>
      <c r="T80" s="17"/>
    </row>
    <row r="81" spans="1:20" ht="15" customHeight="1" x14ac:dyDescent="0.2">
      <c r="A81" s="160" t="s">
        <v>388</v>
      </c>
      <c r="B81" s="161" t="s">
        <v>425</v>
      </c>
      <c r="C81" s="217" t="s">
        <v>445</v>
      </c>
      <c r="D81" s="246" t="s">
        <v>446</v>
      </c>
      <c r="E81" s="244" t="s">
        <v>398</v>
      </c>
      <c r="F81" s="219">
        <v>39.97</v>
      </c>
      <c r="G81" s="161">
        <v>2</v>
      </c>
      <c r="H81" s="163" t="s">
        <v>28</v>
      </c>
      <c r="I81" s="164">
        <f>VLOOKUP(G81,'1.  Legende RH und RG'!$A$15:$D$20,3,FALSE)</f>
        <v>104</v>
      </c>
      <c r="J81" s="165">
        <f t="shared" si="7"/>
        <v>4156.88</v>
      </c>
      <c r="K81" s="166">
        <f t="shared" si="0"/>
        <v>0</v>
      </c>
      <c r="L81" s="167" t="e">
        <f t="shared" si="8"/>
        <v>#DIV/0!</v>
      </c>
      <c r="M81" s="168" t="e">
        <f t="shared" si="9"/>
        <v>#DIV/0!</v>
      </c>
      <c r="N81" s="169" t="str">
        <f>'3. Kalk. SVS UR'!$F$52</f>
        <v/>
      </c>
      <c r="O81" s="169" t="e">
        <f t="shared" si="4"/>
        <v>#VALUE!</v>
      </c>
      <c r="P81" s="169" t="e">
        <f t="shared" si="5"/>
        <v>#VALUE!</v>
      </c>
      <c r="Q81" s="169" t="e">
        <f t="shared" si="10"/>
        <v>#VALUE!</v>
      </c>
      <c r="R81" s="179"/>
      <c r="S81" s="17"/>
      <c r="T81" s="17"/>
    </row>
    <row r="82" spans="1:20" ht="15" customHeight="1" x14ac:dyDescent="0.2">
      <c r="A82" s="160" t="s">
        <v>388</v>
      </c>
      <c r="B82" s="161" t="s">
        <v>425</v>
      </c>
      <c r="C82" s="217" t="s">
        <v>447</v>
      </c>
      <c r="D82" s="246" t="s">
        <v>133</v>
      </c>
      <c r="E82" s="244" t="s">
        <v>398</v>
      </c>
      <c r="F82" s="219">
        <v>17.059999999999999</v>
      </c>
      <c r="G82" s="161">
        <v>2</v>
      </c>
      <c r="H82" s="163" t="s">
        <v>28</v>
      </c>
      <c r="I82" s="164">
        <f>VLOOKUP(G82,'1.  Legende RH und RG'!$A$15:$D$20,3,FALSE)</f>
        <v>104</v>
      </c>
      <c r="J82" s="165">
        <f t="shared" si="7"/>
        <v>1774.2399999999998</v>
      </c>
      <c r="K82" s="166">
        <f t="shared" si="0"/>
        <v>0</v>
      </c>
      <c r="L82" s="167" t="e">
        <f t="shared" si="8"/>
        <v>#DIV/0!</v>
      </c>
      <c r="M82" s="168" t="e">
        <f t="shared" si="9"/>
        <v>#DIV/0!</v>
      </c>
      <c r="N82" s="169" t="str">
        <f>'3. Kalk. SVS UR'!$F$52</f>
        <v/>
      </c>
      <c r="O82" s="169" t="e">
        <f t="shared" si="4"/>
        <v>#VALUE!</v>
      </c>
      <c r="P82" s="169" t="e">
        <f t="shared" si="5"/>
        <v>#VALUE!</v>
      </c>
      <c r="Q82" s="169" t="e">
        <f t="shared" si="10"/>
        <v>#VALUE!</v>
      </c>
      <c r="R82" s="179"/>
      <c r="S82" s="17"/>
      <c r="T82" s="17"/>
    </row>
    <row r="83" spans="1:20" ht="15" customHeight="1" x14ac:dyDescent="0.2">
      <c r="A83" s="160" t="s">
        <v>388</v>
      </c>
      <c r="B83" s="161" t="s">
        <v>425</v>
      </c>
      <c r="C83" s="217" t="s">
        <v>448</v>
      </c>
      <c r="D83" s="246" t="s">
        <v>402</v>
      </c>
      <c r="E83" s="244" t="s">
        <v>398</v>
      </c>
      <c r="F83" s="219">
        <v>6.47</v>
      </c>
      <c r="G83" s="161">
        <v>2</v>
      </c>
      <c r="H83" s="163" t="s">
        <v>35</v>
      </c>
      <c r="I83" s="164">
        <f>VLOOKUP(G83,'1.  Legende RH und RG'!$A$15:$D$20,3,FALSE)</f>
        <v>104</v>
      </c>
      <c r="J83" s="165">
        <f t="shared" si="7"/>
        <v>672.88</v>
      </c>
      <c r="K83" s="166">
        <f t="shared" si="0"/>
        <v>0</v>
      </c>
      <c r="L83" s="167" t="e">
        <f t="shared" si="8"/>
        <v>#DIV/0!</v>
      </c>
      <c r="M83" s="168" t="e">
        <f t="shared" si="9"/>
        <v>#DIV/0!</v>
      </c>
      <c r="N83" s="169" t="str">
        <f>'3. Kalk. SVS UR'!$F$52</f>
        <v/>
      </c>
      <c r="O83" s="169" t="e">
        <f t="shared" si="4"/>
        <v>#VALUE!</v>
      </c>
      <c r="P83" s="169" t="e">
        <f t="shared" si="5"/>
        <v>#VALUE!</v>
      </c>
      <c r="Q83" s="169" t="e">
        <f t="shared" si="10"/>
        <v>#VALUE!</v>
      </c>
      <c r="R83" s="179"/>
      <c r="S83" s="17"/>
      <c r="T83" s="17"/>
    </row>
    <row r="84" spans="1:20" ht="15" customHeight="1" x14ac:dyDescent="0.2">
      <c r="A84" s="160" t="s">
        <v>388</v>
      </c>
      <c r="B84" s="161" t="s">
        <v>425</v>
      </c>
      <c r="C84" s="217" t="s">
        <v>449</v>
      </c>
      <c r="D84" s="246" t="s">
        <v>133</v>
      </c>
      <c r="E84" s="244" t="s">
        <v>398</v>
      </c>
      <c r="F84" s="219">
        <v>39.130000000000003</v>
      </c>
      <c r="G84" s="161">
        <v>2</v>
      </c>
      <c r="H84" s="163" t="s">
        <v>28</v>
      </c>
      <c r="I84" s="164">
        <f>VLOOKUP(G84,'1.  Legende RH und RG'!$A$15:$D$20,3,FALSE)</f>
        <v>104</v>
      </c>
      <c r="J84" s="165">
        <f t="shared" si="7"/>
        <v>4069.5200000000004</v>
      </c>
      <c r="K84" s="166">
        <f t="shared" si="0"/>
        <v>0</v>
      </c>
      <c r="L84" s="167" t="e">
        <f t="shared" si="8"/>
        <v>#DIV/0!</v>
      </c>
      <c r="M84" s="168" t="e">
        <f t="shared" si="9"/>
        <v>#DIV/0!</v>
      </c>
      <c r="N84" s="169" t="str">
        <f>'3. Kalk. SVS UR'!$F$52</f>
        <v/>
      </c>
      <c r="O84" s="169" t="e">
        <f t="shared" si="4"/>
        <v>#VALUE!</v>
      </c>
      <c r="P84" s="169" t="e">
        <f t="shared" si="5"/>
        <v>#VALUE!</v>
      </c>
      <c r="Q84" s="169" t="e">
        <f t="shared" si="10"/>
        <v>#VALUE!</v>
      </c>
      <c r="R84" s="179"/>
      <c r="S84" s="17"/>
      <c r="T84" s="17"/>
    </row>
    <row r="85" spans="1:20" ht="15" customHeight="1" x14ac:dyDescent="0.2">
      <c r="A85" s="160" t="s">
        <v>388</v>
      </c>
      <c r="B85" s="161" t="s">
        <v>425</v>
      </c>
      <c r="C85" s="217" t="s">
        <v>450</v>
      </c>
      <c r="D85" s="246" t="s">
        <v>380</v>
      </c>
      <c r="E85" s="244" t="s">
        <v>378</v>
      </c>
      <c r="F85" s="249">
        <v>23.49</v>
      </c>
      <c r="G85" s="161">
        <v>1</v>
      </c>
      <c r="H85" s="163" t="s">
        <v>37</v>
      </c>
      <c r="I85" s="164">
        <f>VLOOKUP(G85,'1.  Legende RH und RG'!$A$15:$D$20,3,FALSE)</f>
        <v>52</v>
      </c>
      <c r="J85" s="165">
        <f t="shared" si="7"/>
        <v>1221.48</v>
      </c>
      <c r="K85" s="166">
        <f t="shared" si="0"/>
        <v>0</v>
      </c>
      <c r="L85" s="167" t="e">
        <f t="shared" si="8"/>
        <v>#DIV/0!</v>
      </c>
      <c r="M85" s="168" t="e">
        <f t="shared" si="9"/>
        <v>#DIV/0!</v>
      </c>
      <c r="N85" s="169" t="str">
        <f>'3. Kalk. SVS UR'!$F$52</f>
        <v/>
      </c>
      <c r="O85" s="169" t="e">
        <f t="shared" si="4"/>
        <v>#VALUE!</v>
      </c>
      <c r="P85" s="169" t="e">
        <f t="shared" si="5"/>
        <v>#VALUE!</v>
      </c>
      <c r="Q85" s="169" t="e">
        <f t="shared" si="10"/>
        <v>#VALUE!</v>
      </c>
      <c r="R85" s="179"/>
      <c r="S85" s="17"/>
      <c r="T85" s="17"/>
    </row>
    <row r="86" spans="1:20" ht="15" customHeight="1" x14ac:dyDescent="0.2">
      <c r="A86" s="160" t="s">
        <v>388</v>
      </c>
      <c r="B86" s="161" t="s">
        <v>425</v>
      </c>
      <c r="C86" s="217" t="s">
        <v>451</v>
      </c>
      <c r="D86" s="246" t="s">
        <v>133</v>
      </c>
      <c r="E86" s="244" t="s">
        <v>398</v>
      </c>
      <c r="F86" s="219">
        <v>17.79</v>
      </c>
      <c r="G86" s="161">
        <v>2</v>
      </c>
      <c r="H86" s="163" t="s">
        <v>28</v>
      </c>
      <c r="I86" s="164">
        <f>VLOOKUP(G86,'1.  Legende RH und RG'!$A$15:$D$20,3,FALSE)</f>
        <v>104</v>
      </c>
      <c r="J86" s="165">
        <f t="shared" si="7"/>
        <v>1850.1599999999999</v>
      </c>
      <c r="K86" s="166">
        <f t="shared" si="0"/>
        <v>0</v>
      </c>
      <c r="L86" s="167" t="e">
        <f t="shared" si="8"/>
        <v>#DIV/0!</v>
      </c>
      <c r="M86" s="168" t="e">
        <f t="shared" si="9"/>
        <v>#DIV/0!</v>
      </c>
      <c r="N86" s="169" t="str">
        <f>'3. Kalk. SVS UR'!$F$52</f>
        <v/>
      </c>
      <c r="O86" s="169" t="e">
        <f t="shared" si="4"/>
        <v>#VALUE!</v>
      </c>
      <c r="P86" s="169" t="e">
        <f t="shared" si="5"/>
        <v>#VALUE!</v>
      </c>
      <c r="Q86" s="169" t="e">
        <f t="shared" si="10"/>
        <v>#VALUE!</v>
      </c>
      <c r="R86" s="179"/>
      <c r="S86" s="17"/>
      <c r="T86" s="17"/>
    </row>
    <row r="87" spans="1:20" ht="15" customHeight="1" x14ac:dyDescent="0.2">
      <c r="A87" s="160" t="s">
        <v>388</v>
      </c>
      <c r="B87" s="161" t="s">
        <v>425</v>
      </c>
      <c r="C87" s="217" t="s">
        <v>452</v>
      </c>
      <c r="D87" s="246" t="s">
        <v>133</v>
      </c>
      <c r="E87" s="244" t="s">
        <v>398</v>
      </c>
      <c r="F87" s="219">
        <v>17.27</v>
      </c>
      <c r="G87" s="161">
        <v>2</v>
      </c>
      <c r="H87" s="163" t="s">
        <v>28</v>
      </c>
      <c r="I87" s="164">
        <f>VLOOKUP(G87,'1.  Legende RH und RG'!$A$15:$D$20,3,FALSE)</f>
        <v>104</v>
      </c>
      <c r="J87" s="165">
        <f t="shared" si="7"/>
        <v>1796.08</v>
      </c>
      <c r="K87" s="166">
        <f t="shared" si="0"/>
        <v>0</v>
      </c>
      <c r="L87" s="167" t="e">
        <f t="shared" si="8"/>
        <v>#DIV/0!</v>
      </c>
      <c r="M87" s="168" t="e">
        <f t="shared" si="9"/>
        <v>#DIV/0!</v>
      </c>
      <c r="N87" s="169" t="str">
        <f>'3. Kalk. SVS UR'!$F$52</f>
        <v/>
      </c>
      <c r="O87" s="169" t="e">
        <f t="shared" si="4"/>
        <v>#VALUE!</v>
      </c>
      <c r="P87" s="169" t="e">
        <f t="shared" si="5"/>
        <v>#VALUE!</v>
      </c>
      <c r="Q87" s="169" t="e">
        <f t="shared" si="10"/>
        <v>#VALUE!</v>
      </c>
      <c r="R87" s="179"/>
      <c r="S87" s="17"/>
      <c r="T87" s="17"/>
    </row>
    <row r="88" spans="1:20" ht="15" customHeight="1" x14ac:dyDescent="0.2">
      <c r="A88" s="160" t="s">
        <v>388</v>
      </c>
      <c r="B88" s="161" t="s">
        <v>425</v>
      </c>
      <c r="C88" s="217" t="s">
        <v>453</v>
      </c>
      <c r="D88" s="246" t="s">
        <v>133</v>
      </c>
      <c r="E88" s="244" t="s">
        <v>398</v>
      </c>
      <c r="F88" s="219">
        <v>22.49</v>
      </c>
      <c r="G88" s="161">
        <v>2</v>
      </c>
      <c r="H88" s="163" t="s">
        <v>28</v>
      </c>
      <c r="I88" s="164">
        <f>VLOOKUP(G88,'1.  Legende RH und RG'!$A$15:$D$20,3,FALSE)</f>
        <v>104</v>
      </c>
      <c r="J88" s="165">
        <f t="shared" si="7"/>
        <v>2338.96</v>
      </c>
      <c r="K88" s="166">
        <f t="shared" si="0"/>
        <v>0</v>
      </c>
      <c r="L88" s="167" t="e">
        <f t="shared" si="8"/>
        <v>#DIV/0!</v>
      </c>
      <c r="M88" s="168" t="e">
        <f t="shared" si="9"/>
        <v>#DIV/0!</v>
      </c>
      <c r="N88" s="169" t="str">
        <f>'3. Kalk. SVS UR'!$F$52</f>
        <v/>
      </c>
      <c r="O88" s="169" t="e">
        <f t="shared" si="4"/>
        <v>#VALUE!</v>
      </c>
      <c r="P88" s="169" t="e">
        <f t="shared" si="5"/>
        <v>#VALUE!</v>
      </c>
      <c r="Q88" s="169" t="e">
        <f t="shared" si="10"/>
        <v>#VALUE!</v>
      </c>
      <c r="R88" s="179"/>
      <c r="S88" s="17"/>
      <c r="T88" s="17"/>
    </row>
    <row r="89" spans="1:20" ht="15" customHeight="1" x14ac:dyDescent="0.2">
      <c r="A89" s="160" t="s">
        <v>388</v>
      </c>
      <c r="B89" s="161" t="s">
        <v>425</v>
      </c>
      <c r="C89" s="217" t="s">
        <v>454</v>
      </c>
      <c r="D89" s="246" t="s">
        <v>382</v>
      </c>
      <c r="E89" s="244" t="s">
        <v>398</v>
      </c>
      <c r="F89" s="219">
        <v>17.11</v>
      </c>
      <c r="G89" s="161">
        <v>2</v>
      </c>
      <c r="H89" s="163" t="s">
        <v>35</v>
      </c>
      <c r="I89" s="164">
        <f>VLOOKUP(G89,'1.  Legende RH und RG'!$A$15:$D$20,3,FALSE)</f>
        <v>104</v>
      </c>
      <c r="J89" s="165">
        <f t="shared" si="7"/>
        <v>1779.44</v>
      </c>
      <c r="K89" s="166">
        <f t="shared" si="0"/>
        <v>0</v>
      </c>
      <c r="L89" s="167" t="e">
        <f t="shared" si="8"/>
        <v>#DIV/0!</v>
      </c>
      <c r="M89" s="168" t="e">
        <f t="shared" si="9"/>
        <v>#DIV/0!</v>
      </c>
      <c r="N89" s="169" t="str">
        <f>'3. Kalk. SVS UR'!$F$52</f>
        <v/>
      </c>
      <c r="O89" s="169" t="e">
        <f t="shared" si="4"/>
        <v>#VALUE!</v>
      </c>
      <c r="P89" s="169" t="e">
        <f t="shared" si="5"/>
        <v>#VALUE!</v>
      </c>
      <c r="Q89" s="169" t="e">
        <f t="shared" si="10"/>
        <v>#VALUE!</v>
      </c>
      <c r="R89" s="179"/>
      <c r="S89" s="17"/>
      <c r="T89" s="17"/>
    </row>
    <row r="90" spans="1:20" ht="15" customHeight="1" x14ac:dyDescent="0.2">
      <c r="A90" s="160" t="s">
        <v>388</v>
      </c>
      <c r="B90" s="161" t="s">
        <v>425</v>
      </c>
      <c r="C90" s="217" t="s">
        <v>455</v>
      </c>
      <c r="D90" s="246" t="s">
        <v>456</v>
      </c>
      <c r="E90" s="244" t="s">
        <v>398</v>
      </c>
      <c r="F90" s="219">
        <v>14.07</v>
      </c>
      <c r="G90" s="161">
        <v>2</v>
      </c>
      <c r="H90" s="163" t="s">
        <v>35</v>
      </c>
      <c r="I90" s="164">
        <f>VLOOKUP(G90,'1.  Legende RH und RG'!$A$15:$D$20,3,FALSE)</f>
        <v>104</v>
      </c>
      <c r="J90" s="165">
        <f t="shared" si="7"/>
        <v>1463.28</v>
      </c>
      <c r="K90" s="166">
        <f t="shared" ref="K90:K153" si="11">ROUND(HLOOKUP(H90,$E$21:$O$22,2,FALSE),2)</f>
        <v>0</v>
      </c>
      <c r="L90" s="167" t="e">
        <f t="shared" si="8"/>
        <v>#DIV/0!</v>
      </c>
      <c r="M90" s="168" t="e">
        <f t="shared" si="9"/>
        <v>#DIV/0!</v>
      </c>
      <c r="N90" s="169" t="str">
        <f>'3. Kalk. SVS UR'!$F$52</f>
        <v/>
      </c>
      <c r="O90" s="169" t="e">
        <f t="shared" si="4"/>
        <v>#VALUE!</v>
      </c>
      <c r="P90" s="169" t="e">
        <f t="shared" si="5"/>
        <v>#VALUE!</v>
      </c>
      <c r="Q90" s="169" t="e">
        <f t="shared" si="10"/>
        <v>#VALUE!</v>
      </c>
      <c r="R90" s="179"/>
      <c r="S90" s="17"/>
      <c r="T90" s="17"/>
    </row>
    <row r="91" spans="1:20" ht="15" customHeight="1" x14ac:dyDescent="0.2">
      <c r="A91" s="160" t="s">
        <v>388</v>
      </c>
      <c r="B91" s="161" t="s">
        <v>425</v>
      </c>
      <c r="C91" s="217" t="s">
        <v>457</v>
      </c>
      <c r="D91" s="246" t="s">
        <v>137</v>
      </c>
      <c r="E91" s="244" t="s">
        <v>141</v>
      </c>
      <c r="F91" s="249">
        <v>6.78</v>
      </c>
      <c r="G91" s="161">
        <v>5</v>
      </c>
      <c r="H91" s="163" t="s">
        <v>31</v>
      </c>
      <c r="I91" s="164">
        <f>VLOOKUP(G91,'1.  Legende RH und RG'!$A$15:$D$20,3,FALSE)</f>
        <v>250</v>
      </c>
      <c r="J91" s="165">
        <f t="shared" si="7"/>
        <v>1695</v>
      </c>
      <c r="K91" s="166">
        <f t="shared" si="11"/>
        <v>0</v>
      </c>
      <c r="L91" s="167" t="e">
        <f t="shared" si="8"/>
        <v>#DIV/0!</v>
      </c>
      <c r="M91" s="168" t="e">
        <f t="shared" si="9"/>
        <v>#DIV/0!</v>
      </c>
      <c r="N91" s="169" t="str">
        <f>'3. Kalk. SVS UR'!$F$52</f>
        <v/>
      </c>
      <c r="O91" s="169" t="e">
        <f t="shared" ref="O91:O154" si="12">ROUND(ROUND(N91,2)*L91,2)</f>
        <v>#VALUE!</v>
      </c>
      <c r="P91" s="169" t="e">
        <f t="shared" ref="P91:P154" si="13">ROUND(O91/12,2)</f>
        <v>#VALUE!</v>
      </c>
      <c r="Q91" s="169" t="e">
        <f t="shared" si="10"/>
        <v>#VALUE!</v>
      </c>
      <c r="R91" s="179"/>
      <c r="T91" s="17"/>
    </row>
    <row r="92" spans="1:20" ht="15" customHeight="1" x14ac:dyDescent="0.2">
      <c r="A92" s="160" t="s">
        <v>388</v>
      </c>
      <c r="B92" s="161" t="s">
        <v>425</v>
      </c>
      <c r="C92" s="217" t="s">
        <v>458</v>
      </c>
      <c r="D92" s="246" t="s">
        <v>382</v>
      </c>
      <c r="E92" s="244" t="s">
        <v>391</v>
      </c>
      <c r="F92" s="249">
        <v>28.62</v>
      </c>
      <c r="G92" s="161">
        <v>2</v>
      </c>
      <c r="H92" s="163" t="s">
        <v>35</v>
      </c>
      <c r="I92" s="164">
        <f>VLOOKUP(G92,'1.  Legende RH und RG'!$A$15:$D$20,3,FALSE)</f>
        <v>104</v>
      </c>
      <c r="J92" s="165">
        <f t="shared" si="7"/>
        <v>2976.48</v>
      </c>
      <c r="K92" s="166">
        <f t="shared" si="11"/>
        <v>0</v>
      </c>
      <c r="L92" s="167" t="e">
        <f t="shared" si="8"/>
        <v>#DIV/0!</v>
      </c>
      <c r="M92" s="168" t="e">
        <f t="shared" si="9"/>
        <v>#DIV/0!</v>
      </c>
      <c r="N92" s="169" t="str">
        <f>'3. Kalk. SVS UR'!$F$52</f>
        <v/>
      </c>
      <c r="O92" s="169" t="e">
        <f t="shared" si="12"/>
        <v>#VALUE!</v>
      </c>
      <c r="P92" s="169" t="e">
        <f t="shared" si="13"/>
        <v>#VALUE!</v>
      </c>
      <c r="Q92" s="169" t="e">
        <f t="shared" si="10"/>
        <v>#VALUE!</v>
      </c>
      <c r="R92" s="179"/>
      <c r="T92" s="17"/>
    </row>
    <row r="93" spans="1:20" ht="15" customHeight="1" x14ac:dyDescent="0.2">
      <c r="A93" s="160" t="s">
        <v>388</v>
      </c>
      <c r="B93" s="161" t="s">
        <v>425</v>
      </c>
      <c r="C93" s="217" t="s">
        <v>459</v>
      </c>
      <c r="D93" s="246" t="s">
        <v>424</v>
      </c>
      <c r="E93" s="244" t="s">
        <v>136</v>
      </c>
      <c r="F93" s="249">
        <v>9.43</v>
      </c>
      <c r="G93" s="161">
        <v>5</v>
      </c>
      <c r="H93" s="163" t="s">
        <v>30</v>
      </c>
      <c r="I93" s="164">
        <f>VLOOKUP(G93,'1.  Legende RH und RG'!$A$15:$D$20,3,FALSE)</f>
        <v>250</v>
      </c>
      <c r="J93" s="165">
        <f t="shared" si="7"/>
        <v>2357.5</v>
      </c>
      <c r="K93" s="166">
        <f t="shared" si="11"/>
        <v>0</v>
      </c>
      <c r="L93" s="167" t="e">
        <f t="shared" si="8"/>
        <v>#DIV/0!</v>
      </c>
      <c r="M93" s="168" t="e">
        <f t="shared" si="9"/>
        <v>#DIV/0!</v>
      </c>
      <c r="N93" s="169" t="str">
        <f>'3. Kalk. SVS UR'!$F$52</f>
        <v/>
      </c>
      <c r="O93" s="169" t="e">
        <f t="shared" si="12"/>
        <v>#VALUE!</v>
      </c>
      <c r="P93" s="169" t="e">
        <f t="shared" si="13"/>
        <v>#VALUE!</v>
      </c>
      <c r="Q93" s="169" t="e">
        <f t="shared" si="10"/>
        <v>#VALUE!</v>
      </c>
      <c r="R93" s="179"/>
      <c r="T93" s="17"/>
    </row>
    <row r="94" spans="1:20" ht="15" customHeight="1" x14ac:dyDescent="0.2">
      <c r="A94" s="160" t="s">
        <v>388</v>
      </c>
      <c r="B94" s="161" t="s">
        <v>460</v>
      </c>
      <c r="C94" s="217" t="s">
        <v>461</v>
      </c>
      <c r="D94" s="246" t="s">
        <v>462</v>
      </c>
      <c r="E94" s="244" t="s">
        <v>398</v>
      </c>
      <c r="F94" s="219">
        <v>32.549999999999997</v>
      </c>
      <c r="G94" s="161">
        <v>2</v>
      </c>
      <c r="H94" s="163" t="s">
        <v>35</v>
      </c>
      <c r="I94" s="164">
        <f>VLOOKUP(G94,'1.  Legende RH und RG'!$A$15:$D$20,3,FALSE)</f>
        <v>104</v>
      </c>
      <c r="J94" s="165">
        <f t="shared" si="7"/>
        <v>3385.2</v>
      </c>
      <c r="K94" s="166">
        <f t="shared" si="11"/>
        <v>0</v>
      </c>
      <c r="L94" s="167" t="e">
        <f t="shared" si="8"/>
        <v>#DIV/0!</v>
      </c>
      <c r="M94" s="168" t="e">
        <f t="shared" si="9"/>
        <v>#DIV/0!</v>
      </c>
      <c r="N94" s="169" t="str">
        <f>'3. Kalk. SVS UR'!$F$52</f>
        <v/>
      </c>
      <c r="O94" s="169" t="e">
        <f t="shared" si="12"/>
        <v>#VALUE!</v>
      </c>
      <c r="P94" s="169" t="e">
        <f t="shared" si="13"/>
        <v>#VALUE!</v>
      </c>
      <c r="Q94" s="169" t="e">
        <f t="shared" si="10"/>
        <v>#VALUE!</v>
      </c>
      <c r="R94" s="179"/>
      <c r="T94" s="17"/>
    </row>
    <row r="95" spans="1:20" ht="15" customHeight="1" x14ac:dyDescent="0.25">
      <c r="A95" s="160" t="s">
        <v>388</v>
      </c>
      <c r="B95" s="161" t="s">
        <v>460</v>
      </c>
      <c r="C95" s="161"/>
      <c r="D95" s="213" t="s">
        <v>392</v>
      </c>
      <c r="E95" s="244" t="s">
        <v>378</v>
      </c>
      <c r="F95" s="249">
        <v>39.96</v>
      </c>
      <c r="G95" s="161">
        <v>2</v>
      </c>
      <c r="H95" s="163" t="s">
        <v>37</v>
      </c>
      <c r="I95" s="164">
        <f>VLOOKUP(G95,'1.  Legende RH und RG'!$A$15:$D$20,3,FALSE)</f>
        <v>104</v>
      </c>
      <c r="J95" s="165">
        <f t="shared" si="7"/>
        <v>4155.84</v>
      </c>
      <c r="K95" s="166">
        <f t="shared" si="11"/>
        <v>0</v>
      </c>
      <c r="L95" s="167" t="e">
        <f t="shared" si="8"/>
        <v>#DIV/0!</v>
      </c>
      <c r="M95" s="168" t="e">
        <f t="shared" si="9"/>
        <v>#DIV/0!</v>
      </c>
      <c r="N95" s="169" t="str">
        <f>'3. Kalk. SVS UR'!$F$52</f>
        <v/>
      </c>
      <c r="O95" s="169" t="e">
        <f t="shared" si="12"/>
        <v>#VALUE!</v>
      </c>
      <c r="P95" s="169" t="e">
        <f t="shared" si="13"/>
        <v>#VALUE!</v>
      </c>
      <c r="Q95" s="169" t="e">
        <f t="shared" si="10"/>
        <v>#VALUE!</v>
      </c>
      <c r="R95" s="179"/>
      <c r="T95" s="17"/>
    </row>
    <row r="96" spans="1:20" ht="15" customHeight="1" x14ac:dyDescent="0.2">
      <c r="A96" s="160" t="s">
        <v>388</v>
      </c>
      <c r="B96" s="161" t="s">
        <v>460</v>
      </c>
      <c r="C96" s="217" t="s">
        <v>463</v>
      </c>
      <c r="D96" s="246" t="s">
        <v>394</v>
      </c>
      <c r="E96" s="244" t="s">
        <v>136</v>
      </c>
      <c r="F96" s="219">
        <v>9.4700000000000006</v>
      </c>
      <c r="G96" s="161">
        <v>5</v>
      </c>
      <c r="H96" s="163" t="s">
        <v>30</v>
      </c>
      <c r="I96" s="164">
        <f>VLOOKUP(G96,'1.  Legende RH und RG'!$A$15:$D$20,3,FALSE)</f>
        <v>250</v>
      </c>
      <c r="J96" s="165">
        <f t="shared" si="7"/>
        <v>2367.5</v>
      </c>
      <c r="K96" s="166">
        <f t="shared" si="11"/>
        <v>0</v>
      </c>
      <c r="L96" s="167" t="e">
        <f t="shared" si="8"/>
        <v>#DIV/0!</v>
      </c>
      <c r="M96" s="168" t="e">
        <f t="shared" si="9"/>
        <v>#DIV/0!</v>
      </c>
      <c r="N96" s="169" t="str">
        <f>'3. Kalk. SVS UR'!$F$52</f>
        <v/>
      </c>
      <c r="O96" s="169" t="e">
        <f t="shared" si="12"/>
        <v>#VALUE!</v>
      </c>
      <c r="P96" s="169" t="e">
        <f t="shared" si="13"/>
        <v>#VALUE!</v>
      </c>
      <c r="Q96" s="169" t="e">
        <f t="shared" si="10"/>
        <v>#VALUE!</v>
      </c>
      <c r="R96" s="179"/>
      <c r="T96" s="17"/>
    </row>
    <row r="97" spans="1:20" ht="15" customHeight="1" x14ac:dyDescent="0.2">
      <c r="A97" s="160" t="s">
        <v>388</v>
      </c>
      <c r="B97" s="161" t="s">
        <v>460</v>
      </c>
      <c r="C97" s="217" t="s">
        <v>464</v>
      </c>
      <c r="D97" s="246" t="s">
        <v>382</v>
      </c>
      <c r="E97" s="244" t="s">
        <v>398</v>
      </c>
      <c r="F97" s="219">
        <v>39.64</v>
      </c>
      <c r="G97" s="161">
        <v>2</v>
      </c>
      <c r="H97" s="163" t="s">
        <v>35</v>
      </c>
      <c r="I97" s="164">
        <f>VLOOKUP(G97,'1.  Legende RH und RG'!$A$15:$D$20,3,FALSE)</f>
        <v>104</v>
      </c>
      <c r="J97" s="165">
        <f t="shared" si="7"/>
        <v>4122.5600000000004</v>
      </c>
      <c r="K97" s="166">
        <f t="shared" si="11"/>
        <v>0</v>
      </c>
      <c r="L97" s="167" t="e">
        <f t="shared" si="8"/>
        <v>#DIV/0!</v>
      </c>
      <c r="M97" s="168" t="e">
        <f t="shared" si="9"/>
        <v>#DIV/0!</v>
      </c>
      <c r="N97" s="169" t="str">
        <f>'3. Kalk. SVS UR'!$F$52</f>
        <v/>
      </c>
      <c r="O97" s="169" t="e">
        <f t="shared" si="12"/>
        <v>#VALUE!</v>
      </c>
      <c r="P97" s="169" t="e">
        <f t="shared" si="13"/>
        <v>#VALUE!</v>
      </c>
      <c r="Q97" s="169" t="e">
        <f t="shared" si="10"/>
        <v>#VALUE!</v>
      </c>
      <c r="R97" s="179"/>
      <c r="T97" s="17"/>
    </row>
    <row r="98" spans="1:20" ht="15" customHeight="1" x14ac:dyDescent="0.2">
      <c r="A98" s="160" t="s">
        <v>388</v>
      </c>
      <c r="B98" s="161" t="s">
        <v>460</v>
      </c>
      <c r="C98" s="217" t="s">
        <v>465</v>
      </c>
      <c r="D98" s="246" t="s">
        <v>431</v>
      </c>
      <c r="E98" s="244" t="s">
        <v>141</v>
      </c>
      <c r="F98" s="219">
        <v>2.6</v>
      </c>
      <c r="G98" s="161" t="s">
        <v>12</v>
      </c>
      <c r="H98" s="163" t="s">
        <v>38</v>
      </c>
      <c r="I98" s="164">
        <f>VLOOKUP(G98,'1.  Legende RH und RG'!$A$15:$D$20,3,FALSE)</f>
        <v>12</v>
      </c>
      <c r="J98" s="165">
        <f t="shared" si="7"/>
        <v>31.200000000000003</v>
      </c>
      <c r="K98" s="166">
        <f t="shared" si="11"/>
        <v>0</v>
      </c>
      <c r="L98" s="167" t="e">
        <f t="shared" si="8"/>
        <v>#DIV/0!</v>
      </c>
      <c r="M98" s="168" t="e">
        <f t="shared" si="9"/>
        <v>#DIV/0!</v>
      </c>
      <c r="N98" s="169" t="str">
        <f>'3. Kalk. SVS UR'!$F$52</f>
        <v/>
      </c>
      <c r="O98" s="169" t="e">
        <f t="shared" si="12"/>
        <v>#VALUE!</v>
      </c>
      <c r="P98" s="169" t="e">
        <f t="shared" si="13"/>
        <v>#VALUE!</v>
      </c>
      <c r="Q98" s="169" t="e">
        <f t="shared" si="10"/>
        <v>#VALUE!</v>
      </c>
      <c r="R98" s="179"/>
      <c r="T98" s="17"/>
    </row>
    <row r="99" spans="1:20" ht="15" customHeight="1" x14ac:dyDescent="0.2">
      <c r="A99" s="160" t="s">
        <v>388</v>
      </c>
      <c r="B99" s="161" t="s">
        <v>460</v>
      </c>
      <c r="C99" s="217" t="s">
        <v>466</v>
      </c>
      <c r="D99" s="246" t="s">
        <v>137</v>
      </c>
      <c r="E99" s="244" t="s">
        <v>141</v>
      </c>
      <c r="F99" s="219">
        <v>6.9</v>
      </c>
      <c r="G99" s="161">
        <v>5</v>
      </c>
      <c r="H99" s="163" t="s">
        <v>31</v>
      </c>
      <c r="I99" s="164">
        <f>VLOOKUP(G99,'1.  Legende RH und RG'!$A$15:$D$20,3,FALSE)</f>
        <v>250</v>
      </c>
      <c r="J99" s="165">
        <f t="shared" si="7"/>
        <v>1725</v>
      </c>
      <c r="K99" s="166">
        <f t="shared" si="11"/>
        <v>0</v>
      </c>
      <c r="L99" s="167" t="e">
        <f t="shared" si="8"/>
        <v>#DIV/0!</v>
      </c>
      <c r="M99" s="168" t="e">
        <f t="shared" si="9"/>
        <v>#DIV/0!</v>
      </c>
      <c r="N99" s="169" t="str">
        <f>'3. Kalk. SVS UR'!$F$52</f>
        <v/>
      </c>
      <c r="O99" s="169" t="e">
        <f t="shared" si="12"/>
        <v>#VALUE!</v>
      </c>
      <c r="P99" s="169" t="e">
        <f t="shared" si="13"/>
        <v>#VALUE!</v>
      </c>
      <c r="Q99" s="169" t="e">
        <f t="shared" si="10"/>
        <v>#VALUE!</v>
      </c>
      <c r="R99" s="179"/>
      <c r="T99" s="17"/>
    </row>
    <row r="100" spans="1:20" ht="15" customHeight="1" x14ac:dyDescent="0.2">
      <c r="A100" s="160" t="s">
        <v>388</v>
      </c>
      <c r="B100" s="161" t="s">
        <v>460</v>
      </c>
      <c r="C100" s="217" t="s">
        <v>467</v>
      </c>
      <c r="D100" s="246" t="s">
        <v>133</v>
      </c>
      <c r="E100" s="244" t="s">
        <v>398</v>
      </c>
      <c r="F100" s="219">
        <v>17.920000000000002</v>
      </c>
      <c r="G100" s="161">
        <v>2</v>
      </c>
      <c r="H100" s="163" t="s">
        <v>28</v>
      </c>
      <c r="I100" s="164">
        <f>VLOOKUP(G100,'1.  Legende RH und RG'!$A$15:$D$20,3,FALSE)</f>
        <v>104</v>
      </c>
      <c r="J100" s="165">
        <f t="shared" si="7"/>
        <v>1863.6800000000003</v>
      </c>
      <c r="K100" s="166">
        <f t="shared" si="11"/>
        <v>0</v>
      </c>
      <c r="L100" s="167" t="e">
        <f t="shared" si="8"/>
        <v>#DIV/0!</v>
      </c>
      <c r="M100" s="168" t="e">
        <f t="shared" si="9"/>
        <v>#DIV/0!</v>
      </c>
      <c r="N100" s="169" t="str">
        <f>'3. Kalk. SVS UR'!$F$52</f>
        <v/>
      </c>
      <c r="O100" s="169" t="e">
        <f t="shared" si="12"/>
        <v>#VALUE!</v>
      </c>
      <c r="P100" s="169" t="e">
        <f t="shared" si="13"/>
        <v>#VALUE!</v>
      </c>
      <c r="Q100" s="169" t="e">
        <f t="shared" si="10"/>
        <v>#VALUE!</v>
      </c>
      <c r="R100" s="179"/>
      <c r="T100" s="17"/>
    </row>
    <row r="101" spans="1:20" ht="15" customHeight="1" x14ac:dyDescent="0.2">
      <c r="A101" s="160" t="s">
        <v>388</v>
      </c>
      <c r="B101" s="161" t="s">
        <v>460</v>
      </c>
      <c r="C101" s="217" t="s">
        <v>468</v>
      </c>
      <c r="D101" s="246" t="s">
        <v>382</v>
      </c>
      <c r="E101" s="244" t="s">
        <v>398</v>
      </c>
      <c r="F101" s="219">
        <v>21.86</v>
      </c>
      <c r="G101" s="161">
        <v>2</v>
      </c>
      <c r="H101" s="163" t="s">
        <v>35</v>
      </c>
      <c r="I101" s="164">
        <f>VLOOKUP(G101,'1.  Legende RH und RG'!$A$15:$D$20,3,FALSE)</f>
        <v>104</v>
      </c>
      <c r="J101" s="165">
        <f t="shared" si="7"/>
        <v>2273.44</v>
      </c>
      <c r="K101" s="166">
        <f t="shared" si="11"/>
        <v>0</v>
      </c>
      <c r="L101" s="167" t="e">
        <f t="shared" si="8"/>
        <v>#DIV/0!</v>
      </c>
      <c r="M101" s="168" t="e">
        <f t="shared" si="9"/>
        <v>#DIV/0!</v>
      </c>
      <c r="N101" s="169" t="str">
        <f>'3. Kalk. SVS UR'!$F$52</f>
        <v/>
      </c>
      <c r="O101" s="169" t="e">
        <f t="shared" si="12"/>
        <v>#VALUE!</v>
      </c>
      <c r="P101" s="169" t="e">
        <f t="shared" si="13"/>
        <v>#VALUE!</v>
      </c>
      <c r="Q101" s="169" t="e">
        <f t="shared" si="10"/>
        <v>#VALUE!</v>
      </c>
      <c r="R101" s="179"/>
      <c r="S101" s="17"/>
      <c r="T101" s="17"/>
    </row>
    <row r="102" spans="1:20" ht="15" customHeight="1" x14ac:dyDescent="0.2">
      <c r="A102" s="160" t="s">
        <v>388</v>
      </c>
      <c r="B102" s="161" t="s">
        <v>460</v>
      </c>
      <c r="C102" s="217" t="s">
        <v>469</v>
      </c>
      <c r="D102" s="246" t="s">
        <v>133</v>
      </c>
      <c r="E102" s="244" t="s">
        <v>398</v>
      </c>
      <c r="F102" s="219">
        <v>33.04</v>
      </c>
      <c r="G102" s="161">
        <v>2</v>
      </c>
      <c r="H102" s="163" t="s">
        <v>28</v>
      </c>
      <c r="I102" s="164">
        <f>VLOOKUP(G102,'1.  Legende RH und RG'!$A$15:$D$20,3,FALSE)</f>
        <v>104</v>
      </c>
      <c r="J102" s="165">
        <f t="shared" si="7"/>
        <v>3436.16</v>
      </c>
      <c r="K102" s="166">
        <f t="shared" si="11"/>
        <v>0</v>
      </c>
      <c r="L102" s="167" t="e">
        <f t="shared" si="8"/>
        <v>#DIV/0!</v>
      </c>
      <c r="M102" s="168" t="e">
        <f t="shared" si="9"/>
        <v>#DIV/0!</v>
      </c>
      <c r="N102" s="169" t="str">
        <f>'3. Kalk. SVS UR'!$F$52</f>
        <v/>
      </c>
      <c r="O102" s="169" t="e">
        <f t="shared" si="12"/>
        <v>#VALUE!</v>
      </c>
      <c r="P102" s="169" t="e">
        <f t="shared" si="13"/>
        <v>#VALUE!</v>
      </c>
      <c r="Q102" s="169" t="e">
        <f t="shared" si="10"/>
        <v>#VALUE!</v>
      </c>
      <c r="R102" s="179"/>
      <c r="S102" s="17"/>
      <c r="T102" s="17"/>
    </row>
    <row r="103" spans="1:20" ht="15" customHeight="1" x14ac:dyDescent="0.2">
      <c r="A103" s="160" t="s">
        <v>388</v>
      </c>
      <c r="B103" s="161" t="s">
        <v>460</v>
      </c>
      <c r="C103" s="217" t="s">
        <v>470</v>
      </c>
      <c r="D103" s="246" t="s">
        <v>133</v>
      </c>
      <c r="E103" s="244" t="s">
        <v>398</v>
      </c>
      <c r="F103" s="219">
        <v>17.32</v>
      </c>
      <c r="G103" s="161">
        <v>2</v>
      </c>
      <c r="H103" s="163" t="s">
        <v>28</v>
      </c>
      <c r="I103" s="164">
        <f>VLOOKUP(G103,'1.  Legende RH und RG'!$A$15:$D$20,3,FALSE)</f>
        <v>104</v>
      </c>
      <c r="J103" s="165">
        <f t="shared" si="7"/>
        <v>1801.28</v>
      </c>
      <c r="K103" s="166">
        <f t="shared" si="11"/>
        <v>0</v>
      </c>
      <c r="L103" s="167" t="e">
        <f t="shared" si="8"/>
        <v>#DIV/0!</v>
      </c>
      <c r="M103" s="168" t="e">
        <f t="shared" si="9"/>
        <v>#DIV/0!</v>
      </c>
      <c r="N103" s="169" t="str">
        <f>'3. Kalk. SVS UR'!$F$52</f>
        <v/>
      </c>
      <c r="O103" s="169" t="e">
        <f t="shared" si="12"/>
        <v>#VALUE!</v>
      </c>
      <c r="P103" s="169" t="e">
        <f t="shared" si="13"/>
        <v>#VALUE!</v>
      </c>
      <c r="Q103" s="169" t="e">
        <f t="shared" si="10"/>
        <v>#VALUE!</v>
      </c>
      <c r="R103" s="179"/>
      <c r="S103" s="17"/>
      <c r="T103" s="17"/>
    </row>
    <row r="104" spans="1:20" ht="15" customHeight="1" x14ac:dyDescent="0.2">
      <c r="A104" s="160" t="s">
        <v>388</v>
      </c>
      <c r="B104" s="161" t="s">
        <v>460</v>
      </c>
      <c r="C104" s="217" t="s">
        <v>471</v>
      </c>
      <c r="D104" s="246" t="s">
        <v>377</v>
      </c>
      <c r="E104" s="244" t="s">
        <v>378</v>
      </c>
      <c r="F104" s="249">
        <v>21.91</v>
      </c>
      <c r="G104" s="161">
        <v>1</v>
      </c>
      <c r="H104" s="163" t="s">
        <v>37</v>
      </c>
      <c r="I104" s="164">
        <f>VLOOKUP(G104,'1.  Legende RH und RG'!$A$15:$D$20,3,FALSE)</f>
        <v>52</v>
      </c>
      <c r="J104" s="165">
        <f t="shared" si="7"/>
        <v>1139.32</v>
      </c>
      <c r="K104" s="166">
        <f t="shared" si="11"/>
        <v>0</v>
      </c>
      <c r="L104" s="167" t="e">
        <f t="shared" si="8"/>
        <v>#DIV/0!</v>
      </c>
      <c r="M104" s="168" t="e">
        <f t="shared" si="9"/>
        <v>#DIV/0!</v>
      </c>
      <c r="N104" s="169" t="str">
        <f>'3. Kalk. SVS UR'!$F$52</f>
        <v/>
      </c>
      <c r="O104" s="169" t="e">
        <f t="shared" si="12"/>
        <v>#VALUE!</v>
      </c>
      <c r="P104" s="169" t="e">
        <f t="shared" si="13"/>
        <v>#VALUE!</v>
      </c>
      <c r="Q104" s="169" t="e">
        <f t="shared" si="10"/>
        <v>#VALUE!</v>
      </c>
      <c r="R104" s="179"/>
      <c r="S104" s="17"/>
      <c r="T104" s="17"/>
    </row>
    <row r="105" spans="1:20" ht="15" customHeight="1" x14ac:dyDescent="0.2">
      <c r="A105" s="160" t="s">
        <v>388</v>
      </c>
      <c r="B105" s="161" t="s">
        <v>460</v>
      </c>
      <c r="C105" s="221" t="s">
        <v>472</v>
      </c>
      <c r="D105" s="258" t="s">
        <v>402</v>
      </c>
      <c r="E105" s="244" t="s">
        <v>398</v>
      </c>
      <c r="F105" s="259">
        <v>4.87</v>
      </c>
      <c r="G105" s="161">
        <v>2</v>
      </c>
      <c r="H105" s="163" t="s">
        <v>35</v>
      </c>
      <c r="I105" s="164">
        <f>VLOOKUP(G105,'1.  Legende RH und RG'!$A$15:$D$20,3,FALSE)</f>
        <v>104</v>
      </c>
      <c r="J105" s="165">
        <f t="shared" si="7"/>
        <v>506.48</v>
      </c>
      <c r="K105" s="166">
        <f t="shared" si="11"/>
        <v>0</v>
      </c>
      <c r="L105" s="167" t="e">
        <f t="shared" si="8"/>
        <v>#DIV/0!</v>
      </c>
      <c r="M105" s="168" t="e">
        <f t="shared" si="9"/>
        <v>#DIV/0!</v>
      </c>
      <c r="N105" s="169" t="str">
        <f>'3. Kalk. SVS UR'!$F$52</f>
        <v/>
      </c>
      <c r="O105" s="169" t="e">
        <f t="shared" si="12"/>
        <v>#VALUE!</v>
      </c>
      <c r="P105" s="169" t="e">
        <f t="shared" si="13"/>
        <v>#VALUE!</v>
      </c>
      <c r="Q105" s="169" t="e">
        <f t="shared" si="10"/>
        <v>#VALUE!</v>
      </c>
      <c r="R105" s="179"/>
      <c r="S105" s="17"/>
      <c r="T105" s="17"/>
    </row>
    <row r="106" spans="1:20" ht="15" customHeight="1" x14ac:dyDescent="0.2">
      <c r="A106" s="160" t="s">
        <v>388</v>
      </c>
      <c r="B106" s="161" t="s">
        <v>460</v>
      </c>
      <c r="C106" s="217" t="s">
        <v>473</v>
      </c>
      <c r="D106" s="246" t="s">
        <v>133</v>
      </c>
      <c r="E106" s="244" t="s">
        <v>398</v>
      </c>
      <c r="F106" s="219">
        <v>30.04</v>
      </c>
      <c r="G106" s="161">
        <v>2</v>
      </c>
      <c r="H106" s="163" t="s">
        <v>28</v>
      </c>
      <c r="I106" s="164">
        <f>VLOOKUP(G106,'1.  Legende RH und RG'!$A$15:$D$20,3,FALSE)</f>
        <v>104</v>
      </c>
      <c r="J106" s="165">
        <f t="shared" si="7"/>
        <v>3124.16</v>
      </c>
      <c r="K106" s="166">
        <f t="shared" si="11"/>
        <v>0</v>
      </c>
      <c r="L106" s="167" t="e">
        <f t="shared" si="8"/>
        <v>#DIV/0!</v>
      </c>
      <c r="M106" s="168" t="e">
        <f t="shared" si="9"/>
        <v>#DIV/0!</v>
      </c>
      <c r="N106" s="169" t="str">
        <f>'3. Kalk. SVS UR'!$F$52</f>
        <v/>
      </c>
      <c r="O106" s="169" t="e">
        <f t="shared" si="12"/>
        <v>#VALUE!</v>
      </c>
      <c r="P106" s="169" t="e">
        <f t="shared" si="13"/>
        <v>#VALUE!</v>
      </c>
      <c r="Q106" s="169" t="e">
        <f t="shared" si="10"/>
        <v>#VALUE!</v>
      </c>
      <c r="R106" s="179"/>
      <c r="S106" s="17"/>
      <c r="T106" s="17"/>
    </row>
    <row r="107" spans="1:20" ht="15" customHeight="1" x14ac:dyDescent="0.2">
      <c r="A107" s="160" t="s">
        <v>388</v>
      </c>
      <c r="B107" s="161" t="s">
        <v>460</v>
      </c>
      <c r="C107" s="217" t="s">
        <v>474</v>
      </c>
      <c r="D107" s="246" t="s">
        <v>133</v>
      </c>
      <c r="E107" s="244" t="s">
        <v>398</v>
      </c>
      <c r="F107" s="219">
        <v>17.98</v>
      </c>
      <c r="G107" s="161">
        <v>2</v>
      </c>
      <c r="H107" s="163" t="s">
        <v>28</v>
      </c>
      <c r="I107" s="164">
        <f>VLOOKUP(G107,'1.  Legende RH und RG'!$A$15:$D$20,3,FALSE)</f>
        <v>104</v>
      </c>
      <c r="J107" s="165">
        <f t="shared" si="7"/>
        <v>1869.92</v>
      </c>
      <c r="K107" s="166">
        <f t="shared" si="11"/>
        <v>0</v>
      </c>
      <c r="L107" s="167" t="e">
        <f t="shared" si="8"/>
        <v>#DIV/0!</v>
      </c>
      <c r="M107" s="168" t="e">
        <f t="shared" si="9"/>
        <v>#DIV/0!</v>
      </c>
      <c r="N107" s="169" t="str">
        <f>'3. Kalk. SVS UR'!$F$52</f>
        <v/>
      </c>
      <c r="O107" s="169" t="e">
        <f t="shared" si="12"/>
        <v>#VALUE!</v>
      </c>
      <c r="P107" s="169" t="e">
        <f t="shared" si="13"/>
        <v>#VALUE!</v>
      </c>
      <c r="Q107" s="169" t="e">
        <f t="shared" si="10"/>
        <v>#VALUE!</v>
      </c>
      <c r="R107" s="179"/>
      <c r="S107" s="17"/>
      <c r="T107" s="17"/>
    </row>
    <row r="108" spans="1:20" s="18" customFormat="1" ht="15" customHeight="1" x14ac:dyDescent="0.2">
      <c r="A108" s="160" t="s">
        <v>388</v>
      </c>
      <c r="B108" s="161" t="s">
        <v>460</v>
      </c>
      <c r="C108" s="217" t="s">
        <v>475</v>
      </c>
      <c r="D108" s="246" t="s">
        <v>133</v>
      </c>
      <c r="E108" s="244" t="s">
        <v>398</v>
      </c>
      <c r="F108" s="219">
        <v>27.38</v>
      </c>
      <c r="G108" s="161">
        <v>2</v>
      </c>
      <c r="H108" s="163" t="s">
        <v>28</v>
      </c>
      <c r="I108" s="164">
        <f>VLOOKUP(G108,'1.  Legende RH und RG'!$A$15:$D$20,3,FALSE)</f>
        <v>104</v>
      </c>
      <c r="J108" s="165">
        <f t="shared" si="7"/>
        <v>2847.52</v>
      </c>
      <c r="K108" s="166">
        <f t="shared" si="11"/>
        <v>0</v>
      </c>
      <c r="L108" s="167" t="e">
        <f t="shared" si="8"/>
        <v>#DIV/0!</v>
      </c>
      <c r="M108" s="168" t="e">
        <f t="shared" si="9"/>
        <v>#DIV/0!</v>
      </c>
      <c r="N108" s="169" t="str">
        <f>'3. Kalk. SVS UR'!$F$52</f>
        <v/>
      </c>
      <c r="O108" s="169" t="e">
        <f t="shared" si="12"/>
        <v>#VALUE!</v>
      </c>
      <c r="P108" s="169" t="e">
        <f t="shared" si="13"/>
        <v>#VALUE!</v>
      </c>
      <c r="Q108" s="169" t="e">
        <f t="shared" si="10"/>
        <v>#VALUE!</v>
      </c>
      <c r="R108" s="179"/>
    </row>
    <row r="109" spans="1:20" ht="15" customHeight="1" x14ac:dyDescent="0.2">
      <c r="A109" s="160" t="s">
        <v>388</v>
      </c>
      <c r="B109" s="161" t="s">
        <v>460</v>
      </c>
      <c r="C109" s="217" t="s">
        <v>476</v>
      </c>
      <c r="D109" s="246" t="s">
        <v>133</v>
      </c>
      <c r="E109" s="244" t="s">
        <v>398</v>
      </c>
      <c r="F109" s="219">
        <v>19.32</v>
      </c>
      <c r="G109" s="161">
        <v>2</v>
      </c>
      <c r="H109" s="163" t="s">
        <v>28</v>
      </c>
      <c r="I109" s="164">
        <f>VLOOKUP(G109,'1.  Legende RH und RG'!$A$15:$D$20,3,FALSE)</f>
        <v>104</v>
      </c>
      <c r="J109" s="165">
        <f t="shared" si="7"/>
        <v>2009.28</v>
      </c>
      <c r="K109" s="166">
        <f t="shared" si="11"/>
        <v>0</v>
      </c>
      <c r="L109" s="167" t="e">
        <f t="shared" si="8"/>
        <v>#DIV/0!</v>
      </c>
      <c r="M109" s="168" t="e">
        <f t="shared" si="9"/>
        <v>#DIV/0!</v>
      </c>
      <c r="N109" s="169" t="str">
        <f>'3. Kalk. SVS UR'!$F$52</f>
        <v/>
      </c>
      <c r="O109" s="169" t="e">
        <f t="shared" si="12"/>
        <v>#VALUE!</v>
      </c>
      <c r="P109" s="169" t="e">
        <f t="shared" si="13"/>
        <v>#VALUE!</v>
      </c>
      <c r="Q109" s="169" t="e">
        <f t="shared" si="10"/>
        <v>#VALUE!</v>
      </c>
      <c r="R109" s="179"/>
      <c r="S109" s="17"/>
      <c r="T109" s="17"/>
    </row>
    <row r="110" spans="1:20" ht="15" customHeight="1" x14ac:dyDescent="0.2">
      <c r="A110" s="160" t="s">
        <v>388</v>
      </c>
      <c r="B110" s="161" t="s">
        <v>460</v>
      </c>
      <c r="C110" s="217" t="s">
        <v>477</v>
      </c>
      <c r="D110" s="246" t="s">
        <v>133</v>
      </c>
      <c r="E110" s="244" t="s">
        <v>398</v>
      </c>
      <c r="F110" s="219">
        <v>21.03</v>
      </c>
      <c r="G110" s="161">
        <v>2</v>
      </c>
      <c r="H110" s="163" t="s">
        <v>28</v>
      </c>
      <c r="I110" s="164">
        <f>VLOOKUP(G110,'1.  Legende RH und RG'!$A$15:$D$20,3,FALSE)</f>
        <v>104</v>
      </c>
      <c r="J110" s="165">
        <f t="shared" si="7"/>
        <v>2187.12</v>
      </c>
      <c r="K110" s="166">
        <f t="shared" si="11"/>
        <v>0</v>
      </c>
      <c r="L110" s="167" t="e">
        <f t="shared" si="8"/>
        <v>#DIV/0!</v>
      </c>
      <c r="M110" s="168" t="e">
        <f t="shared" si="9"/>
        <v>#DIV/0!</v>
      </c>
      <c r="N110" s="169" t="str">
        <f>'3. Kalk. SVS UR'!$F$52</f>
        <v/>
      </c>
      <c r="O110" s="169" t="e">
        <f t="shared" si="12"/>
        <v>#VALUE!</v>
      </c>
      <c r="P110" s="169" t="e">
        <f t="shared" si="13"/>
        <v>#VALUE!</v>
      </c>
      <c r="Q110" s="169" t="e">
        <f t="shared" si="10"/>
        <v>#VALUE!</v>
      </c>
      <c r="R110" s="179"/>
      <c r="S110" s="17"/>
      <c r="T110" s="17"/>
    </row>
    <row r="111" spans="1:20" ht="15" customHeight="1" x14ac:dyDescent="0.2">
      <c r="A111" s="160" t="s">
        <v>388</v>
      </c>
      <c r="B111" s="161" t="s">
        <v>460</v>
      </c>
      <c r="C111" s="217" t="s">
        <v>478</v>
      </c>
      <c r="D111" s="246" t="s">
        <v>133</v>
      </c>
      <c r="E111" s="244" t="s">
        <v>398</v>
      </c>
      <c r="F111" s="219">
        <v>22.56</v>
      </c>
      <c r="G111" s="161">
        <v>2</v>
      </c>
      <c r="H111" s="163" t="s">
        <v>28</v>
      </c>
      <c r="I111" s="164">
        <f>VLOOKUP(G111,'1.  Legende RH und RG'!$A$15:$D$20,3,FALSE)</f>
        <v>104</v>
      </c>
      <c r="J111" s="165">
        <f t="shared" si="7"/>
        <v>2346.2399999999998</v>
      </c>
      <c r="K111" s="166">
        <f t="shared" si="11"/>
        <v>0</v>
      </c>
      <c r="L111" s="167" t="e">
        <f t="shared" si="8"/>
        <v>#DIV/0!</v>
      </c>
      <c r="M111" s="168" t="e">
        <f t="shared" si="9"/>
        <v>#DIV/0!</v>
      </c>
      <c r="N111" s="169" t="str">
        <f>'3. Kalk. SVS UR'!$F$52</f>
        <v/>
      </c>
      <c r="O111" s="169" t="e">
        <f t="shared" si="12"/>
        <v>#VALUE!</v>
      </c>
      <c r="P111" s="169" t="e">
        <f t="shared" si="13"/>
        <v>#VALUE!</v>
      </c>
      <c r="Q111" s="169" t="e">
        <f t="shared" si="10"/>
        <v>#VALUE!</v>
      </c>
      <c r="R111" s="179"/>
      <c r="S111" s="17"/>
      <c r="T111" s="17"/>
    </row>
    <row r="112" spans="1:20" ht="15" customHeight="1" x14ac:dyDescent="0.2">
      <c r="A112" s="160" t="s">
        <v>388</v>
      </c>
      <c r="B112" s="161" t="s">
        <v>460</v>
      </c>
      <c r="C112" s="217" t="s">
        <v>479</v>
      </c>
      <c r="D112" s="246" t="s">
        <v>133</v>
      </c>
      <c r="E112" s="244" t="s">
        <v>398</v>
      </c>
      <c r="F112" s="219">
        <v>24.99</v>
      </c>
      <c r="G112" s="161">
        <v>2</v>
      </c>
      <c r="H112" s="163" t="s">
        <v>28</v>
      </c>
      <c r="I112" s="164">
        <f>VLOOKUP(G112,'1.  Legende RH und RG'!$A$15:$D$20,3,FALSE)</f>
        <v>104</v>
      </c>
      <c r="J112" s="165">
        <f t="shared" si="7"/>
        <v>2598.96</v>
      </c>
      <c r="K112" s="166">
        <f t="shared" si="11"/>
        <v>0</v>
      </c>
      <c r="L112" s="167" t="e">
        <f t="shared" si="8"/>
        <v>#DIV/0!</v>
      </c>
      <c r="M112" s="168" t="e">
        <f t="shared" si="9"/>
        <v>#DIV/0!</v>
      </c>
      <c r="N112" s="169" t="str">
        <f>'3. Kalk. SVS UR'!$F$52</f>
        <v/>
      </c>
      <c r="O112" s="169" t="e">
        <f t="shared" si="12"/>
        <v>#VALUE!</v>
      </c>
      <c r="P112" s="169" t="e">
        <f t="shared" si="13"/>
        <v>#VALUE!</v>
      </c>
      <c r="Q112" s="169" t="e">
        <f t="shared" si="10"/>
        <v>#VALUE!</v>
      </c>
      <c r="R112" s="179"/>
      <c r="S112" s="17"/>
      <c r="T112" s="17"/>
    </row>
    <row r="113" spans="1:20" ht="15" customHeight="1" x14ac:dyDescent="0.2">
      <c r="A113" s="160" t="s">
        <v>388</v>
      </c>
      <c r="B113" s="161" t="s">
        <v>460</v>
      </c>
      <c r="C113" s="217" t="s">
        <v>480</v>
      </c>
      <c r="D113" s="246" t="s">
        <v>133</v>
      </c>
      <c r="E113" s="244" t="s">
        <v>398</v>
      </c>
      <c r="F113" s="219">
        <v>43.11</v>
      </c>
      <c r="G113" s="161">
        <v>2</v>
      </c>
      <c r="H113" s="163" t="s">
        <v>28</v>
      </c>
      <c r="I113" s="164">
        <f>VLOOKUP(G113,'1.  Legende RH und RG'!$A$15:$D$20,3,FALSE)</f>
        <v>104</v>
      </c>
      <c r="J113" s="165">
        <f t="shared" si="7"/>
        <v>4483.4399999999996</v>
      </c>
      <c r="K113" s="166">
        <f t="shared" si="11"/>
        <v>0</v>
      </c>
      <c r="L113" s="167" t="e">
        <f t="shared" si="8"/>
        <v>#DIV/0!</v>
      </c>
      <c r="M113" s="168" t="e">
        <f t="shared" si="9"/>
        <v>#DIV/0!</v>
      </c>
      <c r="N113" s="169" t="str">
        <f>'3. Kalk. SVS UR'!$F$52</f>
        <v/>
      </c>
      <c r="O113" s="169" t="e">
        <f t="shared" si="12"/>
        <v>#VALUE!</v>
      </c>
      <c r="P113" s="169" t="e">
        <f t="shared" si="13"/>
        <v>#VALUE!</v>
      </c>
      <c r="Q113" s="169" t="e">
        <f t="shared" si="10"/>
        <v>#VALUE!</v>
      </c>
      <c r="R113" s="179"/>
      <c r="S113" s="17"/>
      <c r="T113" s="17"/>
    </row>
    <row r="114" spans="1:20" ht="15" customHeight="1" x14ac:dyDescent="0.2">
      <c r="A114" s="160" t="s">
        <v>388</v>
      </c>
      <c r="B114" s="161" t="s">
        <v>460</v>
      </c>
      <c r="C114" s="217" t="s">
        <v>481</v>
      </c>
      <c r="D114" s="246" t="s">
        <v>133</v>
      </c>
      <c r="E114" s="244" t="s">
        <v>398</v>
      </c>
      <c r="F114" s="219">
        <v>21.47</v>
      </c>
      <c r="G114" s="161">
        <v>2</v>
      </c>
      <c r="H114" s="163" t="s">
        <v>28</v>
      </c>
      <c r="I114" s="164">
        <f>VLOOKUP(G114,'1.  Legende RH und RG'!$A$15:$D$20,3,FALSE)</f>
        <v>104</v>
      </c>
      <c r="J114" s="165">
        <f t="shared" si="7"/>
        <v>2232.88</v>
      </c>
      <c r="K114" s="166">
        <f t="shared" si="11"/>
        <v>0</v>
      </c>
      <c r="L114" s="167" t="e">
        <f t="shared" si="8"/>
        <v>#DIV/0!</v>
      </c>
      <c r="M114" s="168" t="e">
        <f t="shared" si="9"/>
        <v>#DIV/0!</v>
      </c>
      <c r="N114" s="169" t="str">
        <f>'3. Kalk. SVS UR'!$F$52</f>
        <v/>
      </c>
      <c r="O114" s="169" t="e">
        <f t="shared" si="12"/>
        <v>#VALUE!</v>
      </c>
      <c r="P114" s="169" t="e">
        <f t="shared" si="13"/>
        <v>#VALUE!</v>
      </c>
      <c r="Q114" s="169" t="e">
        <f t="shared" si="10"/>
        <v>#VALUE!</v>
      </c>
      <c r="R114" s="179"/>
      <c r="S114" s="17"/>
      <c r="T114" s="17"/>
    </row>
    <row r="115" spans="1:20" ht="15" customHeight="1" x14ac:dyDescent="0.2">
      <c r="A115" s="160" t="s">
        <v>388</v>
      </c>
      <c r="B115" s="161" t="s">
        <v>460</v>
      </c>
      <c r="C115" s="217" t="s">
        <v>482</v>
      </c>
      <c r="D115" s="246" t="s">
        <v>133</v>
      </c>
      <c r="E115" s="244" t="s">
        <v>398</v>
      </c>
      <c r="F115" s="219">
        <v>39.19</v>
      </c>
      <c r="G115" s="161">
        <v>2</v>
      </c>
      <c r="H115" s="163" t="s">
        <v>28</v>
      </c>
      <c r="I115" s="164">
        <f>VLOOKUP(G115,'1.  Legende RH und RG'!$A$15:$D$20,3,FALSE)</f>
        <v>104</v>
      </c>
      <c r="J115" s="165">
        <f t="shared" si="7"/>
        <v>4075.7599999999998</v>
      </c>
      <c r="K115" s="166">
        <f t="shared" si="11"/>
        <v>0</v>
      </c>
      <c r="L115" s="167" t="e">
        <f t="shared" si="8"/>
        <v>#DIV/0!</v>
      </c>
      <c r="M115" s="168" t="e">
        <f t="shared" si="9"/>
        <v>#DIV/0!</v>
      </c>
      <c r="N115" s="169" t="str">
        <f>'3. Kalk. SVS UR'!$F$52</f>
        <v/>
      </c>
      <c r="O115" s="169" t="e">
        <f t="shared" si="12"/>
        <v>#VALUE!</v>
      </c>
      <c r="P115" s="169" t="e">
        <f t="shared" si="13"/>
        <v>#VALUE!</v>
      </c>
      <c r="Q115" s="169" t="e">
        <f t="shared" si="10"/>
        <v>#VALUE!</v>
      </c>
      <c r="R115" s="179"/>
      <c r="S115" s="17"/>
      <c r="T115" s="17"/>
    </row>
    <row r="116" spans="1:20" ht="15" customHeight="1" x14ac:dyDescent="0.2">
      <c r="A116" s="160" t="s">
        <v>388</v>
      </c>
      <c r="B116" s="161" t="s">
        <v>460</v>
      </c>
      <c r="C116" s="217" t="s">
        <v>483</v>
      </c>
      <c r="D116" s="246" t="s">
        <v>380</v>
      </c>
      <c r="E116" s="244" t="s">
        <v>378</v>
      </c>
      <c r="F116" s="219">
        <v>20.190000000000001</v>
      </c>
      <c r="G116" s="161">
        <v>1</v>
      </c>
      <c r="H116" s="163" t="s">
        <v>37</v>
      </c>
      <c r="I116" s="164">
        <f>VLOOKUP(G116,'1.  Legende RH und RG'!$A$15:$D$20,3,FALSE)</f>
        <v>52</v>
      </c>
      <c r="J116" s="165">
        <f t="shared" si="7"/>
        <v>1049.8800000000001</v>
      </c>
      <c r="K116" s="166">
        <f t="shared" si="11"/>
        <v>0</v>
      </c>
      <c r="L116" s="167" t="e">
        <f t="shared" si="8"/>
        <v>#DIV/0!</v>
      </c>
      <c r="M116" s="168" t="e">
        <f t="shared" si="9"/>
        <v>#DIV/0!</v>
      </c>
      <c r="N116" s="169" t="str">
        <f>'3. Kalk. SVS UR'!$F$52</f>
        <v/>
      </c>
      <c r="O116" s="169" t="e">
        <f t="shared" si="12"/>
        <v>#VALUE!</v>
      </c>
      <c r="P116" s="169" t="e">
        <f t="shared" si="13"/>
        <v>#VALUE!</v>
      </c>
      <c r="Q116" s="169" t="e">
        <f t="shared" si="10"/>
        <v>#VALUE!</v>
      </c>
      <c r="R116" s="179"/>
      <c r="S116" s="17"/>
      <c r="T116" s="17"/>
    </row>
    <row r="117" spans="1:20" ht="15" customHeight="1" x14ac:dyDescent="0.2">
      <c r="A117" s="160" t="s">
        <v>388</v>
      </c>
      <c r="B117" s="161" t="s">
        <v>460</v>
      </c>
      <c r="C117" s="217" t="s">
        <v>484</v>
      </c>
      <c r="D117" s="246" t="s">
        <v>133</v>
      </c>
      <c r="E117" s="244" t="s">
        <v>398</v>
      </c>
      <c r="F117" s="219">
        <v>19.309999999999999</v>
      </c>
      <c r="G117" s="161">
        <v>2</v>
      </c>
      <c r="H117" s="163" t="s">
        <v>28</v>
      </c>
      <c r="I117" s="164">
        <f>VLOOKUP(G117,'1.  Legende RH und RG'!$A$15:$D$20,3,FALSE)</f>
        <v>104</v>
      </c>
      <c r="J117" s="165">
        <f t="shared" si="7"/>
        <v>2008.2399999999998</v>
      </c>
      <c r="K117" s="166">
        <f t="shared" si="11"/>
        <v>0</v>
      </c>
      <c r="L117" s="167" t="e">
        <f t="shared" si="8"/>
        <v>#DIV/0!</v>
      </c>
      <c r="M117" s="168" t="e">
        <f t="shared" si="9"/>
        <v>#DIV/0!</v>
      </c>
      <c r="N117" s="169" t="str">
        <f>'3. Kalk. SVS UR'!$F$52</f>
        <v/>
      </c>
      <c r="O117" s="169" t="e">
        <f t="shared" si="12"/>
        <v>#VALUE!</v>
      </c>
      <c r="P117" s="169" t="e">
        <f t="shared" si="13"/>
        <v>#VALUE!</v>
      </c>
      <c r="Q117" s="169" t="e">
        <f t="shared" si="10"/>
        <v>#VALUE!</v>
      </c>
      <c r="R117" s="179"/>
      <c r="S117" s="17"/>
      <c r="T117" s="17"/>
    </row>
    <row r="118" spans="1:20" ht="15" customHeight="1" x14ac:dyDescent="0.2">
      <c r="A118" s="160" t="s">
        <v>388</v>
      </c>
      <c r="B118" s="161" t="s">
        <v>460</v>
      </c>
      <c r="C118" s="217" t="s">
        <v>485</v>
      </c>
      <c r="D118" s="246" t="s">
        <v>133</v>
      </c>
      <c r="E118" s="244" t="s">
        <v>398</v>
      </c>
      <c r="F118" s="219">
        <v>17.440000000000001</v>
      </c>
      <c r="G118" s="161">
        <v>2</v>
      </c>
      <c r="H118" s="163" t="s">
        <v>28</v>
      </c>
      <c r="I118" s="164">
        <f>VLOOKUP(G118,'1.  Legende RH und RG'!$A$15:$D$20,3,FALSE)</f>
        <v>104</v>
      </c>
      <c r="J118" s="165">
        <f t="shared" si="7"/>
        <v>1813.7600000000002</v>
      </c>
      <c r="K118" s="166">
        <f t="shared" si="11"/>
        <v>0</v>
      </c>
      <c r="L118" s="167" t="e">
        <f t="shared" si="8"/>
        <v>#DIV/0!</v>
      </c>
      <c r="M118" s="168" t="e">
        <f t="shared" si="9"/>
        <v>#DIV/0!</v>
      </c>
      <c r="N118" s="169" t="str">
        <f>'3. Kalk. SVS UR'!$F$52</f>
        <v/>
      </c>
      <c r="O118" s="169" t="e">
        <f t="shared" si="12"/>
        <v>#VALUE!</v>
      </c>
      <c r="P118" s="169" t="e">
        <f t="shared" si="13"/>
        <v>#VALUE!</v>
      </c>
      <c r="Q118" s="169" t="e">
        <f t="shared" si="10"/>
        <v>#VALUE!</v>
      </c>
      <c r="R118" s="179"/>
      <c r="S118" s="17"/>
      <c r="T118" s="17"/>
    </row>
    <row r="119" spans="1:20" ht="15" customHeight="1" x14ac:dyDescent="0.2">
      <c r="A119" s="160" t="s">
        <v>388</v>
      </c>
      <c r="B119" s="161" t="s">
        <v>460</v>
      </c>
      <c r="C119" s="217" t="s">
        <v>486</v>
      </c>
      <c r="D119" s="246" t="s">
        <v>133</v>
      </c>
      <c r="E119" s="244" t="s">
        <v>398</v>
      </c>
      <c r="F119" s="219">
        <v>22.78</v>
      </c>
      <c r="G119" s="161">
        <v>2</v>
      </c>
      <c r="H119" s="163" t="s">
        <v>28</v>
      </c>
      <c r="I119" s="164">
        <f>VLOOKUP(G119,'1.  Legende RH und RG'!$A$15:$D$20,3,FALSE)</f>
        <v>104</v>
      </c>
      <c r="J119" s="165">
        <f t="shared" si="7"/>
        <v>2369.12</v>
      </c>
      <c r="K119" s="166">
        <f t="shared" si="11"/>
        <v>0</v>
      </c>
      <c r="L119" s="167" t="e">
        <f t="shared" si="8"/>
        <v>#DIV/0!</v>
      </c>
      <c r="M119" s="168" t="e">
        <f t="shared" si="9"/>
        <v>#DIV/0!</v>
      </c>
      <c r="N119" s="169" t="str">
        <f>'3. Kalk. SVS UR'!$F$52</f>
        <v/>
      </c>
      <c r="O119" s="169" t="e">
        <f t="shared" si="12"/>
        <v>#VALUE!</v>
      </c>
      <c r="P119" s="169" t="e">
        <f t="shared" si="13"/>
        <v>#VALUE!</v>
      </c>
      <c r="Q119" s="169" t="e">
        <f t="shared" si="10"/>
        <v>#VALUE!</v>
      </c>
      <c r="R119" s="179"/>
      <c r="S119" s="17"/>
      <c r="T119" s="17"/>
    </row>
    <row r="120" spans="1:20" ht="15" customHeight="1" x14ac:dyDescent="0.2">
      <c r="A120" s="160" t="s">
        <v>388</v>
      </c>
      <c r="B120" s="161" t="s">
        <v>460</v>
      </c>
      <c r="C120" s="217" t="s">
        <v>487</v>
      </c>
      <c r="D120" s="246" t="s">
        <v>382</v>
      </c>
      <c r="E120" s="244" t="s">
        <v>398</v>
      </c>
      <c r="F120" s="219">
        <v>16.25</v>
      </c>
      <c r="G120" s="161">
        <v>2</v>
      </c>
      <c r="H120" s="163" t="s">
        <v>35</v>
      </c>
      <c r="I120" s="164">
        <f>VLOOKUP(G120,'1.  Legende RH und RG'!$A$15:$D$20,3,FALSE)</f>
        <v>104</v>
      </c>
      <c r="J120" s="165">
        <f t="shared" si="7"/>
        <v>1690</v>
      </c>
      <c r="K120" s="166">
        <f t="shared" si="11"/>
        <v>0</v>
      </c>
      <c r="L120" s="167" t="e">
        <f t="shared" si="8"/>
        <v>#DIV/0!</v>
      </c>
      <c r="M120" s="168" t="e">
        <f t="shared" si="9"/>
        <v>#DIV/0!</v>
      </c>
      <c r="N120" s="169" t="str">
        <f>'3. Kalk. SVS UR'!$F$52</f>
        <v/>
      </c>
      <c r="O120" s="169" t="e">
        <f t="shared" si="12"/>
        <v>#VALUE!</v>
      </c>
      <c r="P120" s="169" t="e">
        <f t="shared" si="13"/>
        <v>#VALUE!</v>
      </c>
      <c r="Q120" s="169" t="e">
        <f t="shared" si="10"/>
        <v>#VALUE!</v>
      </c>
      <c r="R120" s="179"/>
      <c r="S120" s="17"/>
      <c r="T120" s="17"/>
    </row>
    <row r="121" spans="1:20" ht="15" customHeight="1" x14ac:dyDescent="0.2">
      <c r="A121" s="160" t="s">
        <v>388</v>
      </c>
      <c r="B121" s="161" t="s">
        <v>460</v>
      </c>
      <c r="C121" s="217" t="s">
        <v>488</v>
      </c>
      <c r="D121" s="246" t="s">
        <v>456</v>
      </c>
      <c r="E121" s="164" t="s">
        <v>398</v>
      </c>
      <c r="F121" s="219">
        <v>14.56</v>
      </c>
      <c r="G121" s="212">
        <v>2</v>
      </c>
      <c r="H121" s="178" t="s">
        <v>38</v>
      </c>
      <c r="I121" s="164">
        <f>VLOOKUP(G121,'1.  Legende RH und RG'!$A$15:$D$20,3,FALSE)</f>
        <v>104</v>
      </c>
      <c r="J121" s="165">
        <f t="shared" si="7"/>
        <v>1514.24</v>
      </c>
      <c r="K121" s="166">
        <f t="shared" si="11"/>
        <v>0</v>
      </c>
      <c r="L121" s="167" t="e">
        <f t="shared" si="8"/>
        <v>#DIV/0!</v>
      </c>
      <c r="M121" s="168" t="e">
        <f t="shared" si="9"/>
        <v>#DIV/0!</v>
      </c>
      <c r="N121" s="169" t="str">
        <f>'3. Kalk. SVS UR'!$F$52</f>
        <v/>
      </c>
      <c r="O121" s="169" t="e">
        <f t="shared" si="12"/>
        <v>#VALUE!</v>
      </c>
      <c r="P121" s="169" t="e">
        <f t="shared" si="13"/>
        <v>#VALUE!</v>
      </c>
      <c r="Q121" s="169" t="e">
        <f t="shared" si="10"/>
        <v>#VALUE!</v>
      </c>
      <c r="R121" s="179"/>
      <c r="S121" s="17"/>
      <c r="T121" s="17"/>
    </row>
    <row r="122" spans="1:20" ht="15" customHeight="1" x14ac:dyDescent="0.2">
      <c r="A122" s="160" t="s">
        <v>388</v>
      </c>
      <c r="B122" s="161" t="s">
        <v>460</v>
      </c>
      <c r="C122" s="217" t="s">
        <v>489</v>
      </c>
      <c r="D122" s="246" t="s">
        <v>137</v>
      </c>
      <c r="E122" s="244" t="s">
        <v>141</v>
      </c>
      <c r="F122" s="219">
        <v>6.56</v>
      </c>
      <c r="G122" s="161">
        <v>5</v>
      </c>
      <c r="H122" s="163" t="s">
        <v>31</v>
      </c>
      <c r="I122" s="164">
        <f>VLOOKUP(G122,'1.  Legende RH und RG'!$A$15:$D$20,3,FALSE)</f>
        <v>250</v>
      </c>
      <c r="J122" s="165">
        <f t="shared" si="7"/>
        <v>1640</v>
      </c>
      <c r="K122" s="166">
        <f t="shared" si="11"/>
        <v>0</v>
      </c>
      <c r="L122" s="167" t="e">
        <f t="shared" si="8"/>
        <v>#DIV/0!</v>
      </c>
      <c r="M122" s="168" t="e">
        <f t="shared" si="9"/>
        <v>#DIV/0!</v>
      </c>
      <c r="N122" s="169" t="str">
        <f>'3. Kalk. SVS UR'!$F$52</f>
        <v/>
      </c>
      <c r="O122" s="169" t="e">
        <f t="shared" si="12"/>
        <v>#VALUE!</v>
      </c>
      <c r="P122" s="169" t="e">
        <f t="shared" si="13"/>
        <v>#VALUE!</v>
      </c>
      <c r="Q122" s="169" t="e">
        <f t="shared" si="10"/>
        <v>#VALUE!</v>
      </c>
      <c r="R122" s="179"/>
      <c r="S122" s="17"/>
      <c r="T122" s="17"/>
    </row>
    <row r="123" spans="1:20" ht="15" customHeight="1" x14ac:dyDescent="0.2">
      <c r="A123" s="160" t="s">
        <v>388</v>
      </c>
      <c r="B123" s="161" t="s">
        <v>460</v>
      </c>
      <c r="C123" s="217" t="s">
        <v>490</v>
      </c>
      <c r="D123" s="246" t="s">
        <v>382</v>
      </c>
      <c r="E123" s="244" t="s">
        <v>398</v>
      </c>
      <c r="F123" s="219">
        <v>40.630000000000003</v>
      </c>
      <c r="G123" s="161">
        <v>2</v>
      </c>
      <c r="H123" s="163" t="s">
        <v>35</v>
      </c>
      <c r="I123" s="164">
        <f>VLOOKUP(G123,'1.  Legende RH und RG'!$A$15:$D$20,3,FALSE)</f>
        <v>104</v>
      </c>
      <c r="J123" s="165">
        <f t="shared" si="7"/>
        <v>4225.5200000000004</v>
      </c>
      <c r="K123" s="166">
        <f t="shared" si="11"/>
        <v>0</v>
      </c>
      <c r="L123" s="167" t="e">
        <f t="shared" si="8"/>
        <v>#DIV/0!</v>
      </c>
      <c r="M123" s="168" t="e">
        <f t="shared" si="9"/>
        <v>#DIV/0!</v>
      </c>
      <c r="N123" s="169" t="str">
        <f>'3. Kalk. SVS UR'!$F$52</f>
        <v/>
      </c>
      <c r="O123" s="169" t="e">
        <f t="shared" si="12"/>
        <v>#VALUE!</v>
      </c>
      <c r="P123" s="169" t="e">
        <f t="shared" si="13"/>
        <v>#VALUE!</v>
      </c>
      <c r="Q123" s="169" t="e">
        <f t="shared" si="10"/>
        <v>#VALUE!</v>
      </c>
      <c r="R123" s="179"/>
      <c r="T123" s="17"/>
    </row>
    <row r="124" spans="1:20" ht="15" customHeight="1" x14ac:dyDescent="0.2">
      <c r="A124" s="160" t="s">
        <v>388</v>
      </c>
      <c r="B124" s="161" t="s">
        <v>460</v>
      </c>
      <c r="C124" s="217" t="s">
        <v>491</v>
      </c>
      <c r="D124" s="246" t="s">
        <v>424</v>
      </c>
      <c r="E124" s="244" t="s">
        <v>136</v>
      </c>
      <c r="F124" s="249">
        <v>9.3800000000000008</v>
      </c>
      <c r="G124" s="161">
        <v>5</v>
      </c>
      <c r="H124" s="163" t="s">
        <v>30</v>
      </c>
      <c r="I124" s="164">
        <f>VLOOKUP(G124,'1.  Legende RH und RG'!$A$15:$D$20,3,FALSE)</f>
        <v>250</v>
      </c>
      <c r="J124" s="165">
        <f t="shared" si="7"/>
        <v>2345</v>
      </c>
      <c r="K124" s="166">
        <f t="shared" si="11"/>
        <v>0</v>
      </c>
      <c r="L124" s="167" t="e">
        <f t="shared" si="8"/>
        <v>#DIV/0!</v>
      </c>
      <c r="M124" s="168" t="e">
        <f t="shared" si="9"/>
        <v>#DIV/0!</v>
      </c>
      <c r="N124" s="169" t="str">
        <f>'3. Kalk. SVS UR'!$F$52</f>
        <v/>
      </c>
      <c r="O124" s="169" t="e">
        <f t="shared" si="12"/>
        <v>#VALUE!</v>
      </c>
      <c r="P124" s="169" t="e">
        <f t="shared" si="13"/>
        <v>#VALUE!</v>
      </c>
      <c r="Q124" s="169" t="e">
        <f t="shared" si="10"/>
        <v>#VALUE!</v>
      </c>
      <c r="R124" s="179"/>
      <c r="T124" s="17"/>
    </row>
    <row r="125" spans="1:20" ht="15" customHeight="1" x14ac:dyDescent="0.2">
      <c r="A125" s="160" t="s">
        <v>388</v>
      </c>
      <c r="B125" s="161" t="s">
        <v>492</v>
      </c>
      <c r="C125" s="217" t="s">
        <v>493</v>
      </c>
      <c r="D125" s="246" t="s">
        <v>494</v>
      </c>
      <c r="E125" s="244" t="s">
        <v>398</v>
      </c>
      <c r="F125" s="219">
        <v>227.79</v>
      </c>
      <c r="G125" s="161">
        <v>3</v>
      </c>
      <c r="H125" s="163" t="s">
        <v>29</v>
      </c>
      <c r="I125" s="164">
        <f>VLOOKUP(G125,'1.  Legende RH und RG'!$A$15:$D$20,3,FALSE)</f>
        <v>156</v>
      </c>
      <c r="J125" s="165">
        <f t="shared" si="7"/>
        <v>35535.24</v>
      </c>
      <c r="K125" s="166">
        <f t="shared" si="11"/>
        <v>0</v>
      </c>
      <c r="L125" s="167" t="e">
        <f t="shared" si="8"/>
        <v>#DIV/0!</v>
      </c>
      <c r="M125" s="168" t="e">
        <f t="shared" si="9"/>
        <v>#DIV/0!</v>
      </c>
      <c r="N125" s="169" t="str">
        <f>'3. Kalk. SVS UR'!$F$52</f>
        <v/>
      </c>
      <c r="O125" s="169" t="e">
        <f t="shared" si="12"/>
        <v>#VALUE!</v>
      </c>
      <c r="P125" s="169" t="e">
        <f t="shared" si="13"/>
        <v>#VALUE!</v>
      </c>
      <c r="Q125" s="169" t="e">
        <f t="shared" si="10"/>
        <v>#VALUE!</v>
      </c>
      <c r="R125" s="179"/>
      <c r="T125" s="17"/>
    </row>
    <row r="126" spans="1:20" ht="15" customHeight="1" x14ac:dyDescent="0.2">
      <c r="A126" s="160" t="s">
        <v>388</v>
      </c>
      <c r="B126" s="161" t="s">
        <v>492</v>
      </c>
      <c r="C126" s="217" t="s">
        <v>495</v>
      </c>
      <c r="D126" s="246" t="s">
        <v>496</v>
      </c>
      <c r="E126" s="244" t="s">
        <v>136</v>
      </c>
      <c r="F126" s="219">
        <v>4.1399999999999997</v>
      </c>
      <c r="G126" s="161">
        <v>5</v>
      </c>
      <c r="H126" s="163" t="s">
        <v>30</v>
      </c>
      <c r="I126" s="164">
        <f>VLOOKUP(G126,'1.  Legende RH und RG'!$A$15:$D$20,3,FALSE)</f>
        <v>250</v>
      </c>
      <c r="J126" s="165">
        <f t="shared" si="7"/>
        <v>1035</v>
      </c>
      <c r="K126" s="166">
        <f t="shared" si="11"/>
        <v>0</v>
      </c>
      <c r="L126" s="167" t="e">
        <f t="shared" si="8"/>
        <v>#DIV/0!</v>
      </c>
      <c r="M126" s="168" t="e">
        <f t="shared" si="9"/>
        <v>#DIV/0!</v>
      </c>
      <c r="N126" s="169" t="str">
        <f>'3. Kalk. SVS UR'!$F$52</f>
        <v/>
      </c>
      <c r="O126" s="169" t="e">
        <f t="shared" si="12"/>
        <v>#VALUE!</v>
      </c>
      <c r="P126" s="169" t="e">
        <f t="shared" si="13"/>
        <v>#VALUE!</v>
      </c>
      <c r="Q126" s="169" t="e">
        <f t="shared" si="10"/>
        <v>#VALUE!</v>
      </c>
      <c r="R126" s="179"/>
      <c r="T126" s="17"/>
    </row>
    <row r="127" spans="1:20" ht="15" customHeight="1" x14ac:dyDescent="0.2">
      <c r="A127" s="160" t="s">
        <v>388</v>
      </c>
      <c r="B127" s="161" t="s">
        <v>492</v>
      </c>
      <c r="C127" s="217" t="s">
        <v>497</v>
      </c>
      <c r="D127" s="246" t="s">
        <v>498</v>
      </c>
      <c r="E127" s="244" t="s">
        <v>136</v>
      </c>
      <c r="F127" s="219">
        <v>4.7</v>
      </c>
      <c r="G127" s="161">
        <v>5</v>
      </c>
      <c r="H127" s="163" t="s">
        <v>30</v>
      </c>
      <c r="I127" s="164">
        <f>VLOOKUP(G127,'1.  Legende RH und RG'!$A$15:$D$20,3,FALSE)</f>
        <v>250</v>
      </c>
      <c r="J127" s="165">
        <f t="shared" si="7"/>
        <v>1175</v>
      </c>
      <c r="K127" s="166">
        <f t="shared" si="11"/>
        <v>0</v>
      </c>
      <c r="L127" s="167" t="e">
        <f t="shared" si="8"/>
        <v>#DIV/0!</v>
      </c>
      <c r="M127" s="168" t="e">
        <f t="shared" si="9"/>
        <v>#DIV/0!</v>
      </c>
      <c r="N127" s="169" t="str">
        <f>'3. Kalk. SVS UR'!$F$52</f>
        <v/>
      </c>
      <c r="O127" s="169" t="e">
        <f t="shared" si="12"/>
        <v>#VALUE!</v>
      </c>
      <c r="P127" s="169" t="e">
        <f t="shared" si="13"/>
        <v>#VALUE!</v>
      </c>
      <c r="Q127" s="169" t="e">
        <f t="shared" si="10"/>
        <v>#VALUE!</v>
      </c>
      <c r="R127" s="179"/>
      <c r="T127" s="17"/>
    </row>
    <row r="128" spans="1:20" ht="15" customHeight="1" x14ac:dyDescent="0.2">
      <c r="A128" s="160" t="s">
        <v>388</v>
      </c>
      <c r="B128" s="161" t="s">
        <v>492</v>
      </c>
      <c r="C128" s="217" t="s">
        <v>499</v>
      </c>
      <c r="D128" s="246" t="s">
        <v>394</v>
      </c>
      <c r="E128" s="244" t="s">
        <v>136</v>
      </c>
      <c r="F128" s="219">
        <v>5.34</v>
      </c>
      <c r="G128" s="161">
        <v>5</v>
      </c>
      <c r="H128" s="163" t="s">
        <v>30</v>
      </c>
      <c r="I128" s="164">
        <f>VLOOKUP(G128,'1.  Legende RH und RG'!$A$15:$D$20,3,FALSE)</f>
        <v>250</v>
      </c>
      <c r="J128" s="165">
        <f t="shared" si="7"/>
        <v>1335</v>
      </c>
      <c r="K128" s="166">
        <f t="shared" si="11"/>
        <v>0</v>
      </c>
      <c r="L128" s="167" t="e">
        <f t="shared" si="8"/>
        <v>#DIV/0!</v>
      </c>
      <c r="M128" s="168" t="e">
        <f t="shared" si="9"/>
        <v>#DIV/0!</v>
      </c>
      <c r="N128" s="169" t="str">
        <f>'3. Kalk. SVS UR'!$F$52</f>
        <v/>
      </c>
      <c r="O128" s="169" t="e">
        <f t="shared" si="12"/>
        <v>#VALUE!</v>
      </c>
      <c r="P128" s="169" t="e">
        <f t="shared" si="13"/>
        <v>#VALUE!</v>
      </c>
      <c r="Q128" s="169" t="e">
        <f t="shared" si="10"/>
        <v>#VALUE!</v>
      </c>
      <c r="R128" s="179"/>
      <c r="T128" s="17"/>
    </row>
    <row r="129" spans="1:20" ht="15" customHeight="1" x14ac:dyDescent="0.2">
      <c r="A129" s="160" t="s">
        <v>388</v>
      </c>
      <c r="B129" s="161" t="s">
        <v>492</v>
      </c>
      <c r="C129" s="217" t="s">
        <v>500</v>
      </c>
      <c r="D129" s="246" t="s">
        <v>424</v>
      </c>
      <c r="E129" s="244" t="s">
        <v>136</v>
      </c>
      <c r="F129" s="219">
        <v>6.06</v>
      </c>
      <c r="G129" s="161">
        <v>5</v>
      </c>
      <c r="H129" s="163" t="s">
        <v>30</v>
      </c>
      <c r="I129" s="164">
        <f>VLOOKUP(G129,'1.  Legende RH und RG'!$A$15:$D$20,3,FALSE)</f>
        <v>250</v>
      </c>
      <c r="J129" s="165">
        <f t="shared" si="7"/>
        <v>1515</v>
      </c>
      <c r="K129" s="166">
        <f t="shared" si="11"/>
        <v>0</v>
      </c>
      <c r="L129" s="167" t="e">
        <f t="shared" si="8"/>
        <v>#DIV/0!</v>
      </c>
      <c r="M129" s="168" t="e">
        <f t="shared" si="9"/>
        <v>#DIV/0!</v>
      </c>
      <c r="N129" s="169" t="str">
        <f>'3. Kalk. SVS UR'!$F$52</f>
        <v/>
      </c>
      <c r="O129" s="169" t="e">
        <f t="shared" si="12"/>
        <v>#VALUE!</v>
      </c>
      <c r="P129" s="169" t="e">
        <f t="shared" si="13"/>
        <v>#VALUE!</v>
      </c>
      <c r="Q129" s="169" t="e">
        <f t="shared" si="10"/>
        <v>#VALUE!</v>
      </c>
      <c r="R129" s="179"/>
      <c r="T129" s="17"/>
    </row>
    <row r="130" spans="1:20" ht="15" customHeight="1" x14ac:dyDescent="0.2">
      <c r="A130" s="160" t="s">
        <v>388</v>
      </c>
      <c r="B130" s="161" t="s">
        <v>492</v>
      </c>
      <c r="C130" s="217" t="s">
        <v>501</v>
      </c>
      <c r="D130" s="246" t="s">
        <v>137</v>
      </c>
      <c r="E130" s="244" t="s">
        <v>141</v>
      </c>
      <c r="F130" s="219">
        <v>11.44</v>
      </c>
      <c r="G130" s="161">
        <v>5</v>
      </c>
      <c r="H130" s="163" t="s">
        <v>31</v>
      </c>
      <c r="I130" s="164">
        <f>VLOOKUP(G130,'1.  Legende RH und RG'!$A$15:$D$20,3,FALSE)</f>
        <v>250</v>
      </c>
      <c r="J130" s="165">
        <f t="shared" si="7"/>
        <v>2860</v>
      </c>
      <c r="K130" s="166">
        <f t="shared" si="11"/>
        <v>0</v>
      </c>
      <c r="L130" s="167" t="e">
        <f t="shared" si="8"/>
        <v>#DIV/0!</v>
      </c>
      <c r="M130" s="168" t="e">
        <f t="shared" si="9"/>
        <v>#DIV/0!</v>
      </c>
      <c r="N130" s="169" t="str">
        <f>'3. Kalk. SVS UR'!$F$52</f>
        <v/>
      </c>
      <c r="O130" s="169" t="e">
        <f t="shared" si="12"/>
        <v>#VALUE!</v>
      </c>
      <c r="P130" s="169" t="e">
        <f t="shared" si="13"/>
        <v>#VALUE!</v>
      </c>
      <c r="Q130" s="169" t="e">
        <f t="shared" si="10"/>
        <v>#VALUE!</v>
      </c>
      <c r="R130" s="179"/>
      <c r="T130" s="17"/>
    </row>
    <row r="131" spans="1:20" ht="15" customHeight="1" x14ac:dyDescent="0.2">
      <c r="A131" s="160" t="s">
        <v>388</v>
      </c>
      <c r="B131" s="161" t="s">
        <v>492</v>
      </c>
      <c r="C131" s="217" t="s">
        <v>502</v>
      </c>
      <c r="D131" s="246" t="s">
        <v>133</v>
      </c>
      <c r="E131" s="164" t="s">
        <v>398</v>
      </c>
      <c r="F131" s="219">
        <v>66.16</v>
      </c>
      <c r="G131" s="212">
        <v>2</v>
      </c>
      <c r="H131" s="178" t="s">
        <v>28</v>
      </c>
      <c r="I131" s="164">
        <f>VLOOKUP(G131,'1.  Legende RH und RG'!$A$15:$D$20,3,FALSE)</f>
        <v>104</v>
      </c>
      <c r="J131" s="165">
        <f t="shared" si="7"/>
        <v>6880.6399999999994</v>
      </c>
      <c r="K131" s="166">
        <f t="shared" si="11"/>
        <v>0</v>
      </c>
      <c r="L131" s="167" t="e">
        <f t="shared" si="8"/>
        <v>#DIV/0!</v>
      </c>
      <c r="M131" s="168" t="e">
        <f t="shared" si="9"/>
        <v>#DIV/0!</v>
      </c>
      <c r="N131" s="169" t="str">
        <f>'3. Kalk. SVS UR'!$F$52</f>
        <v/>
      </c>
      <c r="O131" s="169" t="e">
        <f t="shared" si="12"/>
        <v>#VALUE!</v>
      </c>
      <c r="P131" s="169" t="e">
        <f t="shared" si="13"/>
        <v>#VALUE!</v>
      </c>
      <c r="Q131" s="169" t="e">
        <f t="shared" si="10"/>
        <v>#VALUE!</v>
      </c>
      <c r="R131" s="179"/>
      <c r="T131" s="17"/>
    </row>
    <row r="132" spans="1:20" ht="15" customHeight="1" x14ac:dyDescent="0.2">
      <c r="A132" s="160" t="s">
        <v>388</v>
      </c>
      <c r="B132" s="161" t="s">
        <v>492</v>
      </c>
      <c r="C132" s="217" t="s">
        <v>503</v>
      </c>
      <c r="D132" s="246" t="s">
        <v>377</v>
      </c>
      <c r="E132" s="164" t="s">
        <v>504</v>
      </c>
      <c r="F132" s="219">
        <v>25.98</v>
      </c>
      <c r="G132" s="212">
        <v>1</v>
      </c>
      <c r="H132" s="178" t="s">
        <v>37</v>
      </c>
      <c r="I132" s="164">
        <f>VLOOKUP(G132,'1.  Legende RH und RG'!$A$15:$D$20,3,FALSE)</f>
        <v>52</v>
      </c>
      <c r="J132" s="165">
        <f t="shared" si="7"/>
        <v>1350.96</v>
      </c>
      <c r="K132" s="166">
        <f t="shared" si="11"/>
        <v>0</v>
      </c>
      <c r="L132" s="167" t="e">
        <f t="shared" si="8"/>
        <v>#DIV/0!</v>
      </c>
      <c r="M132" s="168" t="e">
        <f t="shared" si="9"/>
        <v>#DIV/0!</v>
      </c>
      <c r="N132" s="169" t="str">
        <f>'3. Kalk. SVS UR'!$F$52</f>
        <v/>
      </c>
      <c r="O132" s="169" t="e">
        <f t="shared" si="12"/>
        <v>#VALUE!</v>
      </c>
      <c r="P132" s="169" t="e">
        <f t="shared" si="13"/>
        <v>#VALUE!</v>
      </c>
      <c r="Q132" s="169" t="e">
        <f t="shared" si="10"/>
        <v>#VALUE!</v>
      </c>
      <c r="R132" s="179"/>
      <c r="T132" s="17"/>
    </row>
    <row r="133" spans="1:20" ht="15" customHeight="1" x14ac:dyDescent="0.2">
      <c r="A133" s="160" t="s">
        <v>388</v>
      </c>
      <c r="B133" s="161" t="s">
        <v>492</v>
      </c>
      <c r="C133" s="217" t="s">
        <v>505</v>
      </c>
      <c r="D133" s="246" t="s">
        <v>506</v>
      </c>
      <c r="E133" s="164" t="s">
        <v>398</v>
      </c>
      <c r="F133" s="219">
        <v>20.14</v>
      </c>
      <c r="G133" s="212">
        <v>1</v>
      </c>
      <c r="H133" s="178" t="s">
        <v>38</v>
      </c>
      <c r="I133" s="164">
        <f>VLOOKUP(G133,'1.  Legende RH und RG'!$A$15:$D$20,3,FALSE)</f>
        <v>52</v>
      </c>
      <c r="J133" s="165">
        <f t="shared" si="7"/>
        <v>1047.28</v>
      </c>
      <c r="K133" s="166">
        <f t="shared" si="11"/>
        <v>0</v>
      </c>
      <c r="L133" s="167" t="e">
        <f t="shared" si="8"/>
        <v>#DIV/0!</v>
      </c>
      <c r="M133" s="168" t="e">
        <f t="shared" si="9"/>
        <v>#DIV/0!</v>
      </c>
      <c r="N133" s="169" t="str">
        <f>'3. Kalk. SVS UR'!$F$52</f>
        <v/>
      </c>
      <c r="O133" s="169" t="e">
        <f t="shared" si="12"/>
        <v>#VALUE!</v>
      </c>
      <c r="P133" s="169" t="e">
        <f t="shared" si="13"/>
        <v>#VALUE!</v>
      </c>
      <c r="Q133" s="169" t="e">
        <f t="shared" si="10"/>
        <v>#VALUE!</v>
      </c>
      <c r="R133" s="179"/>
      <c r="S133" s="17"/>
      <c r="T133" s="17"/>
    </row>
    <row r="134" spans="1:20" ht="15" customHeight="1" x14ac:dyDescent="0.2">
      <c r="A134" s="160" t="s">
        <v>388</v>
      </c>
      <c r="B134" s="161" t="s">
        <v>492</v>
      </c>
      <c r="C134" s="217" t="s">
        <v>507</v>
      </c>
      <c r="D134" s="246" t="s">
        <v>382</v>
      </c>
      <c r="E134" s="164" t="s">
        <v>398</v>
      </c>
      <c r="F134" s="219">
        <v>52.27</v>
      </c>
      <c r="G134" s="212">
        <v>2</v>
      </c>
      <c r="H134" s="178" t="s">
        <v>35</v>
      </c>
      <c r="I134" s="164">
        <f>VLOOKUP(G134,'1.  Legende RH und RG'!$A$15:$D$20,3,FALSE)</f>
        <v>104</v>
      </c>
      <c r="J134" s="165">
        <f t="shared" si="7"/>
        <v>5436.08</v>
      </c>
      <c r="K134" s="166">
        <f t="shared" si="11"/>
        <v>0</v>
      </c>
      <c r="L134" s="167" t="e">
        <f t="shared" si="8"/>
        <v>#DIV/0!</v>
      </c>
      <c r="M134" s="168" t="e">
        <f t="shared" si="9"/>
        <v>#DIV/0!</v>
      </c>
      <c r="N134" s="169" t="str">
        <f>'3. Kalk. SVS UR'!$F$52</f>
        <v/>
      </c>
      <c r="O134" s="169" t="e">
        <f t="shared" si="12"/>
        <v>#VALUE!</v>
      </c>
      <c r="P134" s="169" t="e">
        <f t="shared" si="13"/>
        <v>#VALUE!</v>
      </c>
      <c r="Q134" s="169" t="e">
        <f t="shared" si="10"/>
        <v>#VALUE!</v>
      </c>
      <c r="R134" s="179"/>
      <c r="S134" s="17"/>
      <c r="T134" s="17"/>
    </row>
    <row r="135" spans="1:20" ht="15" customHeight="1" x14ac:dyDescent="0.2">
      <c r="A135" s="160" t="s">
        <v>388</v>
      </c>
      <c r="B135" s="161" t="s">
        <v>492</v>
      </c>
      <c r="C135" s="217" t="s">
        <v>508</v>
      </c>
      <c r="D135" s="246" t="s">
        <v>382</v>
      </c>
      <c r="E135" s="164" t="s">
        <v>398</v>
      </c>
      <c r="F135" s="219">
        <v>53.23</v>
      </c>
      <c r="G135" s="212">
        <v>2</v>
      </c>
      <c r="H135" s="178" t="s">
        <v>35</v>
      </c>
      <c r="I135" s="164">
        <f>VLOOKUP(G135,'1.  Legende RH und RG'!$A$15:$D$20,3,FALSE)</f>
        <v>104</v>
      </c>
      <c r="J135" s="165">
        <f t="shared" si="7"/>
        <v>5535.92</v>
      </c>
      <c r="K135" s="166">
        <f t="shared" si="11"/>
        <v>0</v>
      </c>
      <c r="L135" s="167" t="e">
        <f t="shared" si="8"/>
        <v>#DIV/0!</v>
      </c>
      <c r="M135" s="168" t="e">
        <f t="shared" si="9"/>
        <v>#DIV/0!</v>
      </c>
      <c r="N135" s="169" t="str">
        <f>'3. Kalk. SVS UR'!$F$52</f>
        <v/>
      </c>
      <c r="O135" s="169" t="e">
        <f t="shared" si="12"/>
        <v>#VALUE!</v>
      </c>
      <c r="P135" s="169" t="e">
        <f t="shared" si="13"/>
        <v>#VALUE!</v>
      </c>
      <c r="Q135" s="169" t="e">
        <f t="shared" si="10"/>
        <v>#VALUE!</v>
      </c>
      <c r="R135" s="179"/>
      <c r="S135" s="17"/>
      <c r="T135" s="17"/>
    </row>
    <row r="136" spans="1:20" ht="15" customHeight="1" x14ac:dyDescent="0.2">
      <c r="A136" s="160" t="s">
        <v>388</v>
      </c>
      <c r="B136" s="161" t="s">
        <v>492</v>
      </c>
      <c r="C136" s="217" t="s">
        <v>509</v>
      </c>
      <c r="D136" s="246" t="s">
        <v>510</v>
      </c>
      <c r="E136" s="164" t="s">
        <v>398</v>
      </c>
      <c r="F136" s="219">
        <v>26.06</v>
      </c>
      <c r="G136" s="212">
        <v>2</v>
      </c>
      <c r="H136" s="178" t="s">
        <v>38</v>
      </c>
      <c r="I136" s="164">
        <f>VLOOKUP(G136,'1.  Legende RH und RG'!$A$15:$D$20,3,FALSE)</f>
        <v>104</v>
      </c>
      <c r="J136" s="165">
        <f t="shared" si="7"/>
        <v>2710.24</v>
      </c>
      <c r="K136" s="166">
        <f t="shared" si="11"/>
        <v>0</v>
      </c>
      <c r="L136" s="167" t="e">
        <f t="shared" si="8"/>
        <v>#DIV/0!</v>
      </c>
      <c r="M136" s="168" t="e">
        <f t="shared" si="9"/>
        <v>#DIV/0!</v>
      </c>
      <c r="N136" s="169" t="str">
        <f>'3. Kalk. SVS UR'!$F$52</f>
        <v/>
      </c>
      <c r="O136" s="169" t="e">
        <f t="shared" si="12"/>
        <v>#VALUE!</v>
      </c>
      <c r="P136" s="169" t="e">
        <f t="shared" si="13"/>
        <v>#VALUE!</v>
      </c>
      <c r="Q136" s="169" t="e">
        <f t="shared" si="10"/>
        <v>#VALUE!</v>
      </c>
      <c r="R136" s="179"/>
      <c r="S136" s="17"/>
      <c r="T136" s="17"/>
    </row>
    <row r="137" spans="1:20" ht="15" customHeight="1" x14ac:dyDescent="0.2">
      <c r="A137" s="160" t="s">
        <v>388</v>
      </c>
      <c r="B137" s="161" t="s">
        <v>492</v>
      </c>
      <c r="C137" s="217" t="s">
        <v>511</v>
      </c>
      <c r="D137" s="246" t="s">
        <v>380</v>
      </c>
      <c r="E137" s="164" t="s">
        <v>504</v>
      </c>
      <c r="F137" s="255">
        <v>17.920000000000002</v>
      </c>
      <c r="G137" s="212">
        <v>1</v>
      </c>
      <c r="H137" s="178" t="s">
        <v>37</v>
      </c>
      <c r="I137" s="164">
        <f>VLOOKUP(G137,'1.  Legende RH und RG'!$A$15:$D$20,3,FALSE)</f>
        <v>52</v>
      </c>
      <c r="J137" s="165">
        <f t="shared" si="7"/>
        <v>931.84000000000015</v>
      </c>
      <c r="K137" s="166">
        <f t="shared" si="11"/>
        <v>0</v>
      </c>
      <c r="L137" s="167" t="e">
        <f t="shared" si="8"/>
        <v>#DIV/0!</v>
      </c>
      <c r="M137" s="168" t="e">
        <f t="shared" si="9"/>
        <v>#DIV/0!</v>
      </c>
      <c r="N137" s="169" t="str">
        <f>'3. Kalk. SVS UR'!$F$52</f>
        <v/>
      </c>
      <c r="O137" s="169" t="e">
        <f t="shared" si="12"/>
        <v>#VALUE!</v>
      </c>
      <c r="P137" s="169" t="e">
        <f t="shared" si="13"/>
        <v>#VALUE!</v>
      </c>
      <c r="Q137" s="169" t="e">
        <f t="shared" si="10"/>
        <v>#VALUE!</v>
      </c>
      <c r="R137" s="179"/>
      <c r="S137" s="17"/>
      <c r="T137" s="17"/>
    </row>
    <row r="138" spans="1:20" ht="15" customHeight="1" x14ac:dyDescent="0.2">
      <c r="A138" s="160" t="s">
        <v>388</v>
      </c>
      <c r="B138" s="161" t="s">
        <v>492</v>
      </c>
      <c r="C138" s="217" t="s">
        <v>512</v>
      </c>
      <c r="D138" s="246" t="s">
        <v>133</v>
      </c>
      <c r="E138" s="244" t="s">
        <v>398</v>
      </c>
      <c r="F138" s="219">
        <v>18.89</v>
      </c>
      <c r="G138" s="161">
        <v>2</v>
      </c>
      <c r="H138" s="163" t="s">
        <v>28</v>
      </c>
      <c r="I138" s="164">
        <f>VLOOKUP(G138,'1.  Legende RH und RG'!$A$15:$D$20,3,FALSE)</f>
        <v>104</v>
      </c>
      <c r="J138" s="165">
        <f t="shared" si="7"/>
        <v>1964.56</v>
      </c>
      <c r="K138" s="166">
        <f t="shared" si="11"/>
        <v>0</v>
      </c>
      <c r="L138" s="167" t="e">
        <f t="shared" si="8"/>
        <v>#DIV/0!</v>
      </c>
      <c r="M138" s="168" t="e">
        <f t="shared" si="9"/>
        <v>#DIV/0!</v>
      </c>
      <c r="N138" s="169" t="str">
        <f>'3. Kalk. SVS UR'!$F$52</f>
        <v/>
      </c>
      <c r="O138" s="169" t="e">
        <f t="shared" si="12"/>
        <v>#VALUE!</v>
      </c>
      <c r="P138" s="169" t="e">
        <f t="shared" si="13"/>
        <v>#VALUE!</v>
      </c>
      <c r="Q138" s="169" t="e">
        <f t="shared" si="10"/>
        <v>#VALUE!</v>
      </c>
      <c r="R138" s="179"/>
      <c r="S138" s="17"/>
      <c r="T138" s="17"/>
    </row>
    <row r="139" spans="1:20" ht="15" customHeight="1" x14ac:dyDescent="0.2">
      <c r="A139" s="160" t="s">
        <v>388</v>
      </c>
      <c r="B139" s="161" t="s">
        <v>492</v>
      </c>
      <c r="C139" s="217" t="s">
        <v>513</v>
      </c>
      <c r="D139" s="246" t="s">
        <v>133</v>
      </c>
      <c r="E139" s="244" t="s">
        <v>398</v>
      </c>
      <c r="F139" s="219">
        <v>41.6</v>
      </c>
      <c r="G139" s="161">
        <v>2</v>
      </c>
      <c r="H139" s="163" t="s">
        <v>28</v>
      </c>
      <c r="I139" s="164">
        <f>VLOOKUP(G139,'1.  Legende RH und RG'!$A$15:$D$20,3,FALSE)</f>
        <v>104</v>
      </c>
      <c r="J139" s="165">
        <f t="shared" si="7"/>
        <v>4326.4000000000005</v>
      </c>
      <c r="K139" s="166">
        <f t="shared" si="11"/>
        <v>0</v>
      </c>
      <c r="L139" s="167" t="e">
        <f t="shared" si="8"/>
        <v>#DIV/0!</v>
      </c>
      <c r="M139" s="168" t="e">
        <f t="shared" si="9"/>
        <v>#DIV/0!</v>
      </c>
      <c r="N139" s="169" t="str">
        <f>'3. Kalk. SVS UR'!$F$52</f>
        <v/>
      </c>
      <c r="O139" s="169" t="e">
        <f t="shared" si="12"/>
        <v>#VALUE!</v>
      </c>
      <c r="P139" s="169" t="e">
        <f t="shared" si="13"/>
        <v>#VALUE!</v>
      </c>
      <c r="Q139" s="169" t="e">
        <f t="shared" si="10"/>
        <v>#VALUE!</v>
      </c>
      <c r="R139" s="179"/>
      <c r="S139" s="17"/>
      <c r="T139" s="17"/>
    </row>
    <row r="140" spans="1:20" s="18" customFormat="1" ht="15" customHeight="1" x14ac:dyDescent="0.2">
      <c r="A140" s="160" t="s">
        <v>388</v>
      </c>
      <c r="B140" s="161" t="s">
        <v>492</v>
      </c>
      <c r="C140" s="217" t="s">
        <v>514</v>
      </c>
      <c r="D140" s="246" t="s">
        <v>133</v>
      </c>
      <c r="E140" s="244" t="s">
        <v>398</v>
      </c>
      <c r="F140" s="219">
        <v>10.029999999999999</v>
      </c>
      <c r="G140" s="161">
        <v>2</v>
      </c>
      <c r="H140" s="163" t="s">
        <v>28</v>
      </c>
      <c r="I140" s="164">
        <f>VLOOKUP(G140,'1.  Legende RH und RG'!$A$15:$D$20,3,FALSE)</f>
        <v>104</v>
      </c>
      <c r="J140" s="165">
        <f t="shared" si="7"/>
        <v>1043.1199999999999</v>
      </c>
      <c r="K140" s="166">
        <f t="shared" si="11"/>
        <v>0</v>
      </c>
      <c r="L140" s="167" t="e">
        <f t="shared" si="8"/>
        <v>#DIV/0!</v>
      </c>
      <c r="M140" s="168" t="e">
        <f t="shared" si="9"/>
        <v>#DIV/0!</v>
      </c>
      <c r="N140" s="169" t="str">
        <f>'3. Kalk. SVS UR'!$F$52</f>
        <v/>
      </c>
      <c r="O140" s="169" t="e">
        <f t="shared" si="12"/>
        <v>#VALUE!</v>
      </c>
      <c r="P140" s="169" t="e">
        <f t="shared" si="13"/>
        <v>#VALUE!</v>
      </c>
      <c r="Q140" s="169" t="e">
        <f t="shared" si="10"/>
        <v>#VALUE!</v>
      </c>
      <c r="R140" s="179"/>
    </row>
    <row r="141" spans="1:20" ht="15" customHeight="1" x14ac:dyDescent="0.25">
      <c r="A141" s="200" t="s">
        <v>515</v>
      </c>
      <c r="B141" s="212" t="s">
        <v>516</v>
      </c>
      <c r="C141" s="223" t="s">
        <v>517</v>
      </c>
      <c r="D141" s="256" t="s">
        <v>518</v>
      </c>
      <c r="E141" s="164" t="s">
        <v>141</v>
      </c>
      <c r="F141" s="255">
        <v>70.25</v>
      </c>
      <c r="G141" s="212">
        <v>2</v>
      </c>
      <c r="H141" s="178" t="s">
        <v>37</v>
      </c>
      <c r="I141" s="164">
        <f>VLOOKUP(G141,'1.  Legende RH und RG'!$A$15:$D$20,3,FALSE)</f>
        <v>104</v>
      </c>
      <c r="J141" s="165">
        <f t="shared" si="7"/>
        <v>7306</v>
      </c>
      <c r="K141" s="166">
        <f t="shared" si="11"/>
        <v>0</v>
      </c>
      <c r="L141" s="167" t="e">
        <f t="shared" si="8"/>
        <v>#DIV/0!</v>
      </c>
      <c r="M141" s="168" t="e">
        <f t="shared" si="9"/>
        <v>#DIV/0!</v>
      </c>
      <c r="N141" s="169" t="str">
        <f>'3. Kalk. SVS UR'!$F$52</f>
        <v/>
      </c>
      <c r="O141" s="169" t="e">
        <f t="shared" si="12"/>
        <v>#VALUE!</v>
      </c>
      <c r="P141" s="169" t="e">
        <f t="shared" si="13"/>
        <v>#VALUE!</v>
      </c>
      <c r="Q141" s="169" t="e">
        <f t="shared" si="10"/>
        <v>#VALUE!</v>
      </c>
      <c r="R141" s="179"/>
      <c r="S141" s="17"/>
      <c r="T141" s="17"/>
    </row>
    <row r="142" spans="1:20" ht="15" customHeight="1" x14ac:dyDescent="0.2">
      <c r="A142" s="160" t="s">
        <v>515</v>
      </c>
      <c r="B142" s="161" t="s">
        <v>519</v>
      </c>
      <c r="C142" s="209" t="s">
        <v>520</v>
      </c>
      <c r="D142" s="210" t="s">
        <v>133</v>
      </c>
      <c r="E142" s="161" t="s">
        <v>398</v>
      </c>
      <c r="F142" s="224">
        <v>20.54</v>
      </c>
      <c r="G142" s="161">
        <v>2</v>
      </c>
      <c r="H142" s="163" t="s">
        <v>28</v>
      </c>
      <c r="I142" s="164">
        <f>VLOOKUP(G142,'1.  Legende RH und RG'!$A$15:$D$20,3,FALSE)</f>
        <v>104</v>
      </c>
      <c r="J142" s="165">
        <f t="shared" si="7"/>
        <v>2136.16</v>
      </c>
      <c r="K142" s="166">
        <f t="shared" si="11"/>
        <v>0</v>
      </c>
      <c r="L142" s="167" t="e">
        <f t="shared" si="8"/>
        <v>#DIV/0!</v>
      </c>
      <c r="M142" s="168" t="e">
        <f t="shared" si="9"/>
        <v>#DIV/0!</v>
      </c>
      <c r="N142" s="169" t="str">
        <f>'3. Kalk. SVS UR'!$F$52</f>
        <v/>
      </c>
      <c r="O142" s="169" t="e">
        <f t="shared" si="12"/>
        <v>#VALUE!</v>
      </c>
      <c r="P142" s="169" t="e">
        <f t="shared" si="13"/>
        <v>#VALUE!</v>
      </c>
      <c r="Q142" s="169" t="e">
        <f t="shared" si="10"/>
        <v>#VALUE!</v>
      </c>
      <c r="R142" s="179"/>
      <c r="S142" s="17"/>
      <c r="T142" s="17"/>
    </row>
    <row r="143" spans="1:20" ht="15" customHeight="1" x14ac:dyDescent="0.2">
      <c r="A143" s="160" t="s">
        <v>515</v>
      </c>
      <c r="B143" s="161" t="s">
        <v>519</v>
      </c>
      <c r="C143" s="209" t="s">
        <v>521</v>
      </c>
      <c r="D143" s="210" t="s">
        <v>133</v>
      </c>
      <c r="E143" s="161" t="s">
        <v>398</v>
      </c>
      <c r="F143" s="224">
        <v>28.57</v>
      </c>
      <c r="G143" s="161">
        <v>2</v>
      </c>
      <c r="H143" s="163" t="s">
        <v>28</v>
      </c>
      <c r="I143" s="164">
        <f>VLOOKUP(G143,'1.  Legende RH und RG'!$A$15:$D$20,3,FALSE)</f>
        <v>104</v>
      </c>
      <c r="J143" s="165">
        <f t="shared" si="7"/>
        <v>2971.28</v>
      </c>
      <c r="K143" s="166">
        <f t="shared" si="11"/>
        <v>0</v>
      </c>
      <c r="L143" s="167" t="e">
        <f t="shared" si="8"/>
        <v>#DIV/0!</v>
      </c>
      <c r="M143" s="168" t="e">
        <f t="shared" si="9"/>
        <v>#DIV/0!</v>
      </c>
      <c r="N143" s="169" t="str">
        <f>'3. Kalk. SVS UR'!$F$52</f>
        <v/>
      </c>
      <c r="O143" s="169" t="e">
        <f t="shared" si="12"/>
        <v>#VALUE!</v>
      </c>
      <c r="P143" s="169" t="e">
        <f t="shared" si="13"/>
        <v>#VALUE!</v>
      </c>
      <c r="Q143" s="169" t="e">
        <f t="shared" si="10"/>
        <v>#VALUE!</v>
      </c>
      <c r="R143" s="179"/>
      <c r="S143" s="17"/>
      <c r="T143" s="17"/>
    </row>
    <row r="144" spans="1:20" ht="15" customHeight="1" x14ac:dyDescent="0.2">
      <c r="A144" s="160" t="s">
        <v>515</v>
      </c>
      <c r="B144" s="161" t="s">
        <v>519</v>
      </c>
      <c r="C144" s="209" t="s">
        <v>522</v>
      </c>
      <c r="D144" s="210" t="s">
        <v>133</v>
      </c>
      <c r="E144" s="161" t="s">
        <v>398</v>
      </c>
      <c r="F144" s="224">
        <v>17.3</v>
      </c>
      <c r="G144" s="161">
        <v>2</v>
      </c>
      <c r="H144" s="163" t="s">
        <v>28</v>
      </c>
      <c r="I144" s="164">
        <f>VLOOKUP(G144,'1.  Legende RH und RG'!$A$15:$D$20,3,FALSE)</f>
        <v>104</v>
      </c>
      <c r="J144" s="165">
        <f t="shared" si="7"/>
        <v>1799.2</v>
      </c>
      <c r="K144" s="166">
        <f t="shared" si="11"/>
        <v>0</v>
      </c>
      <c r="L144" s="167" t="e">
        <f t="shared" si="8"/>
        <v>#DIV/0!</v>
      </c>
      <c r="M144" s="168" t="e">
        <f t="shared" si="9"/>
        <v>#DIV/0!</v>
      </c>
      <c r="N144" s="169" t="str">
        <f>'3. Kalk. SVS UR'!$F$52</f>
        <v/>
      </c>
      <c r="O144" s="169" t="e">
        <f t="shared" si="12"/>
        <v>#VALUE!</v>
      </c>
      <c r="P144" s="169" t="e">
        <f t="shared" si="13"/>
        <v>#VALUE!</v>
      </c>
      <c r="Q144" s="169" t="e">
        <f t="shared" si="10"/>
        <v>#VALUE!</v>
      </c>
      <c r="R144" s="179"/>
      <c r="S144" s="17"/>
      <c r="T144" s="17"/>
    </row>
    <row r="145" spans="1:20" ht="15" customHeight="1" x14ac:dyDescent="0.2">
      <c r="A145" s="160" t="s">
        <v>515</v>
      </c>
      <c r="B145" s="161" t="s">
        <v>519</v>
      </c>
      <c r="C145" s="209" t="s">
        <v>523</v>
      </c>
      <c r="D145" s="210" t="s">
        <v>133</v>
      </c>
      <c r="E145" s="161" t="s">
        <v>398</v>
      </c>
      <c r="F145" s="224">
        <v>23.64</v>
      </c>
      <c r="G145" s="161">
        <v>2</v>
      </c>
      <c r="H145" s="163" t="s">
        <v>28</v>
      </c>
      <c r="I145" s="164">
        <f>VLOOKUP(G145,'1.  Legende RH und RG'!$A$15:$D$20,3,FALSE)</f>
        <v>104</v>
      </c>
      <c r="J145" s="165">
        <f t="shared" si="7"/>
        <v>2458.56</v>
      </c>
      <c r="K145" s="166">
        <f t="shared" si="11"/>
        <v>0</v>
      </c>
      <c r="L145" s="167" t="e">
        <f t="shared" si="8"/>
        <v>#DIV/0!</v>
      </c>
      <c r="M145" s="168" t="e">
        <f t="shared" si="9"/>
        <v>#DIV/0!</v>
      </c>
      <c r="N145" s="169" t="str">
        <f>'3. Kalk. SVS UR'!$F$52</f>
        <v/>
      </c>
      <c r="O145" s="169" t="e">
        <f t="shared" si="12"/>
        <v>#VALUE!</v>
      </c>
      <c r="P145" s="169" t="e">
        <f t="shared" si="13"/>
        <v>#VALUE!</v>
      </c>
      <c r="Q145" s="169" t="e">
        <f t="shared" si="10"/>
        <v>#VALUE!</v>
      </c>
      <c r="R145" s="179"/>
      <c r="S145" s="17"/>
      <c r="T145" s="17"/>
    </row>
    <row r="146" spans="1:20" ht="15" customHeight="1" x14ac:dyDescent="0.2">
      <c r="A146" s="160" t="s">
        <v>515</v>
      </c>
      <c r="B146" s="161" t="s">
        <v>519</v>
      </c>
      <c r="C146" s="209" t="s">
        <v>524</v>
      </c>
      <c r="D146" s="210" t="s">
        <v>133</v>
      </c>
      <c r="E146" s="161" t="s">
        <v>398</v>
      </c>
      <c r="F146" s="224">
        <v>17.55</v>
      </c>
      <c r="G146" s="161">
        <v>2</v>
      </c>
      <c r="H146" s="163" t="s">
        <v>28</v>
      </c>
      <c r="I146" s="164">
        <f>VLOOKUP(G146,'1.  Legende RH und RG'!$A$15:$D$20,3,FALSE)</f>
        <v>104</v>
      </c>
      <c r="J146" s="165">
        <f t="shared" si="7"/>
        <v>1825.2</v>
      </c>
      <c r="K146" s="166">
        <f t="shared" si="11"/>
        <v>0</v>
      </c>
      <c r="L146" s="167" t="e">
        <f t="shared" si="8"/>
        <v>#DIV/0!</v>
      </c>
      <c r="M146" s="168" t="e">
        <f t="shared" si="9"/>
        <v>#DIV/0!</v>
      </c>
      <c r="N146" s="169" t="str">
        <f>'3. Kalk. SVS UR'!$F$52</f>
        <v/>
      </c>
      <c r="O146" s="169" t="e">
        <f t="shared" si="12"/>
        <v>#VALUE!</v>
      </c>
      <c r="P146" s="169" t="e">
        <f t="shared" si="13"/>
        <v>#VALUE!</v>
      </c>
      <c r="Q146" s="169" t="e">
        <f t="shared" si="10"/>
        <v>#VALUE!</v>
      </c>
      <c r="R146" s="179"/>
      <c r="S146" s="17"/>
      <c r="T146" s="17"/>
    </row>
    <row r="147" spans="1:20" ht="15" customHeight="1" x14ac:dyDescent="0.2">
      <c r="A147" s="160" t="s">
        <v>515</v>
      </c>
      <c r="B147" s="161" t="s">
        <v>519</v>
      </c>
      <c r="C147" s="209" t="s">
        <v>525</v>
      </c>
      <c r="D147" s="210" t="s">
        <v>133</v>
      </c>
      <c r="E147" s="161" t="s">
        <v>398</v>
      </c>
      <c r="F147" s="224">
        <v>23.65</v>
      </c>
      <c r="G147" s="161">
        <v>2</v>
      </c>
      <c r="H147" s="163" t="s">
        <v>28</v>
      </c>
      <c r="I147" s="164">
        <f>VLOOKUP(G147,'1.  Legende RH und RG'!$A$15:$D$20,3,FALSE)</f>
        <v>104</v>
      </c>
      <c r="J147" s="165">
        <f t="shared" si="7"/>
        <v>2459.6</v>
      </c>
      <c r="K147" s="166">
        <f t="shared" si="11"/>
        <v>0</v>
      </c>
      <c r="L147" s="167" t="e">
        <f t="shared" si="8"/>
        <v>#DIV/0!</v>
      </c>
      <c r="M147" s="168" t="e">
        <f t="shared" si="9"/>
        <v>#DIV/0!</v>
      </c>
      <c r="N147" s="169" t="str">
        <f>'3. Kalk. SVS UR'!$F$52</f>
        <v/>
      </c>
      <c r="O147" s="169" t="e">
        <f t="shared" si="12"/>
        <v>#VALUE!</v>
      </c>
      <c r="P147" s="169" t="e">
        <f t="shared" si="13"/>
        <v>#VALUE!</v>
      </c>
      <c r="Q147" s="169" t="e">
        <f t="shared" si="10"/>
        <v>#VALUE!</v>
      </c>
      <c r="R147" s="179"/>
      <c r="S147" s="17"/>
      <c r="T147" s="17"/>
    </row>
    <row r="148" spans="1:20" ht="15" customHeight="1" x14ac:dyDescent="0.2">
      <c r="A148" s="160" t="s">
        <v>515</v>
      </c>
      <c r="B148" s="161" t="s">
        <v>519</v>
      </c>
      <c r="C148" s="209" t="s">
        <v>526</v>
      </c>
      <c r="D148" s="210" t="s">
        <v>133</v>
      </c>
      <c r="E148" s="161" t="s">
        <v>398</v>
      </c>
      <c r="F148" s="224">
        <v>17.55</v>
      </c>
      <c r="G148" s="161">
        <v>2</v>
      </c>
      <c r="H148" s="163" t="s">
        <v>28</v>
      </c>
      <c r="I148" s="164">
        <f>VLOOKUP(G148,'1.  Legende RH und RG'!$A$15:$D$20,3,FALSE)</f>
        <v>104</v>
      </c>
      <c r="J148" s="165">
        <f t="shared" si="7"/>
        <v>1825.2</v>
      </c>
      <c r="K148" s="166">
        <f t="shared" si="11"/>
        <v>0</v>
      </c>
      <c r="L148" s="167" t="e">
        <f t="shared" si="8"/>
        <v>#DIV/0!</v>
      </c>
      <c r="M148" s="168" t="e">
        <f t="shared" si="9"/>
        <v>#DIV/0!</v>
      </c>
      <c r="N148" s="169" t="str">
        <f>'3. Kalk. SVS UR'!$F$52</f>
        <v/>
      </c>
      <c r="O148" s="169" t="e">
        <f t="shared" si="12"/>
        <v>#VALUE!</v>
      </c>
      <c r="P148" s="169" t="e">
        <f t="shared" si="13"/>
        <v>#VALUE!</v>
      </c>
      <c r="Q148" s="169" t="e">
        <f t="shared" si="10"/>
        <v>#VALUE!</v>
      </c>
      <c r="R148" s="179"/>
      <c r="S148" s="17"/>
      <c r="T148" s="17"/>
    </row>
    <row r="149" spans="1:20" ht="15" customHeight="1" x14ac:dyDescent="0.2">
      <c r="A149" s="160" t="s">
        <v>515</v>
      </c>
      <c r="B149" s="161" t="s">
        <v>519</v>
      </c>
      <c r="C149" s="209" t="s">
        <v>527</v>
      </c>
      <c r="D149" s="210" t="s">
        <v>133</v>
      </c>
      <c r="E149" s="161" t="s">
        <v>398</v>
      </c>
      <c r="F149" s="224">
        <v>23.65</v>
      </c>
      <c r="G149" s="161">
        <v>2</v>
      </c>
      <c r="H149" s="163" t="s">
        <v>28</v>
      </c>
      <c r="I149" s="164">
        <f>VLOOKUP(G149,'1.  Legende RH und RG'!$A$15:$D$20,3,FALSE)</f>
        <v>104</v>
      </c>
      <c r="J149" s="165">
        <f t="shared" si="7"/>
        <v>2459.6</v>
      </c>
      <c r="K149" s="166">
        <f t="shared" si="11"/>
        <v>0</v>
      </c>
      <c r="L149" s="167" t="e">
        <f t="shared" si="8"/>
        <v>#DIV/0!</v>
      </c>
      <c r="M149" s="168" t="e">
        <f t="shared" si="9"/>
        <v>#DIV/0!</v>
      </c>
      <c r="N149" s="169" t="str">
        <f>'3. Kalk. SVS UR'!$F$52</f>
        <v/>
      </c>
      <c r="O149" s="169" t="e">
        <f t="shared" si="12"/>
        <v>#VALUE!</v>
      </c>
      <c r="P149" s="169" t="e">
        <f t="shared" si="13"/>
        <v>#VALUE!</v>
      </c>
      <c r="Q149" s="169" t="e">
        <f t="shared" si="10"/>
        <v>#VALUE!</v>
      </c>
      <c r="R149" s="179"/>
      <c r="S149" s="17"/>
      <c r="T149" s="17"/>
    </row>
    <row r="150" spans="1:20" ht="15" customHeight="1" x14ac:dyDescent="0.2">
      <c r="A150" s="160" t="s">
        <v>515</v>
      </c>
      <c r="B150" s="161" t="s">
        <v>519</v>
      </c>
      <c r="C150" s="209" t="s">
        <v>528</v>
      </c>
      <c r="D150" s="210" t="s">
        <v>133</v>
      </c>
      <c r="E150" s="161" t="s">
        <v>398</v>
      </c>
      <c r="F150" s="224">
        <v>23.65</v>
      </c>
      <c r="G150" s="161">
        <v>2</v>
      </c>
      <c r="H150" s="163" t="s">
        <v>28</v>
      </c>
      <c r="I150" s="164">
        <f>VLOOKUP(G150,'1.  Legende RH und RG'!$A$15:$D$20,3,FALSE)</f>
        <v>104</v>
      </c>
      <c r="J150" s="165">
        <f t="shared" si="7"/>
        <v>2459.6</v>
      </c>
      <c r="K150" s="166">
        <f t="shared" si="11"/>
        <v>0</v>
      </c>
      <c r="L150" s="167" t="e">
        <f t="shared" si="8"/>
        <v>#DIV/0!</v>
      </c>
      <c r="M150" s="168" t="e">
        <f t="shared" si="9"/>
        <v>#DIV/0!</v>
      </c>
      <c r="N150" s="169" t="str">
        <f>'3. Kalk. SVS UR'!$F$52</f>
        <v/>
      </c>
      <c r="O150" s="169" t="e">
        <f t="shared" si="12"/>
        <v>#VALUE!</v>
      </c>
      <c r="P150" s="169" t="e">
        <f t="shared" si="13"/>
        <v>#VALUE!</v>
      </c>
      <c r="Q150" s="169" t="e">
        <f t="shared" si="10"/>
        <v>#VALUE!</v>
      </c>
      <c r="R150" s="179"/>
      <c r="S150" s="17"/>
      <c r="T150" s="17"/>
    </row>
    <row r="151" spans="1:20" ht="15" customHeight="1" x14ac:dyDescent="0.2">
      <c r="A151" s="160" t="s">
        <v>515</v>
      </c>
      <c r="B151" s="161" t="s">
        <v>519</v>
      </c>
      <c r="C151" s="209" t="s">
        <v>529</v>
      </c>
      <c r="D151" s="210" t="s">
        <v>133</v>
      </c>
      <c r="E151" s="161" t="s">
        <v>398</v>
      </c>
      <c r="F151" s="224">
        <v>23.71</v>
      </c>
      <c r="G151" s="161">
        <v>2</v>
      </c>
      <c r="H151" s="163" t="s">
        <v>28</v>
      </c>
      <c r="I151" s="164">
        <f>VLOOKUP(G151,'1.  Legende RH und RG'!$A$15:$D$20,3,FALSE)</f>
        <v>104</v>
      </c>
      <c r="J151" s="165">
        <f t="shared" si="7"/>
        <v>2465.84</v>
      </c>
      <c r="K151" s="166">
        <f t="shared" si="11"/>
        <v>0</v>
      </c>
      <c r="L151" s="167" t="e">
        <f t="shared" si="8"/>
        <v>#DIV/0!</v>
      </c>
      <c r="M151" s="168" t="e">
        <f t="shared" si="9"/>
        <v>#DIV/0!</v>
      </c>
      <c r="N151" s="169" t="str">
        <f>'3. Kalk. SVS UR'!$F$52</f>
        <v/>
      </c>
      <c r="O151" s="169" t="e">
        <f t="shared" si="12"/>
        <v>#VALUE!</v>
      </c>
      <c r="P151" s="169" t="e">
        <f t="shared" si="13"/>
        <v>#VALUE!</v>
      </c>
      <c r="Q151" s="169" t="e">
        <f t="shared" si="10"/>
        <v>#VALUE!</v>
      </c>
      <c r="R151" s="179"/>
      <c r="S151" s="17"/>
      <c r="T151" s="17"/>
    </row>
    <row r="152" spans="1:20" ht="15" customHeight="1" x14ac:dyDescent="0.2">
      <c r="A152" s="160" t="s">
        <v>515</v>
      </c>
      <c r="B152" s="161" t="s">
        <v>519</v>
      </c>
      <c r="C152" s="209" t="s">
        <v>530</v>
      </c>
      <c r="D152" s="210" t="s">
        <v>133</v>
      </c>
      <c r="E152" s="161" t="s">
        <v>398</v>
      </c>
      <c r="F152" s="224">
        <v>17.28</v>
      </c>
      <c r="G152" s="161">
        <v>2</v>
      </c>
      <c r="H152" s="163" t="s">
        <v>28</v>
      </c>
      <c r="I152" s="164">
        <f>VLOOKUP(G152,'1.  Legende RH und RG'!$A$15:$D$20,3,FALSE)</f>
        <v>104</v>
      </c>
      <c r="J152" s="165">
        <f t="shared" si="7"/>
        <v>1797.1200000000001</v>
      </c>
      <c r="K152" s="166">
        <f t="shared" si="11"/>
        <v>0</v>
      </c>
      <c r="L152" s="167" t="e">
        <f t="shared" si="8"/>
        <v>#DIV/0!</v>
      </c>
      <c r="M152" s="168" t="e">
        <f t="shared" si="9"/>
        <v>#DIV/0!</v>
      </c>
      <c r="N152" s="169" t="str">
        <f>'3. Kalk. SVS UR'!$F$52</f>
        <v/>
      </c>
      <c r="O152" s="169" t="e">
        <f t="shared" si="12"/>
        <v>#VALUE!</v>
      </c>
      <c r="P152" s="169" t="e">
        <f t="shared" si="13"/>
        <v>#VALUE!</v>
      </c>
      <c r="Q152" s="169" t="e">
        <f t="shared" si="10"/>
        <v>#VALUE!</v>
      </c>
      <c r="R152" s="179"/>
      <c r="S152" s="17"/>
      <c r="T152" s="17"/>
    </row>
    <row r="153" spans="1:20" ht="15" customHeight="1" x14ac:dyDescent="0.2">
      <c r="A153" s="160" t="s">
        <v>515</v>
      </c>
      <c r="B153" s="161" t="s">
        <v>519</v>
      </c>
      <c r="C153" s="209" t="s">
        <v>531</v>
      </c>
      <c r="D153" s="210" t="s">
        <v>133</v>
      </c>
      <c r="E153" s="161" t="s">
        <v>398</v>
      </c>
      <c r="F153" s="224">
        <v>28.57</v>
      </c>
      <c r="G153" s="161">
        <v>2</v>
      </c>
      <c r="H153" s="163" t="s">
        <v>28</v>
      </c>
      <c r="I153" s="164">
        <f>VLOOKUP(G153,'1.  Legende RH und RG'!$A$15:$D$20,3,FALSE)</f>
        <v>104</v>
      </c>
      <c r="J153" s="165">
        <f t="shared" si="7"/>
        <v>2971.28</v>
      </c>
      <c r="K153" s="166">
        <f t="shared" si="11"/>
        <v>0</v>
      </c>
      <c r="L153" s="167" t="e">
        <f t="shared" si="8"/>
        <v>#DIV/0!</v>
      </c>
      <c r="M153" s="168" t="e">
        <f t="shared" si="9"/>
        <v>#DIV/0!</v>
      </c>
      <c r="N153" s="169" t="str">
        <f>'3. Kalk. SVS UR'!$F$52</f>
        <v/>
      </c>
      <c r="O153" s="169" t="e">
        <f t="shared" si="12"/>
        <v>#VALUE!</v>
      </c>
      <c r="P153" s="169" t="e">
        <f t="shared" si="13"/>
        <v>#VALUE!</v>
      </c>
      <c r="Q153" s="169" t="e">
        <f t="shared" si="10"/>
        <v>#VALUE!</v>
      </c>
      <c r="R153" s="179"/>
      <c r="S153" s="17"/>
      <c r="T153" s="17"/>
    </row>
    <row r="154" spans="1:20" ht="15" customHeight="1" x14ac:dyDescent="0.2">
      <c r="A154" s="160" t="s">
        <v>515</v>
      </c>
      <c r="B154" s="161" t="s">
        <v>519</v>
      </c>
      <c r="C154" s="209" t="s">
        <v>532</v>
      </c>
      <c r="D154" s="210" t="s">
        <v>133</v>
      </c>
      <c r="E154" s="161" t="s">
        <v>398</v>
      </c>
      <c r="F154" s="224">
        <v>25.69</v>
      </c>
      <c r="G154" s="161">
        <v>2</v>
      </c>
      <c r="H154" s="163" t="s">
        <v>28</v>
      </c>
      <c r="I154" s="164">
        <f>VLOOKUP(G154,'1.  Legende RH und RG'!$A$15:$D$20,3,FALSE)</f>
        <v>104</v>
      </c>
      <c r="J154" s="165">
        <f t="shared" si="7"/>
        <v>2671.76</v>
      </c>
      <c r="K154" s="166">
        <f t="shared" ref="K154:K189" si="14">ROUND(HLOOKUP(H154,$E$21:$O$22,2,FALSE),2)</f>
        <v>0</v>
      </c>
      <c r="L154" s="167" t="e">
        <f t="shared" si="8"/>
        <v>#DIV/0!</v>
      </c>
      <c r="M154" s="168" t="e">
        <f t="shared" si="9"/>
        <v>#DIV/0!</v>
      </c>
      <c r="N154" s="169" t="str">
        <f>'3. Kalk. SVS UR'!$F$52</f>
        <v/>
      </c>
      <c r="O154" s="169" t="e">
        <f t="shared" si="12"/>
        <v>#VALUE!</v>
      </c>
      <c r="P154" s="169" t="e">
        <f t="shared" si="13"/>
        <v>#VALUE!</v>
      </c>
      <c r="Q154" s="169" t="e">
        <f t="shared" si="10"/>
        <v>#VALUE!</v>
      </c>
      <c r="R154" s="179"/>
      <c r="S154" s="17"/>
      <c r="T154" s="17"/>
    </row>
    <row r="155" spans="1:20" ht="15" customHeight="1" x14ac:dyDescent="0.2">
      <c r="A155" s="160" t="s">
        <v>515</v>
      </c>
      <c r="B155" s="161" t="s">
        <v>519</v>
      </c>
      <c r="C155" s="209" t="s">
        <v>533</v>
      </c>
      <c r="D155" s="210" t="s">
        <v>135</v>
      </c>
      <c r="E155" s="212" t="s">
        <v>398</v>
      </c>
      <c r="F155" s="224">
        <v>20.350000000000001</v>
      </c>
      <c r="G155" s="212">
        <v>3</v>
      </c>
      <c r="H155" s="178" t="s">
        <v>29</v>
      </c>
      <c r="I155" s="164">
        <f>VLOOKUP(G155,'1.  Legende RH und RG'!$A$15:$D$20,3,FALSE)</f>
        <v>156</v>
      </c>
      <c r="J155" s="165">
        <f t="shared" si="7"/>
        <v>3174.6000000000004</v>
      </c>
      <c r="K155" s="166">
        <f t="shared" si="14"/>
        <v>0</v>
      </c>
      <c r="L155" s="167" t="e">
        <f t="shared" si="8"/>
        <v>#DIV/0!</v>
      </c>
      <c r="M155" s="168" t="e">
        <f t="shared" si="9"/>
        <v>#DIV/0!</v>
      </c>
      <c r="N155" s="169" t="str">
        <f>'3. Kalk. SVS UR'!$F$52</f>
        <v/>
      </c>
      <c r="O155" s="169" t="e">
        <f t="shared" ref="O155:O189" si="15">ROUND(ROUND(N155,2)*L155,2)</f>
        <v>#VALUE!</v>
      </c>
      <c r="P155" s="169" t="e">
        <f t="shared" ref="P155:P189" si="16">ROUND(O155/12,2)</f>
        <v>#VALUE!</v>
      </c>
      <c r="Q155" s="169" t="e">
        <f t="shared" si="10"/>
        <v>#VALUE!</v>
      </c>
      <c r="R155" s="179"/>
      <c r="T155" s="17"/>
    </row>
    <row r="156" spans="1:20" ht="15" customHeight="1" x14ac:dyDescent="0.2">
      <c r="A156" s="160" t="s">
        <v>515</v>
      </c>
      <c r="B156" s="161" t="s">
        <v>519</v>
      </c>
      <c r="C156" s="209" t="s">
        <v>534</v>
      </c>
      <c r="D156" s="210" t="s">
        <v>496</v>
      </c>
      <c r="E156" s="212" t="s">
        <v>136</v>
      </c>
      <c r="F156" s="224">
        <v>5.47</v>
      </c>
      <c r="G156" s="212">
        <v>5</v>
      </c>
      <c r="H156" s="178" t="s">
        <v>30</v>
      </c>
      <c r="I156" s="164">
        <f>VLOOKUP(G156,'1.  Legende RH und RG'!$A$15:$D$20,3,FALSE)</f>
        <v>250</v>
      </c>
      <c r="J156" s="165">
        <f t="shared" si="7"/>
        <v>1367.5</v>
      </c>
      <c r="K156" s="166">
        <f t="shared" si="14"/>
        <v>0</v>
      </c>
      <c r="L156" s="167" t="e">
        <f t="shared" si="8"/>
        <v>#DIV/0!</v>
      </c>
      <c r="M156" s="168" t="e">
        <f t="shared" si="9"/>
        <v>#DIV/0!</v>
      </c>
      <c r="N156" s="169" t="str">
        <f>'3. Kalk. SVS UR'!$F$52</f>
        <v/>
      </c>
      <c r="O156" s="169" t="e">
        <f t="shared" si="15"/>
        <v>#VALUE!</v>
      </c>
      <c r="P156" s="169" t="e">
        <f t="shared" si="16"/>
        <v>#VALUE!</v>
      </c>
      <c r="Q156" s="169" t="e">
        <f t="shared" si="10"/>
        <v>#VALUE!</v>
      </c>
      <c r="R156" s="179"/>
      <c r="T156" s="17"/>
    </row>
    <row r="157" spans="1:20" ht="15" customHeight="1" x14ac:dyDescent="0.2">
      <c r="A157" s="160" t="s">
        <v>515</v>
      </c>
      <c r="B157" s="161" t="s">
        <v>519</v>
      </c>
      <c r="C157" s="209" t="s">
        <v>535</v>
      </c>
      <c r="D157" s="210" t="s">
        <v>394</v>
      </c>
      <c r="E157" s="212" t="s">
        <v>136</v>
      </c>
      <c r="F157" s="224">
        <v>4.76</v>
      </c>
      <c r="G157" s="212">
        <v>5</v>
      </c>
      <c r="H157" s="178" t="s">
        <v>30</v>
      </c>
      <c r="I157" s="164">
        <f>VLOOKUP(G157,'1.  Legende RH und RG'!$A$15:$D$20,3,FALSE)</f>
        <v>250</v>
      </c>
      <c r="J157" s="165">
        <f t="shared" si="7"/>
        <v>1190</v>
      </c>
      <c r="K157" s="166">
        <f t="shared" si="14"/>
        <v>0</v>
      </c>
      <c r="L157" s="167" t="e">
        <f t="shared" si="8"/>
        <v>#DIV/0!</v>
      </c>
      <c r="M157" s="168" t="e">
        <f t="shared" si="9"/>
        <v>#DIV/0!</v>
      </c>
      <c r="N157" s="169" t="str">
        <f>'3. Kalk. SVS UR'!$F$52</f>
        <v/>
      </c>
      <c r="O157" s="169" t="e">
        <f t="shared" si="15"/>
        <v>#VALUE!</v>
      </c>
      <c r="P157" s="169" t="e">
        <f t="shared" si="16"/>
        <v>#VALUE!</v>
      </c>
      <c r="Q157" s="169" t="e">
        <f t="shared" si="10"/>
        <v>#VALUE!</v>
      </c>
      <c r="R157" s="179"/>
      <c r="T157" s="17"/>
    </row>
    <row r="158" spans="1:20" ht="15" customHeight="1" x14ac:dyDescent="0.2">
      <c r="A158" s="160" t="s">
        <v>515</v>
      </c>
      <c r="B158" s="161" t="s">
        <v>519</v>
      </c>
      <c r="C158" s="209" t="s">
        <v>536</v>
      </c>
      <c r="D158" s="210" t="s">
        <v>456</v>
      </c>
      <c r="E158" s="212" t="s">
        <v>141</v>
      </c>
      <c r="F158" s="224">
        <v>2.41</v>
      </c>
      <c r="G158" s="212">
        <v>2</v>
      </c>
      <c r="H158" s="178" t="s">
        <v>38</v>
      </c>
      <c r="I158" s="164">
        <f>VLOOKUP(G158,'1.  Legende RH und RG'!$A$15:$D$20,3,FALSE)</f>
        <v>104</v>
      </c>
      <c r="J158" s="165">
        <f t="shared" si="7"/>
        <v>250.64000000000001</v>
      </c>
      <c r="K158" s="166">
        <f t="shared" si="14"/>
        <v>0</v>
      </c>
      <c r="L158" s="167" t="e">
        <f t="shared" si="8"/>
        <v>#DIV/0!</v>
      </c>
      <c r="M158" s="168" t="e">
        <f t="shared" si="9"/>
        <v>#DIV/0!</v>
      </c>
      <c r="N158" s="169" t="str">
        <f>'3. Kalk. SVS UR'!$F$52</f>
        <v/>
      </c>
      <c r="O158" s="169" t="e">
        <f t="shared" si="15"/>
        <v>#VALUE!</v>
      </c>
      <c r="P158" s="169" t="e">
        <f t="shared" si="16"/>
        <v>#VALUE!</v>
      </c>
      <c r="Q158" s="169" t="e">
        <f t="shared" si="10"/>
        <v>#VALUE!</v>
      </c>
      <c r="R158" s="179"/>
      <c r="T158" s="17"/>
    </row>
    <row r="159" spans="1:20" ht="15" customHeight="1" x14ac:dyDescent="0.2">
      <c r="A159" s="160" t="s">
        <v>515</v>
      </c>
      <c r="B159" s="161" t="s">
        <v>519</v>
      </c>
      <c r="C159" s="209" t="s">
        <v>537</v>
      </c>
      <c r="D159" s="210" t="s">
        <v>498</v>
      </c>
      <c r="E159" s="212" t="s">
        <v>136</v>
      </c>
      <c r="F159" s="224">
        <v>3.05</v>
      </c>
      <c r="G159" s="212">
        <v>5</v>
      </c>
      <c r="H159" s="178" t="s">
        <v>30</v>
      </c>
      <c r="I159" s="164">
        <f>VLOOKUP(G159,'1.  Legende RH und RG'!$A$15:$D$20,3,FALSE)</f>
        <v>250</v>
      </c>
      <c r="J159" s="165">
        <f t="shared" si="7"/>
        <v>762.5</v>
      </c>
      <c r="K159" s="166">
        <f t="shared" si="14"/>
        <v>0</v>
      </c>
      <c r="L159" s="167" t="e">
        <f t="shared" si="8"/>
        <v>#DIV/0!</v>
      </c>
      <c r="M159" s="168" t="e">
        <f t="shared" si="9"/>
        <v>#DIV/0!</v>
      </c>
      <c r="N159" s="169" t="str">
        <f>'3. Kalk. SVS UR'!$F$52</f>
        <v/>
      </c>
      <c r="O159" s="169" t="e">
        <f t="shared" si="15"/>
        <v>#VALUE!</v>
      </c>
      <c r="P159" s="169" t="e">
        <f t="shared" si="16"/>
        <v>#VALUE!</v>
      </c>
      <c r="Q159" s="169" t="e">
        <f t="shared" si="10"/>
        <v>#VALUE!</v>
      </c>
      <c r="R159" s="179"/>
      <c r="T159" s="17"/>
    </row>
    <row r="160" spans="1:20" ht="15" customHeight="1" x14ac:dyDescent="0.2">
      <c r="A160" s="160" t="s">
        <v>515</v>
      </c>
      <c r="B160" s="161" t="s">
        <v>519</v>
      </c>
      <c r="C160" s="209" t="s">
        <v>538</v>
      </c>
      <c r="D160" s="210" t="s">
        <v>424</v>
      </c>
      <c r="E160" s="212" t="s">
        <v>136</v>
      </c>
      <c r="F160" s="224">
        <v>5.96</v>
      </c>
      <c r="G160" s="212">
        <v>5</v>
      </c>
      <c r="H160" s="178" t="s">
        <v>30</v>
      </c>
      <c r="I160" s="164">
        <f>VLOOKUP(G160,'1.  Legende RH und RG'!$A$15:$D$20,3,FALSE)</f>
        <v>250</v>
      </c>
      <c r="J160" s="165">
        <f t="shared" si="7"/>
        <v>1490</v>
      </c>
      <c r="K160" s="166">
        <f t="shared" si="14"/>
        <v>0</v>
      </c>
      <c r="L160" s="167" t="e">
        <f t="shared" si="8"/>
        <v>#DIV/0!</v>
      </c>
      <c r="M160" s="168" t="e">
        <f t="shared" si="9"/>
        <v>#DIV/0!</v>
      </c>
      <c r="N160" s="169" t="str">
        <f>'3. Kalk. SVS UR'!$F$52</f>
        <v/>
      </c>
      <c r="O160" s="169" t="e">
        <f t="shared" si="15"/>
        <v>#VALUE!</v>
      </c>
      <c r="P160" s="169" t="e">
        <f t="shared" si="16"/>
        <v>#VALUE!</v>
      </c>
      <c r="Q160" s="169" t="e">
        <f t="shared" si="10"/>
        <v>#VALUE!</v>
      </c>
      <c r="R160" s="179"/>
      <c r="T160" s="17"/>
    </row>
    <row r="161" spans="1:20" ht="15" customHeight="1" x14ac:dyDescent="0.2">
      <c r="A161" s="160" t="s">
        <v>515</v>
      </c>
      <c r="B161" s="161" t="s">
        <v>519</v>
      </c>
      <c r="C161" s="209" t="s">
        <v>539</v>
      </c>
      <c r="D161" s="210" t="s">
        <v>540</v>
      </c>
      <c r="E161" s="161" t="s">
        <v>141</v>
      </c>
      <c r="F161" s="224">
        <v>18.22</v>
      </c>
      <c r="G161" s="161">
        <v>5</v>
      </c>
      <c r="H161" s="163" t="s">
        <v>31</v>
      </c>
      <c r="I161" s="164">
        <f>VLOOKUP(G161,'1.  Legende RH und RG'!$A$15:$D$20,3,FALSE)</f>
        <v>250</v>
      </c>
      <c r="J161" s="165">
        <f t="shared" si="7"/>
        <v>4555</v>
      </c>
      <c r="K161" s="166">
        <f t="shared" si="14"/>
        <v>0</v>
      </c>
      <c r="L161" s="167" t="e">
        <f t="shared" si="8"/>
        <v>#DIV/0!</v>
      </c>
      <c r="M161" s="168" t="e">
        <f t="shared" si="9"/>
        <v>#DIV/0!</v>
      </c>
      <c r="N161" s="169" t="str">
        <f>'3. Kalk. SVS UR'!$F$52</f>
        <v/>
      </c>
      <c r="O161" s="169" t="e">
        <f t="shared" si="15"/>
        <v>#VALUE!</v>
      </c>
      <c r="P161" s="169" t="e">
        <f t="shared" si="16"/>
        <v>#VALUE!</v>
      </c>
      <c r="Q161" s="169" t="e">
        <f t="shared" si="10"/>
        <v>#VALUE!</v>
      </c>
      <c r="R161" s="179"/>
      <c r="T161" s="17"/>
    </row>
    <row r="162" spans="1:20" ht="15" customHeight="1" x14ac:dyDescent="0.2">
      <c r="A162" s="160" t="s">
        <v>515</v>
      </c>
      <c r="B162" s="161" t="s">
        <v>519</v>
      </c>
      <c r="C162" s="209" t="s">
        <v>541</v>
      </c>
      <c r="D162" s="210" t="s">
        <v>382</v>
      </c>
      <c r="E162" s="161" t="s">
        <v>398</v>
      </c>
      <c r="F162" s="224">
        <v>79.69</v>
      </c>
      <c r="G162" s="161">
        <v>2</v>
      </c>
      <c r="H162" s="163" t="s">
        <v>35</v>
      </c>
      <c r="I162" s="164">
        <f>VLOOKUP(G162,'1.  Legende RH und RG'!$A$15:$D$20,3,FALSE)</f>
        <v>104</v>
      </c>
      <c r="J162" s="165">
        <f t="shared" si="7"/>
        <v>8287.76</v>
      </c>
      <c r="K162" s="166">
        <f t="shared" si="14"/>
        <v>0</v>
      </c>
      <c r="L162" s="167" t="e">
        <f t="shared" si="8"/>
        <v>#DIV/0!</v>
      </c>
      <c r="M162" s="168" t="e">
        <f t="shared" si="9"/>
        <v>#DIV/0!</v>
      </c>
      <c r="N162" s="169" t="str">
        <f>'3. Kalk. SVS UR'!$F$52</f>
        <v/>
      </c>
      <c r="O162" s="169" t="e">
        <f t="shared" si="15"/>
        <v>#VALUE!</v>
      </c>
      <c r="P162" s="169" t="e">
        <f t="shared" si="16"/>
        <v>#VALUE!</v>
      </c>
      <c r="Q162" s="169" t="e">
        <f t="shared" si="10"/>
        <v>#VALUE!</v>
      </c>
      <c r="R162" s="179"/>
      <c r="T162" s="17"/>
    </row>
    <row r="163" spans="1:20" ht="15" customHeight="1" x14ac:dyDescent="0.2">
      <c r="A163" s="160" t="s">
        <v>515</v>
      </c>
      <c r="B163" s="161" t="s">
        <v>519</v>
      </c>
      <c r="C163" s="209" t="s">
        <v>542</v>
      </c>
      <c r="D163" s="210" t="s">
        <v>543</v>
      </c>
      <c r="E163" s="161" t="s">
        <v>398</v>
      </c>
      <c r="F163" s="224">
        <v>17.7</v>
      </c>
      <c r="G163" s="161">
        <v>2</v>
      </c>
      <c r="H163" s="163" t="s">
        <v>35</v>
      </c>
      <c r="I163" s="164">
        <f>VLOOKUP(G163,'1.  Legende RH und RG'!$A$15:$D$20,3,FALSE)</f>
        <v>104</v>
      </c>
      <c r="J163" s="165">
        <f t="shared" si="7"/>
        <v>1840.8</v>
      </c>
      <c r="K163" s="166">
        <f t="shared" si="14"/>
        <v>0</v>
      </c>
      <c r="L163" s="167" t="e">
        <f t="shared" si="8"/>
        <v>#DIV/0!</v>
      </c>
      <c r="M163" s="168" t="e">
        <f t="shared" si="9"/>
        <v>#DIV/0!</v>
      </c>
      <c r="N163" s="169" t="str">
        <f>'3. Kalk. SVS UR'!$F$52</f>
        <v/>
      </c>
      <c r="O163" s="169" t="e">
        <f t="shared" si="15"/>
        <v>#VALUE!</v>
      </c>
      <c r="P163" s="169" t="e">
        <f t="shared" si="16"/>
        <v>#VALUE!</v>
      </c>
      <c r="Q163" s="169" t="e">
        <f t="shared" si="10"/>
        <v>#VALUE!</v>
      </c>
      <c r="R163" s="179"/>
      <c r="T163" s="17"/>
    </row>
    <row r="164" spans="1:20" ht="15" customHeight="1" x14ac:dyDescent="0.2">
      <c r="A164" s="160" t="s">
        <v>515</v>
      </c>
      <c r="B164" s="161" t="s">
        <v>519</v>
      </c>
      <c r="C164" s="209" t="s">
        <v>544</v>
      </c>
      <c r="D164" s="210" t="s">
        <v>543</v>
      </c>
      <c r="E164" s="161" t="s">
        <v>398</v>
      </c>
      <c r="F164" s="224">
        <v>17.7</v>
      </c>
      <c r="G164" s="161">
        <v>2</v>
      </c>
      <c r="H164" s="163" t="s">
        <v>35</v>
      </c>
      <c r="I164" s="164">
        <f>VLOOKUP(G164,'1.  Legende RH und RG'!$A$15:$D$20,3,FALSE)</f>
        <v>104</v>
      </c>
      <c r="J164" s="165">
        <f t="shared" si="7"/>
        <v>1840.8</v>
      </c>
      <c r="K164" s="166">
        <f t="shared" si="14"/>
        <v>0</v>
      </c>
      <c r="L164" s="167" t="e">
        <f t="shared" si="8"/>
        <v>#DIV/0!</v>
      </c>
      <c r="M164" s="168" t="e">
        <f t="shared" si="9"/>
        <v>#DIV/0!</v>
      </c>
      <c r="N164" s="169" t="str">
        <f>'3. Kalk. SVS UR'!$F$52</f>
        <v/>
      </c>
      <c r="O164" s="169" t="e">
        <f t="shared" si="15"/>
        <v>#VALUE!</v>
      </c>
      <c r="P164" s="169" t="e">
        <f t="shared" si="16"/>
        <v>#VALUE!</v>
      </c>
      <c r="Q164" s="169" t="e">
        <f t="shared" si="10"/>
        <v>#VALUE!</v>
      </c>
      <c r="R164" s="179"/>
      <c r="T164" s="17"/>
    </row>
    <row r="165" spans="1:20" ht="15" customHeight="1" x14ac:dyDescent="0.2">
      <c r="A165" s="160" t="s">
        <v>515</v>
      </c>
      <c r="B165" s="161" t="s">
        <v>545</v>
      </c>
      <c r="C165" s="209" t="s">
        <v>546</v>
      </c>
      <c r="D165" s="210" t="s">
        <v>133</v>
      </c>
      <c r="E165" s="161" t="s">
        <v>398</v>
      </c>
      <c r="F165" s="224">
        <v>23.52</v>
      </c>
      <c r="G165" s="161">
        <v>2</v>
      </c>
      <c r="H165" s="163" t="s">
        <v>28</v>
      </c>
      <c r="I165" s="164">
        <f>VLOOKUP(G165,'1.  Legende RH und RG'!$A$15:$D$20,3,FALSE)</f>
        <v>104</v>
      </c>
      <c r="J165" s="165">
        <f t="shared" si="7"/>
        <v>2446.08</v>
      </c>
      <c r="K165" s="166">
        <f t="shared" si="14"/>
        <v>0</v>
      </c>
      <c r="L165" s="167" t="e">
        <f t="shared" si="8"/>
        <v>#DIV/0!</v>
      </c>
      <c r="M165" s="168" t="e">
        <f t="shared" si="9"/>
        <v>#DIV/0!</v>
      </c>
      <c r="N165" s="169" t="str">
        <f>'3. Kalk. SVS UR'!$F$52</f>
        <v/>
      </c>
      <c r="O165" s="169" t="e">
        <f t="shared" si="15"/>
        <v>#VALUE!</v>
      </c>
      <c r="P165" s="169" t="e">
        <f t="shared" si="16"/>
        <v>#VALUE!</v>
      </c>
      <c r="Q165" s="169" t="e">
        <f t="shared" si="10"/>
        <v>#VALUE!</v>
      </c>
      <c r="R165" s="179"/>
      <c r="S165" s="17"/>
      <c r="T165" s="17"/>
    </row>
    <row r="166" spans="1:20" ht="15" customHeight="1" x14ac:dyDescent="0.2">
      <c r="A166" s="160" t="s">
        <v>515</v>
      </c>
      <c r="B166" s="161" t="s">
        <v>545</v>
      </c>
      <c r="C166" s="209" t="s">
        <v>547</v>
      </c>
      <c r="D166" s="210" t="s">
        <v>133</v>
      </c>
      <c r="E166" s="161" t="s">
        <v>398</v>
      </c>
      <c r="F166" s="224">
        <v>28.57</v>
      </c>
      <c r="G166" s="161">
        <v>2</v>
      </c>
      <c r="H166" s="163" t="s">
        <v>28</v>
      </c>
      <c r="I166" s="164">
        <f>VLOOKUP(G166,'1.  Legende RH und RG'!$A$15:$D$20,3,FALSE)</f>
        <v>104</v>
      </c>
      <c r="J166" s="165">
        <f t="shared" si="7"/>
        <v>2971.28</v>
      </c>
      <c r="K166" s="166">
        <f t="shared" si="14"/>
        <v>0</v>
      </c>
      <c r="L166" s="167" t="e">
        <f t="shared" si="8"/>
        <v>#DIV/0!</v>
      </c>
      <c r="M166" s="168" t="e">
        <f t="shared" si="9"/>
        <v>#DIV/0!</v>
      </c>
      <c r="N166" s="169" t="str">
        <f>'3. Kalk. SVS UR'!$F$52</f>
        <v/>
      </c>
      <c r="O166" s="169" t="e">
        <f t="shared" si="15"/>
        <v>#VALUE!</v>
      </c>
      <c r="P166" s="169" t="e">
        <f t="shared" si="16"/>
        <v>#VALUE!</v>
      </c>
      <c r="Q166" s="169" t="e">
        <f t="shared" si="10"/>
        <v>#VALUE!</v>
      </c>
      <c r="R166" s="179"/>
      <c r="S166" s="17"/>
      <c r="T166" s="17"/>
    </row>
    <row r="167" spans="1:20" ht="15" customHeight="1" x14ac:dyDescent="0.2">
      <c r="A167" s="160" t="s">
        <v>515</v>
      </c>
      <c r="B167" s="161" t="s">
        <v>545</v>
      </c>
      <c r="C167" s="209" t="s">
        <v>548</v>
      </c>
      <c r="D167" s="210" t="s">
        <v>133</v>
      </c>
      <c r="E167" s="161" t="s">
        <v>398</v>
      </c>
      <c r="F167" s="224">
        <v>12.42</v>
      </c>
      <c r="G167" s="161">
        <v>2</v>
      </c>
      <c r="H167" s="163" t="s">
        <v>28</v>
      </c>
      <c r="I167" s="164">
        <f>VLOOKUP(G167,'1.  Legende RH und RG'!$A$15:$D$20,3,FALSE)</f>
        <v>104</v>
      </c>
      <c r="J167" s="165">
        <f t="shared" si="7"/>
        <v>1291.68</v>
      </c>
      <c r="K167" s="166">
        <f t="shared" si="14"/>
        <v>0</v>
      </c>
      <c r="L167" s="167" t="e">
        <f t="shared" si="8"/>
        <v>#DIV/0!</v>
      </c>
      <c r="M167" s="168" t="e">
        <f t="shared" si="9"/>
        <v>#DIV/0!</v>
      </c>
      <c r="N167" s="169" t="str">
        <f>'3. Kalk. SVS UR'!$F$52</f>
        <v/>
      </c>
      <c r="O167" s="169" t="e">
        <f t="shared" si="15"/>
        <v>#VALUE!</v>
      </c>
      <c r="P167" s="169" t="e">
        <f t="shared" si="16"/>
        <v>#VALUE!</v>
      </c>
      <c r="Q167" s="169" t="e">
        <f t="shared" si="10"/>
        <v>#VALUE!</v>
      </c>
      <c r="R167" s="179"/>
      <c r="S167" s="17"/>
      <c r="T167" s="17"/>
    </row>
    <row r="168" spans="1:20" x14ac:dyDescent="0.2">
      <c r="A168" s="160" t="s">
        <v>515</v>
      </c>
      <c r="B168" s="161" t="s">
        <v>545</v>
      </c>
      <c r="C168" s="209" t="s">
        <v>549</v>
      </c>
      <c r="D168" s="210" t="s">
        <v>133</v>
      </c>
      <c r="E168" s="161" t="s">
        <v>398</v>
      </c>
      <c r="F168" s="224">
        <v>23.64</v>
      </c>
      <c r="G168" s="161">
        <v>2</v>
      </c>
      <c r="H168" s="163" t="s">
        <v>28</v>
      </c>
      <c r="I168" s="164">
        <f>VLOOKUP(G168,'1.  Legende RH und RG'!$A$15:$D$20,3,FALSE)</f>
        <v>104</v>
      </c>
      <c r="J168" s="165">
        <f t="shared" si="7"/>
        <v>2458.56</v>
      </c>
      <c r="K168" s="166">
        <f t="shared" si="14"/>
        <v>0</v>
      </c>
      <c r="L168" s="167" t="e">
        <f t="shared" si="8"/>
        <v>#DIV/0!</v>
      </c>
      <c r="M168" s="168" t="e">
        <f t="shared" si="9"/>
        <v>#DIV/0!</v>
      </c>
      <c r="N168" s="169" t="str">
        <f>'3. Kalk. SVS UR'!$F$52</f>
        <v/>
      </c>
      <c r="O168" s="169" t="e">
        <f t="shared" si="15"/>
        <v>#VALUE!</v>
      </c>
      <c r="P168" s="169" t="e">
        <f t="shared" si="16"/>
        <v>#VALUE!</v>
      </c>
      <c r="Q168" s="169" t="e">
        <f t="shared" si="10"/>
        <v>#VALUE!</v>
      </c>
      <c r="R168" s="179"/>
      <c r="S168" s="17"/>
      <c r="T168" s="17"/>
    </row>
    <row r="169" spans="1:20" ht="15" customHeight="1" x14ac:dyDescent="0.2">
      <c r="A169" s="160" t="s">
        <v>515</v>
      </c>
      <c r="B169" s="161" t="s">
        <v>545</v>
      </c>
      <c r="C169" s="209" t="s">
        <v>550</v>
      </c>
      <c r="D169" s="210" t="s">
        <v>133</v>
      </c>
      <c r="E169" s="161" t="s">
        <v>398</v>
      </c>
      <c r="F169" s="224">
        <v>17.55</v>
      </c>
      <c r="G169" s="161">
        <v>2</v>
      </c>
      <c r="H169" s="163" t="s">
        <v>28</v>
      </c>
      <c r="I169" s="164">
        <f>VLOOKUP(G169,'1.  Legende RH und RG'!$A$15:$D$20,3,FALSE)</f>
        <v>104</v>
      </c>
      <c r="J169" s="165">
        <f t="shared" si="7"/>
        <v>1825.2</v>
      </c>
      <c r="K169" s="166">
        <f t="shared" si="14"/>
        <v>0</v>
      </c>
      <c r="L169" s="167" t="e">
        <f t="shared" si="8"/>
        <v>#DIV/0!</v>
      </c>
      <c r="M169" s="168" t="e">
        <f t="shared" si="9"/>
        <v>#DIV/0!</v>
      </c>
      <c r="N169" s="169" t="str">
        <f>'3. Kalk. SVS UR'!$F$52</f>
        <v/>
      </c>
      <c r="O169" s="169" t="e">
        <f t="shared" si="15"/>
        <v>#VALUE!</v>
      </c>
      <c r="P169" s="169" t="e">
        <f t="shared" si="16"/>
        <v>#VALUE!</v>
      </c>
      <c r="Q169" s="169" t="e">
        <f t="shared" si="10"/>
        <v>#VALUE!</v>
      </c>
      <c r="R169" s="179"/>
      <c r="S169" s="17"/>
      <c r="T169" s="17"/>
    </row>
    <row r="170" spans="1:20" ht="15" customHeight="1" x14ac:dyDescent="0.2">
      <c r="A170" s="160" t="s">
        <v>515</v>
      </c>
      <c r="B170" s="161" t="s">
        <v>545</v>
      </c>
      <c r="C170" s="209" t="s">
        <v>551</v>
      </c>
      <c r="D170" s="210" t="s">
        <v>133</v>
      </c>
      <c r="E170" s="161" t="s">
        <v>398</v>
      </c>
      <c r="F170" s="224">
        <v>23.65</v>
      </c>
      <c r="G170" s="161">
        <v>2</v>
      </c>
      <c r="H170" s="163" t="s">
        <v>28</v>
      </c>
      <c r="I170" s="164">
        <f>VLOOKUP(G170,'1.  Legende RH und RG'!$A$15:$D$20,3,FALSE)</f>
        <v>104</v>
      </c>
      <c r="J170" s="165">
        <f t="shared" si="7"/>
        <v>2459.6</v>
      </c>
      <c r="K170" s="166">
        <f t="shared" si="14"/>
        <v>0</v>
      </c>
      <c r="L170" s="167" t="e">
        <f t="shared" si="8"/>
        <v>#DIV/0!</v>
      </c>
      <c r="M170" s="168" t="e">
        <f t="shared" si="9"/>
        <v>#DIV/0!</v>
      </c>
      <c r="N170" s="169" t="str">
        <f>'3. Kalk. SVS UR'!$F$52</f>
        <v/>
      </c>
      <c r="O170" s="169" t="e">
        <f t="shared" si="15"/>
        <v>#VALUE!</v>
      </c>
      <c r="P170" s="169" t="e">
        <f t="shared" si="16"/>
        <v>#VALUE!</v>
      </c>
      <c r="Q170" s="169" t="e">
        <f t="shared" si="10"/>
        <v>#VALUE!</v>
      </c>
      <c r="R170" s="179"/>
      <c r="S170" s="17"/>
      <c r="T170" s="17"/>
    </row>
    <row r="171" spans="1:20" ht="15" customHeight="1" x14ac:dyDescent="0.2">
      <c r="A171" s="160" t="s">
        <v>515</v>
      </c>
      <c r="B171" s="161" t="s">
        <v>545</v>
      </c>
      <c r="C171" s="209" t="s">
        <v>552</v>
      </c>
      <c r="D171" s="210" t="s">
        <v>133</v>
      </c>
      <c r="E171" s="161" t="s">
        <v>398</v>
      </c>
      <c r="F171" s="224">
        <v>17.55</v>
      </c>
      <c r="G171" s="161">
        <v>2</v>
      </c>
      <c r="H171" s="163" t="s">
        <v>28</v>
      </c>
      <c r="I171" s="164">
        <f>VLOOKUP(G171,'1.  Legende RH und RG'!$A$15:$D$20,3,FALSE)</f>
        <v>104</v>
      </c>
      <c r="J171" s="165">
        <f t="shared" si="7"/>
        <v>1825.2</v>
      </c>
      <c r="K171" s="166">
        <f t="shared" si="14"/>
        <v>0</v>
      </c>
      <c r="L171" s="167" t="e">
        <f t="shared" si="8"/>
        <v>#DIV/0!</v>
      </c>
      <c r="M171" s="168" t="e">
        <f t="shared" si="9"/>
        <v>#DIV/0!</v>
      </c>
      <c r="N171" s="169" t="str">
        <f>'3. Kalk. SVS UR'!$F$52</f>
        <v/>
      </c>
      <c r="O171" s="169" t="e">
        <f t="shared" si="15"/>
        <v>#VALUE!</v>
      </c>
      <c r="P171" s="169" t="e">
        <f t="shared" si="16"/>
        <v>#VALUE!</v>
      </c>
      <c r="Q171" s="169" t="e">
        <f t="shared" si="10"/>
        <v>#VALUE!</v>
      </c>
      <c r="R171" s="179"/>
      <c r="S171" s="17"/>
      <c r="T171" s="17"/>
    </row>
    <row r="172" spans="1:20" s="18" customFormat="1" ht="15" customHeight="1" x14ac:dyDescent="0.2">
      <c r="A172" s="160" t="s">
        <v>515</v>
      </c>
      <c r="B172" s="161" t="s">
        <v>545</v>
      </c>
      <c r="C172" s="209" t="s">
        <v>553</v>
      </c>
      <c r="D172" s="210" t="s">
        <v>133</v>
      </c>
      <c r="E172" s="161" t="s">
        <v>398</v>
      </c>
      <c r="F172" s="224">
        <v>23.65</v>
      </c>
      <c r="G172" s="161">
        <v>2</v>
      </c>
      <c r="H172" s="163" t="s">
        <v>28</v>
      </c>
      <c r="I172" s="164">
        <f>VLOOKUP(G172,'1.  Legende RH und RG'!$A$15:$D$20,3,FALSE)</f>
        <v>104</v>
      </c>
      <c r="J172" s="165">
        <f t="shared" si="7"/>
        <v>2459.6</v>
      </c>
      <c r="K172" s="166">
        <f t="shared" si="14"/>
        <v>0</v>
      </c>
      <c r="L172" s="167" t="e">
        <f t="shared" si="8"/>
        <v>#DIV/0!</v>
      </c>
      <c r="M172" s="168" t="e">
        <f t="shared" si="9"/>
        <v>#DIV/0!</v>
      </c>
      <c r="N172" s="169" t="str">
        <f>'3. Kalk. SVS UR'!$F$52</f>
        <v/>
      </c>
      <c r="O172" s="169" t="e">
        <f t="shared" si="15"/>
        <v>#VALUE!</v>
      </c>
      <c r="P172" s="169" t="e">
        <f t="shared" si="16"/>
        <v>#VALUE!</v>
      </c>
      <c r="Q172" s="169" t="e">
        <f t="shared" si="10"/>
        <v>#VALUE!</v>
      </c>
      <c r="R172" s="179"/>
    </row>
    <row r="173" spans="1:20" ht="15" customHeight="1" x14ac:dyDescent="0.2">
      <c r="A173" s="160" t="s">
        <v>515</v>
      </c>
      <c r="B173" s="161" t="s">
        <v>545</v>
      </c>
      <c r="C173" s="209" t="s">
        <v>554</v>
      </c>
      <c r="D173" s="210" t="s">
        <v>133</v>
      </c>
      <c r="E173" s="161" t="s">
        <v>398</v>
      </c>
      <c r="F173" s="224">
        <v>23.65</v>
      </c>
      <c r="G173" s="161">
        <v>2</v>
      </c>
      <c r="H173" s="163" t="s">
        <v>28</v>
      </c>
      <c r="I173" s="164">
        <f>VLOOKUP(G173,'1.  Legende RH und RG'!$A$15:$D$20,3,FALSE)</f>
        <v>104</v>
      </c>
      <c r="J173" s="165">
        <f t="shared" si="7"/>
        <v>2459.6</v>
      </c>
      <c r="K173" s="166">
        <f t="shared" si="14"/>
        <v>0</v>
      </c>
      <c r="L173" s="167" t="e">
        <f t="shared" si="8"/>
        <v>#DIV/0!</v>
      </c>
      <c r="M173" s="168" t="e">
        <f t="shared" si="9"/>
        <v>#DIV/0!</v>
      </c>
      <c r="N173" s="169" t="str">
        <f>'3. Kalk. SVS UR'!$F$52</f>
        <v/>
      </c>
      <c r="O173" s="169" t="e">
        <f t="shared" si="15"/>
        <v>#VALUE!</v>
      </c>
      <c r="P173" s="169" t="e">
        <f t="shared" si="16"/>
        <v>#VALUE!</v>
      </c>
      <c r="Q173" s="169" t="e">
        <f t="shared" si="10"/>
        <v>#VALUE!</v>
      </c>
      <c r="R173" s="179"/>
      <c r="S173" s="17"/>
      <c r="T173" s="17"/>
    </row>
    <row r="174" spans="1:20" ht="15" customHeight="1" x14ac:dyDescent="0.2">
      <c r="A174" s="160" t="s">
        <v>515</v>
      </c>
      <c r="B174" s="161" t="s">
        <v>545</v>
      </c>
      <c r="C174" s="209" t="s">
        <v>555</v>
      </c>
      <c r="D174" s="210" t="s">
        <v>133</v>
      </c>
      <c r="E174" s="161" t="s">
        <v>398</v>
      </c>
      <c r="F174" s="224">
        <v>23.65</v>
      </c>
      <c r="G174" s="161">
        <v>2</v>
      </c>
      <c r="H174" s="163" t="s">
        <v>28</v>
      </c>
      <c r="I174" s="164">
        <f>VLOOKUP(G174,'1.  Legende RH und RG'!$A$15:$D$20,3,FALSE)</f>
        <v>104</v>
      </c>
      <c r="J174" s="165">
        <f t="shared" si="7"/>
        <v>2459.6</v>
      </c>
      <c r="K174" s="166">
        <f t="shared" si="14"/>
        <v>0</v>
      </c>
      <c r="L174" s="167" t="e">
        <f t="shared" si="8"/>
        <v>#DIV/0!</v>
      </c>
      <c r="M174" s="168" t="e">
        <f t="shared" si="9"/>
        <v>#DIV/0!</v>
      </c>
      <c r="N174" s="169" t="str">
        <f>'3. Kalk. SVS UR'!$F$52</f>
        <v/>
      </c>
      <c r="O174" s="169" t="e">
        <f t="shared" si="15"/>
        <v>#VALUE!</v>
      </c>
      <c r="P174" s="169" t="e">
        <f t="shared" si="16"/>
        <v>#VALUE!</v>
      </c>
      <c r="Q174" s="169" t="e">
        <f t="shared" si="10"/>
        <v>#VALUE!</v>
      </c>
      <c r="R174" s="179"/>
      <c r="S174" s="17"/>
      <c r="T174" s="17"/>
    </row>
    <row r="175" spans="1:20" ht="15" customHeight="1" x14ac:dyDescent="0.2">
      <c r="A175" s="160" t="s">
        <v>515</v>
      </c>
      <c r="B175" s="161" t="s">
        <v>545</v>
      </c>
      <c r="C175" s="209" t="s">
        <v>556</v>
      </c>
      <c r="D175" s="210" t="s">
        <v>133</v>
      </c>
      <c r="E175" s="161" t="s">
        <v>398</v>
      </c>
      <c r="F175" s="224">
        <v>12.46</v>
      </c>
      <c r="G175" s="161">
        <v>2</v>
      </c>
      <c r="H175" s="163" t="s">
        <v>28</v>
      </c>
      <c r="I175" s="164">
        <f>VLOOKUP(G175,'1.  Legende RH und RG'!$A$15:$D$20,3,FALSE)</f>
        <v>104</v>
      </c>
      <c r="J175" s="165">
        <f t="shared" si="7"/>
        <v>1295.8400000000001</v>
      </c>
      <c r="K175" s="166">
        <f t="shared" si="14"/>
        <v>0</v>
      </c>
      <c r="L175" s="167" t="e">
        <f t="shared" si="8"/>
        <v>#DIV/0!</v>
      </c>
      <c r="M175" s="168" t="e">
        <f t="shared" si="9"/>
        <v>#DIV/0!</v>
      </c>
      <c r="N175" s="169" t="str">
        <f>'3. Kalk. SVS UR'!$F$52</f>
        <v/>
      </c>
      <c r="O175" s="169" t="e">
        <f t="shared" si="15"/>
        <v>#VALUE!</v>
      </c>
      <c r="P175" s="169" t="e">
        <f t="shared" si="16"/>
        <v>#VALUE!</v>
      </c>
      <c r="Q175" s="169" t="e">
        <f t="shared" si="10"/>
        <v>#VALUE!</v>
      </c>
      <c r="R175" s="179"/>
      <c r="S175" s="17"/>
      <c r="T175" s="17"/>
    </row>
    <row r="176" spans="1:20" ht="15" customHeight="1" x14ac:dyDescent="0.2">
      <c r="A176" s="160" t="s">
        <v>515</v>
      </c>
      <c r="B176" s="161" t="s">
        <v>545</v>
      </c>
      <c r="C176" s="209" t="s">
        <v>557</v>
      </c>
      <c r="D176" s="210" t="s">
        <v>133</v>
      </c>
      <c r="E176" s="161" t="s">
        <v>398</v>
      </c>
      <c r="F176" s="224">
        <v>28.57</v>
      </c>
      <c r="G176" s="161">
        <v>2</v>
      </c>
      <c r="H176" s="163" t="s">
        <v>28</v>
      </c>
      <c r="I176" s="164">
        <f>VLOOKUP(G176,'1.  Legende RH und RG'!$A$15:$D$20,3,FALSE)</f>
        <v>104</v>
      </c>
      <c r="J176" s="165">
        <f t="shared" si="7"/>
        <v>2971.28</v>
      </c>
      <c r="K176" s="166">
        <f t="shared" si="14"/>
        <v>0</v>
      </c>
      <c r="L176" s="167" t="e">
        <f t="shared" si="8"/>
        <v>#DIV/0!</v>
      </c>
      <c r="M176" s="168" t="e">
        <f t="shared" si="9"/>
        <v>#DIV/0!</v>
      </c>
      <c r="N176" s="169" t="str">
        <f>'3. Kalk. SVS UR'!$F$52</f>
        <v/>
      </c>
      <c r="O176" s="169" t="e">
        <f t="shared" si="15"/>
        <v>#VALUE!</v>
      </c>
      <c r="P176" s="169" t="e">
        <f t="shared" si="16"/>
        <v>#VALUE!</v>
      </c>
      <c r="Q176" s="169" t="e">
        <f t="shared" si="10"/>
        <v>#VALUE!</v>
      </c>
      <c r="R176" s="179"/>
      <c r="S176" s="17"/>
      <c r="T176" s="17"/>
    </row>
    <row r="177" spans="1:20" ht="15" customHeight="1" x14ac:dyDescent="0.2">
      <c r="A177" s="160" t="s">
        <v>515</v>
      </c>
      <c r="B177" s="161" t="s">
        <v>545</v>
      </c>
      <c r="C177" s="209" t="s">
        <v>558</v>
      </c>
      <c r="D177" s="210" t="s">
        <v>133</v>
      </c>
      <c r="E177" s="161" t="s">
        <v>398</v>
      </c>
      <c r="F177" s="224">
        <v>28.57</v>
      </c>
      <c r="G177" s="161">
        <v>2</v>
      </c>
      <c r="H177" s="163" t="s">
        <v>28</v>
      </c>
      <c r="I177" s="164">
        <f>VLOOKUP(G177,'1.  Legende RH und RG'!$A$15:$D$20,3,FALSE)</f>
        <v>104</v>
      </c>
      <c r="J177" s="165">
        <f t="shared" si="7"/>
        <v>2971.28</v>
      </c>
      <c r="K177" s="166">
        <f t="shared" si="14"/>
        <v>0</v>
      </c>
      <c r="L177" s="167" t="e">
        <f t="shared" si="8"/>
        <v>#DIV/0!</v>
      </c>
      <c r="M177" s="168" t="e">
        <f t="shared" si="9"/>
        <v>#DIV/0!</v>
      </c>
      <c r="N177" s="169" t="str">
        <f>'3. Kalk. SVS UR'!$F$52</f>
        <v/>
      </c>
      <c r="O177" s="169" t="e">
        <f t="shared" si="15"/>
        <v>#VALUE!</v>
      </c>
      <c r="P177" s="169" t="e">
        <f t="shared" si="16"/>
        <v>#VALUE!</v>
      </c>
      <c r="Q177" s="169" t="e">
        <f t="shared" si="10"/>
        <v>#VALUE!</v>
      </c>
      <c r="R177" s="179"/>
      <c r="S177" s="17"/>
      <c r="T177" s="17"/>
    </row>
    <row r="178" spans="1:20" ht="15" customHeight="1" x14ac:dyDescent="0.2">
      <c r="A178" s="160" t="s">
        <v>515</v>
      </c>
      <c r="B178" s="161" t="s">
        <v>545</v>
      </c>
      <c r="C178" s="209" t="s">
        <v>559</v>
      </c>
      <c r="D178" s="210" t="s">
        <v>135</v>
      </c>
      <c r="E178" s="161" t="s">
        <v>398</v>
      </c>
      <c r="F178" s="224">
        <v>20.350000000000001</v>
      </c>
      <c r="G178" s="161">
        <v>3</v>
      </c>
      <c r="H178" s="163" t="s">
        <v>29</v>
      </c>
      <c r="I178" s="164">
        <f>VLOOKUP(G178,'1.  Legende RH und RG'!$A$15:$D$20,3,FALSE)</f>
        <v>156</v>
      </c>
      <c r="J178" s="165">
        <f t="shared" si="7"/>
        <v>3174.6000000000004</v>
      </c>
      <c r="K178" s="166">
        <f t="shared" si="14"/>
        <v>0</v>
      </c>
      <c r="L178" s="167" t="e">
        <f t="shared" si="8"/>
        <v>#DIV/0!</v>
      </c>
      <c r="M178" s="168" t="e">
        <f t="shared" si="9"/>
        <v>#DIV/0!</v>
      </c>
      <c r="N178" s="169" t="str">
        <f>'3. Kalk. SVS UR'!$F$52</f>
        <v/>
      </c>
      <c r="O178" s="169" t="e">
        <f t="shared" si="15"/>
        <v>#VALUE!</v>
      </c>
      <c r="P178" s="169" t="e">
        <f t="shared" si="16"/>
        <v>#VALUE!</v>
      </c>
      <c r="Q178" s="169" t="e">
        <f t="shared" si="10"/>
        <v>#VALUE!</v>
      </c>
      <c r="R178" s="179"/>
      <c r="S178" s="17"/>
      <c r="T178" s="17"/>
    </row>
    <row r="179" spans="1:20" ht="15" customHeight="1" x14ac:dyDescent="0.2">
      <c r="A179" s="160" t="s">
        <v>515</v>
      </c>
      <c r="B179" s="161" t="s">
        <v>545</v>
      </c>
      <c r="C179" s="209" t="s">
        <v>560</v>
      </c>
      <c r="D179" s="210" t="s">
        <v>496</v>
      </c>
      <c r="E179" s="161" t="s">
        <v>136</v>
      </c>
      <c r="F179" s="224">
        <v>4.6900000000000004</v>
      </c>
      <c r="G179" s="161">
        <v>5</v>
      </c>
      <c r="H179" s="163" t="s">
        <v>30</v>
      </c>
      <c r="I179" s="164">
        <f>VLOOKUP(G179,'1.  Legende RH und RG'!$A$15:$D$20,3,FALSE)</f>
        <v>250</v>
      </c>
      <c r="J179" s="165">
        <f t="shared" si="7"/>
        <v>1172.5</v>
      </c>
      <c r="K179" s="166">
        <f t="shared" si="14"/>
        <v>0</v>
      </c>
      <c r="L179" s="167" t="e">
        <f t="shared" si="8"/>
        <v>#DIV/0!</v>
      </c>
      <c r="M179" s="168" t="e">
        <f t="shared" si="9"/>
        <v>#DIV/0!</v>
      </c>
      <c r="N179" s="169" t="str">
        <f>'3. Kalk. SVS UR'!$F$52</f>
        <v/>
      </c>
      <c r="O179" s="169" t="e">
        <f t="shared" si="15"/>
        <v>#VALUE!</v>
      </c>
      <c r="P179" s="169" t="e">
        <f t="shared" si="16"/>
        <v>#VALUE!</v>
      </c>
      <c r="Q179" s="169" t="e">
        <f t="shared" si="10"/>
        <v>#VALUE!</v>
      </c>
      <c r="R179" s="179"/>
      <c r="S179" s="17"/>
      <c r="T179" s="17"/>
    </row>
    <row r="180" spans="1:20" ht="15" customHeight="1" x14ac:dyDescent="0.2">
      <c r="A180" s="160" t="s">
        <v>515</v>
      </c>
      <c r="B180" s="161" t="s">
        <v>545</v>
      </c>
      <c r="C180" s="209" t="s">
        <v>561</v>
      </c>
      <c r="D180" s="210" t="s">
        <v>394</v>
      </c>
      <c r="E180" s="161" t="s">
        <v>136</v>
      </c>
      <c r="F180" s="224">
        <v>4.9000000000000004</v>
      </c>
      <c r="G180" s="161">
        <v>5</v>
      </c>
      <c r="H180" s="163" t="s">
        <v>30</v>
      </c>
      <c r="I180" s="164">
        <f>VLOOKUP(G180,'1.  Legende RH und RG'!$A$15:$D$20,3,FALSE)</f>
        <v>250</v>
      </c>
      <c r="J180" s="165">
        <f t="shared" si="7"/>
        <v>1225</v>
      </c>
      <c r="K180" s="166">
        <f t="shared" si="14"/>
        <v>0</v>
      </c>
      <c r="L180" s="167" t="e">
        <f t="shared" si="8"/>
        <v>#DIV/0!</v>
      </c>
      <c r="M180" s="168" t="e">
        <f t="shared" si="9"/>
        <v>#DIV/0!</v>
      </c>
      <c r="N180" s="169" t="str">
        <f>'3. Kalk. SVS UR'!$F$52</f>
        <v/>
      </c>
      <c r="O180" s="169" t="e">
        <f t="shared" si="15"/>
        <v>#VALUE!</v>
      </c>
      <c r="P180" s="169" t="e">
        <f t="shared" si="16"/>
        <v>#VALUE!</v>
      </c>
      <c r="Q180" s="169" t="e">
        <f t="shared" si="10"/>
        <v>#VALUE!</v>
      </c>
      <c r="R180" s="179"/>
      <c r="S180" s="17"/>
      <c r="T180" s="17"/>
    </row>
    <row r="181" spans="1:20" ht="15" customHeight="1" x14ac:dyDescent="0.2">
      <c r="A181" s="160" t="s">
        <v>515</v>
      </c>
      <c r="B181" s="161" t="s">
        <v>545</v>
      </c>
      <c r="C181" s="209" t="s">
        <v>562</v>
      </c>
      <c r="D181" s="210" t="s">
        <v>431</v>
      </c>
      <c r="E181" s="161" t="s">
        <v>141</v>
      </c>
      <c r="F181" s="224">
        <v>2.42</v>
      </c>
      <c r="G181" s="161" t="s">
        <v>12</v>
      </c>
      <c r="H181" s="163" t="s">
        <v>38</v>
      </c>
      <c r="I181" s="164">
        <f>VLOOKUP(G181,'1.  Legende RH und RG'!$A$15:$D$20,3,FALSE)</f>
        <v>12</v>
      </c>
      <c r="J181" s="165">
        <f t="shared" si="7"/>
        <v>29.04</v>
      </c>
      <c r="K181" s="166">
        <f t="shared" si="14"/>
        <v>0</v>
      </c>
      <c r="L181" s="167" t="e">
        <f t="shared" si="8"/>
        <v>#DIV/0!</v>
      </c>
      <c r="M181" s="168" t="e">
        <f t="shared" si="9"/>
        <v>#DIV/0!</v>
      </c>
      <c r="N181" s="169" t="str">
        <f>'3. Kalk. SVS UR'!$F$52</f>
        <v/>
      </c>
      <c r="O181" s="169" t="e">
        <f t="shared" si="15"/>
        <v>#VALUE!</v>
      </c>
      <c r="P181" s="169" t="e">
        <f t="shared" si="16"/>
        <v>#VALUE!</v>
      </c>
      <c r="Q181" s="169" t="e">
        <f t="shared" si="10"/>
        <v>#VALUE!</v>
      </c>
      <c r="R181" s="179"/>
      <c r="S181" s="17"/>
      <c r="T181" s="17"/>
    </row>
    <row r="182" spans="1:20" ht="15" customHeight="1" x14ac:dyDescent="0.2">
      <c r="A182" s="160" t="s">
        <v>515</v>
      </c>
      <c r="B182" s="161" t="s">
        <v>545</v>
      </c>
      <c r="C182" s="209" t="s">
        <v>563</v>
      </c>
      <c r="D182" s="210" t="s">
        <v>498</v>
      </c>
      <c r="E182" s="161" t="s">
        <v>136</v>
      </c>
      <c r="F182" s="224">
        <v>3.05</v>
      </c>
      <c r="G182" s="161">
        <v>5</v>
      </c>
      <c r="H182" s="163" t="s">
        <v>30</v>
      </c>
      <c r="I182" s="164">
        <f>VLOOKUP(G182,'1.  Legende RH und RG'!$A$15:$D$20,3,FALSE)</f>
        <v>250</v>
      </c>
      <c r="J182" s="165">
        <f t="shared" si="1"/>
        <v>762.5</v>
      </c>
      <c r="K182" s="166">
        <f t="shared" si="14"/>
        <v>0</v>
      </c>
      <c r="L182" s="167" t="e">
        <f t="shared" si="2"/>
        <v>#DIV/0!</v>
      </c>
      <c r="M182" s="168" t="e">
        <f t="shared" si="3"/>
        <v>#DIV/0!</v>
      </c>
      <c r="N182" s="169" t="str">
        <f>'3. Kalk. SVS UR'!$F$52</f>
        <v/>
      </c>
      <c r="O182" s="169" t="e">
        <f t="shared" si="15"/>
        <v>#VALUE!</v>
      </c>
      <c r="P182" s="169" t="e">
        <f t="shared" si="16"/>
        <v>#VALUE!</v>
      </c>
      <c r="Q182" s="169" t="e">
        <f t="shared" si="6"/>
        <v>#VALUE!</v>
      </c>
      <c r="R182" s="179"/>
      <c r="T182" s="17"/>
    </row>
    <row r="183" spans="1:20" ht="15" customHeight="1" x14ac:dyDescent="0.2">
      <c r="A183" s="160" t="s">
        <v>515</v>
      </c>
      <c r="B183" s="161" t="s">
        <v>545</v>
      </c>
      <c r="C183" s="209" t="s">
        <v>564</v>
      </c>
      <c r="D183" s="210" t="s">
        <v>424</v>
      </c>
      <c r="E183" s="161" t="s">
        <v>136</v>
      </c>
      <c r="F183" s="224">
        <v>6.12</v>
      </c>
      <c r="G183" s="161">
        <v>5</v>
      </c>
      <c r="H183" s="163" t="s">
        <v>30</v>
      </c>
      <c r="I183" s="164">
        <f>VLOOKUP(G183,'1.  Legende RH und RG'!$A$15:$D$20,3,FALSE)</f>
        <v>250</v>
      </c>
      <c r="J183" s="165">
        <f t="shared" si="1"/>
        <v>1530</v>
      </c>
      <c r="K183" s="166">
        <f t="shared" si="14"/>
        <v>0</v>
      </c>
      <c r="L183" s="167" t="e">
        <f t="shared" si="2"/>
        <v>#DIV/0!</v>
      </c>
      <c r="M183" s="168" t="e">
        <f t="shared" si="3"/>
        <v>#DIV/0!</v>
      </c>
      <c r="N183" s="169" t="str">
        <f>'3. Kalk. SVS UR'!$F$52</f>
        <v/>
      </c>
      <c r="O183" s="169" t="e">
        <f t="shared" si="15"/>
        <v>#VALUE!</v>
      </c>
      <c r="P183" s="169" t="e">
        <f t="shared" si="16"/>
        <v>#VALUE!</v>
      </c>
      <c r="Q183" s="169" t="e">
        <f t="shared" si="6"/>
        <v>#VALUE!</v>
      </c>
      <c r="R183" s="179"/>
      <c r="T183" s="17"/>
    </row>
    <row r="184" spans="1:20" ht="15" customHeight="1" x14ac:dyDescent="0.2">
      <c r="A184" s="160" t="s">
        <v>515</v>
      </c>
      <c r="B184" s="161" t="s">
        <v>545</v>
      </c>
      <c r="C184" s="209" t="s">
        <v>565</v>
      </c>
      <c r="D184" s="210" t="s">
        <v>137</v>
      </c>
      <c r="E184" s="212" t="s">
        <v>141</v>
      </c>
      <c r="F184" s="224">
        <v>7.12</v>
      </c>
      <c r="G184" s="212">
        <v>5</v>
      </c>
      <c r="H184" s="178" t="s">
        <v>31</v>
      </c>
      <c r="I184" s="164">
        <f>VLOOKUP(G184,'1.  Legende RH und RG'!$A$15:$D$20,3,FALSE)</f>
        <v>250</v>
      </c>
      <c r="J184" s="165">
        <f t="shared" si="1"/>
        <v>1780</v>
      </c>
      <c r="K184" s="166">
        <f t="shared" si="14"/>
        <v>0</v>
      </c>
      <c r="L184" s="167" t="e">
        <f t="shared" si="2"/>
        <v>#DIV/0!</v>
      </c>
      <c r="M184" s="168" t="e">
        <f t="shared" si="3"/>
        <v>#DIV/0!</v>
      </c>
      <c r="N184" s="169" t="str">
        <f>'3. Kalk. SVS UR'!$F$52</f>
        <v/>
      </c>
      <c r="O184" s="169" t="e">
        <f t="shared" si="15"/>
        <v>#VALUE!</v>
      </c>
      <c r="P184" s="169" t="e">
        <f t="shared" si="16"/>
        <v>#VALUE!</v>
      </c>
      <c r="Q184" s="169" t="e">
        <f t="shared" si="6"/>
        <v>#VALUE!</v>
      </c>
      <c r="R184" s="179"/>
      <c r="T184" s="17"/>
    </row>
    <row r="185" spans="1:20" ht="15" customHeight="1" x14ac:dyDescent="0.2">
      <c r="A185" s="160" t="s">
        <v>515</v>
      </c>
      <c r="B185" s="161" t="s">
        <v>545</v>
      </c>
      <c r="C185" s="209" t="s">
        <v>566</v>
      </c>
      <c r="D185" s="210" t="s">
        <v>567</v>
      </c>
      <c r="E185" s="212" t="s">
        <v>398</v>
      </c>
      <c r="F185" s="224">
        <v>15.37</v>
      </c>
      <c r="G185" s="212">
        <v>2</v>
      </c>
      <c r="H185" s="178" t="s">
        <v>38</v>
      </c>
      <c r="I185" s="164">
        <f>VLOOKUP(G185,'1.  Legende RH und RG'!$A$15:$D$20,3,FALSE)</f>
        <v>104</v>
      </c>
      <c r="J185" s="165">
        <f t="shared" si="1"/>
        <v>1598.48</v>
      </c>
      <c r="K185" s="166">
        <f t="shared" si="14"/>
        <v>0</v>
      </c>
      <c r="L185" s="167" t="e">
        <f t="shared" si="2"/>
        <v>#DIV/0!</v>
      </c>
      <c r="M185" s="168" t="e">
        <f t="shared" si="3"/>
        <v>#DIV/0!</v>
      </c>
      <c r="N185" s="169" t="str">
        <f>'3. Kalk. SVS UR'!$F$52</f>
        <v/>
      </c>
      <c r="O185" s="169" t="e">
        <f t="shared" si="15"/>
        <v>#VALUE!</v>
      </c>
      <c r="P185" s="169" t="e">
        <f t="shared" si="16"/>
        <v>#VALUE!</v>
      </c>
      <c r="Q185" s="169" t="e">
        <f t="shared" si="6"/>
        <v>#VALUE!</v>
      </c>
      <c r="R185" s="179"/>
      <c r="T185" s="17"/>
    </row>
    <row r="186" spans="1:20" ht="15" customHeight="1" x14ac:dyDescent="0.2">
      <c r="A186" s="160" t="s">
        <v>515</v>
      </c>
      <c r="B186" s="161" t="s">
        <v>545</v>
      </c>
      <c r="C186" s="209" t="s">
        <v>568</v>
      </c>
      <c r="D186" s="210" t="s">
        <v>382</v>
      </c>
      <c r="E186" s="212" t="s">
        <v>398</v>
      </c>
      <c r="F186" s="224">
        <v>83.98</v>
      </c>
      <c r="G186" s="212">
        <v>2</v>
      </c>
      <c r="H186" s="178" t="s">
        <v>35</v>
      </c>
      <c r="I186" s="164">
        <f>VLOOKUP(G186,'1.  Legende RH und RG'!$A$15:$D$20,3,FALSE)</f>
        <v>104</v>
      </c>
      <c r="J186" s="165">
        <f t="shared" si="1"/>
        <v>8733.92</v>
      </c>
      <c r="K186" s="166">
        <f t="shared" si="14"/>
        <v>0</v>
      </c>
      <c r="L186" s="167" t="e">
        <f t="shared" si="2"/>
        <v>#DIV/0!</v>
      </c>
      <c r="M186" s="168" t="e">
        <f t="shared" si="3"/>
        <v>#DIV/0!</v>
      </c>
      <c r="N186" s="169" t="str">
        <f>'3. Kalk. SVS UR'!$F$52</f>
        <v/>
      </c>
      <c r="O186" s="169" t="e">
        <f t="shared" si="15"/>
        <v>#VALUE!</v>
      </c>
      <c r="P186" s="169" t="e">
        <f t="shared" si="16"/>
        <v>#VALUE!</v>
      </c>
      <c r="Q186" s="169" t="e">
        <f t="shared" si="6"/>
        <v>#VALUE!</v>
      </c>
      <c r="R186" s="179"/>
      <c r="T186" s="17"/>
    </row>
    <row r="187" spans="1:20" ht="15" customHeight="1" x14ac:dyDescent="0.2">
      <c r="A187" s="160" t="s">
        <v>515</v>
      </c>
      <c r="B187" s="161" t="s">
        <v>545</v>
      </c>
      <c r="C187" s="209" t="s">
        <v>569</v>
      </c>
      <c r="D187" s="210" t="s">
        <v>543</v>
      </c>
      <c r="E187" s="161" t="s">
        <v>398</v>
      </c>
      <c r="F187" s="224">
        <v>17.7</v>
      </c>
      <c r="G187" s="161">
        <v>2</v>
      </c>
      <c r="H187" s="163" t="s">
        <v>35</v>
      </c>
      <c r="I187" s="164">
        <f>VLOOKUP(G187,'1.  Legende RH und RG'!$A$15:$D$20,3,FALSE)</f>
        <v>104</v>
      </c>
      <c r="J187" s="165">
        <f t="shared" si="1"/>
        <v>1840.8</v>
      </c>
      <c r="K187" s="166">
        <f t="shared" si="14"/>
        <v>0</v>
      </c>
      <c r="L187" s="167" t="e">
        <f t="shared" si="2"/>
        <v>#DIV/0!</v>
      </c>
      <c r="M187" s="168" t="e">
        <f t="shared" si="3"/>
        <v>#DIV/0!</v>
      </c>
      <c r="N187" s="169" t="str">
        <f>'3. Kalk. SVS UR'!$F$52</f>
        <v/>
      </c>
      <c r="O187" s="169" t="e">
        <f t="shared" si="15"/>
        <v>#VALUE!</v>
      </c>
      <c r="P187" s="169" t="e">
        <f t="shared" si="16"/>
        <v>#VALUE!</v>
      </c>
      <c r="Q187" s="169" t="e">
        <f t="shared" si="6"/>
        <v>#VALUE!</v>
      </c>
      <c r="R187" s="179"/>
      <c r="T187" s="17"/>
    </row>
    <row r="188" spans="1:20" ht="15" customHeight="1" x14ac:dyDescent="0.2">
      <c r="A188" s="160" t="s">
        <v>515</v>
      </c>
      <c r="B188" s="161" t="s">
        <v>545</v>
      </c>
      <c r="C188" s="209" t="s">
        <v>570</v>
      </c>
      <c r="D188" s="210" t="s">
        <v>543</v>
      </c>
      <c r="E188" s="161" t="s">
        <v>398</v>
      </c>
      <c r="F188" s="224">
        <v>17.7</v>
      </c>
      <c r="G188" s="161">
        <v>2</v>
      </c>
      <c r="H188" s="163" t="s">
        <v>35</v>
      </c>
      <c r="I188" s="164">
        <f>VLOOKUP(G188,'1.  Legende RH und RG'!$A$15:$D$20,3,FALSE)</f>
        <v>104</v>
      </c>
      <c r="J188" s="165">
        <f t="shared" si="1"/>
        <v>1840.8</v>
      </c>
      <c r="K188" s="166">
        <f t="shared" si="14"/>
        <v>0</v>
      </c>
      <c r="L188" s="167" t="e">
        <f t="shared" si="2"/>
        <v>#DIV/0!</v>
      </c>
      <c r="M188" s="168" t="e">
        <f t="shared" si="3"/>
        <v>#DIV/0!</v>
      </c>
      <c r="N188" s="169" t="str">
        <f>'3. Kalk. SVS UR'!$F$52</f>
        <v/>
      </c>
      <c r="O188" s="169" t="e">
        <f t="shared" si="15"/>
        <v>#VALUE!</v>
      </c>
      <c r="P188" s="169" t="e">
        <f t="shared" si="16"/>
        <v>#VALUE!</v>
      </c>
      <c r="Q188" s="169" t="e">
        <f t="shared" si="6"/>
        <v>#VALUE!</v>
      </c>
      <c r="R188" s="179"/>
      <c r="T188" s="17"/>
    </row>
    <row r="189" spans="1:20" ht="15" customHeight="1" x14ac:dyDescent="0.2">
      <c r="A189" s="160" t="s">
        <v>515</v>
      </c>
      <c r="B189" s="161"/>
      <c r="C189" s="209"/>
      <c r="D189" s="210" t="s">
        <v>43</v>
      </c>
      <c r="E189" s="161" t="s">
        <v>141</v>
      </c>
      <c r="F189" s="211">
        <v>6.05</v>
      </c>
      <c r="G189" s="161">
        <v>5</v>
      </c>
      <c r="H189" s="163" t="s">
        <v>34</v>
      </c>
      <c r="I189" s="164">
        <f>VLOOKUP(G189,'1.  Legende RH und RG'!$A$15:$D$20,3,FALSE)</f>
        <v>250</v>
      </c>
      <c r="J189" s="165">
        <f t="shared" si="1"/>
        <v>1512.5</v>
      </c>
      <c r="K189" s="166">
        <f t="shared" si="14"/>
        <v>0</v>
      </c>
      <c r="L189" s="167" t="e">
        <f t="shared" si="2"/>
        <v>#DIV/0!</v>
      </c>
      <c r="M189" s="168" t="e">
        <f t="shared" si="3"/>
        <v>#DIV/0!</v>
      </c>
      <c r="N189" s="169" t="str">
        <f>'3. Kalk. SVS UR'!$F$52</f>
        <v/>
      </c>
      <c r="O189" s="169" t="e">
        <f t="shared" si="15"/>
        <v>#VALUE!</v>
      </c>
      <c r="P189" s="169" t="e">
        <f t="shared" si="16"/>
        <v>#VALUE!</v>
      </c>
      <c r="Q189" s="169" t="e">
        <f t="shared" si="6"/>
        <v>#VALUE!</v>
      </c>
      <c r="R189" s="179"/>
      <c r="T189" s="17"/>
    </row>
    <row r="190" spans="1:20" ht="21.75" customHeight="1" x14ac:dyDescent="0.25">
      <c r="A190" s="326" t="s">
        <v>102</v>
      </c>
      <c r="B190" s="326"/>
      <c r="C190" s="326"/>
      <c r="D190" s="326"/>
      <c r="E190" s="326"/>
      <c r="F190" s="170">
        <f>SUM(F26:F189)</f>
        <v>3797.2820000000015</v>
      </c>
      <c r="G190" s="171"/>
      <c r="H190" s="172"/>
      <c r="I190" s="171"/>
      <c r="J190" s="170">
        <f>SUM(J26:J189)</f>
        <v>431455.68800000002</v>
      </c>
      <c r="K190" s="173"/>
      <c r="L190" s="174" t="e">
        <f>SUM(L26:L189)</f>
        <v>#DIV/0!</v>
      </c>
      <c r="M190" s="168"/>
      <c r="N190" s="175"/>
      <c r="O190" s="176" t="str">
        <f>IFERROR(SUM(O26:O189),"Preis fehlt")</f>
        <v>Preis fehlt</v>
      </c>
      <c r="P190" s="176" t="str">
        <f>IFERROR(SUM(P26:P189),"Preis fehlt")</f>
        <v>Preis fehlt</v>
      </c>
      <c r="Q190" s="177"/>
      <c r="S190" s="17"/>
      <c r="T190" s="17"/>
    </row>
    <row r="191" spans="1:20" ht="15" customHeight="1" x14ac:dyDescent="0.25">
      <c r="A191" s="42"/>
      <c r="B191" s="43"/>
      <c r="C191" s="43"/>
      <c r="D191" s="43"/>
      <c r="E191" s="44"/>
      <c r="F191" s="45"/>
      <c r="G191" s="43"/>
      <c r="H191" s="43"/>
      <c r="I191" s="43"/>
      <c r="J191" s="45"/>
      <c r="S191" s="17"/>
      <c r="T191" s="17"/>
    </row>
    <row r="192" spans="1:20" x14ac:dyDescent="0.25">
      <c r="A192" s="252" t="s">
        <v>619</v>
      </c>
      <c r="B192" s="253"/>
      <c r="C192" s="253"/>
      <c r="D192" s="253"/>
      <c r="E192" s="254"/>
    </row>
    <row r="193" spans="1:6" x14ac:dyDescent="0.25">
      <c r="A193" s="227" t="s">
        <v>364</v>
      </c>
      <c r="B193" s="228" t="s">
        <v>139</v>
      </c>
      <c r="C193" s="229" t="s">
        <v>620</v>
      </c>
      <c r="D193" s="210" t="s">
        <v>392</v>
      </c>
      <c r="E193" s="230" t="s">
        <v>378</v>
      </c>
      <c r="F193" s="225">
        <v>8.74</v>
      </c>
    </row>
    <row r="194" spans="1:6" x14ac:dyDescent="0.25">
      <c r="A194" s="160" t="s">
        <v>364</v>
      </c>
      <c r="B194" s="161" t="s">
        <v>139</v>
      </c>
      <c r="C194" s="229" t="s">
        <v>621</v>
      </c>
      <c r="D194" s="210" t="s">
        <v>622</v>
      </c>
      <c r="E194" s="161" t="s">
        <v>383</v>
      </c>
      <c r="F194" s="211">
        <v>41.94</v>
      </c>
    </row>
    <row r="195" spans="1:6" x14ac:dyDescent="0.25">
      <c r="A195" s="160" t="s">
        <v>364</v>
      </c>
      <c r="B195" s="161" t="s">
        <v>139</v>
      </c>
      <c r="C195" s="229" t="s">
        <v>623</v>
      </c>
      <c r="D195" s="210" t="s">
        <v>622</v>
      </c>
      <c r="E195" s="161" t="s">
        <v>383</v>
      </c>
      <c r="F195" s="211">
        <v>48.87</v>
      </c>
    </row>
    <row r="196" spans="1:6" x14ac:dyDescent="0.25">
      <c r="A196" s="160" t="s">
        <v>364</v>
      </c>
      <c r="B196" s="161" t="s">
        <v>139</v>
      </c>
      <c r="C196" s="229" t="s">
        <v>624</v>
      </c>
      <c r="D196" s="210" t="s">
        <v>625</v>
      </c>
      <c r="E196" s="161" t="s">
        <v>383</v>
      </c>
      <c r="F196" s="211">
        <v>40.700000000000003</v>
      </c>
    </row>
    <row r="197" spans="1:6" x14ac:dyDescent="0.25">
      <c r="A197" s="160" t="s">
        <v>364</v>
      </c>
      <c r="B197" s="161" t="s">
        <v>139</v>
      </c>
      <c r="C197" s="229" t="s">
        <v>626</v>
      </c>
      <c r="D197" s="210" t="s">
        <v>602</v>
      </c>
      <c r="E197" s="161" t="s">
        <v>383</v>
      </c>
      <c r="F197" s="211">
        <v>19.420000000000002</v>
      </c>
    </row>
    <row r="198" spans="1:6" x14ac:dyDescent="0.25">
      <c r="A198" s="160" t="s">
        <v>364</v>
      </c>
      <c r="B198" s="161" t="s">
        <v>139</v>
      </c>
      <c r="C198" s="229" t="s">
        <v>627</v>
      </c>
      <c r="D198" s="210" t="s">
        <v>628</v>
      </c>
      <c r="E198" s="161" t="s">
        <v>383</v>
      </c>
      <c r="F198" s="215">
        <v>21.3</v>
      </c>
    </row>
    <row r="199" spans="1:6" x14ac:dyDescent="0.25">
      <c r="A199" s="160" t="s">
        <v>364</v>
      </c>
      <c r="B199" s="161" t="s">
        <v>139</v>
      </c>
      <c r="C199" s="229" t="s">
        <v>629</v>
      </c>
      <c r="D199" s="210" t="s">
        <v>147</v>
      </c>
      <c r="E199" s="161" t="s">
        <v>383</v>
      </c>
      <c r="F199" s="215">
        <v>14.23</v>
      </c>
    </row>
    <row r="200" spans="1:6" ht="25.5" x14ac:dyDescent="0.25">
      <c r="A200" s="160" t="s">
        <v>364</v>
      </c>
      <c r="B200" s="161" t="s">
        <v>139</v>
      </c>
      <c r="C200" s="229" t="s">
        <v>630</v>
      </c>
      <c r="D200" s="231" t="s">
        <v>631</v>
      </c>
      <c r="E200" s="161" t="s">
        <v>383</v>
      </c>
      <c r="F200" s="215">
        <v>16.43</v>
      </c>
    </row>
    <row r="201" spans="1:6" x14ac:dyDescent="0.25">
      <c r="A201" s="160" t="s">
        <v>364</v>
      </c>
      <c r="B201" s="161" t="s">
        <v>139</v>
      </c>
      <c r="C201" s="229" t="s">
        <v>632</v>
      </c>
      <c r="D201" s="210" t="s">
        <v>633</v>
      </c>
      <c r="E201" s="161" t="s">
        <v>383</v>
      </c>
      <c r="F201" s="215">
        <v>18.68</v>
      </c>
    </row>
    <row r="202" spans="1:6" x14ac:dyDescent="0.25">
      <c r="A202" s="160" t="s">
        <v>364</v>
      </c>
      <c r="B202" s="161" t="s">
        <v>139</v>
      </c>
      <c r="C202" s="229" t="s">
        <v>634</v>
      </c>
      <c r="D202" s="210" t="s">
        <v>506</v>
      </c>
      <c r="E202" s="161" t="s">
        <v>383</v>
      </c>
      <c r="F202" s="215">
        <v>19.43</v>
      </c>
    </row>
    <row r="203" spans="1:6" x14ac:dyDescent="0.25">
      <c r="A203" s="160" t="s">
        <v>364</v>
      </c>
      <c r="B203" s="161" t="s">
        <v>139</v>
      </c>
      <c r="C203" s="229" t="s">
        <v>635</v>
      </c>
      <c r="D203" s="210" t="s">
        <v>636</v>
      </c>
      <c r="E203" s="161" t="s">
        <v>383</v>
      </c>
      <c r="F203" s="215">
        <v>18.170000000000002</v>
      </c>
    </row>
    <row r="204" spans="1:6" x14ac:dyDescent="0.25">
      <c r="A204" s="160" t="s">
        <v>364</v>
      </c>
      <c r="B204" s="161" t="s">
        <v>139</v>
      </c>
      <c r="C204" s="229" t="s">
        <v>637</v>
      </c>
      <c r="D204" s="210" t="s">
        <v>506</v>
      </c>
      <c r="E204" s="161" t="s">
        <v>383</v>
      </c>
      <c r="F204" s="215">
        <v>20.04</v>
      </c>
    </row>
    <row r="205" spans="1:6" x14ac:dyDescent="0.25">
      <c r="A205" s="160" t="s">
        <v>364</v>
      </c>
      <c r="B205" s="161" t="s">
        <v>139</v>
      </c>
      <c r="C205" s="229" t="s">
        <v>638</v>
      </c>
      <c r="D205" s="210" t="s">
        <v>506</v>
      </c>
      <c r="E205" s="161" t="s">
        <v>383</v>
      </c>
      <c r="F205" s="215">
        <v>18.829999999999998</v>
      </c>
    </row>
    <row r="206" spans="1:6" x14ac:dyDescent="0.25">
      <c r="A206" s="160" t="s">
        <v>364</v>
      </c>
      <c r="B206" s="161" t="s">
        <v>139</v>
      </c>
      <c r="C206" s="229" t="s">
        <v>639</v>
      </c>
      <c r="D206" s="210" t="s">
        <v>506</v>
      </c>
      <c r="E206" s="161" t="s">
        <v>383</v>
      </c>
      <c r="F206" s="215">
        <v>18.89</v>
      </c>
    </row>
    <row r="207" spans="1:6" x14ac:dyDescent="0.25">
      <c r="A207" s="160" t="s">
        <v>364</v>
      </c>
      <c r="B207" s="161" t="s">
        <v>139</v>
      </c>
      <c r="C207" s="229" t="s">
        <v>640</v>
      </c>
      <c r="D207" s="210" t="s">
        <v>622</v>
      </c>
      <c r="E207" s="161" t="s">
        <v>383</v>
      </c>
      <c r="F207" s="215">
        <v>58.46</v>
      </c>
    </row>
    <row r="208" spans="1:6" x14ac:dyDescent="0.25">
      <c r="A208" s="160" t="s">
        <v>364</v>
      </c>
      <c r="B208" s="161" t="s">
        <v>139</v>
      </c>
      <c r="C208" s="229" t="s">
        <v>641</v>
      </c>
      <c r="D208" s="210" t="s">
        <v>642</v>
      </c>
      <c r="E208" s="161" t="s">
        <v>383</v>
      </c>
      <c r="F208" s="215">
        <v>34.36</v>
      </c>
    </row>
    <row r="209" spans="1:6" x14ac:dyDescent="0.25">
      <c r="A209" s="160" t="s">
        <v>364</v>
      </c>
      <c r="B209" s="161" t="s">
        <v>139</v>
      </c>
      <c r="C209" s="229" t="s">
        <v>643</v>
      </c>
      <c r="D209" s="210" t="s">
        <v>644</v>
      </c>
      <c r="E209" s="161" t="s">
        <v>383</v>
      </c>
      <c r="F209" s="215">
        <v>4.42</v>
      </c>
    </row>
    <row r="210" spans="1:6" x14ac:dyDescent="0.25">
      <c r="A210" s="160" t="s">
        <v>388</v>
      </c>
      <c r="B210" s="161" t="s">
        <v>138</v>
      </c>
      <c r="C210" s="232" t="s">
        <v>580</v>
      </c>
      <c r="D210" s="218" t="s">
        <v>645</v>
      </c>
      <c r="E210" s="161" t="s">
        <v>141</v>
      </c>
      <c r="F210" s="233">
        <v>5.53</v>
      </c>
    </row>
    <row r="211" spans="1:6" x14ac:dyDescent="0.25">
      <c r="A211" s="160" t="s">
        <v>388</v>
      </c>
      <c r="B211" s="161" t="s">
        <v>138</v>
      </c>
      <c r="C211" s="232" t="s">
        <v>646</v>
      </c>
      <c r="D211" s="218" t="s">
        <v>644</v>
      </c>
      <c r="E211" s="161" t="s">
        <v>141</v>
      </c>
      <c r="F211" s="211">
        <v>4.41</v>
      </c>
    </row>
    <row r="212" spans="1:6" x14ac:dyDescent="0.25">
      <c r="A212" s="160" t="s">
        <v>388</v>
      </c>
      <c r="B212" s="161" t="s">
        <v>425</v>
      </c>
      <c r="C212" s="232" t="s">
        <v>588</v>
      </c>
      <c r="D212" s="218" t="s">
        <v>645</v>
      </c>
      <c r="E212" s="161" t="s">
        <v>141</v>
      </c>
      <c r="F212" s="211">
        <v>5.66</v>
      </c>
    </row>
    <row r="213" spans="1:6" x14ac:dyDescent="0.25">
      <c r="A213" s="160" t="s">
        <v>388</v>
      </c>
      <c r="B213" s="161" t="s">
        <v>425</v>
      </c>
      <c r="C213" s="232" t="s">
        <v>647</v>
      </c>
      <c r="D213" s="218" t="s">
        <v>644</v>
      </c>
      <c r="E213" s="161" t="s">
        <v>141</v>
      </c>
      <c r="F213" s="211">
        <v>4.26</v>
      </c>
    </row>
    <row r="214" spans="1:6" x14ac:dyDescent="0.25">
      <c r="A214" s="160" t="s">
        <v>388</v>
      </c>
      <c r="B214" s="161" t="s">
        <v>460</v>
      </c>
      <c r="C214" s="232" t="s">
        <v>592</v>
      </c>
      <c r="D214" s="218" t="s">
        <v>645</v>
      </c>
      <c r="E214" s="161" t="s">
        <v>141</v>
      </c>
      <c r="F214" s="211">
        <v>5.64</v>
      </c>
    </row>
    <row r="215" spans="1:6" x14ac:dyDescent="0.25">
      <c r="A215" s="160" t="s">
        <v>388</v>
      </c>
      <c r="B215" s="161" t="s">
        <v>460</v>
      </c>
      <c r="C215" s="232" t="s">
        <v>648</v>
      </c>
      <c r="D215" s="218" t="s">
        <v>644</v>
      </c>
      <c r="E215" s="161" t="s">
        <v>141</v>
      </c>
      <c r="F215" s="234">
        <v>4.28</v>
      </c>
    </row>
    <row r="216" spans="1:6" x14ac:dyDescent="0.25">
      <c r="A216" s="160" t="s">
        <v>388</v>
      </c>
      <c r="B216" s="161" t="s">
        <v>492</v>
      </c>
      <c r="C216" s="232" t="s">
        <v>594</v>
      </c>
      <c r="D216" s="218" t="s">
        <v>645</v>
      </c>
      <c r="E216" s="161" t="s">
        <v>141</v>
      </c>
      <c r="F216" s="234">
        <v>4.1100000000000003</v>
      </c>
    </row>
    <row r="217" spans="1:6" x14ac:dyDescent="0.25">
      <c r="A217" s="160" t="s">
        <v>388</v>
      </c>
      <c r="B217" s="161" t="s">
        <v>492</v>
      </c>
      <c r="C217" s="232" t="s">
        <v>595</v>
      </c>
      <c r="D217" s="218" t="s">
        <v>649</v>
      </c>
      <c r="E217" s="161"/>
      <c r="F217" s="234">
        <v>1</v>
      </c>
    </row>
    <row r="218" spans="1:6" x14ac:dyDescent="0.25">
      <c r="A218" s="160" t="s">
        <v>388</v>
      </c>
      <c r="B218" s="161" t="s">
        <v>492</v>
      </c>
      <c r="C218" s="232" t="s">
        <v>650</v>
      </c>
      <c r="D218" s="218" t="s">
        <v>651</v>
      </c>
      <c r="E218" s="161" t="s">
        <v>141</v>
      </c>
      <c r="F218" s="211">
        <v>3.7</v>
      </c>
    </row>
    <row r="219" spans="1:6" x14ac:dyDescent="0.25">
      <c r="A219" s="160" t="s">
        <v>515</v>
      </c>
      <c r="B219" s="161" t="s">
        <v>519</v>
      </c>
      <c r="C219" s="229" t="s">
        <v>652</v>
      </c>
      <c r="D219" s="210" t="s">
        <v>653</v>
      </c>
      <c r="E219" s="161" t="s">
        <v>654</v>
      </c>
      <c r="F219" s="235">
        <v>2</v>
      </c>
    </row>
    <row r="220" spans="1:6" x14ac:dyDescent="0.25">
      <c r="A220" s="160" t="s">
        <v>515</v>
      </c>
      <c r="B220" s="161" t="s">
        <v>519</v>
      </c>
      <c r="C220" s="229" t="s">
        <v>655</v>
      </c>
      <c r="D220" s="210" t="s">
        <v>656</v>
      </c>
      <c r="E220" s="161" t="s">
        <v>141</v>
      </c>
      <c r="F220" s="235">
        <v>2.4</v>
      </c>
    </row>
    <row r="221" spans="1:6" x14ac:dyDescent="0.25">
      <c r="A221" s="160" t="s">
        <v>515</v>
      </c>
      <c r="B221" s="161" t="s">
        <v>519</v>
      </c>
      <c r="C221" s="229" t="s">
        <v>657</v>
      </c>
      <c r="D221" s="210" t="s">
        <v>653</v>
      </c>
      <c r="E221" s="161" t="s">
        <v>654</v>
      </c>
      <c r="F221" s="235">
        <v>1</v>
      </c>
    </row>
    <row r="222" spans="1:6" x14ac:dyDescent="0.25">
      <c r="A222" s="160" t="s">
        <v>515</v>
      </c>
      <c r="B222" s="161" t="s">
        <v>519</v>
      </c>
      <c r="C222" s="229" t="s">
        <v>658</v>
      </c>
      <c r="D222" s="210" t="s">
        <v>656</v>
      </c>
      <c r="E222" s="161" t="s">
        <v>141</v>
      </c>
      <c r="F222" s="235">
        <v>2.46</v>
      </c>
    </row>
    <row r="223" spans="1:6" x14ac:dyDescent="0.25">
      <c r="A223" s="160" t="s">
        <v>515</v>
      </c>
      <c r="B223" s="161" t="s">
        <v>519</v>
      </c>
      <c r="C223" s="232" t="s">
        <v>659</v>
      </c>
      <c r="D223" s="218" t="s">
        <v>660</v>
      </c>
      <c r="E223" s="161" t="s">
        <v>141</v>
      </c>
      <c r="F223" s="234">
        <v>4.28</v>
      </c>
    </row>
    <row r="224" spans="1:6" x14ac:dyDescent="0.25">
      <c r="A224" s="160" t="s">
        <v>515</v>
      </c>
      <c r="B224" s="161" t="s">
        <v>545</v>
      </c>
      <c r="C224" s="229" t="s">
        <v>661</v>
      </c>
      <c r="D224" s="210" t="s">
        <v>653</v>
      </c>
      <c r="E224" s="161" t="s">
        <v>654</v>
      </c>
      <c r="F224" s="235">
        <v>1</v>
      </c>
    </row>
    <row r="225" spans="1:6" x14ac:dyDescent="0.25">
      <c r="A225" s="160" t="s">
        <v>515</v>
      </c>
      <c r="B225" s="161" t="s">
        <v>545</v>
      </c>
      <c r="C225" s="229" t="s">
        <v>662</v>
      </c>
      <c r="D225" s="210" t="s">
        <v>656</v>
      </c>
      <c r="E225" s="161" t="s">
        <v>141</v>
      </c>
      <c r="F225" s="235">
        <v>2.4</v>
      </c>
    </row>
    <row r="226" spans="1:6" x14ac:dyDescent="0.25">
      <c r="A226" s="160" t="s">
        <v>515</v>
      </c>
      <c r="B226" s="161" t="s">
        <v>545</v>
      </c>
      <c r="C226" s="229" t="s">
        <v>663</v>
      </c>
      <c r="D226" s="210" t="s">
        <v>656</v>
      </c>
      <c r="E226" s="161" t="s">
        <v>141</v>
      </c>
      <c r="F226" s="235">
        <v>2.46</v>
      </c>
    </row>
    <row r="227" spans="1:6" x14ac:dyDescent="0.25">
      <c r="A227" s="160" t="s">
        <v>515</v>
      </c>
      <c r="B227" s="161" t="s">
        <v>545</v>
      </c>
      <c r="C227" s="229" t="s">
        <v>664</v>
      </c>
      <c r="D227" s="210" t="s">
        <v>653</v>
      </c>
      <c r="E227" s="161" t="s">
        <v>654</v>
      </c>
      <c r="F227" s="235">
        <v>1</v>
      </c>
    </row>
  </sheetData>
  <sheetProtection algorithmName="SHA-512" hashValue="n4Q2V2cusWYiGgJN/PB2mLCGUvsDvfMIf3mDmjj+zDUx8xVo6chPV+YxmF5p3OjaST4v2RzCedqRdp1AywPLvA==" saltValue="gAljSTfyD50vx+LcM67+HQ==" spinCount="100000" sheet="1" objects="1" scenarios="1" selectLockedCells="1"/>
  <protectedRanges>
    <protectedRange sqref="I26:R189" name="Bereich Aufmaß"/>
    <protectedRange sqref="A26:H189" name="Bereich Aufmaß_1"/>
  </protectedRanges>
  <autoFilter ref="A25:H190" xr:uid="{00000000-0009-0000-0000-000004000000}"/>
  <mergeCells count="14">
    <mergeCell ref="A18:E18"/>
    <mergeCell ref="F18:G18"/>
    <mergeCell ref="M15:O15"/>
    <mergeCell ref="A1:R1"/>
    <mergeCell ref="A3:R3"/>
    <mergeCell ref="A15:K15"/>
    <mergeCell ref="A5:R5"/>
    <mergeCell ref="F17:G17"/>
    <mergeCell ref="A17:E17"/>
    <mergeCell ref="A190:E190"/>
    <mergeCell ref="A24:H24"/>
    <mergeCell ref="I24:Q24"/>
    <mergeCell ref="A21:D21"/>
    <mergeCell ref="A22:D22"/>
  </mergeCells>
  <conditionalFormatting sqref="B10">
    <cfRule type="cellIs" dxfId="9" priority="45" stopIfTrue="1" operator="equal">
      <formula>0</formula>
    </cfRule>
  </conditionalFormatting>
  <conditionalFormatting sqref="L26:M189 O26:Q189">
    <cfRule type="containsErrors" dxfId="8" priority="1">
      <formula>ISERROR(L26)</formula>
    </cfRule>
  </conditionalFormatting>
  <pageMargins left="0.70866141732283472" right="0.70866141732283472" top="0.78740157480314965" bottom="0.78740157480314965" header="0.31496062992125984" footer="0.31496062992125984"/>
  <pageSetup paperSize="9" scale="33" fitToHeight="0" orientation="portrait" r:id="rId1"/>
  <headerFooter>
    <oddHeader>&amp;LLandesbaudirektion Bayern
Beschaffung, Vergabe Verwaltungsleistungen (BVV)</oddHeader>
    <oddFooter>&amp;CSeite &amp;P von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F92DF-2BBE-4C97-BBEB-979CDD33CA5D}">
  <dimension ref="A1:T119"/>
  <sheetViews>
    <sheetView showGridLines="0" zoomScaleNormal="100" zoomScaleSheetLayoutView="50" workbookViewId="0">
      <selection activeCell="E20" sqref="E20"/>
    </sheetView>
  </sheetViews>
  <sheetFormatPr baseColWidth="10" defaultColWidth="9.140625" defaultRowHeight="14.25" outlineLevelRow="1" x14ac:dyDescent="0.25"/>
  <cols>
    <col min="1" max="1" width="20.28515625" style="29" customWidth="1"/>
    <col min="2" max="3" width="10.28515625" style="29" customWidth="1"/>
    <col min="4" max="4" width="21.7109375" style="29" customWidth="1"/>
    <col min="5" max="5" width="15.7109375" style="29" customWidth="1"/>
    <col min="6" max="6" width="12.7109375" style="5" customWidth="1"/>
    <col min="7" max="9" width="12.7109375" style="27" customWidth="1"/>
    <col min="10" max="10" width="19" style="27" customWidth="1"/>
    <col min="11" max="17" width="13.7109375" style="27" customWidth="1"/>
    <col min="18" max="18" width="25.5703125" style="27" customWidth="1"/>
    <col min="19" max="16384" width="9.140625" style="27"/>
  </cols>
  <sheetData>
    <row r="1" spans="1:19" ht="34.5" customHeight="1" x14ac:dyDescent="0.25">
      <c r="A1" s="266" t="str">
        <f>Inhaltsverzeichnis!A1</f>
        <v xml:space="preserve">Vergabeverfahren 
im Geschäftsbereich des Bayerischen Staatsministerium für Wohnen, Bau und Verkehr </v>
      </c>
      <c r="B1" s="267"/>
      <c r="C1" s="267"/>
      <c r="D1" s="267"/>
      <c r="E1" s="267"/>
      <c r="F1" s="267"/>
      <c r="G1" s="267"/>
      <c r="H1" s="267"/>
      <c r="I1" s="267"/>
      <c r="J1" s="267"/>
      <c r="K1" s="267"/>
      <c r="L1" s="267"/>
      <c r="M1" s="267"/>
      <c r="N1" s="267"/>
      <c r="O1" s="267"/>
      <c r="P1" s="267"/>
      <c r="Q1" s="267"/>
      <c r="R1" s="268"/>
    </row>
    <row r="2" spans="1:19" ht="9" customHeight="1" x14ac:dyDescent="0.25">
      <c r="A2" s="87"/>
      <c r="B2" s="87"/>
      <c r="C2" s="87"/>
      <c r="D2" s="87"/>
      <c r="E2" s="87"/>
      <c r="F2" s="87"/>
      <c r="G2" s="87"/>
      <c r="H2" s="87"/>
      <c r="I2" s="87"/>
      <c r="J2" s="87"/>
      <c r="K2" s="87"/>
      <c r="L2" s="87"/>
      <c r="M2" s="87"/>
      <c r="N2" s="87"/>
      <c r="O2" s="87"/>
      <c r="P2" s="87"/>
      <c r="Q2" s="87"/>
      <c r="R2" s="87"/>
    </row>
    <row r="3" spans="1:19" ht="43.5" customHeight="1" x14ac:dyDescent="0.25">
      <c r="A3" s="269" t="str">
        <f>Inhaltsverzeichnis!A3</f>
        <v>StBA Augsburg: Unterhaltsreinigung zwei Dienstgebäude in Augsburg
Excel-Teil: Leistungsverzeichnis (Anlage 1)</v>
      </c>
      <c r="B3" s="269"/>
      <c r="C3" s="269"/>
      <c r="D3" s="269"/>
      <c r="E3" s="269"/>
      <c r="F3" s="269"/>
      <c r="G3" s="269"/>
      <c r="H3" s="269"/>
      <c r="I3" s="269"/>
      <c r="J3" s="269"/>
      <c r="K3" s="269"/>
      <c r="L3" s="269"/>
      <c r="M3" s="269"/>
      <c r="N3" s="269"/>
      <c r="O3" s="269"/>
      <c r="P3" s="269"/>
      <c r="Q3" s="269"/>
      <c r="R3" s="269"/>
      <c r="S3" s="2"/>
    </row>
    <row r="4" spans="1:19" ht="9" customHeight="1" x14ac:dyDescent="0.25">
      <c r="A4" s="3"/>
      <c r="B4" s="3"/>
      <c r="C4" s="3"/>
      <c r="D4" s="3"/>
      <c r="E4" s="3"/>
      <c r="F4" s="3"/>
      <c r="G4" s="3"/>
      <c r="H4" s="3"/>
      <c r="I4" s="3"/>
      <c r="J4" s="3"/>
      <c r="K4" s="3"/>
      <c r="L4" s="3"/>
      <c r="M4" s="3"/>
      <c r="N4" s="3"/>
      <c r="O4" s="3"/>
      <c r="P4" s="3"/>
      <c r="Q4" s="3"/>
      <c r="R4" s="3"/>
      <c r="S4" s="2"/>
    </row>
    <row r="5" spans="1:19" ht="21" customHeight="1" x14ac:dyDescent="0.25">
      <c r="A5" s="335" t="str">
        <f>Inhaltsverzeichnis!A14</f>
        <v xml:space="preserve">4.2  Aufmaß und Einzelraumkalkulation Unterhaltsreinigung DG Burgkmairstraße / Preisblatt </v>
      </c>
      <c r="B5" s="270"/>
      <c r="C5" s="270"/>
      <c r="D5" s="270"/>
      <c r="E5" s="270"/>
      <c r="F5" s="270"/>
      <c r="G5" s="270"/>
      <c r="H5" s="270"/>
      <c r="I5" s="270"/>
      <c r="J5" s="270"/>
      <c r="K5" s="270"/>
      <c r="L5" s="270"/>
      <c r="M5" s="270"/>
      <c r="N5" s="270"/>
      <c r="O5" s="270"/>
      <c r="P5" s="270"/>
      <c r="Q5" s="270"/>
      <c r="R5" s="270"/>
      <c r="S5" s="2"/>
    </row>
    <row r="6" spans="1:19" ht="15" customHeight="1" x14ac:dyDescent="0.25">
      <c r="A6" s="3"/>
      <c r="B6" s="3"/>
      <c r="C6" s="3"/>
      <c r="D6" s="3"/>
      <c r="E6" s="3"/>
      <c r="F6" s="3"/>
      <c r="G6" s="3"/>
      <c r="H6" s="3"/>
      <c r="I6" s="3"/>
      <c r="J6" s="3"/>
      <c r="K6" s="3"/>
      <c r="L6" s="3"/>
      <c r="M6" s="3"/>
      <c r="N6" s="3"/>
      <c r="O6" s="3"/>
      <c r="P6" s="3"/>
      <c r="Q6" s="3"/>
      <c r="R6" s="3"/>
      <c r="S6" s="2"/>
    </row>
    <row r="7" spans="1:19" ht="19.5" customHeight="1" x14ac:dyDescent="0.25">
      <c r="A7" s="4" t="s">
        <v>0</v>
      </c>
      <c r="B7" s="4" t="str">
        <f>Inhaltsverzeichnis!B5</f>
        <v>Staatliches Bauamt Augsburg</v>
      </c>
      <c r="C7" s="3"/>
      <c r="D7" s="3"/>
      <c r="F7" s="3"/>
      <c r="G7" s="3"/>
      <c r="H7" s="3"/>
      <c r="I7" s="3"/>
      <c r="J7" s="3"/>
      <c r="K7" s="3"/>
      <c r="L7" s="3"/>
      <c r="N7" s="3"/>
      <c r="O7" s="3"/>
      <c r="P7" s="3"/>
      <c r="Q7" s="3"/>
      <c r="R7" s="2"/>
    </row>
    <row r="8" spans="1:19" ht="19.5" customHeight="1" x14ac:dyDescent="0.25">
      <c r="A8" s="29" t="s">
        <v>1</v>
      </c>
      <c r="B8" s="4" t="str">
        <f>Inhaltsverzeichnis!B6</f>
        <v>LBD-26-15-271</v>
      </c>
    </row>
    <row r="9" spans="1:19" ht="30" customHeight="1" x14ac:dyDescent="0.25">
      <c r="A9" s="150" t="str">
        <f>Inhaltsverzeichnis!A7</f>
        <v>maximale Vertragslaufzeit:</v>
      </c>
      <c r="B9" s="4" t="str">
        <f>Inhaltsverzeichnis!B7</f>
        <v>01.02.2027 bis 31.01.2032</v>
      </c>
    </row>
    <row r="10" spans="1:19" ht="19.5" customHeight="1" x14ac:dyDescent="0.25">
      <c r="A10" s="29" t="s">
        <v>25</v>
      </c>
      <c r="B10" s="46">
        <f>'3. Kalk. SVS UR'!C7</f>
        <v>0</v>
      </c>
      <c r="C10" s="46"/>
      <c r="D10" s="46"/>
      <c r="E10" s="46"/>
      <c r="F10" s="46"/>
      <c r="G10" s="46"/>
      <c r="O10" s="33"/>
      <c r="P10" s="33"/>
      <c r="Q10" s="33"/>
    </row>
    <row r="12" spans="1:19" x14ac:dyDescent="0.25">
      <c r="A12" s="29" t="s">
        <v>90</v>
      </c>
    </row>
    <row r="13" spans="1:19" x14ac:dyDescent="0.25">
      <c r="A13" s="29" t="s">
        <v>92</v>
      </c>
      <c r="J13" s="28"/>
    </row>
    <row r="14" spans="1:19" ht="19.5" customHeight="1" x14ac:dyDescent="0.25">
      <c r="A14" s="27"/>
      <c r="B14" s="27"/>
      <c r="C14" s="27"/>
      <c r="D14" s="41"/>
      <c r="E14" s="32"/>
      <c r="F14" s="32"/>
      <c r="G14" s="32"/>
      <c r="H14" s="32"/>
      <c r="I14" s="32"/>
      <c r="J14" s="32"/>
      <c r="K14" s="32"/>
      <c r="L14" s="32"/>
      <c r="M14" s="32"/>
      <c r="N14" s="32"/>
    </row>
    <row r="15" spans="1:19" ht="30" customHeight="1" outlineLevel="1" x14ac:dyDescent="0.25">
      <c r="A15" s="334" t="s">
        <v>337</v>
      </c>
      <c r="B15" s="334"/>
      <c r="C15" s="334"/>
      <c r="D15" s="334"/>
      <c r="E15" s="334"/>
      <c r="F15" s="334"/>
      <c r="G15" s="334"/>
      <c r="H15" s="334"/>
      <c r="I15" s="334"/>
      <c r="J15" s="334"/>
      <c r="K15" s="334"/>
      <c r="L15" s="153" t="str">
        <f>IFERROR(ROUND(P15*5,2),"")</f>
        <v/>
      </c>
      <c r="M15" s="333" t="s">
        <v>338</v>
      </c>
      <c r="N15" s="333"/>
      <c r="O15" s="333"/>
      <c r="P15" s="154" t="str">
        <f>IFERROR(ROUND(L106/250,2),"")</f>
        <v/>
      </c>
    </row>
    <row r="16" spans="1:19" ht="19.5" customHeight="1" outlineLevel="1" x14ac:dyDescent="0.25">
      <c r="D16" s="32"/>
      <c r="E16" s="32"/>
      <c r="F16" s="95"/>
      <c r="G16" s="95"/>
      <c r="H16" s="96"/>
      <c r="I16" s="43"/>
      <c r="J16" s="32"/>
      <c r="K16" s="32"/>
      <c r="L16" s="32"/>
      <c r="M16" s="32"/>
      <c r="N16" s="32"/>
      <c r="O16" s="32"/>
    </row>
    <row r="17" spans="1:20" ht="15" customHeight="1" outlineLevel="1" x14ac:dyDescent="0.25">
      <c r="J17" s="28"/>
    </row>
    <row r="18" spans="1:20" ht="19.5" customHeight="1" outlineLevel="1" x14ac:dyDescent="0.25">
      <c r="A18" s="31" t="s">
        <v>129</v>
      </c>
      <c r="E18" s="250"/>
      <c r="F18" s="250"/>
      <c r="G18" s="251"/>
      <c r="H18" s="250"/>
      <c r="I18" s="250"/>
      <c r="J18" s="250"/>
      <c r="K18" s="250"/>
      <c r="L18" s="250"/>
      <c r="M18" s="250"/>
      <c r="N18" s="250"/>
      <c r="O18" s="250"/>
    </row>
    <row r="19" spans="1:20" ht="27" customHeight="1" outlineLevel="1" x14ac:dyDescent="0.25">
      <c r="A19" s="329" t="s">
        <v>270</v>
      </c>
      <c r="B19" s="329"/>
      <c r="C19" s="329"/>
      <c r="D19" s="329"/>
      <c r="E19" s="179" t="s">
        <v>28</v>
      </c>
      <c r="F19" s="179" t="s">
        <v>29</v>
      </c>
      <c r="G19" s="180" t="s">
        <v>30</v>
      </c>
      <c r="H19" s="179" t="s">
        <v>31</v>
      </c>
      <c r="I19" s="179" t="s">
        <v>32</v>
      </c>
      <c r="J19" s="179" t="s">
        <v>33</v>
      </c>
      <c r="K19" s="179" t="s">
        <v>34</v>
      </c>
      <c r="L19" s="180" t="s">
        <v>35</v>
      </c>
      <c r="M19" s="179" t="s">
        <v>36</v>
      </c>
      <c r="N19" s="179" t="s">
        <v>37</v>
      </c>
      <c r="O19" s="179" t="s">
        <v>38</v>
      </c>
    </row>
    <row r="20" spans="1:20" ht="27" customHeight="1" outlineLevel="1" x14ac:dyDescent="0.25">
      <c r="A20" s="330" t="s">
        <v>94</v>
      </c>
      <c r="B20" s="330"/>
      <c r="C20" s="330"/>
      <c r="D20" s="330"/>
      <c r="E20" s="181"/>
      <c r="F20" s="181"/>
      <c r="G20" s="181"/>
      <c r="H20" s="181"/>
      <c r="I20" s="237"/>
      <c r="J20" s="237"/>
      <c r="K20" s="181"/>
      <c r="L20" s="181"/>
      <c r="M20" s="181"/>
      <c r="N20" s="181"/>
      <c r="O20" s="181"/>
    </row>
    <row r="21" spans="1:20" ht="15" customHeight="1" outlineLevel="1" x14ac:dyDescent="0.25">
      <c r="D21" s="32"/>
      <c r="E21" s="32"/>
      <c r="F21" s="32"/>
      <c r="G21" s="32"/>
      <c r="H21" s="32"/>
      <c r="I21" s="32"/>
      <c r="J21" s="32"/>
      <c r="K21" s="32"/>
      <c r="L21" s="32"/>
      <c r="M21" s="32"/>
      <c r="N21" s="32"/>
      <c r="O21" s="32"/>
    </row>
    <row r="22" spans="1:20" ht="24" customHeight="1" x14ac:dyDescent="0.25">
      <c r="A22" s="327" t="s">
        <v>123</v>
      </c>
      <c r="B22" s="327"/>
      <c r="C22" s="327"/>
      <c r="D22" s="327"/>
      <c r="E22" s="327"/>
      <c r="F22" s="327"/>
      <c r="G22" s="327"/>
      <c r="H22" s="327"/>
      <c r="I22" s="328" t="s">
        <v>95</v>
      </c>
      <c r="J22" s="328"/>
      <c r="K22" s="328"/>
      <c r="L22" s="328"/>
      <c r="M22" s="328"/>
      <c r="N22" s="328"/>
      <c r="O22" s="328"/>
      <c r="P22" s="328"/>
      <c r="Q22" s="328"/>
    </row>
    <row r="23" spans="1:20" ht="72" x14ac:dyDescent="0.25">
      <c r="A23" s="155" t="s">
        <v>96</v>
      </c>
      <c r="B23" s="156" t="s">
        <v>97</v>
      </c>
      <c r="C23" s="156" t="s">
        <v>98</v>
      </c>
      <c r="D23" s="157" t="s">
        <v>289</v>
      </c>
      <c r="E23" s="156" t="s">
        <v>99</v>
      </c>
      <c r="F23" s="158" t="s">
        <v>162</v>
      </c>
      <c r="G23" s="157" t="s">
        <v>274</v>
      </c>
      <c r="H23" s="159" t="s">
        <v>273</v>
      </c>
      <c r="I23" s="159" t="s">
        <v>275</v>
      </c>
      <c r="J23" s="159" t="s">
        <v>163</v>
      </c>
      <c r="K23" s="159" t="s">
        <v>118</v>
      </c>
      <c r="L23" s="159" t="s">
        <v>119</v>
      </c>
      <c r="M23" s="159" t="s">
        <v>122</v>
      </c>
      <c r="N23" s="159" t="s">
        <v>276</v>
      </c>
      <c r="O23" s="159" t="s">
        <v>120</v>
      </c>
      <c r="P23" s="159" t="s">
        <v>121</v>
      </c>
      <c r="Q23" s="159" t="s">
        <v>100</v>
      </c>
      <c r="R23" s="159" t="s">
        <v>101</v>
      </c>
      <c r="S23" s="17"/>
      <c r="T23" s="17"/>
    </row>
    <row r="24" spans="1:20" ht="15" customHeight="1" x14ac:dyDescent="0.2">
      <c r="A24" s="160" t="s">
        <v>571</v>
      </c>
      <c r="B24" s="161" t="s">
        <v>139</v>
      </c>
      <c r="C24" s="209" t="s">
        <v>572</v>
      </c>
      <c r="D24" s="210" t="s">
        <v>366</v>
      </c>
      <c r="E24" s="161" t="s">
        <v>136</v>
      </c>
      <c r="F24" s="211">
        <v>9.2799999999999994</v>
      </c>
      <c r="G24" s="161">
        <v>5</v>
      </c>
      <c r="H24" s="163" t="s">
        <v>30</v>
      </c>
      <c r="I24" s="164">
        <f>VLOOKUP(G24,'1.  Legende RH und RG'!$A$15:$D$20,3,FALSE)</f>
        <v>250</v>
      </c>
      <c r="J24" s="165">
        <f>F24*I24</f>
        <v>2320</v>
      </c>
      <c r="K24" s="166">
        <f t="shared" ref="K24:K87" si="0">ROUND(HLOOKUP(H24,$E$19:$O$20,2,FALSE),2)</f>
        <v>0</v>
      </c>
      <c r="L24" s="167" t="e">
        <f>J24/ROUND(K24,2)</f>
        <v>#DIV/0!</v>
      </c>
      <c r="M24" s="168" t="e">
        <f>(ROUND(L24/I24,2))/24</f>
        <v>#DIV/0!</v>
      </c>
      <c r="N24" s="169" t="str">
        <f>'3. Kalk. SVS UR'!$F$52</f>
        <v/>
      </c>
      <c r="O24" s="169" t="e">
        <f>ROUND(ROUND(N24,2)*L24,2)</f>
        <v>#VALUE!</v>
      </c>
      <c r="P24" s="169" t="e">
        <f>ROUND(O24/12,2)</f>
        <v>#VALUE!</v>
      </c>
      <c r="Q24" s="169" t="e">
        <f>ROUND(O24/I24,2)</f>
        <v>#VALUE!</v>
      </c>
      <c r="R24" s="178"/>
      <c r="T24" s="17"/>
    </row>
    <row r="25" spans="1:20" ht="15" customHeight="1" x14ac:dyDescent="0.2">
      <c r="A25" s="160" t="s">
        <v>571</v>
      </c>
      <c r="B25" s="161" t="s">
        <v>139</v>
      </c>
      <c r="C25" s="209" t="s">
        <v>573</v>
      </c>
      <c r="D25" s="210" t="s">
        <v>135</v>
      </c>
      <c r="E25" s="161" t="s">
        <v>398</v>
      </c>
      <c r="F25" s="211">
        <v>19.350000000000001</v>
      </c>
      <c r="G25" s="161">
        <v>3</v>
      </c>
      <c r="H25" s="163" t="s">
        <v>29</v>
      </c>
      <c r="I25" s="164">
        <f>VLOOKUP(G25,'1.  Legende RH und RG'!$A$15:$D$20,3,FALSE)</f>
        <v>156</v>
      </c>
      <c r="J25" s="165">
        <f t="shared" ref="J25:J105" si="1">F25*I25</f>
        <v>3018.6000000000004</v>
      </c>
      <c r="K25" s="166">
        <f t="shared" si="0"/>
        <v>0</v>
      </c>
      <c r="L25" s="167" t="e">
        <f t="shared" ref="L25:L105" si="2">J25/ROUND(K25,2)</f>
        <v>#DIV/0!</v>
      </c>
      <c r="M25" s="168" t="e">
        <f t="shared" ref="M25:M105" si="3">(ROUND(L25/I25,2))/24</f>
        <v>#DIV/0!</v>
      </c>
      <c r="N25" s="169" t="str">
        <f>'3. Kalk. SVS UR'!$F$52</f>
        <v/>
      </c>
      <c r="O25" s="169" t="e">
        <f t="shared" ref="O25:O88" si="4">ROUND(ROUND(N25,2)*L25,2)</f>
        <v>#VALUE!</v>
      </c>
      <c r="P25" s="169" t="e">
        <f t="shared" ref="P25:P88" si="5">ROUND(O25/12,2)</f>
        <v>#VALUE!</v>
      </c>
      <c r="Q25" s="169" t="e">
        <f t="shared" ref="Q25:Q105" si="6">ROUND(O25/I25,2)</f>
        <v>#VALUE!</v>
      </c>
      <c r="R25" s="178"/>
      <c r="T25" s="34"/>
    </row>
    <row r="26" spans="1:20" ht="15" customHeight="1" x14ac:dyDescent="0.2">
      <c r="A26" s="160" t="s">
        <v>571</v>
      </c>
      <c r="B26" s="161" t="s">
        <v>139</v>
      </c>
      <c r="C26" s="209" t="s">
        <v>574</v>
      </c>
      <c r="D26" s="210" t="s">
        <v>575</v>
      </c>
      <c r="E26" s="161" t="s">
        <v>141</v>
      </c>
      <c r="F26" s="211">
        <v>23.25</v>
      </c>
      <c r="G26" s="161">
        <v>2</v>
      </c>
      <c r="H26" s="163" t="s">
        <v>38</v>
      </c>
      <c r="I26" s="164">
        <f>VLOOKUP(G26,'1.  Legende RH und RG'!$A$15:$D$20,3,FALSE)</f>
        <v>104</v>
      </c>
      <c r="J26" s="165">
        <f t="shared" si="1"/>
        <v>2418</v>
      </c>
      <c r="K26" s="166">
        <f t="shared" si="0"/>
        <v>0</v>
      </c>
      <c r="L26" s="167" t="e">
        <f t="shared" si="2"/>
        <v>#DIV/0!</v>
      </c>
      <c r="M26" s="168" t="e">
        <f t="shared" si="3"/>
        <v>#DIV/0!</v>
      </c>
      <c r="N26" s="169" t="str">
        <f>'3. Kalk. SVS UR'!$F$52</f>
        <v/>
      </c>
      <c r="O26" s="169" t="e">
        <f t="shared" si="4"/>
        <v>#VALUE!</v>
      </c>
      <c r="P26" s="169" t="e">
        <f t="shared" si="5"/>
        <v>#VALUE!</v>
      </c>
      <c r="Q26" s="169" t="e">
        <f t="shared" si="6"/>
        <v>#VALUE!</v>
      </c>
      <c r="R26" s="178"/>
      <c r="T26" s="17"/>
    </row>
    <row r="27" spans="1:20" ht="15" customHeight="1" x14ac:dyDescent="0.2">
      <c r="A27" s="160" t="s">
        <v>571</v>
      </c>
      <c r="B27" s="161" t="s">
        <v>139</v>
      </c>
      <c r="C27" s="209" t="s">
        <v>576</v>
      </c>
      <c r="D27" s="210" t="s">
        <v>392</v>
      </c>
      <c r="E27" s="162" t="s">
        <v>577</v>
      </c>
      <c r="F27" s="225">
        <v>8.76</v>
      </c>
      <c r="G27" s="161">
        <v>3</v>
      </c>
      <c r="H27" s="163" t="s">
        <v>37</v>
      </c>
      <c r="I27" s="164">
        <f>VLOOKUP(G27,'1.  Legende RH und RG'!$A$15:$D$20,3,FALSE)</f>
        <v>156</v>
      </c>
      <c r="J27" s="165">
        <f t="shared" si="1"/>
        <v>1366.56</v>
      </c>
      <c r="K27" s="166">
        <f t="shared" si="0"/>
        <v>0</v>
      </c>
      <c r="L27" s="167" t="e">
        <f t="shared" si="2"/>
        <v>#DIV/0!</v>
      </c>
      <c r="M27" s="168" t="e">
        <f t="shared" si="3"/>
        <v>#DIV/0!</v>
      </c>
      <c r="N27" s="169" t="str">
        <f>'3. Kalk. SVS UR'!$F$52</f>
        <v/>
      </c>
      <c r="O27" s="169" t="e">
        <f t="shared" si="4"/>
        <v>#VALUE!</v>
      </c>
      <c r="P27" s="169" t="e">
        <f t="shared" si="5"/>
        <v>#VALUE!</v>
      </c>
      <c r="Q27" s="169" t="e">
        <f t="shared" si="6"/>
        <v>#VALUE!</v>
      </c>
      <c r="R27" s="178"/>
      <c r="T27" s="17"/>
    </row>
    <row r="28" spans="1:20" ht="15" customHeight="1" x14ac:dyDescent="0.2">
      <c r="A28" s="160" t="s">
        <v>571</v>
      </c>
      <c r="B28" s="161" t="s">
        <v>139</v>
      </c>
      <c r="C28" s="209" t="s">
        <v>578</v>
      </c>
      <c r="D28" s="210" t="s">
        <v>382</v>
      </c>
      <c r="E28" s="161" t="s">
        <v>141</v>
      </c>
      <c r="F28" s="215">
        <v>47.94</v>
      </c>
      <c r="G28" s="161">
        <v>2</v>
      </c>
      <c r="H28" s="163" t="s">
        <v>35</v>
      </c>
      <c r="I28" s="164">
        <f>VLOOKUP(G28,'1.  Legende RH und RG'!$A$15:$D$20,3,FALSE)</f>
        <v>104</v>
      </c>
      <c r="J28" s="165">
        <f t="shared" si="1"/>
        <v>4985.76</v>
      </c>
      <c r="K28" s="166">
        <f t="shared" si="0"/>
        <v>0</v>
      </c>
      <c r="L28" s="167" t="e">
        <f t="shared" si="2"/>
        <v>#DIV/0!</v>
      </c>
      <c r="M28" s="168" t="e">
        <f t="shared" si="3"/>
        <v>#DIV/0!</v>
      </c>
      <c r="N28" s="169" t="str">
        <f>'3. Kalk. SVS UR'!$F$52</f>
        <v/>
      </c>
      <c r="O28" s="169" t="e">
        <f t="shared" si="4"/>
        <v>#VALUE!</v>
      </c>
      <c r="P28" s="169" t="e">
        <f t="shared" si="5"/>
        <v>#VALUE!</v>
      </c>
      <c r="Q28" s="169" t="e">
        <f t="shared" si="6"/>
        <v>#VALUE!</v>
      </c>
      <c r="R28" s="178"/>
      <c r="T28" s="17"/>
    </row>
    <row r="29" spans="1:20" ht="15" customHeight="1" x14ac:dyDescent="0.2">
      <c r="A29" s="160" t="s">
        <v>571</v>
      </c>
      <c r="B29" s="161" t="s">
        <v>139</v>
      </c>
      <c r="C29" s="209" t="s">
        <v>579</v>
      </c>
      <c r="D29" s="210" t="s">
        <v>431</v>
      </c>
      <c r="E29" s="161" t="s">
        <v>141</v>
      </c>
      <c r="F29" s="215">
        <v>5.17</v>
      </c>
      <c r="G29" s="161" t="s">
        <v>12</v>
      </c>
      <c r="H29" s="163" t="s">
        <v>38</v>
      </c>
      <c r="I29" s="164">
        <f>VLOOKUP(G29,'1.  Legende RH und RG'!$A$15:$D$20,3,FALSE)</f>
        <v>12</v>
      </c>
      <c r="J29" s="165">
        <f t="shared" si="1"/>
        <v>62.04</v>
      </c>
      <c r="K29" s="166">
        <f t="shared" si="0"/>
        <v>0</v>
      </c>
      <c r="L29" s="167" t="e">
        <f t="shared" si="2"/>
        <v>#DIV/0!</v>
      </c>
      <c r="M29" s="168" t="e">
        <f t="shared" si="3"/>
        <v>#DIV/0!</v>
      </c>
      <c r="N29" s="169" t="str">
        <f>'3. Kalk. SVS UR'!$F$52</f>
        <v/>
      </c>
      <c r="O29" s="169" t="e">
        <f t="shared" si="4"/>
        <v>#VALUE!</v>
      </c>
      <c r="P29" s="169" t="e">
        <f t="shared" si="5"/>
        <v>#VALUE!</v>
      </c>
      <c r="Q29" s="169" t="e">
        <f t="shared" si="6"/>
        <v>#VALUE!</v>
      </c>
      <c r="R29" s="178"/>
      <c r="T29" s="17"/>
    </row>
    <row r="30" spans="1:20" ht="15" customHeight="1" x14ac:dyDescent="0.2">
      <c r="A30" s="160" t="s">
        <v>571</v>
      </c>
      <c r="B30" s="161" t="s">
        <v>138</v>
      </c>
      <c r="C30" s="209" t="s">
        <v>389</v>
      </c>
      <c r="D30" s="210" t="s">
        <v>411</v>
      </c>
      <c r="E30" s="161" t="s">
        <v>398</v>
      </c>
      <c r="F30" s="225">
        <v>22.52</v>
      </c>
      <c r="G30" s="161">
        <v>2</v>
      </c>
      <c r="H30" s="163" t="s">
        <v>28</v>
      </c>
      <c r="I30" s="164">
        <f>VLOOKUP(G30,'1.  Legende RH und RG'!$A$15:$D$20,3,FALSE)</f>
        <v>104</v>
      </c>
      <c r="J30" s="165">
        <f t="shared" si="1"/>
        <v>2342.08</v>
      </c>
      <c r="K30" s="166">
        <f t="shared" si="0"/>
        <v>0</v>
      </c>
      <c r="L30" s="167" t="e">
        <f t="shared" si="2"/>
        <v>#DIV/0!</v>
      </c>
      <c r="M30" s="168" t="e">
        <f t="shared" si="3"/>
        <v>#DIV/0!</v>
      </c>
      <c r="N30" s="169" t="str">
        <f>'3. Kalk. SVS UR'!$F$52</f>
        <v/>
      </c>
      <c r="O30" s="169" t="e">
        <f t="shared" si="4"/>
        <v>#VALUE!</v>
      </c>
      <c r="P30" s="169" t="e">
        <f t="shared" si="5"/>
        <v>#VALUE!</v>
      </c>
      <c r="Q30" s="169" t="e">
        <f t="shared" si="6"/>
        <v>#VALUE!</v>
      </c>
      <c r="R30" s="178"/>
      <c r="T30" s="17"/>
    </row>
    <row r="31" spans="1:20" ht="15" customHeight="1" x14ac:dyDescent="0.2">
      <c r="A31" s="160" t="s">
        <v>571</v>
      </c>
      <c r="B31" s="161" t="s">
        <v>138</v>
      </c>
      <c r="C31" s="209" t="s">
        <v>393</v>
      </c>
      <c r="D31" s="210" t="s">
        <v>133</v>
      </c>
      <c r="E31" s="161" t="s">
        <v>398</v>
      </c>
      <c r="F31" s="225">
        <v>22.74</v>
      </c>
      <c r="G31" s="161">
        <v>2</v>
      </c>
      <c r="H31" s="163" t="s">
        <v>28</v>
      </c>
      <c r="I31" s="164">
        <f>VLOOKUP(G31,'1.  Legende RH und RG'!$A$15:$D$20,3,FALSE)</f>
        <v>104</v>
      </c>
      <c r="J31" s="165">
        <f t="shared" si="1"/>
        <v>2364.96</v>
      </c>
      <c r="K31" s="166">
        <f t="shared" si="0"/>
        <v>0</v>
      </c>
      <c r="L31" s="167" t="e">
        <f t="shared" si="2"/>
        <v>#DIV/0!</v>
      </c>
      <c r="M31" s="168" t="e">
        <f t="shared" si="3"/>
        <v>#DIV/0!</v>
      </c>
      <c r="N31" s="169" t="str">
        <f>'3. Kalk. SVS UR'!$F$52</f>
        <v/>
      </c>
      <c r="O31" s="169" t="e">
        <f t="shared" si="4"/>
        <v>#VALUE!</v>
      </c>
      <c r="P31" s="169" t="e">
        <f t="shared" si="5"/>
        <v>#VALUE!</v>
      </c>
      <c r="Q31" s="169" t="e">
        <f t="shared" si="6"/>
        <v>#VALUE!</v>
      </c>
      <c r="R31" s="178"/>
      <c r="T31" s="17"/>
    </row>
    <row r="32" spans="1:20" ht="15" customHeight="1" x14ac:dyDescent="0.2">
      <c r="A32" s="160" t="s">
        <v>571</v>
      </c>
      <c r="B32" s="161" t="s">
        <v>138</v>
      </c>
      <c r="C32" s="209" t="s">
        <v>395</v>
      </c>
      <c r="D32" s="210" t="s">
        <v>133</v>
      </c>
      <c r="E32" s="161" t="s">
        <v>398</v>
      </c>
      <c r="F32" s="225">
        <v>15.42</v>
      </c>
      <c r="G32" s="161">
        <v>2</v>
      </c>
      <c r="H32" s="163" t="s">
        <v>28</v>
      </c>
      <c r="I32" s="164">
        <f>VLOOKUP(G32,'1.  Legende RH und RG'!$A$15:$D$20,3,FALSE)</f>
        <v>104</v>
      </c>
      <c r="J32" s="165">
        <f t="shared" si="1"/>
        <v>1603.68</v>
      </c>
      <c r="K32" s="166">
        <f t="shared" si="0"/>
        <v>0</v>
      </c>
      <c r="L32" s="167" t="e">
        <f t="shared" si="2"/>
        <v>#DIV/0!</v>
      </c>
      <c r="M32" s="168" t="e">
        <f t="shared" si="3"/>
        <v>#DIV/0!</v>
      </c>
      <c r="N32" s="169" t="str">
        <f>'3. Kalk. SVS UR'!$F$52</f>
        <v/>
      </c>
      <c r="O32" s="169" t="e">
        <f t="shared" si="4"/>
        <v>#VALUE!</v>
      </c>
      <c r="P32" s="169" t="e">
        <f t="shared" si="5"/>
        <v>#VALUE!</v>
      </c>
      <c r="Q32" s="169" t="e">
        <f t="shared" si="6"/>
        <v>#VALUE!</v>
      </c>
      <c r="R32" s="178"/>
      <c r="T32" s="17"/>
    </row>
    <row r="33" spans="1:20" ht="15" customHeight="1" x14ac:dyDescent="0.2">
      <c r="A33" s="160" t="s">
        <v>571</v>
      </c>
      <c r="B33" s="161" t="s">
        <v>138</v>
      </c>
      <c r="C33" s="209" t="s">
        <v>396</v>
      </c>
      <c r="D33" s="210" t="s">
        <v>133</v>
      </c>
      <c r="E33" s="161" t="s">
        <v>398</v>
      </c>
      <c r="F33" s="215">
        <v>15.49</v>
      </c>
      <c r="G33" s="161">
        <v>2</v>
      </c>
      <c r="H33" s="163" t="s">
        <v>28</v>
      </c>
      <c r="I33" s="164">
        <f>VLOOKUP(G33,'1.  Legende RH und RG'!$A$15:$D$20,3,FALSE)</f>
        <v>104</v>
      </c>
      <c r="J33" s="165">
        <f t="shared" si="1"/>
        <v>1610.96</v>
      </c>
      <c r="K33" s="166">
        <f t="shared" si="0"/>
        <v>0</v>
      </c>
      <c r="L33" s="167" t="e">
        <f t="shared" si="2"/>
        <v>#DIV/0!</v>
      </c>
      <c r="M33" s="168" t="e">
        <f t="shared" si="3"/>
        <v>#DIV/0!</v>
      </c>
      <c r="N33" s="169" t="str">
        <f>'3. Kalk. SVS UR'!$F$52</f>
        <v/>
      </c>
      <c r="O33" s="169" t="e">
        <f t="shared" si="4"/>
        <v>#VALUE!</v>
      </c>
      <c r="P33" s="169" t="e">
        <f t="shared" si="5"/>
        <v>#VALUE!</v>
      </c>
      <c r="Q33" s="169" t="e">
        <f t="shared" si="6"/>
        <v>#VALUE!</v>
      </c>
      <c r="R33" s="178"/>
      <c r="T33" s="17"/>
    </row>
    <row r="34" spans="1:20" ht="15" customHeight="1" x14ac:dyDescent="0.2">
      <c r="A34" s="160" t="s">
        <v>571</v>
      </c>
      <c r="B34" s="161" t="s">
        <v>138</v>
      </c>
      <c r="C34" s="209" t="s">
        <v>399</v>
      </c>
      <c r="D34" s="210" t="s">
        <v>133</v>
      </c>
      <c r="E34" s="161" t="s">
        <v>398</v>
      </c>
      <c r="F34" s="226">
        <v>26.18</v>
      </c>
      <c r="G34" s="161">
        <v>2</v>
      </c>
      <c r="H34" s="163" t="s">
        <v>28</v>
      </c>
      <c r="I34" s="164">
        <f>VLOOKUP(G34,'1.  Legende RH und RG'!$A$15:$D$20,3,FALSE)</f>
        <v>104</v>
      </c>
      <c r="J34" s="165">
        <f t="shared" si="1"/>
        <v>2722.72</v>
      </c>
      <c r="K34" s="166">
        <f t="shared" si="0"/>
        <v>0</v>
      </c>
      <c r="L34" s="167" t="e">
        <f t="shared" si="2"/>
        <v>#DIV/0!</v>
      </c>
      <c r="M34" s="168" t="e">
        <f t="shared" si="3"/>
        <v>#DIV/0!</v>
      </c>
      <c r="N34" s="169" t="str">
        <f>'3. Kalk. SVS UR'!$F$52</f>
        <v/>
      </c>
      <c r="O34" s="169" t="e">
        <f t="shared" si="4"/>
        <v>#VALUE!</v>
      </c>
      <c r="P34" s="169" t="e">
        <f t="shared" si="5"/>
        <v>#VALUE!</v>
      </c>
      <c r="Q34" s="169" t="e">
        <f t="shared" si="6"/>
        <v>#VALUE!</v>
      </c>
      <c r="R34" s="178"/>
      <c r="T34" s="17"/>
    </row>
    <row r="35" spans="1:20" ht="15" customHeight="1" x14ac:dyDescent="0.2">
      <c r="A35" s="160" t="s">
        <v>571</v>
      </c>
      <c r="B35" s="161" t="s">
        <v>138</v>
      </c>
      <c r="C35" s="209" t="s">
        <v>400</v>
      </c>
      <c r="D35" s="210" t="s">
        <v>133</v>
      </c>
      <c r="E35" s="161" t="s">
        <v>398</v>
      </c>
      <c r="F35" s="215">
        <v>22.41</v>
      </c>
      <c r="G35" s="161">
        <v>2</v>
      </c>
      <c r="H35" s="163" t="s">
        <v>28</v>
      </c>
      <c r="I35" s="164">
        <f>VLOOKUP(G35,'1.  Legende RH und RG'!$A$15:$D$20,3,FALSE)</f>
        <v>104</v>
      </c>
      <c r="J35" s="165">
        <f t="shared" si="1"/>
        <v>2330.64</v>
      </c>
      <c r="K35" s="166">
        <f t="shared" si="0"/>
        <v>0</v>
      </c>
      <c r="L35" s="167" t="e">
        <f t="shared" si="2"/>
        <v>#DIV/0!</v>
      </c>
      <c r="M35" s="168" t="e">
        <f t="shared" si="3"/>
        <v>#DIV/0!</v>
      </c>
      <c r="N35" s="169" t="str">
        <f>'3. Kalk. SVS UR'!$F$52</f>
        <v/>
      </c>
      <c r="O35" s="169" t="e">
        <f t="shared" si="4"/>
        <v>#VALUE!</v>
      </c>
      <c r="P35" s="169" t="e">
        <f t="shared" si="5"/>
        <v>#VALUE!</v>
      </c>
      <c r="Q35" s="169" t="e">
        <f t="shared" si="6"/>
        <v>#VALUE!</v>
      </c>
      <c r="R35" s="178"/>
      <c r="T35" s="17"/>
    </row>
    <row r="36" spans="1:20" ht="15" customHeight="1" x14ac:dyDescent="0.2">
      <c r="A36" s="160" t="s">
        <v>571</v>
      </c>
      <c r="B36" s="161" t="s">
        <v>138</v>
      </c>
      <c r="C36" s="209" t="s">
        <v>580</v>
      </c>
      <c r="D36" s="210" t="s">
        <v>133</v>
      </c>
      <c r="E36" s="161" t="s">
        <v>398</v>
      </c>
      <c r="F36" s="215">
        <v>33.28</v>
      </c>
      <c r="G36" s="161">
        <v>2</v>
      </c>
      <c r="H36" s="163" t="s">
        <v>28</v>
      </c>
      <c r="I36" s="164">
        <f>VLOOKUP(G36,'1.  Legende RH und RG'!$A$15:$D$20,3,FALSE)</f>
        <v>104</v>
      </c>
      <c r="J36" s="165">
        <f t="shared" si="1"/>
        <v>3461.12</v>
      </c>
      <c r="K36" s="166">
        <f t="shared" si="0"/>
        <v>0</v>
      </c>
      <c r="L36" s="167" t="e">
        <f t="shared" si="2"/>
        <v>#DIV/0!</v>
      </c>
      <c r="M36" s="168" t="e">
        <f t="shared" si="3"/>
        <v>#DIV/0!</v>
      </c>
      <c r="N36" s="169" t="str">
        <f>'3. Kalk. SVS UR'!$F$52</f>
        <v/>
      </c>
      <c r="O36" s="169" t="e">
        <f t="shared" si="4"/>
        <v>#VALUE!</v>
      </c>
      <c r="P36" s="169" t="e">
        <f t="shared" si="5"/>
        <v>#VALUE!</v>
      </c>
      <c r="Q36" s="169" t="e">
        <f t="shared" si="6"/>
        <v>#VALUE!</v>
      </c>
      <c r="R36" s="179"/>
      <c r="S36" s="17"/>
      <c r="T36" s="17"/>
    </row>
    <row r="37" spans="1:20" ht="15" customHeight="1" x14ac:dyDescent="0.2">
      <c r="A37" s="160" t="s">
        <v>571</v>
      </c>
      <c r="B37" s="161" t="s">
        <v>138</v>
      </c>
      <c r="C37" s="209" t="s">
        <v>401</v>
      </c>
      <c r="D37" s="210" t="s">
        <v>581</v>
      </c>
      <c r="E37" s="161" t="s">
        <v>141</v>
      </c>
      <c r="F37" s="215">
        <v>10.6</v>
      </c>
      <c r="G37" s="161">
        <v>5</v>
      </c>
      <c r="H37" s="163" t="s">
        <v>31</v>
      </c>
      <c r="I37" s="164">
        <f>VLOOKUP(G37,'1.  Legende RH und RG'!$A$15:$D$20,3,FALSE)</f>
        <v>250</v>
      </c>
      <c r="J37" s="165">
        <f t="shared" si="1"/>
        <v>2650</v>
      </c>
      <c r="K37" s="166">
        <f t="shared" si="0"/>
        <v>0</v>
      </c>
      <c r="L37" s="167" t="e">
        <f t="shared" si="2"/>
        <v>#DIV/0!</v>
      </c>
      <c r="M37" s="168" t="e">
        <f t="shared" si="3"/>
        <v>#DIV/0!</v>
      </c>
      <c r="N37" s="169" t="str">
        <f>'3. Kalk. SVS UR'!$F$52</f>
        <v/>
      </c>
      <c r="O37" s="169" t="e">
        <f t="shared" si="4"/>
        <v>#VALUE!</v>
      </c>
      <c r="P37" s="169" t="e">
        <f t="shared" si="5"/>
        <v>#VALUE!</v>
      </c>
      <c r="Q37" s="169" t="e">
        <f t="shared" si="6"/>
        <v>#VALUE!</v>
      </c>
      <c r="R37" s="179"/>
      <c r="S37" s="17"/>
      <c r="T37" s="17"/>
    </row>
    <row r="38" spans="1:20" ht="15" customHeight="1" x14ac:dyDescent="0.2">
      <c r="A38" s="160" t="s">
        <v>571</v>
      </c>
      <c r="B38" s="161" t="s">
        <v>138</v>
      </c>
      <c r="C38" s="209" t="s">
        <v>403</v>
      </c>
      <c r="D38" s="210" t="s">
        <v>133</v>
      </c>
      <c r="E38" s="161" t="s">
        <v>398</v>
      </c>
      <c r="F38" s="215">
        <v>20.85</v>
      </c>
      <c r="G38" s="161">
        <v>2</v>
      </c>
      <c r="H38" s="163" t="s">
        <v>28</v>
      </c>
      <c r="I38" s="164">
        <f>VLOOKUP(G38,'1.  Legende RH und RG'!$A$15:$D$20,3,FALSE)</f>
        <v>104</v>
      </c>
      <c r="J38" s="165">
        <f t="shared" si="1"/>
        <v>2168.4</v>
      </c>
      <c r="K38" s="166">
        <f t="shared" si="0"/>
        <v>0</v>
      </c>
      <c r="L38" s="167" t="e">
        <f t="shared" si="2"/>
        <v>#DIV/0!</v>
      </c>
      <c r="M38" s="168" t="e">
        <f t="shared" si="3"/>
        <v>#DIV/0!</v>
      </c>
      <c r="N38" s="169" t="str">
        <f>'3. Kalk. SVS UR'!$F$52</f>
        <v/>
      </c>
      <c r="O38" s="169" t="e">
        <f t="shared" si="4"/>
        <v>#VALUE!</v>
      </c>
      <c r="P38" s="169" t="e">
        <f t="shared" si="5"/>
        <v>#VALUE!</v>
      </c>
      <c r="Q38" s="169" t="e">
        <f t="shared" si="6"/>
        <v>#VALUE!</v>
      </c>
      <c r="R38" s="179"/>
      <c r="S38" s="17"/>
      <c r="T38" s="17"/>
    </row>
    <row r="39" spans="1:20" ht="15" customHeight="1" x14ac:dyDescent="0.2">
      <c r="A39" s="160" t="s">
        <v>571</v>
      </c>
      <c r="B39" s="161" t="s">
        <v>138</v>
      </c>
      <c r="C39" s="209" t="s">
        <v>404</v>
      </c>
      <c r="D39" s="210" t="s">
        <v>133</v>
      </c>
      <c r="E39" s="161" t="s">
        <v>398</v>
      </c>
      <c r="F39" s="225">
        <v>13.49</v>
      </c>
      <c r="G39" s="161">
        <v>2</v>
      </c>
      <c r="H39" s="163" t="s">
        <v>28</v>
      </c>
      <c r="I39" s="164">
        <f>VLOOKUP(G39,'1.  Legende RH und RG'!$A$15:$D$20,3,FALSE)</f>
        <v>104</v>
      </c>
      <c r="J39" s="165">
        <f t="shared" si="1"/>
        <v>1402.96</v>
      </c>
      <c r="K39" s="166">
        <f t="shared" si="0"/>
        <v>0</v>
      </c>
      <c r="L39" s="167" t="e">
        <f t="shared" si="2"/>
        <v>#DIV/0!</v>
      </c>
      <c r="M39" s="168" t="e">
        <f t="shared" si="3"/>
        <v>#DIV/0!</v>
      </c>
      <c r="N39" s="169" t="str">
        <f>'3. Kalk. SVS UR'!$F$52</f>
        <v/>
      </c>
      <c r="O39" s="169" t="e">
        <f t="shared" si="4"/>
        <v>#VALUE!</v>
      </c>
      <c r="P39" s="169" t="e">
        <f t="shared" si="5"/>
        <v>#VALUE!</v>
      </c>
      <c r="Q39" s="169" t="e">
        <f t="shared" si="6"/>
        <v>#VALUE!</v>
      </c>
      <c r="R39" s="179"/>
      <c r="S39" s="17"/>
      <c r="T39" s="17"/>
    </row>
    <row r="40" spans="1:20" ht="15" customHeight="1" x14ac:dyDescent="0.2">
      <c r="A40" s="160" t="s">
        <v>571</v>
      </c>
      <c r="B40" s="161" t="s">
        <v>138</v>
      </c>
      <c r="C40" s="209" t="s">
        <v>405</v>
      </c>
      <c r="D40" s="210" t="s">
        <v>582</v>
      </c>
      <c r="E40" s="161" t="s">
        <v>136</v>
      </c>
      <c r="F40" s="215">
        <v>5.0599999999999996</v>
      </c>
      <c r="G40" s="161">
        <v>5</v>
      </c>
      <c r="H40" s="163" t="s">
        <v>30</v>
      </c>
      <c r="I40" s="164">
        <f>VLOOKUP(G40,'1.  Legende RH und RG'!$A$15:$D$20,3,FALSE)</f>
        <v>250</v>
      </c>
      <c r="J40" s="165">
        <f t="shared" si="1"/>
        <v>1265</v>
      </c>
      <c r="K40" s="166">
        <f t="shared" si="0"/>
        <v>0</v>
      </c>
      <c r="L40" s="167" t="e">
        <f t="shared" si="2"/>
        <v>#DIV/0!</v>
      </c>
      <c r="M40" s="168" t="e">
        <f t="shared" si="3"/>
        <v>#DIV/0!</v>
      </c>
      <c r="N40" s="169" t="str">
        <f>'3. Kalk. SVS UR'!$F$52</f>
        <v/>
      </c>
      <c r="O40" s="169" t="e">
        <f t="shared" si="4"/>
        <v>#VALUE!</v>
      </c>
      <c r="P40" s="169" t="e">
        <f t="shared" si="5"/>
        <v>#VALUE!</v>
      </c>
      <c r="Q40" s="169" t="e">
        <f t="shared" si="6"/>
        <v>#VALUE!</v>
      </c>
      <c r="R40" s="179"/>
      <c r="S40" s="17"/>
      <c r="T40" s="17"/>
    </row>
    <row r="41" spans="1:20" ht="15" customHeight="1" x14ac:dyDescent="0.2">
      <c r="A41" s="160" t="s">
        <v>571</v>
      </c>
      <c r="B41" s="161" t="s">
        <v>138</v>
      </c>
      <c r="C41" s="209" t="s">
        <v>406</v>
      </c>
      <c r="D41" s="243" t="s">
        <v>583</v>
      </c>
      <c r="E41" s="244" t="s">
        <v>391</v>
      </c>
      <c r="F41" s="245">
        <v>5.67</v>
      </c>
      <c r="G41" s="161">
        <v>5</v>
      </c>
      <c r="H41" s="163" t="s">
        <v>36</v>
      </c>
      <c r="I41" s="164">
        <f>VLOOKUP(G41,'1.  Legende RH und RG'!$A$15:$D$20,3,FALSE)</f>
        <v>250</v>
      </c>
      <c r="J41" s="165">
        <f t="shared" si="1"/>
        <v>1417.5</v>
      </c>
      <c r="K41" s="166">
        <f t="shared" si="0"/>
        <v>0</v>
      </c>
      <c r="L41" s="167" t="e">
        <f t="shared" si="2"/>
        <v>#DIV/0!</v>
      </c>
      <c r="M41" s="168" t="e">
        <f t="shared" si="3"/>
        <v>#DIV/0!</v>
      </c>
      <c r="N41" s="169" t="str">
        <f>'3. Kalk. SVS UR'!$F$52</f>
        <v/>
      </c>
      <c r="O41" s="169" t="e">
        <f t="shared" si="4"/>
        <v>#VALUE!</v>
      </c>
      <c r="P41" s="169" t="e">
        <f t="shared" si="5"/>
        <v>#VALUE!</v>
      </c>
      <c r="Q41" s="169" t="e">
        <f t="shared" si="6"/>
        <v>#VALUE!</v>
      </c>
      <c r="R41" s="179"/>
      <c r="S41" s="17"/>
      <c r="T41" s="17"/>
    </row>
    <row r="42" spans="1:20" ht="15" customHeight="1" x14ac:dyDescent="0.2">
      <c r="A42" s="160" t="s">
        <v>571</v>
      </c>
      <c r="B42" s="161" t="s">
        <v>138</v>
      </c>
      <c r="C42" s="217" t="s">
        <v>409</v>
      </c>
      <c r="D42" s="246" t="s">
        <v>584</v>
      </c>
      <c r="E42" s="244" t="s">
        <v>378</v>
      </c>
      <c r="F42" s="247">
        <v>23.98</v>
      </c>
      <c r="G42" s="161">
        <v>5</v>
      </c>
      <c r="H42" s="163" t="s">
        <v>37</v>
      </c>
      <c r="I42" s="164">
        <f>VLOOKUP(G42,'1.  Legende RH und RG'!$A$15:$D$20,3,FALSE)</f>
        <v>250</v>
      </c>
      <c r="J42" s="165">
        <f t="shared" si="1"/>
        <v>5995</v>
      </c>
      <c r="K42" s="166">
        <f t="shared" si="0"/>
        <v>0</v>
      </c>
      <c r="L42" s="167" t="e">
        <f t="shared" si="2"/>
        <v>#DIV/0!</v>
      </c>
      <c r="M42" s="168" t="e">
        <f t="shared" si="3"/>
        <v>#DIV/0!</v>
      </c>
      <c r="N42" s="169" t="str">
        <f>'3. Kalk. SVS UR'!$F$52</f>
        <v/>
      </c>
      <c r="O42" s="169" t="e">
        <f t="shared" si="4"/>
        <v>#VALUE!</v>
      </c>
      <c r="P42" s="169" t="e">
        <f t="shared" si="5"/>
        <v>#VALUE!</v>
      </c>
      <c r="Q42" s="169" t="e">
        <f t="shared" si="6"/>
        <v>#VALUE!</v>
      </c>
      <c r="R42" s="179"/>
      <c r="S42" s="17"/>
      <c r="T42" s="17"/>
    </row>
    <row r="43" spans="1:20" s="18" customFormat="1" ht="15" customHeight="1" x14ac:dyDescent="0.2">
      <c r="A43" s="160" t="s">
        <v>571</v>
      </c>
      <c r="B43" s="161" t="s">
        <v>138</v>
      </c>
      <c r="C43" s="209" t="s">
        <v>410</v>
      </c>
      <c r="D43" s="243" t="s">
        <v>585</v>
      </c>
      <c r="E43" s="244" t="s">
        <v>136</v>
      </c>
      <c r="F43" s="245">
        <v>6.73</v>
      </c>
      <c r="G43" s="161">
        <v>5</v>
      </c>
      <c r="H43" s="163" t="s">
        <v>30</v>
      </c>
      <c r="I43" s="164">
        <f>VLOOKUP(G43,'1.  Legende RH und RG'!$A$15:$D$20,3,FALSE)</f>
        <v>250</v>
      </c>
      <c r="J43" s="165">
        <f t="shared" si="1"/>
        <v>1682.5</v>
      </c>
      <c r="K43" s="166">
        <f t="shared" si="0"/>
        <v>0</v>
      </c>
      <c r="L43" s="167" t="e">
        <f t="shared" si="2"/>
        <v>#DIV/0!</v>
      </c>
      <c r="M43" s="168" t="e">
        <f t="shared" si="3"/>
        <v>#DIV/0!</v>
      </c>
      <c r="N43" s="169" t="str">
        <f>'3. Kalk. SVS UR'!$F$52</f>
        <v/>
      </c>
      <c r="O43" s="169" t="e">
        <f t="shared" si="4"/>
        <v>#VALUE!</v>
      </c>
      <c r="P43" s="169" t="e">
        <f t="shared" si="5"/>
        <v>#VALUE!</v>
      </c>
      <c r="Q43" s="169" t="e">
        <f t="shared" si="6"/>
        <v>#VALUE!</v>
      </c>
      <c r="R43" s="179"/>
    </row>
    <row r="44" spans="1:20" ht="15" customHeight="1" x14ac:dyDescent="0.2">
      <c r="A44" s="160" t="s">
        <v>571</v>
      </c>
      <c r="B44" s="161" t="s">
        <v>138</v>
      </c>
      <c r="C44" s="217" t="s">
        <v>412</v>
      </c>
      <c r="D44" s="246" t="s">
        <v>402</v>
      </c>
      <c r="E44" s="244" t="s">
        <v>391</v>
      </c>
      <c r="F44" s="219">
        <v>3.67</v>
      </c>
      <c r="G44" s="161">
        <v>3</v>
      </c>
      <c r="H44" s="163" t="s">
        <v>35</v>
      </c>
      <c r="I44" s="164">
        <f>VLOOKUP(G44,'1.  Legende RH und RG'!$A$15:$D$20,3,FALSE)</f>
        <v>156</v>
      </c>
      <c r="J44" s="165">
        <f t="shared" si="1"/>
        <v>572.52</v>
      </c>
      <c r="K44" s="166">
        <f t="shared" si="0"/>
        <v>0</v>
      </c>
      <c r="L44" s="167" t="e">
        <f t="shared" si="2"/>
        <v>#DIV/0!</v>
      </c>
      <c r="M44" s="168" t="e">
        <f t="shared" si="3"/>
        <v>#DIV/0!</v>
      </c>
      <c r="N44" s="169" t="str">
        <f>'3. Kalk. SVS UR'!$F$52</f>
        <v/>
      </c>
      <c r="O44" s="169" t="e">
        <f t="shared" si="4"/>
        <v>#VALUE!</v>
      </c>
      <c r="P44" s="169" t="e">
        <f t="shared" si="5"/>
        <v>#VALUE!</v>
      </c>
      <c r="Q44" s="169" t="e">
        <f t="shared" si="6"/>
        <v>#VALUE!</v>
      </c>
      <c r="R44" s="179"/>
      <c r="S44" s="17"/>
      <c r="T44" s="17"/>
    </row>
    <row r="45" spans="1:20" ht="15" customHeight="1" x14ac:dyDescent="0.2">
      <c r="A45" s="160" t="s">
        <v>571</v>
      </c>
      <c r="B45" s="161" t="s">
        <v>138</v>
      </c>
      <c r="C45" s="217" t="s">
        <v>413</v>
      </c>
      <c r="D45" s="246" t="s">
        <v>583</v>
      </c>
      <c r="E45" s="244" t="s">
        <v>378</v>
      </c>
      <c r="F45" s="219">
        <v>6.58</v>
      </c>
      <c r="G45" s="161">
        <v>5</v>
      </c>
      <c r="H45" s="163" t="s">
        <v>36</v>
      </c>
      <c r="I45" s="164">
        <f>VLOOKUP(G45,'1.  Legende RH und RG'!$A$15:$D$20,3,FALSE)</f>
        <v>250</v>
      </c>
      <c r="J45" s="165">
        <f t="shared" si="1"/>
        <v>1645</v>
      </c>
      <c r="K45" s="166">
        <f t="shared" si="0"/>
        <v>0</v>
      </c>
      <c r="L45" s="167" t="e">
        <f t="shared" si="2"/>
        <v>#DIV/0!</v>
      </c>
      <c r="M45" s="168" t="e">
        <f t="shared" si="3"/>
        <v>#DIV/0!</v>
      </c>
      <c r="N45" s="169" t="str">
        <f>'3. Kalk. SVS UR'!$F$52</f>
        <v/>
      </c>
      <c r="O45" s="169" t="e">
        <f t="shared" si="4"/>
        <v>#VALUE!</v>
      </c>
      <c r="P45" s="169" t="e">
        <f t="shared" si="5"/>
        <v>#VALUE!</v>
      </c>
      <c r="Q45" s="169" t="e">
        <f t="shared" si="6"/>
        <v>#VALUE!</v>
      </c>
      <c r="R45" s="179"/>
      <c r="S45" s="17"/>
      <c r="T45" s="17"/>
    </row>
    <row r="46" spans="1:20" ht="15" customHeight="1" x14ac:dyDescent="0.2">
      <c r="A46" s="160" t="s">
        <v>571</v>
      </c>
      <c r="B46" s="161" t="s">
        <v>138</v>
      </c>
      <c r="C46" s="217" t="s">
        <v>414</v>
      </c>
      <c r="D46" s="246" t="s">
        <v>402</v>
      </c>
      <c r="E46" s="244" t="s">
        <v>391</v>
      </c>
      <c r="F46" s="219">
        <v>5.92</v>
      </c>
      <c r="G46" s="161">
        <v>3</v>
      </c>
      <c r="H46" s="163" t="s">
        <v>35</v>
      </c>
      <c r="I46" s="164">
        <f>VLOOKUP(G46,'1.  Legende RH und RG'!$A$15:$D$20,3,FALSE)</f>
        <v>156</v>
      </c>
      <c r="J46" s="165">
        <f t="shared" si="1"/>
        <v>923.52</v>
      </c>
      <c r="K46" s="166">
        <f t="shared" si="0"/>
        <v>0</v>
      </c>
      <c r="L46" s="167" t="e">
        <f t="shared" si="2"/>
        <v>#DIV/0!</v>
      </c>
      <c r="M46" s="168" t="e">
        <f t="shared" si="3"/>
        <v>#DIV/0!</v>
      </c>
      <c r="N46" s="169" t="str">
        <f>'3. Kalk. SVS UR'!$F$52</f>
        <v/>
      </c>
      <c r="O46" s="169" t="e">
        <f t="shared" si="4"/>
        <v>#VALUE!</v>
      </c>
      <c r="P46" s="169" t="e">
        <f t="shared" si="5"/>
        <v>#VALUE!</v>
      </c>
      <c r="Q46" s="169" t="e">
        <f t="shared" si="6"/>
        <v>#VALUE!</v>
      </c>
      <c r="R46" s="179"/>
      <c r="S46" s="17"/>
      <c r="T46" s="17"/>
    </row>
    <row r="47" spans="1:20" ht="15" customHeight="1" x14ac:dyDescent="0.2">
      <c r="A47" s="160" t="s">
        <v>571</v>
      </c>
      <c r="B47" s="161" t="s">
        <v>138</v>
      </c>
      <c r="C47" s="217" t="s">
        <v>415</v>
      </c>
      <c r="D47" s="246" t="s">
        <v>382</v>
      </c>
      <c r="E47" s="244" t="s">
        <v>391</v>
      </c>
      <c r="F47" s="248">
        <v>43.97</v>
      </c>
      <c r="G47" s="161">
        <v>3</v>
      </c>
      <c r="H47" s="163" t="s">
        <v>35</v>
      </c>
      <c r="I47" s="164">
        <f>VLOOKUP(G47,'1.  Legende RH und RG'!$A$15:$D$20,3,FALSE)</f>
        <v>156</v>
      </c>
      <c r="J47" s="165">
        <f t="shared" si="1"/>
        <v>6859.32</v>
      </c>
      <c r="K47" s="166">
        <f t="shared" si="0"/>
        <v>0</v>
      </c>
      <c r="L47" s="167" t="e">
        <f t="shared" si="2"/>
        <v>#DIV/0!</v>
      </c>
      <c r="M47" s="168" t="e">
        <f t="shared" si="3"/>
        <v>#DIV/0!</v>
      </c>
      <c r="N47" s="169" t="str">
        <f>'3. Kalk. SVS UR'!$F$52</f>
        <v/>
      </c>
      <c r="O47" s="169" t="e">
        <f t="shared" si="4"/>
        <v>#VALUE!</v>
      </c>
      <c r="P47" s="169" t="e">
        <f t="shared" si="5"/>
        <v>#VALUE!</v>
      </c>
      <c r="Q47" s="169" t="e">
        <f t="shared" si="6"/>
        <v>#VALUE!</v>
      </c>
      <c r="R47" s="179"/>
      <c r="S47" s="17"/>
      <c r="T47" s="17"/>
    </row>
    <row r="48" spans="1:20" ht="15" customHeight="1" x14ac:dyDescent="0.2">
      <c r="A48" s="160" t="s">
        <v>571</v>
      </c>
      <c r="B48" s="161" t="s">
        <v>586</v>
      </c>
      <c r="C48" s="217" t="s">
        <v>426</v>
      </c>
      <c r="D48" s="246" t="s">
        <v>133</v>
      </c>
      <c r="E48" s="244" t="s">
        <v>398</v>
      </c>
      <c r="F48" s="219">
        <v>22.11</v>
      </c>
      <c r="G48" s="161">
        <v>2</v>
      </c>
      <c r="H48" s="163" t="s">
        <v>28</v>
      </c>
      <c r="I48" s="164">
        <f>VLOOKUP(G48,'1.  Legende RH und RG'!$A$15:$D$20,3,FALSE)</f>
        <v>104</v>
      </c>
      <c r="J48" s="165">
        <f t="shared" si="1"/>
        <v>2299.44</v>
      </c>
      <c r="K48" s="166">
        <f t="shared" si="0"/>
        <v>0</v>
      </c>
      <c r="L48" s="167" t="e">
        <f t="shared" si="2"/>
        <v>#DIV/0!</v>
      </c>
      <c r="M48" s="168" t="e">
        <f t="shared" si="3"/>
        <v>#DIV/0!</v>
      </c>
      <c r="N48" s="169" t="str">
        <f>'3. Kalk. SVS UR'!$F$52</f>
        <v/>
      </c>
      <c r="O48" s="169" t="e">
        <f t="shared" si="4"/>
        <v>#VALUE!</v>
      </c>
      <c r="P48" s="169" t="e">
        <f t="shared" si="5"/>
        <v>#VALUE!</v>
      </c>
      <c r="Q48" s="169" t="e">
        <f t="shared" si="6"/>
        <v>#VALUE!</v>
      </c>
      <c r="R48" s="179"/>
      <c r="S48" s="17"/>
      <c r="T48" s="17"/>
    </row>
    <row r="49" spans="1:20" ht="15" customHeight="1" x14ac:dyDescent="0.2">
      <c r="A49" s="160" t="s">
        <v>571</v>
      </c>
      <c r="B49" s="161" t="s">
        <v>586</v>
      </c>
      <c r="C49" s="217" t="s">
        <v>428</v>
      </c>
      <c r="D49" s="246" t="s">
        <v>133</v>
      </c>
      <c r="E49" s="244" t="s">
        <v>398</v>
      </c>
      <c r="F49" s="219">
        <v>26.22</v>
      </c>
      <c r="G49" s="161">
        <v>2</v>
      </c>
      <c r="H49" s="163" t="s">
        <v>28</v>
      </c>
      <c r="I49" s="164">
        <f>VLOOKUP(G49,'1.  Legende RH und RG'!$A$15:$D$20,3,FALSE)</f>
        <v>104</v>
      </c>
      <c r="J49" s="165">
        <f t="shared" si="1"/>
        <v>2726.88</v>
      </c>
      <c r="K49" s="166">
        <f t="shared" si="0"/>
        <v>0</v>
      </c>
      <c r="L49" s="167" t="e">
        <f t="shared" si="2"/>
        <v>#DIV/0!</v>
      </c>
      <c r="M49" s="168" t="e">
        <f t="shared" si="3"/>
        <v>#DIV/0!</v>
      </c>
      <c r="N49" s="169" t="str">
        <f>'3. Kalk. SVS UR'!$F$52</f>
        <v/>
      </c>
      <c r="O49" s="169" t="e">
        <f t="shared" si="4"/>
        <v>#VALUE!</v>
      </c>
      <c r="P49" s="169" t="e">
        <f t="shared" si="5"/>
        <v>#VALUE!</v>
      </c>
      <c r="Q49" s="169" t="e">
        <f t="shared" si="6"/>
        <v>#VALUE!</v>
      </c>
      <c r="R49" s="179"/>
      <c r="S49" s="17"/>
      <c r="T49" s="17"/>
    </row>
    <row r="50" spans="1:20" ht="15" customHeight="1" x14ac:dyDescent="0.2">
      <c r="A50" s="160" t="s">
        <v>571</v>
      </c>
      <c r="B50" s="161" t="s">
        <v>586</v>
      </c>
      <c r="C50" s="217" t="s">
        <v>429</v>
      </c>
      <c r="D50" s="246" t="s">
        <v>133</v>
      </c>
      <c r="E50" s="244" t="s">
        <v>398</v>
      </c>
      <c r="F50" s="219">
        <v>17.53</v>
      </c>
      <c r="G50" s="161">
        <v>2</v>
      </c>
      <c r="H50" s="163" t="s">
        <v>28</v>
      </c>
      <c r="I50" s="164">
        <f>VLOOKUP(G50,'1.  Legende RH und RG'!$A$15:$D$20,3,FALSE)</f>
        <v>104</v>
      </c>
      <c r="J50" s="165">
        <f t="shared" si="1"/>
        <v>1823.1200000000001</v>
      </c>
      <c r="K50" s="166">
        <f t="shared" si="0"/>
        <v>0</v>
      </c>
      <c r="L50" s="167" t="e">
        <f t="shared" si="2"/>
        <v>#DIV/0!</v>
      </c>
      <c r="M50" s="168" t="e">
        <f t="shared" si="3"/>
        <v>#DIV/0!</v>
      </c>
      <c r="N50" s="169" t="str">
        <f>'3. Kalk. SVS UR'!$F$52</f>
        <v/>
      </c>
      <c r="O50" s="169" t="e">
        <f t="shared" si="4"/>
        <v>#VALUE!</v>
      </c>
      <c r="P50" s="169" t="e">
        <f t="shared" si="5"/>
        <v>#VALUE!</v>
      </c>
      <c r="Q50" s="169" t="e">
        <f t="shared" si="6"/>
        <v>#VALUE!</v>
      </c>
      <c r="R50" s="179"/>
      <c r="S50" s="17"/>
      <c r="T50" s="17"/>
    </row>
    <row r="51" spans="1:20" ht="15" customHeight="1" x14ac:dyDescent="0.2">
      <c r="A51" s="160" t="s">
        <v>571</v>
      </c>
      <c r="B51" s="161" t="s">
        <v>586</v>
      </c>
      <c r="C51" s="217" t="s">
        <v>430</v>
      </c>
      <c r="D51" s="246" t="s">
        <v>133</v>
      </c>
      <c r="E51" s="244" t="s">
        <v>398</v>
      </c>
      <c r="F51" s="219">
        <v>17.12</v>
      </c>
      <c r="G51" s="161">
        <v>2</v>
      </c>
      <c r="H51" s="163" t="s">
        <v>28</v>
      </c>
      <c r="I51" s="164">
        <f>VLOOKUP(G51,'1.  Legende RH und RG'!$A$15:$D$20,3,FALSE)</f>
        <v>104</v>
      </c>
      <c r="J51" s="165">
        <f t="shared" si="1"/>
        <v>1780.48</v>
      </c>
      <c r="K51" s="166">
        <f t="shared" si="0"/>
        <v>0</v>
      </c>
      <c r="L51" s="167" t="e">
        <f t="shared" si="2"/>
        <v>#DIV/0!</v>
      </c>
      <c r="M51" s="168" t="e">
        <f t="shared" si="3"/>
        <v>#DIV/0!</v>
      </c>
      <c r="N51" s="169" t="str">
        <f>'3. Kalk. SVS UR'!$F$52</f>
        <v/>
      </c>
      <c r="O51" s="169" t="e">
        <f t="shared" si="4"/>
        <v>#VALUE!</v>
      </c>
      <c r="P51" s="169" t="e">
        <f t="shared" si="5"/>
        <v>#VALUE!</v>
      </c>
      <c r="Q51" s="169" t="e">
        <f t="shared" si="6"/>
        <v>#VALUE!</v>
      </c>
      <c r="R51" s="179"/>
      <c r="S51" s="17"/>
      <c r="T51" s="17"/>
    </row>
    <row r="52" spans="1:20" ht="15" customHeight="1" x14ac:dyDescent="0.2">
      <c r="A52" s="160" t="s">
        <v>571</v>
      </c>
      <c r="B52" s="161" t="s">
        <v>586</v>
      </c>
      <c r="C52" s="217" t="s">
        <v>432</v>
      </c>
      <c r="D52" s="246" t="s">
        <v>133</v>
      </c>
      <c r="E52" s="244" t="s">
        <v>398</v>
      </c>
      <c r="F52" s="219">
        <v>26.25</v>
      </c>
      <c r="G52" s="161">
        <v>2</v>
      </c>
      <c r="H52" s="163" t="s">
        <v>28</v>
      </c>
      <c r="I52" s="164">
        <f>VLOOKUP(G52,'1.  Legende RH und RG'!$A$15:$D$20,3,FALSE)</f>
        <v>104</v>
      </c>
      <c r="J52" s="165">
        <f t="shared" si="1"/>
        <v>2730</v>
      </c>
      <c r="K52" s="166">
        <f t="shared" si="0"/>
        <v>0</v>
      </c>
      <c r="L52" s="167" t="e">
        <f t="shared" si="2"/>
        <v>#DIV/0!</v>
      </c>
      <c r="M52" s="168" t="e">
        <f t="shared" si="3"/>
        <v>#DIV/0!</v>
      </c>
      <c r="N52" s="169" t="str">
        <f>'3. Kalk. SVS UR'!$F$52</f>
        <v/>
      </c>
      <c r="O52" s="169" t="e">
        <f t="shared" si="4"/>
        <v>#VALUE!</v>
      </c>
      <c r="P52" s="169" t="e">
        <f t="shared" si="5"/>
        <v>#VALUE!</v>
      </c>
      <c r="Q52" s="169" t="e">
        <f t="shared" si="6"/>
        <v>#VALUE!</v>
      </c>
      <c r="R52" s="179"/>
      <c r="S52" s="17"/>
      <c r="T52" s="17"/>
    </row>
    <row r="53" spans="1:20" x14ac:dyDescent="0.2">
      <c r="A53" s="160" t="s">
        <v>571</v>
      </c>
      <c r="B53" s="161" t="s">
        <v>586</v>
      </c>
      <c r="C53" s="217" t="s">
        <v>433</v>
      </c>
      <c r="D53" s="246" t="s">
        <v>133</v>
      </c>
      <c r="E53" s="244" t="s">
        <v>398</v>
      </c>
      <c r="F53" s="219">
        <v>22.4</v>
      </c>
      <c r="G53" s="161">
        <v>2</v>
      </c>
      <c r="H53" s="163" t="s">
        <v>28</v>
      </c>
      <c r="I53" s="164">
        <f>VLOOKUP(G53,'1.  Legende RH und RG'!$A$15:$D$20,3,FALSE)</f>
        <v>104</v>
      </c>
      <c r="J53" s="165">
        <f t="shared" si="1"/>
        <v>2329.6</v>
      </c>
      <c r="K53" s="166">
        <f t="shared" si="0"/>
        <v>0</v>
      </c>
      <c r="L53" s="167" t="e">
        <f t="shared" si="2"/>
        <v>#DIV/0!</v>
      </c>
      <c r="M53" s="168" t="e">
        <f t="shared" si="3"/>
        <v>#DIV/0!</v>
      </c>
      <c r="N53" s="169" t="str">
        <f>'3. Kalk. SVS UR'!$F$52</f>
        <v/>
      </c>
      <c r="O53" s="169" t="e">
        <f t="shared" si="4"/>
        <v>#VALUE!</v>
      </c>
      <c r="P53" s="169" t="e">
        <f t="shared" si="5"/>
        <v>#VALUE!</v>
      </c>
      <c r="Q53" s="169" t="e">
        <f t="shared" si="6"/>
        <v>#VALUE!</v>
      </c>
      <c r="R53" s="179"/>
      <c r="S53" s="17"/>
      <c r="T53" s="17"/>
    </row>
    <row r="54" spans="1:20" x14ac:dyDescent="0.2">
      <c r="A54" s="160" t="s">
        <v>571</v>
      </c>
      <c r="B54" s="161" t="s">
        <v>586</v>
      </c>
      <c r="C54" s="217" t="s">
        <v>434</v>
      </c>
      <c r="D54" s="246" t="s">
        <v>587</v>
      </c>
      <c r="E54" s="244" t="s">
        <v>398</v>
      </c>
      <c r="F54" s="219">
        <v>34.82</v>
      </c>
      <c r="G54" s="161">
        <v>2</v>
      </c>
      <c r="H54" s="163" t="s">
        <v>28</v>
      </c>
      <c r="I54" s="164">
        <f>VLOOKUP(G54,'1.  Legende RH und RG'!$A$15:$D$20,3,FALSE)</f>
        <v>104</v>
      </c>
      <c r="J54" s="165">
        <f t="shared" si="1"/>
        <v>3621.28</v>
      </c>
      <c r="K54" s="166">
        <f t="shared" si="0"/>
        <v>0</v>
      </c>
      <c r="L54" s="167" t="e">
        <f t="shared" si="2"/>
        <v>#DIV/0!</v>
      </c>
      <c r="M54" s="168" t="e">
        <f t="shared" si="3"/>
        <v>#DIV/0!</v>
      </c>
      <c r="N54" s="169" t="str">
        <f>'3. Kalk. SVS UR'!$F$52</f>
        <v/>
      </c>
      <c r="O54" s="169" t="e">
        <f t="shared" si="4"/>
        <v>#VALUE!</v>
      </c>
      <c r="P54" s="169" t="e">
        <f t="shared" si="5"/>
        <v>#VALUE!</v>
      </c>
      <c r="Q54" s="169" t="e">
        <f t="shared" si="6"/>
        <v>#VALUE!</v>
      </c>
      <c r="R54" s="179"/>
      <c r="S54" s="17"/>
      <c r="T54" s="17"/>
    </row>
    <row r="55" spans="1:20" ht="15" customHeight="1" x14ac:dyDescent="0.2">
      <c r="A55" s="160" t="s">
        <v>571</v>
      </c>
      <c r="B55" s="161" t="s">
        <v>586</v>
      </c>
      <c r="C55" s="217" t="s">
        <v>435</v>
      </c>
      <c r="D55" s="246" t="s">
        <v>402</v>
      </c>
      <c r="E55" s="244" t="s">
        <v>398</v>
      </c>
      <c r="F55" s="219">
        <v>5.37</v>
      </c>
      <c r="G55" s="161">
        <v>2</v>
      </c>
      <c r="H55" s="163" t="s">
        <v>28</v>
      </c>
      <c r="I55" s="164">
        <f>VLOOKUP(G55,'1.  Legende RH und RG'!$A$15:$D$20,3,FALSE)</f>
        <v>104</v>
      </c>
      <c r="J55" s="165">
        <f t="shared" si="1"/>
        <v>558.48</v>
      </c>
      <c r="K55" s="166">
        <f t="shared" si="0"/>
        <v>0</v>
      </c>
      <c r="L55" s="167" t="e">
        <f t="shared" si="2"/>
        <v>#DIV/0!</v>
      </c>
      <c r="M55" s="168" t="e">
        <f t="shared" si="3"/>
        <v>#DIV/0!</v>
      </c>
      <c r="N55" s="169" t="str">
        <f>'3. Kalk. SVS UR'!$F$52</f>
        <v/>
      </c>
      <c r="O55" s="169" t="e">
        <f t="shared" si="4"/>
        <v>#VALUE!</v>
      </c>
      <c r="P55" s="169" t="e">
        <f t="shared" si="5"/>
        <v>#VALUE!</v>
      </c>
      <c r="Q55" s="169" t="e">
        <f t="shared" si="6"/>
        <v>#VALUE!</v>
      </c>
      <c r="R55" s="179"/>
      <c r="S55" s="17"/>
      <c r="T55" s="17"/>
    </row>
    <row r="56" spans="1:20" ht="15" customHeight="1" x14ac:dyDescent="0.2">
      <c r="A56" s="160" t="s">
        <v>571</v>
      </c>
      <c r="B56" s="161" t="s">
        <v>586</v>
      </c>
      <c r="C56" s="217" t="s">
        <v>588</v>
      </c>
      <c r="D56" s="246" t="s">
        <v>581</v>
      </c>
      <c r="E56" s="244" t="s">
        <v>141</v>
      </c>
      <c r="F56" s="219">
        <v>3.32</v>
      </c>
      <c r="G56" s="161">
        <v>5</v>
      </c>
      <c r="H56" s="163" t="s">
        <v>31</v>
      </c>
      <c r="I56" s="164">
        <f>VLOOKUP(G56,'1.  Legende RH und RG'!$A$15:$D$20,3,FALSE)</f>
        <v>250</v>
      </c>
      <c r="J56" s="165">
        <f t="shared" si="1"/>
        <v>830</v>
      </c>
      <c r="K56" s="166">
        <f t="shared" si="0"/>
        <v>0</v>
      </c>
      <c r="L56" s="167" t="e">
        <f t="shared" si="2"/>
        <v>#DIV/0!</v>
      </c>
      <c r="M56" s="168" t="e">
        <f t="shared" si="3"/>
        <v>#DIV/0!</v>
      </c>
      <c r="N56" s="169" t="str">
        <f>'3. Kalk. SVS UR'!$F$52</f>
        <v/>
      </c>
      <c r="O56" s="169" t="e">
        <f t="shared" si="4"/>
        <v>#VALUE!</v>
      </c>
      <c r="P56" s="169" t="e">
        <f t="shared" si="5"/>
        <v>#VALUE!</v>
      </c>
      <c r="Q56" s="169" t="e">
        <f t="shared" si="6"/>
        <v>#VALUE!</v>
      </c>
      <c r="R56" s="179"/>
      <c r="S56" s="17"/>
      <c r="T56" s="17"/>
    </row>
    <row r="57" spans="1:20" ht="15" customHeight="1" x14ac:dyDescent="0.2">
      <c r="A57" s="160" t="s">
        <v>571</v>
      </c>
      <c r="B57" s="161" t="s">
        <v>586</v>
      </c>
      <c r="C57" s="217" t="s">
        <v>436</v>
      </c>
      <c r="D57" s="246" t="s">
        <v>444</v>
      </c>
      <c r="E57" s="244" t="s">
        <v>398</v>
      </c>
      <c r="F57" s="219">
        <v>20.81</v>
      </c>
      <c r="G57" s="161">
        <v>2</v>
      </c>
      <c r="H57" s="163" t="s">
        <v>28</v>
      </c>
      <c r="I57" s="164">
        <f>VLOOKUP(G57,'1.  Legende RH und RG'!$A$15:$D$20,3,FALSE)</f>
        <v>104</v>
      </c>
      <c r="J57" s="165">
        <f t="shared" si="1"/>
        <v>2164.2399999999998</v>
      </c>
      <c r="K57" s="166">
        <f t="shared" si="0"/>
        <v>0</v>
      </c>
      <c r="L57" s="167" t="e">
        <f t="shared" si="2"/>
        <v>#DIV/0!</v>
      </c>
      <c r="M57" s="168" t="e">
        <f t="shared" si="3"/>
        <v>#DIV/0!</v>
      </c>
      <c r="N57" s="169" t="str">
        <f>'3. Kalk. SVS UR'!$F$52</f>
        <v/>
      </c>
      <c r="O57" s="169" t="e">
        <f t="shared" si="4"/>
        <v>#VALUE!</v>
      </c>
      <c r="P57" s="169" t="e">
        <f t="shared" si="5"/>
        <v>#VALUE!</v>
      </c>
      <c r="Q57" s="169" t="e">
        <f t="shared" si="6"/>
        <v>#VALUE!</v>
      </c>
      <c r="R57" s="179"/>
      <c r="S57" s="17"/>
      <c r="T57" s="17"/>
    </row>
    <row r="58" spans="1:20" ht="15" customHeight="1" x14ac:dyDescent="0.2">
      <c r="A58" s="160" t="s">
        <v>571</v>
      </c>
      <c r="B58" s="161" t="s">
        <v>586</v>
      </c>
      <c r="C58" s="217" t="s">
        <v>437</v>
      </c>
      <c r="D58" s="246" t="s">
        <v>133</v>
      </c>
      <c r="E58" s="244" t="s">
        <v>398</v>
      </c>
      <c r="F58" s="219">
        <v>24.3</v>
      </c>
      <c r="G58" s="161">
        <v>2</v>
      </c>
      <c r="H58" s="163" t="s">
        <v>28</v>
      </c>
      <c r="I58" s="164">
        <f>VLOOKUP(G58,'1.  Legende RH und RG'!$A$15:$D$20,3,FALSE)</f>
        <v>104</v>
      </c>
      <c r="J58" s="165">
        <f t="shared" si="1"/>
        <v>2527.2000000000003</v>
      </c>
      <c r="K58" s="166">
        <f t="shared" si="0"/>
        <v>0</v>
      </c>
      <c r="L58" s="167" t="e">
        <f t="shared" si="2"/>
        <v>#DIV/0!</v>
      </c>
      <c r="M58" s="168" t="e">
        <f t="shared" si="3"/>
        <v>#DIV/0!</v>
      </c>
      <c r="N58" s="169" t="str">
        <f>'3. Kalk. SVS UR'!$F$52</f>
        <v/>
      </c>
      <c r="O58" s="169" t="e">
        <f t="shared" si="4"/>
        <v>#VALUE!</v>
      </c>
      <c r="P58" s="169" t="e">
        <f t="shared" si="5"/>
        <v>#VALUE!</v>
      </c>
      <c r="Q58" s="169" t="e">
        <f t="shared" si="6"/>
        <v>#VALUE!</v>
      </c>
      <c r="R58" s="179"/>
      <c r="T58" s="17"/>
    </row>
    <row r="59" spans="1:20" ht="15" customHeight="1" x14ac:dyDescent="0.2">
      <c r="A59" s="160" t="s">
        <v>571</v>
      </c>
      <c r="B59" s="161" t="s">
        <v>586</v>
      </c>
      <c r="C59" s="217" t="s">
        <v>439</v>
      </c>
      <c r="D59" s="246" t="s">
        <v>584</v>
      </c>
      <c r="E59" s="244" t="s">
        <v>589</v>
      </c>
      <c r="F59" s="219">
        <v>27.34</v>
      </c>
      <c r="G59" s="161">
        <v>2</v>
      </c>
      <c r="H59" s="163" t="s">
        <v>37</v>
      </c>
      <c r="I59" s="164">
        <f>VLOOKUP(G59,'1.  Legende RH und RG'!$A$15:$D$20,3,FALSE)</f>
        <v>104</v>
      </c>
      <c r="J59" s="165">
        <f t="shared" si="1"/>
        <v>2843.36</v>
      </c>
      <c r="K59" s="166">
        <f t="shared" si="0"/>
        <v>0</v>
      </c>
      <c r="L59" s="167" t="e">
        <f t="shared" si="2"/>
        <v>#DIV/0!</v>
      </c>
      <c r="M59" s="168" t="e">
        <f t="shared" si="3"/>
        <v>#DIV/0!</v>
      </c>
      <c r="N59" s="169" t="str">
        <f>'3. Kalk. SVS UR'!$F$52</f>
        <v/>
      </c>
      <c r="O59" s="169" t="e">
        <f t="shared" si="4"/>
        <v>#VALUE!</v>
      </c>
      <c r="P59" s="169" t="e">
        <f t="shared" si="5"/>
        <v>#VALUE!</v>
      </c>
      <c r="Q59" s="169" t="e">
        <f t="shared" si="6"/>
        <v>#VALUE!</v>
      </c>
      <c r="R59" s="179"/>
      <c r="T59" s="17"/>
    </row>
    <row r="60" spans="1:20" ht="15" customHeight="1" x14ac:dyDescent="0.2">
      <c r="A60" s="160" t="s">
        <v>571</v>
      </c>
      <c r="B60" s="161" t="s">
        <v>586</v>
      </c>
      <c r="C60" s="217" t="s">
        <v>440</v>
      </c>
      <c r="D60" s="246" t="s">
        <v>585</v>
      </c>
      <c r="E60" s="244" t="s">
        <v>136</v>
      </c>
      <c r="F60" s="219">
        <v>5.38</v>
      </c>
      <c r="G60" s="161">
        <v>5</v>
      </c>
      <c r="H60" s="163" t="s">
        <v>30</v>
      </c>
      <c r="I60" s="164">
        <f>VLOOKUP(G60,'1.  Legende RH und RG'!$A$15:$D$20,3,FALSE)</f>
        <v>250</v>
      </c>
      <c r="J60" s="165">
        <f t="shared" si="1"/>
        <v>1345</v>
      </c>
      <c r="K60" s="166">
        <f t="shared" si="0"/>
        <v>0</v>
      </c>
      <c r="L60" s="167" t="e">
        <f t="shared" si="2"/>
        <v>#DIV/0!</v>
      </c>
      <c r="M60" s="168" t="e">
        <f t="shared" si="3"/>
        <v>#DIV/0!</v>
      </c>
      <c r="N60" s="169" t="str">
        <f>'3. Kalk. SVS UR'!$F$52</f>
        <v/>
      </c>
      <c r="O60" s="169" t="e">
        <f t="shared" si="4"/>
        <v>#VALUE!</v>
      </c>
      <c r="P60" s="169" t="e">
        <f t="shared" si="5"/>
        <v>#VALUE!</v>
      </c>
      <c r="Q60" s="169" t="e">
        <f t="shared" si="6"/>
        <v>#VALUE!</v>
      </c>
      <c r="R60" s="179"/>
      <c r="T60" s="17"/>
    </row>
    <row r="61" spans="1:20" ht="15" customHeight="1" x14ac:dyDescent="0.2">
      <c r="A61" s="160" t="s">
        <v>571</v>
      </c>
      <c r="B61" s="161" t="s">
        <v>586</v>
      </c>
      <c r="C61" s="217" t="s">
        <v>441</v>
      </c>
      <c r="D61" s="246" t="s">
        <v>590</v>
      </c>
      <c r="E61" s="244" t="s">
        <v>136</v>
      </c>
      <c r="F61" s="220">
        <v>5.01</v>
      </c>
      <c r="G61" s="161">
        <v>5</v>
      </c>
      <c r="H61" s="163" t="s">
        <v>30</v>
      </c>
      <c r="I61" s="164">
        <f>VLOOKUP(G61,'1.  Legende RH und RG'!$A$15:$D$20,3,FALSE)</f>
        <v>250</v>
      </c>
      <c r="J61" s="165">
        <f t="shared" si="1"/>
        <v>1252.5</v>
      </c>
      <c r="K61" s="166">
        <f t="shared" si="0"/>
        <v>0</v>
      </c>
      <c r="L61" s="167" t="e">
        <f t="shared" si="2"/>
        <v>#DIV/0!</v>
      </c>
      <c r="M61" s="168" t="e">
        <f t="shared" si="3"/>
        <v>#DIV/0!</v>
      </c>
      <c r="N61" s="169" t="str">
        <f>'3. Kalk. SVS UR'!$F$52</f>
        <v/>
      </c>
      <c r="O61" s="169" t="e">
        <f t="shared" si="4"/>
        <v>#VALUE!</v>
      </c>
      <c r="P61" s="169" t="e">
        <f t="shared" si="5"/>
        <v>#VALUE!</v>
      </c>
      <c r="Q61" s="169" t="e">
        <f t="shared" si="6"/>
        <v>#VALUE!</v>
      </c>
      <c r="R61" s="179"/>
      <c r="T61" s="17"/>
    </row>
    <row r="62" spans="1:20" ht="15" customHeight="1" x14ac:dyDescent="0.2">
      <c r="A62" s="160" t="s">
        <v>571</v>
      </c>
      <c r="B62" s="161" t="s">
        <v>586</v>
      </c>
      <c r="C62" s="217" t="s">
        <v>442</v>
      </c>
      <c r="D62" s="246" t="s">
        <v>382</v>
      </c>
      <c r="E62" s="244" t="s">
        <v>134</v>
      </c>
      <c r="F62" s="219">
        <v>55.82</v>
      </c>
      <c r="G62" s="161">
        <v>3</v>
      </c>
      <c r="H62" s="163" t="s">
        <v>35</v>
      </c>
      <c r="I62" s="164">
        <f>VLOOKUP(G62,'1.  Legende RH und RG'!$A$15:$D$20,3,FALSE)</f>
        <v>156</v>
      </c>
      <c r="J62" s="165">
        <f t="shared" si="1"/>
        <v>8707.92</v>
      </c>
      <c r="K62" s="166">
        <f t="shared" si="0"/>
        <v>0</v>
      </c>
      <c r="L62" s="167" t="e">
        <f t="shared" si="2"/>
        <v>#DIV/0!</v>
      </c>
      <c r="M62" s="168" t="e">
        <f t="shared" si="3"/>
        <v>#DIV/0!</v>
      </c>
      <c r="N62" s="169" t="str">
        <f>'3. Kalk. SVS UR'!$F$52</f>
        <v/>
      </c>
      <c r="O62" s="169" t="e">
        <f t="shared" si="4"/>
        <v>#VALUE!</v>
      </c>
      <c r="P62" s="169" t="e">
        <f t="shared" si="5"/>
        <v>#VALUE!</v>
      </c>
      <c r="Q62" s="169" t="e">
        <f t="shared" si="6"/>
        <v>#VALUE!</v>
      </c>
      <c r="R62" s="179"/>
      <c r="T62" s="17"/>
    </row>
    <row r="63" spans="1:20" ht="15" customHeight="1" x14ac:dyDescent="0.2">
      <c r="A63" s="160" t="s">
        <v>571</v>
      </c>
      <c r="B63" s="161" t="s">
        <v>140</v>
      </c>
      <c r="C63" s="217" t="s">
        <v>461</v>
      </c>
      <c r="D63" s="246" t="s">
        <v>133</v>
      </c>
      <c r="E63" s="244" t="s">
        <v>398</v>
      </c>
      <c r="F63" s="249">
        <v>23.92</v>
      </c>
      <c r="G63" s="161">
        <v>2</v>
      </c>
      <c r="H63" s="163" t="s">
        <v>28</v>
      </c>
      <c r="I63" s="164">
        <f>VLOOKUP(G63,'1.  Legende RH und RG'!$A$15:$D$20,3,FALSE)</f>
        <v>104</v>
      </c>
      <c r="J63" s="165">
        <f t="shared" si="1"/>
        <v>2487.6800000000003</v>
      </c>
      <c r="K63" s="166">
        <f t="shared" si="0"/>
        <v>0</v>
      </c>
      <c r="L63" s="167" t="e">
        <f t="shared" si="2"/>
        <v>#DIV/0!</v>
      </c>
      <c r="M63" s="168" t="e">
        <f t="shared" si="3"/>
        <v>#DIV/0!</v>
      </c>
      <c r="N63" s="169" t="str">
        <f>'3. Kalk. SVS UR'!$F$52</f>
        <v/>
      </c>
      <c r="O63" s="169" t="e">
        <f t="shared" si="4"/>
        <v>#VALUE!</v>
      </c>
      <c r="P63" s="169" t="e">
        <f t="shared" si="5"/>
        <v>#VALUE!</v>
      </c>
      <c r="Q63" s="169" t="e">
        <f t="shared" si="6"/>
        <v>#VALUE!</v>
      </c>
      <c r="R63" s="179"/>
      <c r="T63" s="17"/>
    </row>
    <row r="64" spans="1:20" ht="15" customHeight="1" x14ac:dyDescent="0.2">
      <c r="A64" s="160" t="s">
        <v>571</v>
      </c>
      <c r="B64" s="161" t="s">
        <v>140</v>
      </c>
      <c r="C64" s="217" t="s">
        <v>463</v>
      </c>
      <c r="D64" s="246" t="s">
        <v>133</v>
      </c>
      <c r="E64" s="244" t="s">
        <v>398</v>
      </c>
      <c r="F64" s="219">
        <v>27.21</v>
      </c>
      <c r="G64" s="161">
        <v>2</v>
      </c>
      <c r="H64" s="163" t="s">
        <v>28</v>
      </c>
      <c r="I64" s="164">
        <f>VLOOKUP(G64,'1.  Legende RH und RG'!$A$15:$D$20,3,FALSE)</f>
        <v>104</v>
      </c>
      <c r="J64" s="165">
        <f t="shared" si="1"/>
        <v>2829.84</v>
      </c>
      <c r="K64" s="166">
        <f t="shared" si="0"/>
        <v>0</v>
      </c>
      <c r="L64" s="167" t="e">
        <f t="shared" si="2"/>
        <v>#DIV/0!</v>
      </c>
      <c r="M64" s="168" t="e">
        <f t="shared" si="3"/>
        <v>#DIV/0!</v>
      </c>
      <c r="N64" s="169" t="str">
        <f>'3. Kalk. SVS UR'!$F$52</f>
        <v/>
      </c>
      <c r="O64" s="169" t="e">
        <f t="shared" si="4"/>
        <v>#VALUE!</v>
      </c>
      <c r="P64" s="169" t="e">
        <f t="shared" si="5"/>
        <v>#VALUE!</v>
      </c>
      <c r="Q64" s="169" t="e">
        <f t="shared" si="6"/>
        <v>#VALUE!</v>
      </c>
      <c r="R64" s="179"/>
      <c r="T64" s="17"/>
    </row>
    <row r="65" spans="1:20" ht="15" customHeight="1" x14ac:dyDescent="0.2">
      <c r="A65" s="160" t="s">
        <v>571</v>
      </c>
      <c r="B65" s="161" t="s">
        <v>140</v>
      </c>
      <c r="C65" s="217" t="s">
        <v>464</v>
      </c>
      <c r="D65" s="246" t="s">
        <v>133</v>
      </c>
      <c r="E65" s="244" t="s">
        <v>398</v>
      </c>
      <c r="F65" s="219">
        <v>17.89</v>
      </c>
      <c r="G65" s="161">
        <v>2</v>
      </c>
      <c r="H65" s="163" t="s">
        <v>28</v>
      </c>
      <c r="I65" s="164">
        <f>VLOOKUP(G65,'1.  Legende RH und RG'!$A$15:$D$20,3,FALSE)</f>
        <v>104</v>
      </c>
      <c r="J65" s="165">
        <f t="shared" si="1"/>
        <v>1860.56</v>
      </c>
      <c r="K65" s="166">
        <f t="shared" si="0"/>
        <v>0</v>
      </c>
      <c r="L65" s="167" t="e">
        <f t="shared" si="2"/>
        <v>#DIV/0!</v>
      </c>
      <c r="M65" s="168" t="e">
        <f t="shared" si="3"/>
        <v>#DIV/0!</v>
      </c>
      <c r="N65" s="169" t="str">
        <f>'3. Kalk. SVS UR'!$F$52</f>
        <v/>
      </c>
      <c r="O65" s="169" t="e">
        <f t="shared" si="4"/>
        <v>#VALUE!</v>
      </c>
      <c r="P65" s="169" t="e">
        <f t="shared" si="5"/>
        <v>#VALUE!</v>
      </c>
      <c r="Q65" s="169" t="e">
        <f t="shared" si="6"/>
        <v>#VALUE!</v>
      </c>
      <c r="R65" s="179"/>
      <c r="T65" s="17"/>
    </row>
    <row r="66" spans="1:20" ht="15" customHeight="1" x14ac:dyDescent="0.2">
      <c r="A66" s="160" t="s">
        <v>571</v>
      </c>
      <c r="B66" s="161" t="s">
        <v>140</v>
      </c>
      <c r="C66" s="217" t="s">
        <v>465</v>
      </c>
      <c r="D66" s="246" t="s">
        <v>133</v>
      </c>
      <c r="E66" s="244" t="s">
        <v>398</v>
      </c>
      <c r="F66" s="220">
        <v>17.98</v>
      </c>
      <c r="G66" s="161">
        <v>2</v>
      </c>
      <c r="H66" s="163" t="s">
        <v>28</v>
      </c>
      <c r="I66" s="164">
        <f>VLOOKUP(G66,'1.  Legende RH und RG'!$A$15:$D$20,3,FALSE)</f>
        <v>104</v>
      </c>
      <c r="J66" s="165">
        <f t="shared" si="1"/>
        <v>1869.92</v>
      </c>
      <c r="K66" s="166">
        <f t="shared" si="0"/>
        <v>0</v>
      </c>
      <c r="L66" s="167" t="e">
        <f t="shared" si="2"/>
        <v>#DIV/0!</v>
      </c>
      <c r="M66" s="168" t="e">
        <f t="shared" si="3"/>
        <v>#DIV/0!</v>
      </c>
      <c r="N66" s="169" t="str">
        <f>'3. Kalk. SVS UR'!$F$52</f>
        <v/>
      </c>
      <c r="O66" s="169" t="e">
        <f t="shared" si="4"/>
        <v>#VALUE!</v>
      </c>
      <c r="P66" s="169" t="e">
        <f t="shared" si="5"/>
        <v>#VALUE!</v>
      </c>
      <c r="Q66" s="169" t="e">
        <f t="shared" si="6"/>
        <v>#VALUE!</v>
      </c>
      <c r="R66" s="179"/>
      <c r="T66" s="17"/>
    </row>
    <row r="67" spans="1:20" ht="15" customHeight="1" x14ac:dyDescent="0.2">
      <c r="A67" s="160" t="s">
        <v>571</v>
      </c>
      <c r="B67" s="161" t="s">
        <v>140</v>
      </c>
      <c r="C67" s="217" t="s">
        <v>466</v>
      </c>
      <c r="D67" s="246" t="s">
        <v>133</v>
      </c>
      <c r="E67" s="244" t="s">
        <v>398</v>
      </c>
      <c r="F67" s="220">
        <v>27.07</v>
      </c>
      <c r="G67" s="161">
        <v>2</v>
      </c>
      <c r="H67" s="163" t="s">
        <v>28</v>
      </c>
      <c r="I67" s="164">
        <f>VLOOKUP(G67,'1.  Legende RH und RG'!$A$15:$D$20,3,FALSE)</f>
        <v>104</v>
      </c>
      <c r="J67" s="165">
        <f t="shared" si="1"/>
        <v>2815.28</v>
      </c>
      <c r="K67" s="166">
        <f t="shared" si="0"/>
        <v>0</v>
      </c>
      <c r="L67" s="167" t="e">
        <f t="shared" si="2"/>
        <v>#DIV/0!</v>
      </c>
      <c r="M67" s="168" t="e">
        <f t="shared" si="3"/>
        <v>#DIV/0!</v>
      </c>
      <c r="N67" s="169" t="str">
        <f>'3. Kalk. SVS UR'!$F$52</f>
        <v/>
      </c>
      <c r="O67" s="169" t="e">
        <f t="shared" si="4"/>
        <v>#VALUE!</v>
      </c>
      <c r="P67" s="169" t="e">
        <f t="shared" si="5"/>
        <v>#VALUE!</v>
      </c>
      <c r="Q67" s="169" t="e">
        <f t="shared" si="6"/>
        <v>#VALUE!</v>
      </c>
      <c r="R67" s="179"/>
      <c r="S67" s="17"/>
      <c r="T67" s="17"/>
    </row>
    <row r="68" spans="1:20" ht="15" customHeight="1" x14ac:dyDescent="0.2">
      <c r="A68" s="160" t="s">
        <v>571</v>
      </c>
      <c r="B68" s="161" t="s">
        <v>140</v>
      </c>
      <c r="C68" s="217" t="s">
        <v>468</v>
      </c>
      <c r="D68" s="246" t="s">
        <v>133</v>
      </c>
      <c r="E68" s="244" t="s">
        <v>398</v>
      </c>
      <c r="F68" s="249">
        <v>24.07</v>
      </c>
      <c r="G68" s="161">
        <v>2</v>
      </c>
      <c r="H68" s="163" t="s">
        <v>28</v>
      </c>
      <c r="I68" s="164">
        <f>VLOOKUP(G68,'1.  Legende RH und RG'!$A$15:$D$20,3,FALSE)</f>
        <v>104</v>
      </c>
      <c r="J68" s="165">
        <f t="shared" si="1"/>
        <v>2503.2800000000002</v>
      </c>
      <c r="K68" s="166">
        <f t="shared" si="0"/>
        <v>0</v>
      </c>
      <c r="L68" s="167" t="e">
        <f t="shared" si="2"/>
        <v>#DIV/0!</v>
      </c>
      <c r="M68" s="168" t="e">
        <f t="shared" si="3"/>
        <v>#DIV/0!</v>
      </c>
      <c r="N68" s="169" t="str">
        <f>'3. Kalk. SVS UR'!$F$52</f>
        <v/>
      </c>
      <c r="O68" s="169" t="e">
        <f t="shared" si="4"/>
        <v>#VALUE!</v>
      </c>
      <c r="P68" s="169" t="e">
        <f t="shared" si="5"/>
        <v>#VALUE!</v>
      </c>
      <c r="Q68" s="169" t="e">
        <f t="shared" si="6"/>
        <v>#VALUE!</v>
      </c>
      <c r="R68" s="179"/>
      <c r="S68" s="17"/>
      <c r="T68" s="17"/>
    </row>
    <row r="69" spans="1:20" ht="15" customHeight="1" x14ac:dyDescent="0.2">
      <c r="A69" s="160" t="s">
        <v>571</v>
      </c>
      <c r="B69" s="161" t="s">
        <v>140</v>
      </c>
      <c r="C69" s="217" t="s">
        <v>591</v>
      </c>
      <c r="D69" s="246" t="s">
        <v>133</v>
      </c>
      <c r="E69" s="244" t="s">
        <v>398</v>
      </c>
      <c r="F69" s="249">
        <v>34.99</v>
      </c>
      <c r="G69" s="161">
        <v>2</v>
      </c>
      <c r="H69" s="163" t="s">
        <v>28</v>
      </c>
      <c r="I69" s="164">
        <f>VLOOKUP(G69,'1.  Legende RH und RG'!$A$15:$D$20,3,FALSE)</f>
        <v>104</v>
      </c>
      <c r="J69" s="165">
        <f t="shared" si="1"/>
        <v>3638.96</v>
      </c>
      <c r="K69" s="166">
        <f t="shared" si="0"/>
        <v>0</v>
      </c>
      <c r="L69" s="167" t="e">
        <f t="shared" si="2"/>
        <v>#DIV/0!</v>
      </c>
      <c r="M69" s="168" t="e">
        <f t="shared" si="3"/>
        <v>#DIV/0!</v>
      </c>
      <c r="N69" s="169" t="str">
        <f>'3. Kalk. SVS UR'!$F$52</f>
        <v/>
      </c>
      <c r="O69" s="169" t="e">
        <f t="shared" si="4"/>
        <v>#VALUE!</v>
      </c>
      <c r="P69" s="169" t="e">
        <f t="shared" si="5"/>
        <v>#VALUE!</v>
      </c>
      <c r="Q69" s="169" t="e">
        <f t="shared" si="6"/>
        <v>#VALUE!</v>
      </c>
      <c r="R69" s="179"/>
      <c r="S69" s="17"/>
      <c r="T69" s="17"/>
    </row>
    <row r="70" spans="1:20" ht="15" customHeight="1" x14ac:dyDescent="0.2">
      <c r="A70" s="160" t="s">
        <v>571</v>
      </c>
      <c r="B70" s="161" t="s">
        <v>140</v>
      </c>
      <c r="C70" s="217" t="s">
        <v>471</v>
      </c>
      <c r="D70" s="246" t="s">
        <v>581</v>
      </c>
      <c r="E70" s="244" t="s">
        <v>141</v>
      </c>
      <c r="F70" s="249">
        <v>10.07</v>
      </c>
      <c r="G70" s="161">
        <v>5</v>
      </c>
      <c r="H70" s="163" t="s">
        <v>31</v>
      </c>
      <c r="I70" s="164">
        <f>VLOOKUP(G70,'1.  Legende RH und RG'!$A$15:$D$20,3,FALSE)</f>
        <v>250</v>
      </c>
      <c r="J70" s="165">
        <f t="shared" si="1"/>
        <v>2517.5</v>
      </c>
      <c r="K70" s="166">
        <f t="shared" si="0"/>
        <v>0</v>
      </c>
      <c r="L70" s="167" t="e">
        <f t="shared" si="2"/>
        <v>#DIV/0!</v>
      </c>
      <c r="M70" s="168" t="e">
        <f t="shared" si="3"/>
        <v>#DIV/0!</v>
      </c>
      <c r="N70" s="169" t="str">
        <f>'3. Kalk. SVS UR'!$F$52</f>
        <v/>
      </c>
      <c r="O70" s="169" t="e">
        <f t="shared" si="4"/>
        <v>#VALUE!</v>
      </c>
      <c r="P70" s="169" t="e">
        <f t="shared" si="5"/>
        <v>#VALUE!</v>
      </c>
      <c r="Q70" s="169" t="e">
        <f t="shared" si="6"/>
        <v>#VALUE!</v>
      </c>
      <c r="R70" s="179"/>
      <c r="S70" s="17"/>
      <c r="T70" s="17"/>
    </row>
    <row r="71" spans="1:20" ht="15" customHeight="1" x14ac:dyDescent="0.2">
      <c r="A71" s="160" t="s">
        <v>571</v>
      </c>
      <c r="B71" s="161" t="s">
        <v>140</v>
      </c>
      <c r="C71" s="217" t="s">
        <v>592</v>
      </c>
      <c r="D71" s="246" t="s">
        <v>133</v>
      </c>
      <c r="E71" s="244" t="s">
        <v>398</v>
      </c>
      <c r="F71" s="249">
        <v>21.47</v>
      </c>
      <c r="G71" s="161">
        <v>2</v>
      </c>
      <c r="H71" s="163" t="s">
        <v>28</v>
      </c>
      <c r="I71" s="164">
        <f>VLOOKUP(G71,'1.  Legende RH und RG'!$A$15:$D$20,3,FALSE)</f>
        <v>104</v>
      </c>
      <c r="J71" s="165">
        <f t="shared" si="1"/>
        <v>2232.88</v>
      </c>
      <c r="K71" s="166">
        <f t="shared" si="0"/>
        <v>0</v>
      </c>
      <c r="L71" s="167" t="e">
        <f t="shared" si="2"/>
        <v>#DIV/0!</v>
      </c>
      <c r="M71" s="168" t="e">
        <f t="shared" si="3"/>
        <v>#DIV/0!</v>
      </c>
      <c r="N71" s="169" t="str">
        <f>'3. Kalk. SVS UR'!$F$52</f>
        <v/>
      </c>
      <c r="O71" s="169" t="e">
        <f t="shared" si="4"/>
        <v>#VALUE!</v>
      </c>
      <c r="P71" s="169" t="e">
        <f t="shared" si="5"/>
        <v>#VALUE!</v>
      </c>
      <c r="Q71" s="169" t="e">
        <f t="shared" si="6"/>
        <v>#VALUE!</v>
      </c>
      <c r="R71" s="179"/>
      <c r="S71" s="17"/>
      <c r="T71" s="17"/>
    </row>
    <row r="72" spans="1:20" ht="15" customHeight="1" x14ac:dyDescent="0.2">
      <c r="A72" s="160" t="s">
        <v>571</v>
      </c>
      <c r="B72" s="161" t="s">
        <v>140</v>
      </c>
      <c r="C72" s="217" t="s">
        <v>472</v>
      </c>
      <c r="D72" s="246" t="s">
        <v>133</v>
      </c>
      <c r="E72" s="244" t="s">
        <v>398</v>
      </c>
      <c r="F72" s="249">
        <v>25.47</v>
      </c>
      <c r="G72" s="161">
        <v>2</v>
      </c>
      <c r="H72" s="163" t="s">
        <v>28</v>
      </c>
      <c r="I72" s="164">
        <f>VLOOKUP(G72,'1.  Legende RH und RG'!$A$15:$D$20,3,FALSE)</f>
        <v>104</v>
      </c>
      <c r="J72" s="165">
        <f t="shared" si="1"/>
        <v>2648.88</v>
      </c>
      <c r="K72" s="166">
        <f t="shared" si="0"/>
        <v>0</v>
      </c>
      <c r="L72" s="167" t="e">
        <f t="shared" si="2"/>
        <v>#DIV/0!</v>
      </c>
      <c r="M72" s="168" t="e">
        <f t="shared" si="3"/>
        <v>#DIV/0!</v>
      </c>
      <c r="N72" s="169" t="str">
        <f>'3. Kalk. SVS UR'!$F$52</f>
        <v/>
      </c>
      <c r="O72" s="169" t="e">
        <f t="shared" si="4"/>
        <v>#VALUE!</v>
      </c>
      <c r="P72" s="169" t="e">
        <f t="shared" si="5"/>
        <v>#VALUE!</v>
      </c>
      <c r="Q72" s="169" t="e">
        <f t="shared" si="6"/>
        <v>#VALUE!</v>
      </c>
      <c r="R72" s="179"/>
      <c r="S72" s="17"/>
      <c r="T72" s="17"/>
    </row>
    <row r="73" spans="1:20" ht="15" customHeight="1" x14ac:dyDescent="0.2">
      <c r="A73" s="160" t="s">
        <v>571</v>
      </c>
      <c r="B73" s="161" t="s">
        <v>140</v>
      </c>
      <c r="C73" s="217" t="s">
        <v>474</v>
      </c>
      <c r="D73" s="246" t="s">
        <v>584</v>
      </c>
      <c r="E73" s="244" t="s">
        <v>589</v>
      </c>
      <c r="F73" s="249">
        <v>26.75</v>
      </c>
      <c r="G73" s="161">
        <v>3</v>
      </c>
      <c r="H73" s="163" t="s">
        <v>37</v>
      </c>
      <c r="I73" s="164">
        <f>VLOOKUP(G73,'1.  Legende RH und RG'!$A$15:$D$20,3,FALSE)</f>
        <v>156</v>
      </c>
      <c r="J73" s="165">
        <f t="shared" si="1"/>
        <v>4173</v>
      </c>
      <c r="K73" s="166">
        <f t="shared" si="0"/>
        <v>0</v>
      </c>
      <c r="L73" s="167" t="e">
        <f t="shared" si="2"/>
        <v>#DIV/0!</v>
      </c>
      <c r="M73" s="168" t="e">
        <f t="shared" si="3"/>
        <v>#DIV/0!</v>
      </c>
      <c r="N73" s="169" t="str">
        <f>'3. Kalk. SVS UR'!$F$52</f>
        <v/>
      </c>
      <c r="O73" s="169" t="e">
        <f t="shared" si="4"/>
        <v>#VALUE!</v>
      </c>
      <c r="P73" s="169" t="e">
        <f t="shared" si="5"/>
        <v>#VALUE!</v>
      </c>
      <c r="Q73" s="169" t="e">
        <f t="shared" si="6"/>
        <v>#VALUE!</v>
      </c>
      <c r="R73" s="179"/>
      <c r="S73" s="17"/>
      <c r="T73" s="17"/>
    </row>
    <row r="74" spans="1:20" s="18" customFormat="1" ht="15" customHeight="1" x14ac:dyDescent="0.2">
      <c r="A74" s="160" t="s">
        <v>571</v>
      </c>
      <c r="B74" s="161" t="s">
        <v>140</v>
      </c>
      <c r="C74" s="217" t="s">
        <v>475</v>
      </c>
      <c r="D74" s="246" t="s">
        <v>585</v>
      </c>
      <c r="E74" s="244" t="s">
        <v>136</v>
      </c>
      <c r="F74" s="219">
        <v>5.47</v>
      </c>
      <c r="G74" s="161">
        <v>5</v>
      </c>
      <c r="H74" s="163" t="s">
        <v>30</v>
      </c>
      <c r="I74" s="164">
        <f>VLOOKUP(G74,'1.  Legende RH und RG'!$A$15:$D$20,3,FALSE)</f>
        <v>250</v>
      </c>
      <c r="J74" s="165">
        <f t="shared" si="1"/>
        <v>1367.5</v>
      </c>
      <c r="K74" s="166">
        <f t="shared" si="0"/>
        <v>0</v>
      </c>
      <c r="L74" s="167" t="e">
        <f t="shared" si="2"/>
        <v>#DIV/0!</v>
      </c>
      <c r="M74" s="168" t="e">
        <f t="shared" si="3"/>
        <v>#DIV/0!</v>
      </c>
      <c r="N74" s="169" t="str">
        <f>'3. Kalk. SVS UR'!$F$52</f>
        <v/>
      </c>
      <c r="O74" s="169" t="e">
        <f t="shared" si="4"/>
        <v>#VALUE!</v>
      </c>
      <c r="P74" s="169" t="e">
        <f t="shared" si="5"/>
        <v>#VALUE!</v>
      </c>
      <c r="Q74" s="169" t="e">
        <f t="shared" si="6"/>
        <v>#VALUE!</v>
      </c>
      <c r="R74" s="179"/>
    </row>
    <row r="75" spans="1:20" ht="15" customHeight="1" x14ac:dyDescent="0.2">
      <c r="A75" s="160" t="s">
        <v>571</v>
      </c>
      <c r="B75" s="161" t="s">
        <v>140</v>
      </c>
      <c r="C75" s="217" t="s">
        <v>476</v>
      </c>
      <c r="D75" s="246" t="s">
        <v>590</v>
      </c>
      <c r="E75" s="244" t="s">
        <v>136</v>
      </c>
      <c r="F75" s="219">
        <v>5.6</v>
      </c>
      <c r="G75" s="161">
        <v>5</v>
      </c>
      <c r="H75" s="163" t="s">
        <v>30</v>
      </c>
      <c r="I75" s="164">
        <f>VLOOKUP(G75,'1.  Legende RH und RG'!$A$15:$D$20,3,FALSE)</f>
        <v>250</v>
      </c>
      <c r="J75" s="165">
        <f t="shared" si="1"/>
        <v>1400</v>
      </c>
      <c r="K75" s="166">
        <f t="shared" si="0"/>
        <v>0</v>
      </c>
      <c r="L75" s="167" t="e">
        <f t="shared" si="2"/>
        <v>#DIV/0!</v>
      </c>
      <c r="M75" s="168" t="e">
        <f t="shared" si="3"/>
        <v>#DIV/0!</v>
      </c>
      <c r="N75" s="169" t="str">
        <f>'3. Kalk. SVS UR'!$F$52</f>
        <v/>
      </c>
      <c r="O75" s="169" t="e">
        <f t="shared" si="4"/>
        <v>#VALUE!</v>
      </c>
      <c r="P75" s="169" t="e">
        <f t="shared" si="5"/>
        <v>#VALUE!</v>
      </c>
      <c r="Q75" s="169" t="e">
        <f t="shared" si="6"/>
        <v>#VALUE!</v>
      </c>
      <c r="R75" s="179"/>
      <c r="S75" s="17"/>
      <c r="T75" s="17"/>
    </row>
    <row r="76" spans="1:20" ht="15" customHeight="1" x14ac:dyDescent="0.2">
      <c r="A76" s="160" t="s">
        <v>571</v>
      </c>
      <c r="B76" s="161" t="s">
        <v>140</v>
      </c>
      <c r="C76" s="217" t="s">
        <v>477</v>
      </c>
      <c r="D76" s="246" t="s">
        <v>382</v>
      </c>
      <c r="E76" s="244" t="s">
        <v>134</v>
      </c>
      <c r="F76" s="249">
        <v>58.35</v>
      </c>
      <c r="G76" s="161">
        <v>2</v>
      </c>
      <c r="H76" s="163" t="s">
        <v>35</v>
      </c>
      <c r="I76" s="164">
        <f>VLOOKUP(G76,'1.  Legende RH und RG'!$A$15:$D$20,3,FALSE)</f>
        <v>104</v>
      </c>
      <c r="J76" s="165">
        <f t="shared" si="1"/>
        <v>6068.4000000000005</v>
      </c>
      <c r="K76" s="166">
        <f t="shared" si="0"/>
        <v>0</v>
      </c>
      <c r="L76" s="167" t="e">
        <f t="shared" si="2"/>
        <v>#DIV/0!</v>
      </c>
      <c r="M76" s="168" t="e">
        <f t="shared" si="3"/>
        <v>#DIV/0!</v>
      </c>
      <c r="N76" s="169" t="str">
        <f>'3. Kalk. SVS UR'!$F$52</f>
        <v/>
      </c>
      <c r="O76" s="169" t="e">
        <f t="shared" si="4"/>
        <v>#VALUE!</v>
      </c>
      <c r="P76" s="169" t="e">
        <f t="shared" si="5"/>
        <v>#VALUE!</v>
      </c>
      <c r="Q76" s="169" t="e">
        <f t="shared" si="6"/>
        <v>#VALUE!</v>
      </c>
      <c r="R76" s="179"/>
      <c r="S76" s="17"/>
      <c r="T76" s="17"/>
    </row>
    <row r="77" spans="1:20" ht="15" customHeight="1" x14ac:dyDescent="0.2">
      <c r="A77" s="160" t="s">
        <v>571</v>
      </c>
      <c r="B77" s="161" t="s">
        <v>593</v>
      </c>
      <c r="C77" s="217" t="s">
        <v>493</v>
      </c>
      <c r="D77" s="246" t="s">
        <v>133</v>
      </c>
      <c r="E77" s="244" t="s">
        <v>398</v>
      </c>
      <c r="F77" s="219">
        <v>23.56</v>
      </c>
      <c r="G77" s="161">
        <v>2</v>
      </c>
      <c r="H77" s="163" t="s">
        <v>28</v>
      </c>
      <c r="I77" s="164">
        <f>VLOOKUP(G77,'1.  Legende RH und RG'!$A$15:$D$20,3,FALSE)</f>
        <v>104</v>
      </c>
      <c r="J77" s="165">
        <f t="shared" si="1"/>
        <v>2450.2399999999998</v>
      </c>
      <c r="K77" s="166">
        <f t="shared" si="0"/>
        <v>0</v>
      </c>
      <c r="L77" s="167" t="e">
        <f t="shared" si="2"/>
        <v>#DIV/0!</v>
      </c>
      <c r="M77" s="168" t="e">
        <f t="shared" si="3"/>
        <v>#DIV/0!</v>
      </c>
      <c r="N77" s="169" t="str">
        <f>'3. Kalk. SVS UR'!$F$52</f>
        <v/>
      </c>
      <c r="O77" s="169" t="e">
        <f t="shared" si="4"/>
        <v>#VALUE!</v>
      </c>
      <c r="P77" s="169" t="e">
        <f t="shared" si="5"/>
        <v>#VALUE!</v>
      </c>
      <c r="Q77" s="169" t="e">
        <f t="shared" si="6"/>
        <v>#VALUE!</v>
      </c>
      <c r="R77" s="179"/>
      <c r="S77" s="17"/>
      <c r="T77" s="17"/>
    </row>
    <row r="78" spans="1:20" ht="15" customHeight="1" x14ac:dyDescent="0.2">
      <c r="A78" s="160" t="s">
        <v>571</v>
      </c>
      <c r="B78" s="161" t="s">
        <v>593</v>
      </c>
      <c r="C78" s="217" t="s">
        <v>495</v>
      </c>
      <c r="D78" s="246" t="s">
        <v>133</v>
      </c>
      <c r="E78" s="244" t="s">
        <v>398</v>
      </c>
      <c r="F78" s="249">
        <v>27.05</v>
      </c>
      <c r="G78" s="161">
        <v>2</v>
      </c>
      <c r="H78" s="163" t="s">
        <v>28</v>
      </c>
      <c r="I78" s="164">
        <f>VLOOKUP(G78,'1.  Legende RH und RG'!$A$15:$D$20,3,FALSE)</f>
        <v>104</v>
      </c>
      <c r="J78" s="165">
        <f t="shared" si="1"/>
        <v>2813.2000000000003</v>
      </c>
      <c r="K78" s="166">
        <f t="shared" si="0"/>
        <v>0</v>
      </c>
      <c r="L78" s="167" t="e">
        <f t="shared" si="2"/>
        <v>#DIV/0!</v>
      </c>
      <c r="M78" s="168" t="e">
        <f t="shared" si="3"/>
        <v>#DIV/0!</v>
      </c>
      <c r="N78" s="169" t="str">
        <f>'3. Kalk. SVS UR'!$F$52</f>
        <v/>
      </c>
      <c r="O78" s="169" t="e">
        <f t="shared" si="4"/>
        <v>#VALUE!</v>
      </c>
      <c r="P78" s="169" t="e">
        <f t="shared" si="5"/>
        <v>#VALUE!</v>
      </c>
      <c r="Q78" s="169" t="e">
        <f t="shared" si="6"/>
        <v>#VALUE!</v>
      </c>
      <c r="R78" s="179"/>
      <c r="S78" s="17"/>
      <c r="T78" s="17"/>
    </row>
    <row r="79" spans="1:20" ht="15" customHeight="1" x14ac:dyDescent="0.2">
      <c r="A79" s="160" t="s">
        <v>571</v>
      </c>
      <c r="B79" s="161" t="s">
        <v>593</v>
      </c>
      <c r="C79" s="217" t="s">
        <v>499</v>
      </c>
      <c r="D79" s="246" t="s">
        <v>133</v>
      </c>
      <c r="E79" s="244" t="s">
        <v>398</v>
      </c>
      <c r="F79" s="219">
        <v>17.739999999999998</v>
      </c>
      <c r="G79" s="161">
        <v>2</v>
      </c>
      <c r="H79" s="163" t="s">
        <v>28</v>
      </c>
      <c r="I79" s="164">
        <f>VLOOKUP(G79,'1.  Legende RH und RG'!$A$15:$D$20,3,FALSE)</f>
        <v>104</v>
      </c>
      <c r="J79" s="165">
        <f t="shared" si="1"/>
        <v>1844.9599999999998</v>
      </c>
      <c r="K79" s="166">
        <f t="shared" si="0"/>
        <v>0</v>
      </c>
      <c r="L79" s="167" t="e">
        <f t="shared" si="2"/>
        <v>#DIV/0!</v>
      </c>
      <c r="M79" s="168" t="e">
        <f t="shared" si="3"/>
        <v>#DIV/0!</v>
      </c>
      <c r="N79" s="169" t="str">
        <f>'3. Kalk. SVS UR'!$F$52</f>
        <v/>
      </c>
      <c r="O79" s="169" t="e">
        <f t="shared" si="4"/>
        <v>#VALUE!</v>
      </c>
      <c r="P79" s="169" t="e">
        <f t="shared" si="5"/>
        <v>#VALUE!</v>
      </c>
      <c r="Q79" s="169" t="e">
        <f t="shared" si="6"/>
        <v>#VALUE!</v>
      </c>
      <c r="R79" s="179"/>
      <c r="S79" s="17"/>
      <c r="T79" s="17"/>
    </row>
    <row r="80" spans="1:20" ht="15" customHeight="1" x14ac:dyDescent="0.2">
      <c r="A80" s="160" t="s">
        <v>571</v>
      </c>
      <c r="B80" s="161" t="s">
        <v>593</v>
      </c>
      <c r="C80" s="217" t="s">
        <v>500</v>
      </c>
      <c r="D80" s="246" t="s">
        <v>133</v>
      </c>
      <c r="E80" s="244" t="s">
        <v>398</v>
      </c>
      <c r="F80" s="219">
        <v>17.96</v>
      </c>
      <c r="G80" s="161">
        <v>2</v>
      </c>
      <c r="H80" s="163" t="s">
        <v>28</v>
      </c>
      <c r="I80" s="164">
        <f>VLOOKUP(G80,'1.  Legende RH und RG'!$A$15:$D$20,3,FALSE)</f>
        <v>104</v>
      </c>
      <c r="J80" s="165">
        <f t="shared" si="1"/>
        <v>1867.8400000000001</v>
      </c>
      <c r="K80" s="166">
        <f t="shared" si="0"/>
        <v>0</v>
      </c>
      <c r="L80" s="167" t="e">
        <f t="shared" si="2"/>
        <v>#DIV/0!</v>
      </c>
      <c r="M80" s="168" t="e">
        <f t="shared" si="3"/>
        <v>#DIV/0!</v>
      </c>
      <c r="N80" s="169" t="str">
        <f>'3. Kalk. SVS UR'!$F$52</f>
        <v/>
      </c>
      <c r="O80" s="169" t="e">
        <f t="shared" si="4"/>
        <v>#VALUE!</v>
      </c>
      <c r="P80" s="169" t="e">
        <f t="shared" si="5"/>
        <v>#VALUE!</v>
      </c>
      <c r="Q80" s="169" t="e">
        <f t="shared" si="6"/>
        <v>#VALUE!</v>
      </c>
      <c r="R80" s="179"/>
      <c r="S80" s="17"/>
      <c r="T80" s="17"/>
    </row>
    <row r="81" spans="1:20" ht="15" customHeight="1" x14ac:dyDescent="0.2">
      <c r="A81" s="160" t="s">
        <v>571</v>
      </c>
      <c r="B81" s="161" t="s">
        <v>593</v>
      </c>
      <c r="C81" s="217" t="s">
        <v>501</v>
      </c>
      <c r="D81" s="246" t="s">
        <v>133</v>
      </c>
      <c r="E81" s="244" t="s">
        <v>398</v>
      </c>
      <c r="F81" s="219">
        <v>26.93</v>
      </c>
      <c r="G81" s="161">
        <v>2</v>
      </c>
      <c r="H81" s="163" t="s">
        <v>28</v>
      </c>
      <c r="I81" s="164">
        <f>VLOOKUP(G81,'1.  Legende RH und RG'!$A$15:$D$20,3,FALSE)</f>
        <v>104</v>
      </c>
      <c r="J81" s="165">
        <f t="shared" si="1"/>
        <v>2800.72</v>
      </c>
      <c r="K81" s="166">
        <f t="shared" si="0"/>
        <v>0</v>
      </c>
      <c r="L81" s="167" t="e">
        <f t="shared" si="2"/>
        <v>#DIV/0!</v>
      </c>
      <c r="M81" s="168" t="e">
        <f t="shared" si="3"/>
        <v>#DIV/0!</v>
      </c>
      <c r="N81" s="169" t="str">
        <f>'3. Kalk. SVS UR'!$F$52</f>
        <v/>
      </c>
      <c r="O81" s="169" t="e">
        <f t="shared" si="4"/>
        <v>#VALUE!</v>
      </c>
      <c r="P81" s="169" t="e">
        <f t="shared" si="5"/>
        <v>#VALUE!</v>
      </c>
      <c r="Q81" s="169" t="e">
        <f t="shared" si="6"/>
        <v>#VALUE!</v>
      </c>
      <c r="R81" s="179"/>
      <c r="S81" s="17"/>
      <c r="T81" s="17"/>
    </row>
    <row r="82" spans="1:20" ht="15" customHeight="1" x14ac:dyDescent="0.2">
      <c r="A82" s="160" t="s">
        <v>571</v>
      </c>
      <c r="B82" s="161" t="s">
        <v>593</v>
      </c>
      <c r="C82" s="217" t="s">
        <v>502</v>
      </c>
      <c r="D82" s="246" t="s">
        <v>133</v>
      </c>
      <c r="E82" s="244" t="s">
        <v>398</v>
      </c>
      <c r="F82" s="219">
        <v>24</v>
      </c>
      <c r="G82" s="161">
        <v>2</v>
      </c>
      <c r="H82" s="163" t="s">
        <v>28</v>
      </c>
      <c r="I82" s="164">
        <f>VLOOKUP(G82,'1.  Legende RH und RG'!$A$15:$D$20,3,FALSE)</f>
        <v>104</v>
      </c>
      <c r="J82" s="165">
        <f t="shared" si="1"/>
        <v>2496</v>
      </c>
      <c r="K82" s="166">
        <f t="shared" si="0"/>
        <v>0</v>
      </c>
      <c r="L82" s="167" t="e">
        <f t="shared" si="2"/>
        <v>#DIV/0!</v>
      </c>
      <c r="M82" s="168" t="e">
        <f t="shared" si="3"/>
        <v>#DIV/0!</v>
      </c>
      <c r="N82" s="169" t="str">
        <f>'3. Kalk. SVS UR'!$F$52</f>
        <v/>
      </c>
      <c r="O82" s="169" t="e">
        <f t="shared" si="4"/>
        <v>#VALUE!</v>
      </c>
      <c r="P82" s="169" t="e">
        <f t="shared" si="5"/>
        <v>#VALUE!</v>
      </c>
      <c r="Q82" s="169" t="e">
        <f t="shared" si="6"/>
        <v>#VALUE!</v>
      </c>
      <c r="R82" s="179"/>
      <c r="S82" s="17"/>
      <c r="T82" s="17"/>
    </row>
    <row r="83" spans="1:20" ht="15" customHeight="1" x14ac:dyDescent="0.2">
      <c r="A83" s="160" t="s">
        <v>571</v>
      </c>
      <c r="B83" s="161" t="s">
        <v>593</v>
      </c>
      <c r="C83" s="217" t="s">
        <v>503</v>
      </c>
      <c r="D83" s="246" t="s">
        <v>133</v>
      </c>
      <c r="E83" s="244" t="s">
        <v>398</v>
      </c>
      <c r="F83" s="219">
        <v>35.15</v>
      </c>
      <c r="G83" s="161">
        <v>2</v>
      </c>
      <c r="H83" s="163" t="s">
        <v>28</v>
      </c>
      <c r="I83" s="164">
        <f>VLOOKUP(G83,'1.  Legende RH und RG'!$A$15:$D$20,3,FALSE)</f>
        <v>104</v>
      </c>
      <c r="J83" s="165">
        <f t="shared" si="1"/>
        <v>3655.6</v>
      </c>
      <c r="K83" s="166">
        <f t="shared" si="0"/>
        <v>0</v>
      </c>
      <c r="L83" s="167" t="e">
        <f t="shared" si="2"/>
        <v>#DIV/0!</v>
      </c>
      <c r="M83" s="168" t="e">
        <f t="shared" si="3"/>
        <v>#DIV/0!</v>
      </c>
      <c r="N83" s="169" t="str">
        <f>'3. Kalk. SVS UR'!$F$52</f>
        <v/>
      </c>
      <c r="O83" s="169" t="e">
        <f t="shared" si="4"/>
        <v>#VALUE!</v>
      </c>
      <c r="P83" s="169" t="e">
        <f t="shared" si="5"/>
        <v>#VALUE!</v>
      </c>
      <c r="Q83" s="169" t="e">
        <f t="shared" si="6"/>
        <v>#VALUE!</v>
      </c>
      <c r="R83" s="179"/>
      <c r="S83" s="17"/>
      <c r="T83" s="17"/>
    </row>
    <row r="84" spans="1:20" ht="15" customHeight="1" x14ac:dyDescent="0.2">
      <c r="A84" s="160" t="s">
        <v>571</v>
      </c>
      <c r="B84" s="161" t="s">
        <v>593</v>
      </c>
      <c r="C84" s="217" t="s">
        <v>594</v>
      </c>
      <c r="D84" s="246" t="s">
        <v>581</v>
      </c>
      <c r="E84" s="244" t="s">
        <v>141</v>
      </c>
      <c r="F84" s="219">
        <v>9.84</v>
      </c>
      <c r="G84" s="161">
        <v>5</v>
      </c>
      <c r="H84" s="163" t="s">
        <v>31</v>
      </c>
      <c r="I84" s="164">
        <f>VLOOKUP(G84,'1.  Legende RH und RG'!$A$15:$D$20,3,FALSE)</f>
        <v>250</v>
      </c>
      <c r="J84" s="165">
        <f t="shared" si="1"/>
        <v>2460</v>
      </c>
      <c r="K84" s="166">
        <f t="shared" si="0"/>
        <v>0</v>
      </c>
      <c r="L84" s="167" t="e">
        <f t="shared" si="2"/>
        <v>#DIV/0!</v>
      </c>
      <c r="M84" s="168" t="e">
        <f t="shared" si="3"/>
        <v>#DIV/0!</v>
      </c>
      <c r="N84" s="169" t="str">
        <f>'3. Kalk. SVS UR'!$F$52</f>
        <v/>
      </c>
      <c r="O84" s="169" t="e">
        <f t="shared" si="4"/>
        <v>#VALUE!</v>
      </c>
      <c r="P84" s="169" t="e">
        <f t="shared" si="5"/>
        <v>#VALUE!</v>
      </c>
      <c r="Q84" s="169" t="e">
        <f t="shared" si="6"/>
        <v>#VALUE!</v>
      </c>
      <c r="R84" s="179"/>
      <c r="S84" s="17"/>
      <c r="T84" s="17"/>
    </row>
    <row r="85" spans="1:20" ht="15" customHeight="1" x14ac:dyDescent="0.2">
      <c r="A85" s="160" t="s">
        <v>571</v>
      </c>
      <c r="B85" s="161" t="s">
        <v>593</v>
      </c>
      <c r="C85" s="217" t="s">
        <v>505</v>
      </c>
      <c r="D85" s="246" t="s">
        <v>133</v>
      </c>
      <c r="E85" s="244" t="s">
        <v>398</v>
      </c>
      <c r="F85" s="219">
        <v>21.19</v>
      </c>
      <c r="G85" s="161">
        <v>2</v>
      </c>
      <c r="H85" s="163" t="s">
        <v>28</v>
      </c>
      <c r="I85" s="164">
        <f>VLOOKUP(G85,'1.  Legende RH und RG'!$A$15:$D$20,3,FALSE)</f>
        <v>104</v>
      </c>
      <c r="J85" s="165">
        <f t="shared" si="1"/>
        <v>2203.7600000000002</v>
      </c>
      <c r="K85" s="166">
        <f t="shared" si="0"/>
        <v>0</v>
      </c>
      <c r="L85" s="167" t="e">
        <f t="shared" si="2"/>
        <v>#DIV/0!</v>
      </c>
      <c r="M85" s="168" t="e">
        <f t="shared" si="3"/>
        <v>#DIV/0!</v>
      </c>
      <c r="N85" s="169" t="str">
        <f>'3. Kalk. SVS UR'!$F$52</f>
        <v/>
      </c>
      <c r="O85" s="169" t="e">
        <f t="shared" si="4"/>
        <v>#VALUE!</v>
      </c>
      <c r="P85" s="169" t="e">
        <f t="shared" si="5"/>
        <v>#VALUE!</v>
      </c>
      <c r="Q85" s="169" t="e">
        <f t="shared" si="6"/>
        <v>#VALUE!</v>
      </c>
      <c r="R85" s="179"/>
      <c r="S85" s="17"/>
      <c r="T85" s="17"/>
    </row>
    <row r="86" spans="1:20" ht="15" customHeight="1" x14ac:dyDescent="0.2">
      <c r="A86" s="160" t="s">
        <v>571</v>
      </c>
      <c r="B86" s="161" t="s">
        <v>593</v>
      </c>
      <c r="C86" s="217" t="s">
        <v>595</v>
      </c>
      <c r="D86" s="246" t="s">
        <v>133</v>
      </c>
      <c r="E86" s="244" t="s">
        <v>398</v>
      </c>
      <c r="F86" s="219">
        <v>25.29</v>
      </c>
      <c r="G86" s="161">
        <v>2</v>
      </c>
      <c r="H86" s="163" t="s">
        <v>28</v>
      </c>
      <c r="I86" s="164">
        <f>VLOOKUP(G86,'1.  Legende RH und RG'!$A$15:$D$20,3,FALSE)</f>
        <v>104</v>
      </c>
      <c r="J86" s="165">
        <f t="shared" si="1"/>
        <v>2630.16</v>
      </c>
      <c r="K86" s="166">
        <f t="shared" si="0"/>
        <v>0</v>
      </c>
      <c r="L86" s="167" t="e">
        <f t="shared" si="2"/>
        <v>#DIV/0!</v>
      </c>
      <c r="M86" s="168" t="e">
        <f t="shared" si="3"/>
        <v>#DIV/0!</v>
      </c>
      <c r="N86" s="169" t="str">
        <f>'3. Kalk. SVS UR'!$F$52</f>
        <v/>
      </c>
      <c r="O86" s="169" t="e">
        <f t="shared" si="4"/>
        <v>#VALUE!</v>
      </c>
      <c r="P86" s="169" t="e">
        <f t="shared" si="5"/>
        <v>#VALUE!</v>
      </c>
      <c r="Q86" s="169" t="e">
        <f t="shared" si="6"/>
        <v>#VALUE!</v>
      </c>
      <c r="R86" s="179"/>
      <c r="S86" s="17"/>
      <c r="T86" s="17"/>
    </row>
    <row r="87" spans="1:20" ht="15" customHeight="1" x14ac:dyDescent="0.2">
      <c r="A87" s="160" t="s">
        <v>571</v>
      </c>
      <c r="B87" s="161" t="s">
        <v>593</v>
      </c>
      <c r="C87" s="217" t="s">
        <v>596</v>
      </c>
      <c r="D87" s="246" t="s">
        <v>584</v>
      </c>
      <c r="E87" s="244" t="s">
        <v>589</v>
      </c>
      <c r="F87" s="249">
        <v>26.75</v>
      </c>
      <c r="G87" s="161">
        <v>2</v>
      </c>
      <c r="H87" s="163" t="s">
        <v>37</v>
      </c>
      <c r="I87" s="164">
        <f>VLOOKUP(G87,'1.  Legende RH und RG'!$A$15:$D$20,3,FALSE)</f>
        <v>104</v>
      </c>
      <c r="J87" s="165">
        <f t="shared" si="1"/>
        <v>2782</v>
      </c>
      <c r="K87" s="166">
        <f t="shared" si="0"/>
        <v>0</v>
      </c>
      <c r="L87" s="167" t="e">
        <f t="shared" si="2"/>
        <v>#DIV/0!</v>
      </c>
      <c r="M87" s="168" t="e">
        <f t="shared" si="3"/>
        <v>#DIV/0!</v>
      </c>
      <c r="N87" s="169" t="str">
        <f>'3. Kalk. SVS UR'!$F$52</f>
        <v/>
      </c>
      <c r="O87" s="169" t="e">
        <f t="shared" si="4"/>
        <v>#VALUE!</v>
      </c>
      <c r="P87" s="169" t="e">
        <f t="shared" si="5"/>
        <v>#VALUE!</v>
      </c>
      <c r="Q87" s="169" t="e">
        <f t="shared" si="6"/>
        <v>#VALUE!</v>
      </c>
      <c r="R87" s="179"/>
      <c r="S87" s="17"/>
      <c r="T87" s="17"/>
    </row>
    <row r="88" spans="1:20" ht="15" customHeight="1" x14ac:dyDescent="0.2">
      <c r="A88" s="160" t="s">
        <v>571</v>
      </c>
      <c r="B88" s="161" t="s">
        <v>593</v>
      </c>
      <c r="C88" s="217" t="s">
        <v>597</v>
      </c>
      <c r="D88" s="246" t="s">
        <v>585</v>
      </c>
      <c r="E88" s="244" t="s">
        <v>136</v>
      </c>
      <c r="F88" s="219">
        <v>5.46</v>
      </c>
      <c r="G88" s="161">
        <v>5</v>
      </c>
      <c r="H88" s="163" t="s">
        <v>30</v>
      </c>
      <c r="I88" s="164">
        <f>VLOOKUP(G88,'1.  Legende RH und RG'!$A$15:$D$20,3,FALSE)</f>
        <v>250</v>
      </c>
      <c r="J88" s="165">
        <f t="shared" si="1"/>
        <v>1365</v>
      </c>
      <c r="K88" s="166">
        <f t="shared" ref="K88:K105" si="7">ROUND(HLOOKUP(H88,$E$19:$O$20,2,FALSE),2)</f>
        <v>0</v>
      </c>
      <c r="L88" s="167" t="e">
        <f t="shared" si="2"/>
        <v>#DIV/0!</v>
      </c>
      <c r="M88" s="168" t="e">
        <f t="shared" si="3"/>
        <v>#DIV/0!</v>
      </c>
      <c r="N88" s="169" t="str">
        <f>'3. Kalk. SVS UR'!$F$52</f>
        <v/>
      </c>
      <c r="O88" s="169" t="e">
        <f t="shared" si="4"/>
        <v>#VALUE!</v>
      </c>
      <c r="P88" s="169" t="e">
        <f t="shared" si="5"/>
        <v>#VALUE!</v>
      </c>
      <c r="Q88" s="169" t="e">
        <f t="shared" si="6"/>
        <v>#VALUE!</v>
      </c>
      <c r="R88" s="179"/>
      <c r="S88" s="17"/>
      <c r="T88" s="17"/>
    </row>
    <row r="89" spans="1:20" ht="15" customHeight="1" x14ac:dyDescent="0.2">
      <c r="A89" s="160" t="s">
        <v>571</v>
      </c>
      <c r="B89" s="161" t="s">
        <v>593</v>
      </c>
      <c r="C89" s="217" t="s">
        <v>508</v>
      </c>
      <c r="D89" s="246" t="s">
        <v>590</v>
      </c>
      <c r="E89" s="244" t="s">
        <v>136</v>
      </c>
      <c r="F89" s="219">
        <v>5.49</v>
      </c>
      <c r="G89" s="161">
        <v>5</v>
      </c>
      <c r="H89" s="163" t="s">
        <v>30</v>
      </c>
      <c r="I89" s="164">
        <f>VLOOKUP(G89,'1.  Legende RH und RG'!$A$15:$D$20,3,FALSE)</f>
        <v>250</v>
      </c>
      <c r="J89" s="165">
        <f t="shared" si="1"/>
        <v>1372.5</v>
      </c>
      <c r="K89" s="166">
        <f t="shared" si="7"/>
        <v>0</v>
      </c>
      <c r="L89" s="167" t="e">
        <f t="shared" si="2"/>
        <v>#DIV/0!</v>
      </c>
      <c r="M89" s="168" t="e">
        <f t="shared" si="3"/>
        <v>#DIV/0!</v>
      </c>
      <c r="N89" s="169" t="str">
        <f>'3. Kalk. SVS UR'!$F$52</f>
        <v/>
      </c>
      <c r="O89" s="169" t="e">
        <f t="shared" ref="O89:O105" si="8">ROUND(ROUND(N89,2)*L89,2)</f>
        <v>#VALUE!</v>
      </c>
      <c r="P89" s="169" t="e">
        <f t="shared" ref="P89:P105" si="9">ROUND(O89/12,2)</f>
        <v>#VALUE!</v>
      </c>
      <c r="Q89" s="169" t="e">
        <f t="shared" si="6"/>
        <v>#VALUE!</v>
      </c>
      <c r="R89" s="179"/>
      <c r="T89" s="17"/>
    </row>
    <row r="90" spans="1:20" ht="15" customHeight="1" x14ac:dyDescent="0.2">
      <c r="A90" s="160" t="s">
        <v>571</v>
      </c>
      <c r="B90" s="161" t="s">
        <v>593</v>
      </c>
      <c r="C90" s="217" t="s">
        <v>509</v>
      </c>
      <c r="D90" s="246" t="s">
        <v>382</v>
      </c>
      <c r="E90" s="244" t="s">
        <v>134</v>
      </c>
      <c r="F90" s="219">
        <v>58.38</v>
      </c>
      <c r="G90" s="161">
        <v>2</v>
      </c>
      <c r="H90" s="163" t="s">
        <v>35</v>
      </c>
      <c r="I90" s="164">
        <f>VLOOKUP(G90,'1.  Legende RH und RG'!$A$15:$D$20,3,FALSE)</f>
        <v>104</v>
      </c>
      <c r="J90" s="165">
        <f t="shared" si="1"/>
        <v>6071.52</v>
      </c>
      <c r="K90" s="166">
        <f t="shared" si="7"/>
        <v>0</v>
      </c>
      <c r="L90" s="167" t="e">
        <f t="shared" si="2"/>
        <v>#DIV/0!</v>
      </c>
      <c r="M90" s="168" t="e">
        <f t="shared" si="3"/>
        <v>#DIV/0!</v>
      </c>
      <c r="N90" s="169" t="str">
        <f>'3. Kalk. SVS UR'!$F$52</f>
        <v/>
      </c>
      <c r="O90" s="169" t="e">
        <f t="shared" si="8"/>
        <v>#VALUE!</v>
      </c>
      <c r="P90" s="169" t="e">
        <f t="shared" si="9"/>
        <v>#VALUE!</v>
      </c>
      <c r="Q90" s="169" t="e">
        <f t="shared" si="6"/>
        <v>#VALUE!</v>
      </c>
      <c r="R90" s="179"/>
      <c r="T90" s="17"/>
    </row>
    <row r="91" spans="1:20" ht="15" customHeight="1" x14ac:dyDescent="0.2">
      <c r="A91" s="160" t="s">
        <v>571</v>
      </c>
      <c r="B91" s="161" t="s">
        <v>598</v>
      </c>
      <c r="C91" s="217" t="s">
        <v>599</v>
      </c>
      <c r="D91" s="246" t="s">
        <v>133</v>
      </c>
      <c r="E91" s="244" t="s">
        <v>398</v>
      </c>
      <c r="F91" s="219">
        <v>28.42</v>
      </c>
      <c r="G91" s="161">
        <v>2</v>
      </c>
      <c r="H91" s="163" t="s">
        <v>28</v>
      </c>
      <c r="I91" s="164">
        <f>VLOOKUP(G91,'1.  Legende RH und RG'!$A$15:$D$20,3,FALSE)</f>
        <v>104</v>
      </c>
      <c r="J91" s="165">
        <f t="shared" si="1"/>
        <v>2955.6800000000003</v>
      </c>
      <c r="K91" s="166">
        <f t="shared" si="7"/>
        <v>0</v>
      </c>
      <c r="L91" s="167" t="e">
        <f t="shared" si="2"/>
        <v>#DIV/0!</v>
      </c>
      <c r="M91" s="168" t="e">
        <f t="shared" si="3"/>
        <v>#DIV/0!</v>
      </c>
      <c r="N91" s="169" t="str">
        <f>'3. Kalk. SVS UR'!$F$52</f>
        <v/>
      </c>
      <c r="O91" s="169" t="e">
        <f t="shared" si="8"/>
        <v>#VALUE!</v>
      </c>
      <c r="P91" s="169" t="e">
        <f t="shared" si="9"/>
        <v>#VALUE!</v>
      </c>
      <c r="Q91" s="169" t="e">
        <f t="shared" si="6"/>
        <v>#VALUE!</v>
      </c>
      <c r="R91" s="179"/>
      <c r="T91" s="17"/>
    </row>
    <row r="92" spans="1:20" ht="15" customHeight="1" x14ac:dyDescent="0.2">
      <c r="A92" s="160" t="s">
        <v>571</v>
      </c>
      <c r="B92" s="161" t="s">
        <v>598</v>
      </c>
      <c r="C92" s="217" t="s">
        <v>600</v>
      </c>
      <c r="D92" s="246" t="s">
        <v>133</v>
      </c>
      <c r="E92" s="244" t="s">
        <v>398</v>
      </c>
      <c r="F92" s="219">
        <v>17.2</v>
      </c>
      <c r="G92" s="161">
        <v>2</v>
      </c>
      <c r="H92" s="163" t="s">
        <v>28</v>
      </c>
      <c r="I92" s="164">
        <f>VLOOKUP(G92,'1.  Legende RH und RG'!$A$15:$D$20,3,FALSE)</f>
        <v>104</v>
      </c>
      <c r="J92" s="165">
        <f t="shared" si="1"/>
        <v>1788.8</v>
      </c>
      <c r="K92" s="166">
        <f t="shared" si="7"/>
        <v>0</v>
      </c>
      <c r="L92" s="167" t="e">
        <f t="shared" si="2"/>
        <v>#DIV/0!</v>
      </c>
      <c r="M92" s="168" t="e">
        <f t="shared" si="3"/>
        <v>#DIV/0!</v>
      </c>
      <c r="N92" s="169" t="str">
        <f>'3. Kalk. SVS UR'!$F$52</f>
        <v/>
      </c>
      <c r="O92" s="169" t="e">
        <f t="shared" si="8"/>
        <v>#VALUE!</v>
      </c>
      <c r="P92" s="169" t="e">
        <f t="shared" si="9"/>
        <v>#VALUE!</v>
      </c>
      <c r="Q92" s="169" t="e">
        <f t="shared" si="6"/>
        <v>#VALUE!</v>
      </c>
      <c r="R92" s="179"/>
      <c r="T92" s="17"/>
    </row>
    <row r="93" spans="1:20" ht="15" customHeight="1" x14ac:dyDescent="0.2">
      <c r="A93" s="160" t="s">
        <v>571</v>
      </c>
      <c r="B93" s="161" t="s">
        <v>598</v>
      </c>
      <c r="C93" s="217" t="s">
        <v>601</v>
      </c>
      <c r="D93" s="246" t="s">
        <v>602</v>
      </c>
      <c r="E93" s="244" t="s">
        <v>398</v>
      </c>
      <c r="F93" s="219">
        <v>32.74</v>
      </c>
      <c r="G93" s="161">
        <v>3</v>
      </c>
      <c r="H93" s="163" t="s">
        <v>38</v>
      </c>
      <c r="I93" s="164">
        <f>VLOOKUP(G93,'1.  Legende RH und RG'!$A$15:$D$20,3,FALSE)</f>
        <v>156</v>
      </c>
      <c r="J93" s="165">
        <f t="shared" si="1"/>
        <v>5107.4400000000005</v>
      </c>
      <c r="K93" s="166">
        <f t="shared" si="7"/>
        <v>0</v>
      </c>
      <c r="L93" s="167" t="e">
        <f t="shared" si="2"/>
        <v>#DIV/0!</v>
      </c>
      <c r="M93" s="168" t="e">
        <f t="shared" si="3"/>
        <v>#DIV/0!</v>
      </c>
      <c r="N93" s="169" t="str">
        <f>'3. Kalk. SVS UR'!$F$52</f>
        <v/>
      </c>
      <c r="O93" s="169" t="e">
        <f t="shared" si="8"/>
        <v>#VALUE!</v>
      </c>
      <c r="P93" s="169" t="e">
        <f t="shared" si="9"/>
        <v>#VALUE!</v>
      </c>
      <c r="Q93" s="169" t="e">
        <f t="shared" si="6"/>
        <v>#VALUE!</v>
      </c>
      <c r="R93" s="179"/>
      <c r="T93" s="17"/>
    </row>
    <row r="94" spans="1:20" ht="15" customHeight="1" x14ac:dyDescent="0.2">
      <c r="A94" s="160" t="s">
        <v>571</v>
      </c>
      <c r="B94" s="161" t="s">
        <v>598</v>
      </c>
      <c r="C94" s="217" t="s">
        <v>603</v>
      </c>
      <c r="D94" s="246" t="s">
        <v>540</v>
      </c>
      <c r="E94" s="244" t="s">
        <v>134</v>
      </c>
      <c r="F94" s="219">
        <v>44.57</v>
      </c>
      <c r="G94" s="161">
        <v>5</v>
      </c>
      <c r="H94" s="163" t="s">
        <v>31</v>
      </c>
      <c r="I94" s="164">
        <f>VLOOKUP(G94,'1.  Legende RH und RG'!$A$15:$D$20,3,FALSE)</f>
        <v>250</v>
      </c>
      <c r="J94" s="165">
        <f t="shared" si="1"/>
        <v>11142.5</v>
      </c>
      <c r="K94" s="166">
        <f t="shared" si="7"/>
        <v>0</v>
      </c>
      <c r="L94" s="167" t="e">
        <f t="shared" si="2"/>
        <v>#DIV/0!</v>
      </c>
      <c r="M94" s="168" t="e">
        <f t="shared" si="3"/>
        <v>#DIV/0!</v>
      </c>
      <c r="N94" s="169" t="str">
        <f>'3. Kalk. SVS UR'!$F$52</f>
        <v/>
      </c>
      <c r="O94" s="169" t="e">
        <f t="shared" si="8"/>
        <v>#VALUE!</v>
      </c>
      <c r="P94" s="169" t="e">
        <f t="shared" si="9"/>
        <v>#VALUE!</v>
      </c>
      <c r="Q94" s="169" t="e">
        <f t="shared" si="6"/>
        <v>#VALUE!</v>
      </c>
      <c r="R94" s="179"/>
      <c r="T94" s="17"/>
    </row>
    <row r="95" spans="1:20" ht="15" customHeight="1" x14ac:dyDescent="0.2">
      <c r="A95" s="160" t="s">
        <v>571</v>
      </c>
      <c r="B95" s="161" t="s">
        <v>598</v>
      </c>
      <c r="C95" s="217" t="s">
        <v>604</v>
      </c>
      <c r="D95" s="246" t="s">
        <v>605</v>
      </c>
      <c r="E95" s="244" t="s">
        <v>134</v>
      </c>
      <c r="F95" s="219">
        <v>7.97</v>
      </c>
      <c r="G95" s="161">
        <v>5</v>
      </c>
      <c r="H95" s="163" t="s">
        <v>31</v>
      </c>
      <c r="I95" s="164">
        <f>VLOOKUP(G95,'1.  Legende RH und RG'!$A$15:$D$20,3,FALSE)</f>
        <v>250</v>
      </c>
      <c r="J95" s="165">
        <f t="shared" si="1"/>
        <v>1992.5</v>
      </c>
      <c r="K95" s="166">
        <f t="shared" si="7"/>
        <v>0</v>
      </c>
      <c r="L95" s="167" t="e">
        <f t="shared" si="2"/>
        <v>#DIV/0!</v>
      </c>
      <c r="M95" s="168" t="e">
        <f t="shared" si="3"/>
        <v>#DIV/0!</v>
      </c>
      <c r="N95" s="169" t="str">
        <f>'3. Kalk. SVS UR'!$F$52</f>
        <v/>
      </c>
      <c r="O95" s="169" t="e">
        <f t="shared" si="8"/>
        <v>#VALUE!</v>
      </c>
      <c r="P95" s="169" t="e">
        <f t="shared" si="9"/>
        <v>#VALUE!</v>
      </c>
      <c r="Q95" s="169" t="e">
        <f t="shared" si="6"/>
        <v>#VALUE!</v>
      </c>
      <c r="R95" s="179"/>
      <c r="T95" s="17"/>
    </row>
    <row r="96" spans="1:20" ht="15" customHeight="1" x14ac:dyDescent="0.2">
      <c r="A96" s="160" t="s">
        <v>571</v>
      </c>
      <c r="B96" s="161" t="s">
        <v>598</v>
      </c>
      <c r="C96" s="217" t="s">
        <v>606</v>
      </c>
      <c r="D96" s="246" t="s">
        <v>607</v>
      </c>
      <c r="E96" s="244" t="s">
        <v>134</v>
      </c>
      <c r="F96" s="219">
        <v>56.02</v>
      </c>
      <c r="G96" s="161">
        <v>3</v>
      </c>
      <c r="H96" s="163" t="s">
        <v>29</v>
      </c>
      <c r="I96" s="164">
        <f>VLOOKUP(G96,'1.  Legende RH und RG'!$A$15:$D$20,3,FALSE)</f>
        <v>156</v>
      </c>
      <c r="J96" s="165">
        <f t="shared" si="1"/>
        <v>8739.1200000000008</v>
      </c>
      <c r="K96" s="166">
        <f t="shared" si="7"/>
        <v>0</v>
      </c>
      <c r="L96" s="167" t="e">
        <f t="shared" si="2"/>
        <v>#DIV/0!</v>
      </c>
      <c r="M96" s="168" t="e">
        <f t="shared" si="3"/>
        <v>#DIV/0!</v>
      </c>
      <c r="N96" s="169" t="str">
        <f>'3. Kalk. SVS UR'!$F$52</f>
        <v/>
      </c>
      <c r="O96" s="169" t="e">
        <f t="shared" si="8"/>
        <v>#VALUE!</v>
      </c>
      <c r="P96" s="169" t="e">
        <f t="shared" si="9"/>
        <v>#VALUE!</v>
      </c>
      <c r="Q96" s="169" t="e">
        <f t="shared" si="6"/>
        <v>#VALUE!</v>
      </c>
      <c r="R96" s="179"/>
      <c r="T96" s="17"/>
    </row>
    <row r="97" spans="1:20" ht="15" customHeight="1" x14ac:dyDescent="0.2">
      <c r="A97" s="160" t="s">
        <v>571</v>
      </c>
      <c r="B97" s="161" t="s">
        <v>598</v>
      </c>
      <c r="C97" s="217" t="s">
        <v>608</v>
      </c>
      <c r="D97" s="246" t="s">
        <v>133</v>
      </c>
      <c r="E97" s="244" t="s">
        <v>398</v>
      </c>
      <c r="F97" s="249">
        <v>12.47</v>
      </c>
      <c r="G97" s="161">
        <v>2</v>
      </c>
      <c r="H97" s="163" t="s">
        <v>28</v>
      </c>
      <c r="I97" s="164">
        <f>VLOOKUP(G97,'1.  Legende RH und RG'!$A$15:$D$20,3,FALSE)</f>
        <v>104</v>
      </c>
      <c r="J97" s="165">
        <f t="shared" si="1"/>
        <v>1296.8800000000001</v>
      </c>
      <c r="K97" s="166">
        <f t="shared" si="7"/>
        <v>0</v>
      </c>
      <c r="L97" s="167" t="e">
        <f t="shared" si="2"/>
        <v>#DIV/0!</v>
      </c>
      <c r="M97" s="168" t="e">
        <f t="shared" si="3"/>
        <v>#DIV/0!</v>
      </c>
      <c r="N97" s="169" t="str">
        <f>'3. Kalk. SVS UR'!$F$52</f>
        <v/>
      </c>
      <c r="O97" s="169" t="e">
        <f t="shared" si="8"/>
        <v>#VALUE!</v>
      </c>
      <c r="P97" s="169" t="e">
        <f t="shared" si="9"/>
        <v>#VALUE!</v>
      </c>
      <c r="Q97" s="169" t="e">
        <f t="shared" si="6"/>
        <v>#VALUE!</v>
      </c>
      <c r="R97" s="179"/>
      <c r="T97" s="17"/>
    </row>
    <row r="98" spans="1:20" ht="15" customHeight="1" x14ac:dyDescent="0.2">
      <c r="A98" s="160" t="s">
        <v>571</v>
      </c>
      <c r="B98" s="161" t="s">
        <v>598</v>
      </c>
      <c r="C98" s="217" t="s">
        <v>609</v>
      </c>
      <c r="D98" s="246" t="s">
        <v>133</v>
      </c>
      <c r="E98" s="244" t="s">
        <v>398</v>
      </c>
      <c r="F98" s="249">
        <v>13.07</v>
      </c>
      <c r="G98" s="161">
        <v>2</v>
      </c>
      <c r="H98" s="163" t="s">
        <v>28</v>
      </c>
      <c r="I98" s="164">
        <f>VLOOKUP(G98,'1.  Legende RH und RG'!$A$15:$D$20,3,FALSE)</f>
        <v>104</v>
      </c>
      <c r="J98" s="165">
        <f t="shared" si="1"/>
        <v>1359.28</v>
      </c>
      <c r="K98" s="166">
        <f t="shared" si="7"/>
        <v>0</v>
      </c>
      <c r="L98" s="167" t="e">
        <f t="shared" si="2"/>
        <v>#DIV/0!</v>
      </c>
      <c r="M98" s="168" t="e">
        <f t="shared" si="3"/>
        <v>#DIV/0!</v>
      </c>
      <c r="N98" s="169" t="str">
        <f>'3. Kalk. SVS UR'!$F$52</f>
        <v/>
      </c>
      <c r="O98" s="169" t="e">
        <f t="shared" si="8"/>
        <v>#VALUE!</v>
      </c>
      <c r="P98" s="169" t="e">
        <f t="shared" si="9"/>
        <v>#VALUE!</v>
      </c>
      <c r="Q98" s="169" t="e">
        <f t="shared" si="6"/>
        <v>#VALUE!</v>
      </c>
      <c r="R98" s="179"/>
      <c r="T98" s="17"/>
    </row>
    <row r="99" spans="1:20" ht="15" customHeight="1" x14ac:dyDescent="0.2">
      <c r="A99" s="160" t="s">
        <v>571</v>
      </c>
      <c r="B99" s="161" t="s">
        <v>598</v>
      </c>
      <c r="C99" s="217" t="s">
        <v>610</v>
      </c>
      <c r="D99" s="246" t="s">
        <v>133</v>
      </c>
      <c r="E99" s="244" t="s">
        <v>398</v>
      </c>
      <c r="F99" s="249">
        <v>19.8</v>
      </c>
      <c r="G99" s="161">
        <v>2</v>
      </c>
      <c r="H99" s="163" t="s">
        <v>28</v>
      </c>
      <c r="I99" s="164">
        <f>VLOOKUP(G99,'1.  Legende RH und RG'!$A$15:$D$20,3,FALSE)</f>
        <v>104</v>
      </c>
      <c r="J99" s="165">
        <f t="shared" si="1"/>
        <v>2059.2000000000003</v>
      </c>
      <c r="K99" s="166">
        <f t="shared" si="7"/>
        <v>0</v>
      </c>
      <c r="L99" s="167" t="e">
        <f t="shared" si="2"/>
        <v>#DIV/0!</v>
      </c>
      <c r="M99" s="168" t="e">
        <f t="shared" si="3"/>
        <v>#DIV/0!</v>
      </c>
      <c r="N99" s="169" t="str">
        <f>'3. Kalk. SVS UR'!$F$52</f>
        <v/>
      </c>
      <c r="O99" s="169" t="e">
        <f t="shared" si="8"/>
        <v>#VALUE!</v>
      </c>
      <c r="P99" s="169" t="e">
        <f t="shared" si="9"/>
        <v>#VALUE!</v>
      </c>
      <c r="Q99" s="169" t="e">
        <f t="shared" si="6"/>
        <v>#VALUE!</v>
      </c>
      <c r="R99" s="179"/>
      <c r="S99" s="17"/>
      <c r="T99" s="17"/>
    </row>
    <row r="100" spans="1:20" ht="15" customHeight="1" x14ac:dyDescent="0.2">
      <c r="A100" s="160" t="s">
        <v>571</v>
      </c>
      <c r="B100" s="161" t="s">
        <v>598</v>
      </c>
      <c r="C100" s="217" t="s">
        <v>611</v>
      </c>
      <c r="D100" s="246" t="s">
        <v>584</v>
      </c>
      <c r="E100" s="244" t="s">
        <v>589</v>
      </c>
      <c r="F100" s="219">
        <v>18.63</v>
      </c>
      <c r="G100" s="161">
        <v>2</v>
      </c>
      <c r="H100" s="163" t="s">
        <v>37</v>
      </c>
      <c r="I100" s="164">
        <f>VLOOKUP(G100,'1.  Legende RH und RG'!$A$15:$D$20,3,FALSE)</f>
        <v>104</v>
      </c>
      <c r="J100" s="165">
        <f t="shared" si="1"/>
        <v>1937.52</v>
      </c>
      <c r="K100" s="166">
        <f t="shared" si="7"/>
        <v>0</v>
      </c>
      <c r="L100" s="167" t="e">
        <f t="shared" si="2"/>
        <v>#DIV/0!</v>
      </c>
      <c r="M100" s="168" t="e">
        <f t="shared" si="3"/>
        <v>#DIV/0!</v>
      </c>
      <c r="N100" s="169" t="str">
        <f>'3. Kalk. SVS UR'!$F$52</f>
        <v/>
      </c>
      <c r="O100" s="169" t="e">
        <f t="shared" si="8"/>
        <v>#VALUE!</v>
      </c>
      <c r="P100" s="169" t="e">
        <f t="shared" si="9"/>
        <v>#VALUE!</v>
      </c>
      <c r="Q100" s="169" t="e">
        <f t="shared" si="6"/>
        <v>#VALUE!</v>
      </c>
      <c r="R100" s="179"/>
      <c r="S100" s="17"/>
      <c r="T100" s="17"/>
    </row>
    <row r="101" spans="1:20" ht="15" customHeight="1" x14ac:dyDescent="0.2">
      <c r="A101" s="160" t="s">
        <v>571</v>
      </c>
      <c r="B101" s="161" t="s">
        <v>598</v>
      </c>
      <c r="C101" s="217" t="s">
        <v>612</v>
      </c>
      <c r="D101" s="246" t="s">
        <v>585</v>
      </c>
      <c r="E101" s="244" t="s">
        <v>136</v>
      </c>
      <c r="F101" s="249">
        <v>5.08</v>
      </c>
      <c r="G101" s="161">
        <v>5</v>
      </c>
      <c r="H101" s="163" t="s">
        <v>30</v>
      </c>
      <c r="I101" s="164">
        <f>VLOOKUP(G101,'1.  Legende RH und RG'!$A$15:$D$20,3,FALSE)</f>
        <v>250</v>
      </c>
      <c r="J101" s="165">
        <f t="shared" si="1"/>
        <v>1270</v>
      </c>
      <c r="K101" s="166">
        <f t="shared" si="7"/>
        <v>0</v>
      </c>
      <c r="L101" s="167" t="e">
        <f t="shared" si="2"/>
        <v>#DIV/0!</v>
      </c>
      <c r="M101" s="168" t="e">
        <f t="shared" si="3"/>
        <v>#DIV/0!</v>
      </c>
      <c r="N101" s="169" t="str">
        <f>'3. Kalk. SVS UR'!$F$52</f>
        <v/>
      </c>
      <c r="O101" s="169" t="e">
        <f t="shared" si="8"/>
        <v>#VALUE!</v>
      </c>
      <c r="P101" s="169" t="e">
        <f t="shared" si="9"/>
        <v>#VALUE!</v>
      </c>
      <c r="Q101" s="169" t="e">
        <f t="shared" si="6"/>
        <v>#VALUE!</v>
      </c>
      <c r="R101" s="179"/>
      <c r="S101" s="17"/>
      <c r="T101" s="17"/>
    </row>
    <row r="102" spans="1:20" ht="15" customHeight="1" x14ac:dyDescent="0.2">
      <c r="A102" s="160" t="s">
        <v>571</v>
      </c>
      <c r="B102" s="161" t="s">
        <v>598</v>
      </c>
      <c r="C102" s="217" t="s">
        <v>613</v>
      </c>
      <c r="D102" s="246" t="s">
        <v>590</v>
      </c>
      <c r="E102" s="244" t="s">
        <v>136</v>
      </c>
      <c r="F102" s="219">
        <v>4.03</v>
      </c>
      <c r="G102" s="161">
        <v>5</v>
      </c>
      <c r="H102" s="163" t="s">
        <v>30</v>
      </c>
      <c r="I102" s="164">
        <f>VLOOKUP(G102,'1.  Legende RH und RG'!$A$15:$D$20,3,FALSE)</f>
        <v>250</v>
      </c>
      <c r="J102" s="165">
        <f t="shared" si="1"/>
        <v>1007.5000000000001</v>
      </c>
      <c r="K102" s="166">
        <f t="shared" si="7"/>
        <v>0</v>
      </c>
      <c r="L102" s="167" t="e">
        <f t="shared" si="2"/>
        <v>#DIV/0!</v>
      </c>
      <c r="M102" s="168" t="e">
        <f t="shared" si="3"/>
        <v>#DIV/0!</v>
      </c>
      <c r="N102" s="169" t="str">
        <f>'3. Kalk. SVS UR'!$F$52</f>
        <v/>
      </c>
      <c r="O102" s="169" t="e">
        <f t="shared" si="8"/>
        <v>#VALUE!</v>
      </c>
      <c r="P102" s="169" t="e">
        <f t="shared" si="9"/>
        <v>#VALUE!</v>
      </c>
      <c r="Q102" s="169" t="e">
        <f t="shared" si="6"/>
        <v>#VALUE!</v>
      </c>
      <c r="R102" s="179"/>
      <c r="S102" s="17"/>
      <c r="T102" s="17"/>
    </row>
    <row r="103" spans="1:20" ht="15" customHeight="1" x14ac:dyDescent="0.2">
      <c r="A103" s="160" t="s">
        <v>571</v>
      </c>
      <c r="B103" s="161" t="s">
        <v>598</v>
      </c>
      <c r="C103" s="217" t="s">
        <v>614</v>
      </c>
      <c r="D103" s="246" t="s">
        <v>402</v>
      </c>
      <c r="E103" s="244" t="s">
        <v>589</v>
      </c>
      <c r="F103" s="219">
        <v>3.18</v>
      </c>
      <c r="G103" s="161">
        <v>3</v>
      </c>
      <c r="H103" s="163" t="s">
        <v>35</v>
      </c>
      <c r="I103" s="164">
        <f>VLOOKUP(G103,'1.  Legende RH und RG'!$A$15:$D$20,3,FALSE)</f>
        <v>156</v>
      </c>
      <c r="J103" s="165">
        <f t="shared" si="1"/>
        <v>496.08000000000004</v>
      </c>
      <c r="K103" s="166">
        <f t="shared" si="7"/>
        <v>0</v>
      </c>
      <c r="L103" s="167" t="e">
        <f t="shared" si="2"/>
        <v>#DIV/0!</v>
      </c>
      <c r="M103" s="168" t="e">
        <f t="shared" si="3"/>
        <v>#DIV/0!</v>
      </c>
      <c r="N103" s="169" t="str">
        <f>'3. Kalk. SVS UR'!$F$52</f>
        <v/>
      </c>
      <c r="O103" s="169" t="e">
        <f t="shared" si="8"/>
        <v>#VALUE!</v>
      </c>
      <c r="P103" s="169" t="e">
        <f t="shared" si="9"/>
        <v>#VALUE!</v>
      </c>
      <c r="Q103" s="169" t="e">
        <f t="shared" si="6"/>
        <v>#VALUE!</v>
      </c>
      <c r="R103" s="179"/>
      <c r="S103" s="17"/>
      <c r="T103" s="17"/>
    </row>
    <row r="104" spans="1:20" ht="15" customHeight="1" x14ac:dyDescent="0.2">
      <c r="A104" s="160" t="s">
        <v>571</v>
      </c>
      <c r="B104" s="161" t="s">
        <v>598</v>
      </c>
      <c r="C104" s="217" t="s">
        <v>615</v>
      </c>
      <c r="D104" s="246" t="s">
        <v>382</v>
      </c>
      <c r="E104" s="164" t="s">
        <v>134</v>
      </c>
      <c r="F104" s="219">
        <v>25.44</v>
      </c>
      <c r="G104" s="212">
        <v>2</v>
      </c>
      <c r="H104" s="163" t="s">
        <v>35</v>
      </c>
      <c r="I104" s="164">
        <f>VLOOKUP(G104,'1.  Legende RH und RG'!$A$15:$D$20,3,FALSE)</f>
        <v>104</v>
      </c>
      <c r="J104" s="165">
        <f t="shared" si="1"/>
        <v>2645.76</v>
      </c>
      <c r="K104" s="166">
        <f t="shared" si="7"/>
        <v>0</v>
      </c>
      <c r="L104" s="167" t="e">
        <f t="shared" si="2"/>
        <v>#DIV/0!</v>
      </c>
      <c r="M104" s="168" t="e">
        <f t="shared" si="3"/>
        <v>#DIV/0!</v>
      </c>
      <c r="N104" s="169" t="str">
        <f>'3. Kalk. SVS UR'!$F$52</f>
        <v/>
      </c>
      <c r="O104" s="169" t="e">
        <f t="shared" si="8"/>
        <v>#VALUE!</v>
      </c>
      <c r="P104" s="169" t="e">
        <f t="shared" si="9"/>
        <v>#VALUE!</v>
      </c>
      <c r="Q104" s="169" t="e">
        <f t="shared" si="6"/>
        <v>#VALUE!</v>
      </c>
      <c r="R104" s="179"/>
      <c r="S104" s="17"/>
      <c r="T104" s="17"/>
    </row>
    <row r="105" spans="1:20" ht="15" customHeight="1" x14ac:dyDescent="0.2">
      <c r="A105" s="160" t="s">
        <v>571</v>
      </c>
      <c r="B105" s="212"/>
      <c r="C105" s="221"/>
      <c r="D105" s="214" t="s">
        <v>43</v>
      </c>
      <c r="E105" s="212" t="s">
        <v>141</v>
      </c>
      <c r="F105" s="222">
        <v>3.4</v>
      </c>
      <c r="G105" s="212">
        <v>5</v>
      </c>
      <c r="H105" s="163" t="s">
        <v>34</v>
      </c>
      <c r="I105" s="164">
        <f>VLOOKUP(G105,'1.  Legende RH und RG'!$A$15:$D$20,3,FALSE)</f>
        <v>250</v>
      </c>
      <c r="J105" s="165">
        <f t="shared" si="1"/>
        <v>850</v>
      </c>
      <c r="K105" s="166">
        <f t="shared" si="7"/>
        <v>0</v>
      </c>
      <c r="L105" s="167" t="e">
        <f t="shared" si="2"/>
        <v>#DIV/0!</v>
      </c>
      <c r="M105" s="168" t="e">
        <f t="shared" si="3"/>
        <v>#DIV/0!</v>
      </c>
      <c r="N105" s="169" t="str">
        <f>'3. Kalk. SVS UR'!$F$52</f>
        <v/>
      </c>
      <c r="O105" s="169" t="e">
        <f t="shared" si="8"/>
        <v>#VALUE!</v>
      </c>
      <c r="P105" s="169" t="e">
        <f t="shared" si="9"/>
        <v>#VALUE!</v>
      </c>
      <c r="Q105" s="169" t="e">
        <f t="shared" si="6"/>
        <v>#VALUE!</v>
      </c>
      <c r="R105" s="179"/>
      <c r="S105" s="17"/>
      <c r="T105" s="17"/>
    </row>
    <row r="106" spans="1:20" ht="21.75" customHeight="1" x14ac:dyDescent="0.25">
      <c r="A106" s="326" t="s">
        <v>102</v>
      </c>
      <c r="B106" s="326"/>
      <c r="C106" s="326"/>
      <c r="D106" s="326"/>
      <c r="E106" s="326"/>
      <c r="F106" s="170">
        <f>SUM(F24:F105)</f>
        <v>1675.2300000000009</v>
      </c>
      <c r="G106" s="171"/>
      <c r="H106" s="172"/>
      <c r="I106" s="171"/>
      <c r="J106" s="170">
        <f>SUM(J24:J105)</f>
        <v>214603.77999999997</v>
      </c>
      <c r="K106" s="173"/>
      <c r="L106" s="174" t="e">
        <f>SUM(L24:L105)</f>
        <v>#DIV/0!</v>
      </c>
      <c r="M106" s="168"/>
      <c r="N106" s="175"/>
      <c r="O106" s="176" t="str">
        <f>IFERROR(SUM(O24:O105),"Preis fehlt")</f>
        <v>Preis fehlt</v>
      </c>
      <c r="P106" s="176" t="str">
        <f>IFERROR(SUM(P24:P105),"Preis fehlt")</f>
        <v>Preis fehlt</v>
      </c>
      <c r="Q106" s="177"/>
      <c r="S106" s="17"/>
      <c r="T106" s="17"/>
    </row>
    <row r="107" spans="1:20" ht="15" customHeight="1" x14ac:dyDescent="0.25">
      <c r="A107" s="42"/>
      <c r="B107" s="43"/>
      <c r="C107" s="43"/>
      <c r="D107" s="43"/>
      <c r="E107" s="44"/>
      <c r="F107" s="45"/>
      <c r="G107" s="43"/>
      <c r="H107" s="43"/>
      <c r="I107" s="43"/>
      <c r="J107" s="45"/>
      <c r="S107" s="17"/>
      <c r="T107" s="17"/>
    </row>
    <row r="109" spans="1:20" x14ac:dyDescent="0.25">
      <c r="A109" s="252" t="s">
        <v>619</v>
      </c>
      <c r="B109" s="253"/>
      <c r="C109" s="253"/>
      <c r="D109" s="253"/>
      <c r="E109" s="254"/>
    </row>
    <row r="110" spans="1:20" x14ac:dyDescent="0.25">
      <c r="A110" s="201"/>
      <c r="B110" s="202"/>
      <c r="C110" s="202"/>
      <c r="D110" s="202"/>
      <c r="E110" s="203"/>
    </row>
    <row r="111" spans="1:20" ht="25.5" x14ac:dyDescent="0.25">
      <c r="A111" s="160" t="s">
        <v>571</v>
      </c>
      <c r="B111" s="161" t="s">
        <v>139</v>
      </c>
      <c r="C111" s="232" t="s">
        <v>665</v>
      </c>
      <c r="D111" s="236" t="s">
        <v>666</v>
      </c>
      <c r="E111" s="161" t="s">
        <v>141</v>
      </c>
      <c r="F111" s="226">
        <v>21.09</v>
      </c>
    </row>
    <row r="112" spans="1:20" x14ac:dyDescent="0.25">
      <c r="A112" s="160" t="s">
        <v>571</v>
      </c>
      <c r="B112" s="161" t="s">
        <v>139</v>
      </c>
      <c r="C112" s="229" t="s">
        <v>667</v>
      </c>
      <c r="D112" s="210" t="s">
        <v>668</v>
      </c>
      <c r="E112" s="161" t="s">
        <v>141</v>
      </c>
      <c r="F112" s="226">
        <v>25.09</v>
      </c>
    </row>
    <row r="113" spans="1:6" x14ac:dyDescent="0.25">
      <c r="A113" s="160" t="s">
        <v>571</v>
      </c>
      <c r="B113" s="161" t="s">
        <v>139</v>
      </c>
      <c r="C113" s="229" t="s">
        <v>669</v>
      </c>
      <c r="D113" s="210" t="s">
        <v>668</v>
      </c>
      <c r="E113" s="161" t="s">
        <v>141</v>
      </c>
      <c r="F113" s="211">
        <v>31.22</v>
      </c>
    </row>
    <row r="114" spans="1:6" x14ac:dyDescent="0.25">
      <c r="A114" s="160" t="s">
        <v>571</v>
      </c>
      <c r="B114" s="161" t="s">
        <v>139</v>
      </c>
      <c r="C114" s="229" t="s">
        <v>670</v>
      </c>
      <c r="D114" s="210" t="s">
        <v>668</v>
      </c>
      <c r="E114" s="161" t="s">
        <v>141</v>
      </c>
      <c r="F114" s="211">
        <v>25.22</v>
      </c>
    </row>
    <row r="115" spans="1:6" x14ac:dyDescent="0.25">
      <c r="A115" s="160" t="s">
        <v>571</v>
      </c>
      <c r="B115" s="161" t="s">
        <v>139</v>
      </c>
      <c r="C115" s="229" t="s">
        <v>671</v>
      </c>
      <c r="D115" s="210" t="s">
        <v>672</v>
      </c>
      <c r="E115" s="161" t="s">
        <v>141</v>
      </c>
      <c r="F115" s="211">
        <v>21.02</v>
      </c>
    </row>
    <row r="116" spans="1:6" x14ac:dyDescent="0.25">
      <c r="A116" s="160" t="s">
        <v>571</v>
      </c>
      <c r="B116" s="161" t="s">
        <v>139</v>
      </c>
      <c r="C116" s="229" t="s">
        <v>673</v>
      </c>
      <c r="D116" s="210" t="s">
        <v>674</v>
      </c>
      <c r="E116" s="161" t="s">
        <v>141</v>
      </c>
      <c r="F116" s="211">
        <v>11.06</v>
      </c>
    </row>
    <row r="117" spans="1:6" x14ac:dyDescent="0.25">
      <c r="A117" s="160" t="s">
        <v>571</v>
      </c>
      <c r="B117" s="161" t="s">
        <v>139</v>
      </c>
      <c r="C117" s="229" t="s">
        <v>675</v>
      </c>
      <c r="D117" s="210" t="s">
        <v>676</v>
      </c>
      <c r="E117" s="161" t="s">
        <v>141</v>
      </c>
      <c r="F117" s="211">
        <v>19.71</v>
      </c>
    </row>
    <row r="118" spans="1:6" x14ac:dyDescent="0.25">
      <c r="A118" s="160" t="s">
        <v>571</v>
      </c>
      <c r="B118" s="161" t="s">
        <v>139</v>
      </c>
      <c r="C118" s="229" t="s">
        <v>677</v>
      </c>
      <c r="D118" s="210" t="s">
        <v>602</v>
      </c>
      <c r="E118" s="162" t="s">
        <v>141</v>
      </c>
      <c r="F118" s="225">
        <v>10.11</v>
      </c>
    </row>
    <row r="119" spans="1:6" x14ac:dyDescent="0.25">
      <c r="A119" s="160" t="s">
        <v>571</v>
      </c>
      <c r="B119" s="161" t="s">
        <v>139</v>
      </c>
      <c r="C119" s="229" t="s">
        <v>678</v>
      </c>
      <c r="D119" s="210" t="s">
        <v>679</v>
      </c>
      <c r="E119" s="161" t="s">
        <v>136</v>
      </c>
      <c r="F119" s="215">
        <v>10.41</v>
      </c>
    </row>
  </sheetData>
  <sheetProtection algorithmName="SHA-512" hashValue="pZf4NG2Vi+bJsv/RAd+Tg+MrHcc9nbycBaza9lTobLK0aHRXi5u7SSI5Zq48Hoh/Kzagq2pmqAN5ba5F8zHAvw==" saltValue="SMXG3EFiB2xyVzqtg8xEbQ==" spinCount="100000" sheet="1" objects="1" scenarios="1" selectLockedCells="1"/>
  <protectedRanges>
    <protectedRange sqref="I24:R105" name="Bereich Aufmaß"/>
    <protectedRange sqref="A24:H105" name="Bereich Aufmaß_2"/>
  </protectedRanges>
  <autoFilter ref="A23:H106" xr:uid="{00000000-0009-0000-0000-000004000000}"/>
  <mergeCells count="10">
    <mergeCell ref="A1:R1"/>
    <mergeCell ref="A3:R3"/>
    <mergeCell ref="A5:R5"/>
    <mergeCell ref="A15:K15"/>
    <mergeCell ref="M15:O15"/>
    <mergeCell ref="A106:E106"/>
    <mergeCell ref="A19:D19"/>
    <mergeCell ref="A20:D20"/>
    <mergeCell ref="A22:H22"/>
    <mergeCell ref="I22:Q22"/>
  </mergeCells>
  <conditionalFormatting sqref="B10">
    <cfRule type="cellIs" dxfId="7" priority="2" stopIfTrue="1" operator="equal">
      <formula>0</formula>
    </cfRule>
  </conditionalFormatting>
  <conditionalFormatting sqref="L24:M105 O24:Q105">
    <cfRule type="containsErrors" dxfId="6" priority="1">
      <formula>ISERROR(L24)</formula>
    </cfRule>
  </conditionalFormatting>
  <pageMargins left="0.70866141732283472" right="0.70866141732283472" top="0.78740157480314965" bottom="0.78740157480314965" header="0.31496062992125984" footer="0.31496062992125984"/>
  <pageSetup paperSize="9" scale="33" fitToHeight="0" orientation="portrait" r:id="rId1"/>
  <headerFooter>
    <oddHeader>&amp;LLandesbaudirektion Bayern
Beschaffung, Vergabe Verwaltungsleistungen (BVV)</oddHeader>
    <oddFooter>&amp;CSeite &amp;P von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P36"/>
  <sheetViews>
    <sheetView showGridLines="0" topLeftCell="A12" zoomScale="90" zoomScaleNormal="90" workbookViewId="0">
      <selection activeCell="E24" sqref="E24"/>
    </sheetView>
  </sheetViews>
  <sheetFormatPr baseColWidth="10" defaultColWidth="11.42578125" defaultRowHeight="14.25" x14ac:dyDescent="0.2"/>
  <cols>
    <col min="1" max="1" width="7.28515625" style="8" customWidth="1"/>
    <col min="2" max="2" width="56.140625" style="8" customWidth="1"/>
    <col min="3" max="3" width="10.7109375" style="8" customWidth="1"/>
    <col min="4" max="4" width="12.7109375" style="8" customWidth="1"/>
    <col min="5" max="9" width="16.7109375" style="8" customWidth="1"/>
    <col min="10" max="16384" width="11.42578125" style="8"/>
  </cols>
  <sheetData>
    <row r="1" spans="1:16" s="27" customFormat="1" ht="34.5" customHeight="1" x14ac:dyDescent="0.25">
      <c r="A1" s="266" t="str">
        <f>Inhaltsverzeichnis!A1</f>
        <v xml:space="preserve">Vergabeverfahren 
im Geschäftsbereich des Bayerischen Staatsministerium für Wohnen, Bau und Verkehr </v>
      </c>
      <c r="B1" s="267"/>
      <c r="C1" s="267"/>
      <c r="D1" s="267"/>
      <c r="E1" s="267"/>
      <c r="F1" s="267"/>
      <c r="G1" s="267"/>
      <c r="H1" s="268"/>
    </row>
    <row r="2" spans="1:16" s="27" customFormat="1" ht="9" customHeight="1" x14ac:dyDescent="0.25"/>
    <row r="3" spans="1:16" s="27" customFormat="1" ht="43.5" customHeight="1" x14ac:dyDescent="0.25">
      <c r="A3" s="269" t="str">
        <f>Inhaltsverzeichnis!A3</f>
        <v>StBA Augsburg: Unterhaltsreinigung zwei Dienstgebäude in Augsburg
Excel-Teil: Leistungsverzeichnis (Anlage 1)</v>
      </c>
      <c r="B3" s="269"/>
      <c r="C3" s="269"/>
      <c r="D3" s="269"/>
      <c r="E3" s="269"/>
      <c r="F3" s="269"/>
      <c r="G3" s="269"/>
      <c r="H3" s="269"/>
    </row>
    <row r="4" spans="1:16" s="27" customFormat="1" ht="9" customHeight="1" x14ac:dyDescent="0.25">
      <c r="A4" s="351"/>
      <c r="B4" s="351"/>
      <c r="C4" s="351"/>
      <c r="D4" s="351"/>
      <c r="E4" s="351"/>
      <c r="F4" s="351"/>
      <c r="G4" s="351"/>
      <c r="H4" s="351"/>
      <c r="I4" s="3"/>
      <c r="J4" s="3"/>
      <c r="K4" s="3"/>
      <c r="L4" s="3"/>
      <c r="M4" s="3"/>
      <c r="N4" s="3"/>
      <c r="O4" s="3"/>
      <c r="P4" s="2"/>
    </row>
    <row r="5" spans="1:16" s="27" customFormat="1" ht="21" customHeight="1" x14ac:dyDescent="0.25">
      <c r="A5" s="270" t="str">
        <f>Inhaltsverzeichnis!A15</f>
        <v xml:space="preserve">5.    Sonderreinigung / Regiearbeiten Preisblatt </v>
      </c>
      <c r="B5" s="270"/>
      <c r="C5" s="270"/>
      <c r="D5" s="270"/>
      <c r="E5" s="270"/>
      <c r="F5" s="270"/>
      <c r="G5" s="270"/>
      <c r="H5" s="270"/>
    </row>
    <row r="6" spans="1:16" s="27" customFormat="1" ht="15" customHeight="1" x14ac:dyDescent="0.25">
      <c r="A6" s="3"/>
      <c r="B6" s="3"/>
      <c r="C6" s="3"/>
      <c r="D6" s="3"/>
      <c r="E6" s="3"/>
      <c r="F6" s="3"/>
      <c r="G6" s="3"/>
      <c r="H6" s="3"/>
      <c r="I6" s="3"/>
      <c r="J6" s="3"/>
      <c r="K6" s="3"/>
      <c r="L6" s="3"/>
      <c r="M6" s="3"/>
      <c r="N6" s="3"/>
      <c r="O6" s="3"/>
      <c r="P6" s="2"/>
    </row>
    <row r="7" spans="1:16" s="27" customFormat="1" ht="15" customHeight="1" x14ac:dyDescent="0.25">
      <c r="B7" s="347" t="str">
        <f>Inhaltsverzeichnis!B5</f>
        <v>Staatliches Bauamt Augsburg</v>
      </c>
      <c r="C7" s="347"/>
      <c r="D7" s="347"/>
      <c r="E7" s="347"/>
      <c r="F7" s="347"/>
      <c r="G7" s="347"/>
      <c r="H7" s="347"/>
      <c r="I7" s="3"/>
      <c r="J7" s="3"/>
      <c r="K7" s="3"/>
      <c r="L7" s="3"/>
      <c r="M7" s="3"/>
      <c r="N7" s="3"/>
      <c r="O7" s="3"/>
      <c r="P7" s="2"/>
    </row>
    <row r="8" spans="1:16" s="27" customFormat="1" ht="15" customHeight="1" x14ac:dyDescent="0.25">
      <c r="B8" s="347" t="str">
        <f>Inhaltsverzeichnis!B6</f>
        <v>LBD-26-15-271</v>
      </c>
      <c r="C8" s="347"/>
      <c r="D8" s="347"/>
      <c r="E8" s="347"/>
      <c r="F8" s="347"/>
      <c r="G8" s="347"/>
      <c r="H8" s="347"/>
    </row>
    <row r="9" spans="1:16" s="27" customFormat="1" ht="24" customHeight="1" x14ac:dyDescent="0.25">
      <c r="A9" s="29" t="s">
        <v>25</v>
      </c>
      <c r="B9" s="354">
        <f>'3. Kalk. SVS UR'!C7</f>
        <v>0</v>
      </c>
      <c r="C9" s="354"/>
      <c r="D9" s="354"/>
      <c r="E9" s="40"/>
      <c r="F9" s="40"/>
      <c r="G9" s="350"/>
      <c r="H9" s="350"/>
    </row>
    <row r="10" spans="1:16" x14ac:dyDescent="0.2">
      <c r="A10" s="357"/>
      <c r="B10" s="357"/>
      <c r="C10" s="357"/>
      <c r="D10" s="357"/>
      <c r="E10" s="357"/>
      <c r="F10" s="357"/>
      <c r="G10" s="357"/>
      <c r="H10" s="357"/>
    </row>
    <row r="11" spans="1:16" s="19" customFormat="1" ht="15.75" x14ac:dyDescent="0.25">
      <c r="A11" s="355" t="s">
        <v>251</v>
      </c>
      <c r="B11" s="355"/>
      <c r="C11" s="355"/>
      <c r="D11" s="355"/>
      <c r="E11" s="355"/>
      <c r="F11" s="355"/>
      <c r="G11" s="355"/>
      <c r="H11" s="355"/>
    </row>
    <row r="12" spans="1:16" s="19" customFormat="1" ht="51" customHeight="1" x14ac:dyDescent="0.2">
      <c r="A12" s="356" t="s">
        <v>247</v>
      </c>
      <c r="B12" s="356"/>
      <c r="C12" s="356"/>
      <c r="D12" s="356"/>
      <c r="E12" s="356"/>
      <c r="F12" s="356"/>
      <c r="G12" s="356"/>
      <c r="H12" s="356"/>
    </row>
    <row r="13" spans="1:16" s="19" customFormat="1" ht="15.75" customHeight="1" x14ac:dyDescent="0.25">
      <c r="A13" s="352" t="s">
        <v>103</v>
      </c>
      <c r="B13" s="352"/>
      <c r="C13" s="352"/>
      <c r="D13" s="352"/>
      <c r="E13" s="352"/>
      <c r="F13" s="352"/>
      <c r="G13" s="352"/>
      <c r="H13" s="352"/>
    </row>
    <row r="14" spans="1:16" s="19" customFormat="1" x14ac:dyDescent="0.2">
      <c r="A14" s="353" t="s">
        <v>143</v>
      </c>
      <c r="B14" s="353"/>
      <c r="C14" s="353"/>
      <c r="D14" s="353"/>
      <c r="E14" s="353"/>
      <c r="F14" s="353"/>
      <c r="G14" s="353"/>
      <c r="H14" s="353"/>
    </row>
    <row r="15" spans="1:16" s="19" customFormat="1" ht="14.25" customHeight="1" x14ac:dyDescent="0.2">
      <c r="A15" s="346" t="s">
        <v>245</v>
      </c>
      <c r="B15" s="346"/>
      <c r="C15" s="346"/>
      <c r="D15" s="346"/>
      <c r="E15" s="346"/>
      <c r="F15" s="346"/>
      <c r="G15" s="346"/>
      <c r="H15" s="346"/>
    </row>
    <row r="16" spans="1:16" s="19" customFormat="1" x14ac:dyDescent="0.2">
      <c r="A16" s="340" t="s">
        <v>242</v>
      </c>
      <c r="B16" s="341"/>
      <c r="C16" s="341"/>
      <c r="D16" s="341"/>
      <c r="E16" s="341"/>
      <c r="F16" s="341"/>
      <c r="G16" s="341"/>
      <c r="H16" s="341"/>
    </row>
    <row r="17" spans="1:8" s="19" customFormat="1" x14ac:dyDescent="0.2">
      <c r="A17" s="89"/>
    </row>
    <row r="18" spans="1:8" s="20" customFormat="1" ht="99" customHeight="1" x14ac:dyDescent="0.25">
      <c r="A18" s="345" t="s">
        <v>234</v>
      </c>
      <c r="B18" s="345"/>
      <c r="C18" s="345"/>
      <c r="D18" s="345"/>
      <c r="E18" s="126"/>
      <c r="F18" s="186" t="s">
        <v>104</v>
      </c>
      <c r="G18" s="187" t="s">
        <v>334</v>
      </c>
      <c r="H18" s="188" t="s">
        <v>105</v>
      </c>
    </row>
    <row r="19" spans="1:8" s="20" customFormat="1" ht="45" customHeight="1" x14ac:dyDescent="0.25">
      <c r="A19" s="197" t="s">
        <v>154</v>
      </c>
      <c r="B19" s="349" t="s">
        <v>332</v>
      </c>
      <c r="C19" s="349"/>
      <c r="D19" s="349"/>
      <c r="E19" s="349"/>
      <c r="F19" s="171">
        <v>40</v>
      </c>
      <c r="G19" s="175" t="str">
        <f>IF('3. Kalk. SVS UR'!$F$52="","",'3. Kalk. SVS UR'!$F$52)</f>
        <v/>
      </c>
      <c r="H19" s="193" t="str">
        <f>IF(G19="","",ROUND(SUM(F19*(ROUND(G19,2))),2))</f>
        <v/>
      </c>
    </row>
    <row r="20" spans="1:8" s="20" customFormat="1" ht="6.95" customHeight="1" x14ac:dyDescent="0.25">
      <c r="A20" s="339"/>
      <c r="B20" s="339"/>
      <c r="C20" s="339"/>
      <c r="D20" s="339"/>
      <c r="E20" s="339"/>
      <c r="F20" s="339"/>
      <c r="G20" s="339"/>
      <c r="H20" s="339"/>
    </row>
    <row r="21" spans="1:8" s="20" customFormat="1" ht="15" x14ac:dyDescent="0.25">
      <c r="A21" s="342"/>
      <c r="B21" s="342"/>
      <c r="C21" s="338" t="s">
        <v>235</v>
      </c>
      <c r="D21" s="338"/>
      <c r="E21" s="338"/>
      <c r="F21" s="338"/>
      <c r="G21" s="338"/>
      <c r="H21" s="194" t="str">
        <f>IF(H19="","Preis fehlt",SUM(H19:H19))</f>
        <v>Preis fehlt</v>
      </c>
    </row>
    <row r="22" spans="1:8" s="20" customFormat="1" x14ac:dyDescent="0.25">
      <c r="A22" s="342"/>
      <c r="B22" s="342"/>
      <c r="C22" s="342"/>
      <c r="D22" s="342"/>
      <c r="E22" s="342"/>
      <c r="F22" s="342"/>
      <c r="G22" s="342"/>
      <c r="H22" s="342"/>
    </row>
    <row r="23" spans="1:8" s="20" customFormat="1" ht="99.75" customHeight="1" x14ac:dyDescent="0.25">
      <c r="A23" s="344" t="s">
        <v>236</v>
      </c>
      <c r="B23" s="344"/>
      <c r="C23" s="189" t="s">
        <v>106</v>
      </c>
      <c r="D23" s="189" t="s">
        <v>335</v>
      </c>
      <c r="E23" s="189" t="s">
        <v>353</v>
      </c>
      <c r="F23" s="190" t="s">
        <v>334</v>
      </c>
      <c r="G23" s="199" t="s">
        <v>354</v>
      </c>
      <c r="H23" s="191" t="s">
        <v>105</v>
      </c>
    </row>
    <row r="24" spans="1:8" s="20" customFormat="1" ht="15" customHeight="1" x14ac:dyDescent="0.25">
      <c r="A24" s="192" t="s">
        <v>173</v>
      </c>
      <c r="B24" s="239" t="s">
        <v>164</v>
      </c>
      <c r="C24" s="240">
        <v>5</v>
      </c>
      <c r="D24" s="241">
        <v>40</v>
      </c>
      <c r="E24" s="198"/>
      <c r="F24" s="175" t="str">
        <f>'3. Kalk. SVS UR'!$F$52</f>
        <v/>
      </c>
      <c r="G24" s="175" t="str">
        <f t="shared" ref="G24:G26" si="0">IF(OR(E24="",F24=""),"",ROUND(D24/E24*(ROUND(F24,2)/D24),2))</f>
        <v/>
      </c>
      <c r="H24" s="193" t="str">
        <f t="shared" ref="H24:H26" si="1">IF(E24="","",C24*D24*G24)</f>
        <v/>
      </c>
    </row>
    <row r="25" spans="1:8" s="20" customFormat="1" ht="15" customHeight="1" x14ac:dyDescent="0.25">
      <c r="A25" s="192" t="s">
        <v>175</v>
      </c>
      <c r="B25" s="239" t="s">
        <v>124</v>
      </c>
      <c r="C25" s="240">
        <v>2</v>
      </c>
      <c r="D25" s="241">
        <v>200</v>
      </c>
      <c r="E25" s="198"/>
      <c r="F25" s="175" t="str">
        <f>'3. Kalk. SVS UR'!$F$52</f>
        <v/>
      </c>
      <c r="G25" s="175" t="str">
        <f t="shared" si="0"/>
        <v/>
      </c>
      <c r="H25" s="193" t="str">
        <f t="shared" si="1"/>
        <v/>
      </c>
    </row>
    <row r="26" spans="1:8" s="20" customFormat="1" ht="46.5" customHeight="1" x14ac:dyDescent="0.25">
      <c r="A26" s="192" t="s">
        <v>237</v>
      </c>
      <c r="B26" s="239" t="s">
        <v>683</v>
      </c>
      <c r="C26" s="240">
        <v>2</v>
      </c>
      <c r="D26" s="241">
        <v>655</v>
      </c>
      <c r="E26" s="198"/>
      <c r="F26" s="175" t="str">
        <f>'3. Kalk. SVS UR'!$F$52</f>
        <v/>
      </c>
      <c r="G26" s="175" t="str">
        <f t="shared" si="0"/>
        <v/>
      </c>
      <c r="H26" s="193" t="str">
        <f t="shared" si="1"/>
        <v/>
      </c>
    </row>
    <row r="27" spans="1:8" s="20" customFormat="1" ht="6.95" customHeight="1" x14ac:dyDescent="0.25">
      <c r="A27" s="343"/>
      <c r="B27" s="343"/>
      <c r="C27" s="343"/>
      <c r="D27" s="343"/>
      <c r="E27" s="343"/>
      <c r="F27" s="343"/>
      <c r="G27" s="343"/>
      <c r="H27" s="343"/>
    </row>
    <row r="28" spans="1:8" s="20" customFormat="1" ht="15" x14ac:dyDescent="0.25">
      <c r="A28" s="343"/>
      <c r="B28" s="343"/>
      <c r="C28" s="338" t="s">
        <v>240</v>
      </c>
      <c r="D28" s="338"/>
      <c r="E28" s="338"/>
      <c r="F28" s="338"/>
      <c r="G28" s="338"/>
      <c r="H28" s="194">
        <f>IFERROR(SUM(H24:H26),"Preis fehlt")</f>
        <v>0</v>
      </c>
    </row>
    <row r="29" spans="1:8" s="20" customFormat="1" x14ac:dyDescent="0.25">
      <c r="A29" s="343"/>
      <c r="B29" s="343"/>
      <c r="C29" s="343"/>
      <c r="D29" s="343"/>
      <c r="E29" s="343"/>
      <c r="F29" s="343"/>
      <c r="G29" s="343"/>
      <c r="H29" s="343"/>
    </row>
    <row r="30" spans="1:8" s="19" customFormat="1" ht="31.5" customHeight="1" x14ac:dyDescent="0.2">
      <c r="A30" s="132" t="s">
        <v>238</v>
      </c>
      <c r="B30" s="132"/>
      <c r="C30" s="132"/>
      <c r="D30" s="132"/>
      <c r="F30" s="186" t="s">
        <v>144</v>
      </c>
      <c r="G30" s="195" t="s">
        <v>142</v>
      </c>
      <c r="H30" s="188" t="s">
        <v>105</v>
      </c>
    </row>
    <row r="31" spans="1:8" s="20" customFormat="1" ht="30" customHeight="1" x14ac:dyDescent="0.25">
      <c r="A31" s="192" t="s">
        <v>250</v>
      </c>
      <c r="B31" s="349" t="s">
        <v>268</v>
      </c>
      <c r="C31" s="349"/>
      <c r="D31" s="349"/>
      <c r="E31" s="349"/>
      <c r="F31" s="242">
        <v>12</v>
      </c>
      <c r="G31" s="196"/>
      <c r="H31" s="193" t="str">
        <f>IF(G31="","",ROUND(F31*(ROUND(G31,2)),2))</f>
        <v/>
      </c>
    </row>
    <row r="32" spans="1:8" s="20" customFormat="1" ht="6.95" customHeight="1" x14ac:dyDescent="0.25">
      <c r="A32" s="343"/>
      <c r="B32" s="343"/>
      <c r="C32" s="343"/>
      <c r="D32" s="343"/>
      <c r="E32" s="343"/>
      <c r="F32" s="343"/>
      <c r="G32" s="343"/>
      <c r="H32" s="343"/>
    </row>
    <row r="33" spans="1:8" s="20" customFormat="1" ht="15" x14ac:dyDescent="0.25">
      <c r="A33" s="339"/>
      <c r="B33" s="339"/>
      <c r="C33" s="338" t="s">
        <v>239</v>
      </c>
      <c r="D33" s="338"/>
      <c r="E33" s="338"/>
      <c r="F33" s="338"/>
      <c r="G33" s="338"/>
      <c r="H33" s="194" t="str">
        <f>IF(OR(H31="",H31=""),"Preis fehlt",SUM(H31:H31))</f>
        <v>Preis fehlt</v>
      </c>
    </row>
    <row r="34" spans="1:8" s="20" customFormat="1" ht="6.95" customHeight="1" x14ac:dyDescent="0.25">
      <c r="A34" s="339"/>
      <c r="B34" s="339"/>
      <c r="C34" s="339"/>
      <c r="D34" s="339"/>
      <c r="E34" s="339"/>
      <c r="F34" s="339"/>
      <c r="G34" s="339"/>
      <c r="H34" s="339"/>
    </row>
    <row r="35" spans="1:8" s="20" customFormat="1" ht="23.25" customHeight="1" x14ac:dyDescent="0.25">
      <c r="A35" s="342"/>
      <c r="B35" s="342"/>
      <c r="C35" s="348" t="s">
        <v>336</v>
      </c>
      <c r="D35" s="348"/>
      <c r="E35" s="348"/>
      <c r="F35" s="348"/>
      <c r="G35" s="348"/>
      <c r="H35" s="194" t="str">
        <f>IF(OR(SR_Summe_Pos.1="Preis fehlt",SR_Summe_Pos.2="Preis fehlt",SR_Summe_Pos.3="Preis fehlt"),"Preis fehlt",SUM(SR_Summe_Pos.1,SR_Summe_Pos.2,SR_Summe_Pos.3))</f>
        <v>Preis fehlt</v>
      </c>
    </row>
    <row r="36" spans="1:8" s="20" customFormat="1" ht="15" x14ac:dyDescent="0.25">
      <c r="C36" s="90"/>
      <c r="D36" s="90"/>
      <c r="E36" s="90"/>
      <c r="F36" s="90"/>
      <c r="G36" s="90"/>
      <c r="H36" s="91"/>
    </row>
  </sheetData>
  <sheetProtection algorithmName="SHA-512" hashValue="4O5JZzlfDZL1bI7gex686L2lwnDXqRd8hgHV/k/x/KadbiHA76OAo6LPL8Q62lYPdD6F8+AaKjNCKoVNFmZnVQ==" saltValue="DOYdmQmW1ZeFnXX7kzUp4w==" spinCount="100000" sheet="1" objects="1" scenarios="1" selectLockedCells="1"/>
  <mergeCells count="33">
    <mergeCell ref="B8:H8"/>
    <mergeCell ref="G9:H9"/>
    <mergeCell ref="A4:H4"/>
    <mergeCell ref="A21:B21"/>
    <mergeCell ref="A13:H13"/>
    <mergeCell ref="A14:H14"/>
    <mergeCell ref="B9:D9"/>
    <mergeCell ref="A11:H11"/>
    <mergeCell ref="A12:H12"/>
    <mergeCell ref="A10:H10"/>
    <mergeCell ref="B19:E19"/>
    <mergeCell ref="A35:B35"/>
    <mergeCell ref="A28:B28"/>
    <mergeCell ref="A32:H32"/>
    <mergeCell ref="C33:G33"/>
    <mergeCell ref="C35:G35"/>
    <mergeCell ref="B31:E31"/>
    <mergeCell ref="A1:H1"/>
    <mergeCell ref="A3:H3"/>
    <mergeCell ref="A5:H5"/>
    <mergeCell ref="C28:G28"/>
    <mergeCell ref="A34:H34"/>
    <mergeCell ref="A16:H16"/>
    <mergeCell ref="A22:H22"/>
    <mergeCell ref="C21:G21"/>
    <mergeCell ref="A27:H27"/>
    <mergeCell ref="A29:H29"/>
    <mergeCell ref="A23:B23"/>
    <mergeCell ref="A20:H20"/>
    <mergeCell ref="A18:D18"/>
    <mergeCell ref="A15:H15"/>
    <mergeCell ref="A33:B33"/>
    <mergeCell ref="B7:H7"/>
  </mergeCells>
  <conditionalFormatting sqref="B9:F9">
    <cfRule type="cellIs" dxfId="5" priority="13" stopIfTrue="1" operator="equal">
      <formula>0</formula>
    </cfRule>
  </conditionalFormatting>
  <conditionalFormatting sqref="H24:H26">
    <cfRule type="containsErrors" dxfId="4" priority="1">
      <formula>ISERROR(H24)</formula>
    </cfRule>
  </conditionalFormatting>
  <pageMargins left="0.70866141732283472" right="0.38" top="0.78740157480314965" bottom="0.63" header="0.31496062992125984" footer="0.31496062992125984"/>
  <pageSetup paperSize="9" scale="59" orientation="portrait" r:id="rId1"/>
  <headerFooter>
    <oddHeader>&amp;LLandesbaudirektion Bayern
Beschaffung, Vergabe Verwaltungsleistungen (BVV)</oddHeader>
    <oddFooter>&amp;CSeite &amp;P von &amp;N</oddFooter>
  </headerFooter>
  <rowBreaks count="1" manualBreakCount="1">
    <brk id="21" max="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31"/>
  <sheetViews>
    <sheetView showGridLines="0" showWhiteSpace="0" zoomScaleNormal="100" workbookViewId="0">
      <selection activeCell="E22" sqref="E22"/>
    </sheetView>
  </sheetViews>
  <sheetFormatPr baseColWidth="10" defaultColWidth="11.42578125" defaultRowHeight="14.25" x14ac:dyDescent="0.2"/>
  <cols>
    <col min="1" max="1" width="13.42578125" style="8" customWidth="1"/>
    <col min="2" max="2" width="11.7109375" style="8" customWidth="1"/>
    <col min="3" max="3" width="36.140625" style="8" customWidth="1"/>
    <col min="4" max="4" width="15.7109375" style="8" customWidth="1"/>
    <col min="5" max="5" width="15.7109375" style="7" customWidth="1"/>
    <col min="6" max="8" width="22.7109375" style="7" customWidth="1"/>
    <col min="9" max="9" width="43" style="8" customWidth="1"/>
    <col min="10" max="16384" width="11.42578125" style="8"/>
  </cols>
  <sheetData>
    <row r="1" spans="1:9" s="27" customFormat="1" ht="34.5" customHeight="1" x14ac:dyDescent="0.25">
      <c r="A1" s="266" t="str">
        <f>Inhaltsverzeichnis!A1</f>
        <v xml:space="preserve">Vergabeverfahren 
im Geschäftsbereich des Bayerischen Staatsministerium für Wohnen, Bau und Verkehr </v>
      </c>
      <c r="B1" s="267"/>
      <c r="C1" s="267"/>
      <c r="D1" s="267"/>
      <c r="E1" s="267"/>
      <c r="F1" s="267"/>
      <c r="G1" s="267"/>
      <c r="H1" s="267"/>
    </row>
    <row r="2" spans="1:9" s="27" customFormat="1" ht="9" customHeight="1" x14ac:dyDescent="0.25"/>
    <row r="3" spans="1:9" s="27" customFormat="1" ht="43.5" customHeight="1" x14ac:dyDescent="0.25">
      <c r="A3" s="269" t="str">
        <f>Inhaltsverzeichnis!A3</f>
        <v>StBA Augsburg: Unterhaltsreinigung zwei Dienstgebäude in Augsburg
Excel-Teil: Leistungsverzeichnis (Anlage 1)</v>
      </c>
      <c r="B3" s="269"/>
      <c r="C3" s="269"/>
      <c r="D3" s="269"/>
      <c r="E3" s="269"/>
      <c r="F3" s="269"/>
      <c r="G3" s="269"/>
      <c r="H3" s="269"/>
    </row>
    <row r="4" spans="1:9" ht="9" customHeight="1" x14ac:dyDescent="0.2"/>
    <row r="5" spans="1:9" ht="21" customHeight="1" x14ac:dyDescent="0.2">
      <c r="A5" s="270" t="str">
        <f>Inhaltsverzeichnis!A16</f>
        <v xml:space="preserve">6.    Angebotssumme </v>
      </c>
      <c r="B5" s="270"/>
      <c r="C5" s="270"/>
      <c r="D5" s="270"/>
      <c r="E5" s="270"/>
      <c r="F5" s="270"/>
      <c r="G5" s="270"/>
      <c r="H5" s="270"/>
    </row>
    <row r="7" spans="1:9" ht="15.75" x14ac:dyDescent="0.2">
      <c r="A7" s="4" t="s">
        <v>0</v>
      </c>
      <c r="C7" s="4" t="str">
        <f>Inhaltsverzeichnis!B5</f>
        <v>Staatliches Bauamt Augsburg</v>
      </c>
      <c r="D7" s="4"/>
      <c r="E7" s="3"/>
      <c r="F7" s="3"/>
      <c r="G7" s="3"/>
      <c r="H7" s="3"/>
    </row>
    <row r="8" spans="1:9" x14ac:dyDescent="0.2">
      <c r="A8" s="29" t="s">
        <v>1</v>
      </c>
      <c r="C8" s="4" t="str">
        <f>Inhaltsverzeichnis!B6</f>
        <v>LBD-26-15-271</v>
      </c>
      <c r="D8" s="4"/>
      <c r="E8" s="1"/>
      <c r="F8" s="1"/>
      <c r="G8" s="1"/>
      <c r="H8" s="1"/>
    </row>
    <row r="9" spans="1:9" ht="30" customHeight="1" x14ac:dyDescent="0.2">
      <c r="A9" s="378" t="str">
        <f>Inhaltsverzeichnis!A7</f>
        <v>maximale Vertragslaufzeit:</v>
      </c>
      <c r="B9" s="378"/>
      <c r="C9" s="29" t="str">
        <f>Inhaltsverzeichnis!B7</f>
        <v>01.02.2027 bis 31.01.2032</v>
      </c>
      <c r="D9" s="4"/>
      <c r="E9" s="1"/>
      <c r="F9" s="1"/>
      <c r="G9" s="1"/>
      <c r="H9" s="1"/>
    </row>
    <row r="10" spans="1:9" ht="21" customHeight="1" x14ac:dyDescent="0.2">
      <c r="A10" s="29" t="s">
        <v>25</v>
      </c>
      <c r="B10" s="40">
        <f>'3. Kalk. SVS UR'!C7</f>
        <v>0</v>
      </c>
      <c r="C10" s="35"/>
      <c r="D10" s="46"/>
      <c r="E10" s="46"/>
      <c r="F10" s="46"/>
      <c r="G10" s="27"/>
      <c r="H10" s="27"/>
    </row>
    <row r="11" spans="1:9" ht="14.25" customHeight="1" x14ac:dyDescent="0.2"/>
    <row r="12" spans="1:9" ht="30" customHeight="1" x14ac:dyDescent="0.2">
      <c r="B12" s="358" t="s">
        <v>132</v>
      </c>
      <c r="C12" s="359"/>
      <c r="D12" s="359"/>
      <c r="E12" s="359"/>
      <c r="F12" s="54">
        <v>5</v>
      </c>
      <c r="G12" s="52"/>
      <c r="H12" s="61"/>
    </row>
    <row r="13" spans="1:9" ht="9.9499999999999993" customHeight="1" x14ac:dyDescent="0.2">
      <c r="B13" s="38"/>
      <c r="C13" s="38"/>
      <c r="D13" s="36"/>
      <c r="E13" s="47"/>
      <c r="F13" s="37"/>
      <c r="G13" s="23"/>
      <c r="H13" s="23"/>
    </row>
    <row r="14" spans="1:9" s="27" customFormat="1" ht="30" customHeight="1" x14ac:dyDescent="0.25">
      <c r="B14" s="21" t="s">
        <v>107</v>
      </c>
      <c r="C14" s="362" t="s">
        <v>108</v>
      </c>
      <c r="D14" s="363"/>
      <c r="E14" s="364"/>
      <c r="F14" s="50" t="s">
        <v>155</v>
      </c>
      <c r="G14" s="21" t="s">
        <v>109</v>
      </c>
      <c r="H14" s="21" t="s">
        <v>110</v>
      </c>
    </row>
    <row r="15" spans="1:9" s="27" customFormat="1" ht="30" customHeight="1" x14ac:dyDescent="0.25">
      <c r="B15" s="9">
        <v>1</v>
      </c>
      <c r="C15" s="365" t="s">
        <v>359</v>
      </c>
      <c r="D15" s="366"/>
      <c r="E15" s="367"/>
      <c r="F15" s="22" t="str">
        <f>IFERROR(G15*$F$12,"")</f>
        <v/>
      </c>
      <c r="G15" s="22" t="str">
        <f>'4.1 Preisblatt UR HBS'!O190</f>
        <v>Preis fehlt</v>
      </c>
      <c r="H15" s="22" t="str">
        <f>'4.1 Preisblatt UR HBS'!P190</f>
        <v>Preis fehlt</v>
      </c>
      <c r="I15" s="62"/>
    </row>
    <row r="16" spans="1:9" s="27" customFormat="1" ht="30" customHeight="1" x14ac:dyDescent="0.25">
      <c r="B16" s="9">
        <v>2</v>
      </c>
      <c r="C16" s="365" t="s">
        <v>363</v>
      </c>
      <c r="D16" s="366"/>
      <c r="E16" s="367"/>
      <c r="F16" s="22" t="str">
        <f>IFERROR(G16*$F$12,"")</f>
        <v/>
      </c>
      <c r="G16" s="22" t="str">
        <f>'4.2 Preisblatt UR BMS'!O106</f>
        <v>Preis fehlt</v>
      </c>
      <c r="H16" s="22" t="str">
        <f>'4.2 Preisblatt UR BMS'!P106</f>
        <v>Preis fehlt</v>
      </c>
      <c r="I16" s="62"/>
    </row>
    <row r="17" spans="1:10" s="27" customFormat="1" ht="30" customHeight="1" x14ac:dyDescent="0.25">
      <c r="B17" s="9">
        <v>3</v>
      </c>
      <c r="C17" s="365" t="s">
        <v>254</v>
      </c>
      <c r="D17" s="366"/>
      <c r="E17" s="367"/>
      <c r="F17" s="22" t="str">
        <f>IFERROR(G17*$F$12,"")</f>
        <v/>
      </c>
      <c r="G17" s="22" t="str">
        <f>'5. Preisblatt SR'!H35</f>
        <v>Preis fehlt</v>
      </c>
      <c r="H17" s="23"/>
    </row>
    <row r="18" spans="1:10" s="27" customFormat="1" ht="30" customHeight="1" x14ac:dyDescent="0.25">
      <c r="B18" s="9">
        <v>4</v>
      </c>
      <c r="C18" s="372" t="s">
        <v>358</v>
      </c>
      <c r="D18" s="373"/>
      <c r="E18" s="374"/>
      <c r="F18" s="22" t="str">
        <f>'4.1 Preisblatt UR HBS'!I18</f>
        <v>Preis fehlt</v>
      </c>
      <c r="G18" s="53"/>
      <c r="H18" s="23"/>
    </row>
    <row r="19" spans="1:10" ht="9.9499999999999993" customHeight="1" x14ac:dyDescent="0.2">
      <c r="B19" s="38"/>
      <c r="C19" s="38"/>
      <c r="D19" s="36"/>
      <c r="E19" s="47"/>
      <c r="F19" s="37"/>
      <c r="G19" s="23"/>
      <c r="H19" s="23"/>
    </row>
    <row r="20" spans="1:10" s="27" customFormat="1" ht="24.95" customHeight="1" x14ac:dyDescent="0.2">
      <c r="B20" s="358" t="s">
        <v>360</v>
      </c>
      <c r="C20" s="359"/>
      <c r="D20" s="359"/>
      <c r="E20" s="361"/>
      <c r="F20" s="22" t="str">
        <f>IF(OR(F15="",F16="",F17="",F18=""),"Preisangabe fehlt",SUM(F15:F18))</f>
        <v>Preisangabe fehlt</v>
      </c>
      <c r="G20" s="22" t="str">
        <f>IF(OR(G15="Preis fehlt",G16="Preis fehlt",G17="Preis fehlt"),"Preisangabe fehlt",SUM(G15:G17))</f>
        <v>Preisangabe fehlt</v>
      </c>
      <c r="H20" s="22" t="str">
        <f>IF(OR(H15="Preis fehlt",H16="Preis fehlt"),"Preisangabe fehlt",SUM(H15:H16))</f>
        <v>Preisangabe fehlt</v>
      </c>
      <c r="I20" s="24"/>
      <c r="J20" s="8"/>
    </row>
    <row r="21" spans="1:10" ht="9.9499999999999993" customHeight="1" x14ac:dyDescent="0.2">
      <c r="B21" s="38"/>
      <c r="C21" s="38"/>
      <c r="D21" s="36"/>
      <c r="E21" s="47"/>
      <c r="F21" s="37"/>
      <c r="G21" s="51"/>
      <c r="H21" s="51"/>
    </row>
    <row r="22" spans="1:10" ht="24.95" customHeight="1" x14ac:dyDescent="0.2">
      <c r="B22" s="370" t="s">
        <v>111</v>
      </c>
      <c r="C22" s="371"/>
      <c r="D22" s="30" t="s">
        <v>125</v>
      </c>
      <c r="E22" s="26"/>
      <c r="F22" s="22" t="str">
        <f>IF(Ust="","Umsatzsteuer fehlt",ROUND(Netto*Ust,2))</f>
        <v>Umsatzsteuer fehlt</v>
      </c>
      <c r="G22" s="22" t="str">
        <f>IF(Ust="","Umsatzsteuer fehlt",ROUND(G20*Ust,2))</f>
        <v>Umsatzsteuer fehlt</v>
      </c>
      <c r="H22" s="22" t="str">
        <f>IF(Ust="","Umsatzsteuer fehlt",ROUND(H20*Ust,2))</f>
        <v>Umsatzsteuer fehlt</v>
      </c>
      <c r="I22" s="27"/>
    </row>
    <row r="23" spans="1:10" ht="9.9499999999999993" customHeight="1" x14ac:dyDescent="0.2">
      <c r="B23" s="38"/>
      <c r="C23" s="38"/>
      <c r="D23" s="36"/>
      <c r="E23" s="47"/>
      <c r="F23" s="37"/>
      <c r="G23" s="37"/>
      <c r="H23" s="37"/>
    </row>
    <row r="24" spans="1:10" ht="33.75" customHeight="1" x14ac:dyDescent="0.2">
      <c r="B24" s="375" t="s">
        <v>244</v>
      </c>
      <c r="C24" s="376"/>
      <c r="D24" s="376"/>
      <c r="E24" s="377"/>
      <c r="F24" s="22" t="str">
        <f>IF(Ust="","Angebotspreis fehlt",Netto+F22)</f>
        <v>Angebotspreis fehlt</v>
      </c>
      <c r="G24" s="22" t="str">
        <f>IF($E$22="","Angebotspreis fehlt",G20+G22)</f>
        <v>Angebotspreis fehlt</v>
      </c>
      <c r="H24" s="22" t="str">
        <f>IF($E$22="","Angebotspreis fehlt",H20+H22)</f>
        <v>Angebotspreis fehlt</v>
      </c>
    </row>
    <row r="25" spans="1:10" ht="9.9499999999999993" customHeight="1" x14ac:dyDescent="0.2">
      <c r="B25" s="38"/>
      <c r="C25" s="38"/>
      <c r="D25" s="36"/>
      <c r="E25" s="47"/>
      <c r="F25" s="37"/>
      <c r="G25" s="37"/>
      <c r="H25" s="37"/>
    </row>
    <row r="26" spans="1:10" ht="57" customHeight="1" x14ac:dyDescent="0.2">
      <c r="B26" s="368" t="s">
        <v>243</v>
      </c>
      <c r="C26" s="369"/>
      <c r="D26" s="30" t="s">
        <v>125</v>
      </c>
      <c r="E26" s="55"/>
      <c r="F26" s="22" t="str">
        <f>IF(Nachlass_Prozent="","",ROUND(Brutto*Nachlass_Prozent,2))</f>
        <v/>
      </c>
      <c r="G26" s="22" t="str">
        <f>IF(Nachlass_Prozent="","",ROUND(G24*Nachlass_Prozent,2))</f>
        <v/>
      </c>
      <c r="H26" s="22" t="str">
        <f>IF(Nachlass_Prozent="","",ROUND(H24*Nachlass_Prozent,2))</f>
        <v/>
      </c>
    </row>
    <row r="27" spans="1:10" ht="9.9499999999999993" customHeight="1" x14ac:dyDescent="0.2">
      <c r="B27" s="38"/>
      <c r="C27" s="38"/>
      <c r="D27" s="36"/>
      <c r="E27" s="47"/>
      <c r="F27" s="37"/>
      <c r="G27" s="37"/>
      <c r="H27" s="37"/>
    </row>
    <row r="28" spans="1:10" ht="29.25" customHeight="1" x14ac:dyDescent="0.2">
      <c r="B28" s="360" t="s">
        <v>248</v>
      </c>
      <c r="C28" s="359"/>
      <c r="D28" s="359"/>
      <c r="E28" s="361"/>
      <c r="F28" s="22" t="str">
        <f>IF(Nachlass_Prozent="",Brutto,Brutto-Nachlass_Absolut)</f>
        <v>Angebotspreis fehlt</v>
      </c>
      <c r="G28" s="22" t="str">
        <f>IF(Nachlass_Prozent="",G24,G24-G26)</f>
        <v>Angebotspreis fehlt</v>
      </c>
      <c r="H28" s="22" t="str">
        <f>IF(Nachlass_Prozent="",H24,H24-H26)</f>
        <v>Angebotspreis fehlt</v>
      </c>
      <c r="I28" s="25"/>
    </row>
    <row r="29" spans="1:10" x14ac:dyDescent="0.2">
      <c r="E29" s="8"/>
      <c r="F29" s="8"/>
      <c r="G29" s="8"/>
      <c r="H29" s="8"/>
      <c r="I29" s="27"/>
    </row>
    <row r="31" spans="1:10" ht="15" x14ac:dyDescent="0.25">
      <c r="A31" s="88" t="s">
        <v>241</v>
      </c>
    </row>
  </sheetData>
  <sheetProtection algorithmName="SHA-512" hashValue="q1hSTRaArroNldxrB4tYzDmLa5TvI3safPdNjNt9mNPtQgNqbe/o3oKZ8JNa0MJcZK/LJztVXRZmOT7oqMq/bg==" saltValue="A6Me1Bxsm1np5zhbKC4ZOA==" spinCount="100000" sheet="1" objects="1" scenarios="1" selectLockedCells="1"/>
  <mergeCells count="15">
    <mergeCell ref="A5:H5"/>
    <mergeCell ref="A1:H1"/>
    <mergeCell ref="A3:H3"/>
    <mergeCell ref="B12:E12"/>
    <mergeCell ref="B28:E28"/>
    <mergeCell ref="B20:E20"/>
    <mergeCell ref="C14:E14"/>
    <mergeCell ref="C15:E15"/>
    <mergeCell ref="C17:E17"/>
    <mergeCell ref="B26:C26"/>
    <mergeCell ref="B22:C22"/>
    <mergeCell ref="C18:E18"/>
    <mergeCell ref="B24:E24"/>
    <mergeCell ref="C16:E16"/>
    <mergeCell ref="A9:B9"/>
  </mergeCells>
  <conditionalFormatting sqref="B10">
    <cfRule type="cellIs" dxfId="3" priority="4" operator="equal">
      <formula>0</formula>
    </cfRule>
  </conditionalFormatting>
  <conditionalFormatting sqref="F20:H20">
    <cfRule type="containsText" dxfId="2" priority="1" operator="containsText" text="Preisangabe fehlt">
      <formula>NOT(ISERROR(SEARCH("Preisangabe fehlt",F20)))</formula>
    </cfRule>
  </conditionalFormatting>
  <conditionalFormatting sqref="F22:H22">
    <cfRule type="containsText" dxfId="1" priority="6" operator="containsText" text="Umsatzsteuer fehlt">
      <formula>NOT(ISERROR(SEARCH("Umsatzsteuer fehlt",F22)))</formula>
    </cfRule>
  </conditionalFormatting>
  <conditionalFormatting sqref="F24:H24">
    <cfRule type="containsText" dxfId="0" priority="15" operator="containsText" text="Angebotspreis fehlt">
      <formula>NOT(ISERROR(SEARCH("Angebotspreis fehlt",F24)))</formula>
    </cfRule>
  </conditionalFormatting>
  <pageMargins left="0.70866141732283472" right="0.70866141732283472" top="0.78740157480314965" bottom="0.62" header="0.31496062992125984" footer="0.31496062992125984"/>
  <pageSetup paperSize="9" scale="63" orientation="landscape" r:id="rId1"/>
  <headerFooter>
    <oddHeader>&amp;LLandesbaudirektion Bayern
Beschaffung, Vergabe Verwaltungsleistungen (BVV)</oddHeader>
    <oddFooter>&amp;CSeite &amp;P von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2"/>
  <sheetViews>
    <sheetView workbookViewId="0">
      <selection activeCell="A3" sqref="A3"/>
    </sheetView>
  </sheetViews>
  <sheetFormatPr baseColWidth="10" defaultColWidth="11.42578125" defaultRowHeight="15" x14ac:dyDescent="0.25"/>
  <cols>
    <col min="3" max="3" width="56.85546875" customWidth="1"/>
  </cols>
  <sheetData>
    <row r="1" spans="1:3" ht="15.75" thickBot="1" x14ac:dyDescent="0.3">
      <c r="A1" s="56" t="s">
        <v>156</v>
      </c>
      <c r="B1" s="57" t="s">
        <v>157</v>
      </c>
      <c r="C1" s="58" t="s">
        <v>158</v>
      </c>
    </row>
    <row r="2" spans="1:3" x14ac:dyDescent="0.25">
      <c r="A2" s="59">
        <v>44894</v>
      </c>
      <c r="B2" t="s">
        <v>159</v>
      </c>
      <c r="C2" t="s">
        <v>160</v>
      </c>
    </row>
  </sheetData>
  <sheetProtection selectLockedCells="1" selectUnlockedCells="1"/>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19</vt:i4>
      </vt:variant>
    </vt:vector>
  </HeadingPairs>
  <TitlesOfParts>
    <vt:vector size="28" baseType="lpstr">
      <vt:lpstr>Inhaltsverzeichnis</vt:lpstr>
      <vt:lpstr>1.  Legende RH und RG</vt:lpstr>
      <vt:lpstr>2. LV </vt:lpstr>
      <vt:lpstr>3. Kalk. SVS UR</vt:lpstr>
      <vt:lpstr>4.1 Preisblatt UR HBS</vt:lpstr>
      <vt:lpstr>4.2 Preisblatt UR BMS</vt:lpstr>
      <vt:lpstr>5. Preisblatt SR</vt:lpstr>
      <vt:lpstr>6. Angebotssumme</vt:lpstr>
      <vt:lpstr>Änderungen</vt:lpstr>
      <vt:lpstr>Brutto</vt:lpstr>
      <vt:lpstr>'1.  Legende RH und RG'!Druckbereich</vt:lpstr>
      <vt:lpstr>'2. LV '!Druckbereich</vt:lpstr>
      <vt:lpstr>'3. Kalk. SVS UR'!Druckbereich</vt:lpstr>
      <vt:lpstr>'4.1 Preisblatt UR HBS'!Druckbereich</vt:lpstr>
      <vt:lpstr>'4.2 Preisblatt UR BMS'!Druckbereich</vt:lpstr>
      <vt:lpstr>'5. Preisblatt SR'!Druckbereich</vt:lpstr>
      <vt:lpstr>'6. Angebotssumme'!Druckbereich</vt:lpstr>
      <vt:lpstr>Inhaltsverzeichnis!Druckbereich</vt:lpstr>
      <vt:lpstr>'2. LV '!Drucktitel</vt:lpstr>
      <vt:lpstr>'4.1 Preisblatt UR HBS'!Drucktitel</vt:lpstr>
      <vt:lpstr>'4.2 Preisblatt UR BMS'!Drucktitel</vt:lpstr>
      <vt:lpstr>Nachlass_Absolut</vt:lpstr>
      <vt:lpstr>Nachlass_Prozent</vt:lpstr>
      <vt:lpstr>Netto</vt:lpstr>
      <vt:lpstr>SR_Summe_Pos.1</vt:lpstr>
      <vt:lpstr>SR_Summe_Pos.2</vt:lpstr>
      <vt:lpstr>SR_Summe_Pos.3</vt:lpstr>
      <vt:lpstr>Ust</vt:lpstr>
    </vt:vector>
  </TitlesOfParts>
  <Company>Staatsbauverwaltung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LV UR</dc:title>
  <dc:creator>Christine.Fehlow@lbd.bayern.de</dc:creator>
  <cp:lastModifiedBy>Schiller, Gabriele (Landesbaudirektion)</cp:lastModifiedBy>
  <cp:lastPrinted>2025-10-15T09:29:25Z</cp:lastPrinted>
  <dcterms:created xsi:type="dcterms:W3CDTF">2020-04-27T04:43:27Z</dcterms:created>
  <dcterms:modified xsi:type="dcterms:W3CDTF">2026-08-18T07:46:32Z</dcterms:modified>
</cp:coreProperties>
</file>