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codeName="DieseArbeitsmappe" defaultThemeVersion="166925"/>
  <xr:revisionPtr revIDLastSave="0" documentId="13_ncr:1_{C7A7F4BA-3447-4120-8B3A-BE46A199481F}" xr6:coauthVersionLast="47" xr6:coauthVersionMax="47" xr10:uidLastSave="{00000000-0000-0000-0000-000000000000}"/>
  <bookViews>
    <workbookView xWindow="-110" yWindow="-110" windowWidth="19420" windowHeight="10300" xr2:uid="{00000000-000D-0000-FFFF-FFFF00000000}"/>
  </bookViews>
  <sheets>
    <sheet name="Hinweise" sheetId="28" r:id="rId1"/>
    <sheet name="Preisblatt" sheetId="27" r:id="rId2"/>
    <sheet name="Lebenszykluskosten" sheetId="15" r:id="rId3"/>
    <sheet name="Hinweise Stromverbrauch" sheetId="8" state="hidden" r:id="rId4"/>
    <sheet name="Hintergrunddaten" sheetId="13" state="hidden" r:id="rId5"/>
  </sheets>
  <definedNames>
    <definedName name="Brutto">Preisblatt!$D$52</definedName>
    <definedName name="Netto">Preisblatt!$D$42</definedName>
    <definedName name="Ust">Preisblatt!$D$43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17" i="27" l="1"/>
  <c r="H18" i="27"/>
  <c r="I18" i="27" s="1"/>
  <c r="H19" i="27"/>
  <c r="I19" i="27" s="1"/>
  <c r="H16" i="27"/>
  <c r="I16" i="27" s="1"/>
  <c r="H23" i="27"/>
  <c r="I23" i="27" s="1"/>
  <c r="H24" i="27"/>
  <c r="I24" i="27" s="1"/>
  <c r="H25" i="27"/>
  <c r="I25" i="27" s="1"/>
  <c r="H22" i="27"/>
  <c r="I22" i="27" s="1"/>
  <c r="C3" i="27"/>
  <c r="E43" i="15"/>
  <c r="E44" i="15" s="1"/>
  <c r="E78" i="15" s="1"/>
  <c r="D49" i="27" s="1"/>
  <c r="I17" i="27"/>
  <c r="H14" i="27"/>
  <c r="I14" i="27" s="1"/>
  <c r="H13" i="27"/>
  <c r="I13" i="27" s="1"/>
  <c r="C38" i="27"/>
  <c r="C37" i="27"/>
  <c r="C36" i="27"/>
  <c r="I9" i="27"/>
  <c r="I8" i="27"/>
  <c r="I7" i="27" s="1"/>
  <c r="D36" i="27" s="1"/>
  <c r="E12" i="8"/>
  <c r="E11" i="8"/>
  <c r="C6" i="13"/>
  <c r="F68" i="15"/>
  <c r="G68" i="15"/>
  <c r="H68" i="15"/>
  <c r="I68" i="15"/>
  <c r="J68" i="15"/>
  <c r="K68" i="15"/>
  <c r="F55" i="15"/>
  <c r="G55" i="15"/>
  <c r="H55" i="15"/>
  <c r="I55" i="15"/>
  <c r="J55" i="15"/>
  <c r="K55" i="15"/>
  <c r="F56" i="15"/>
  <c r="G56" i="15"/>
  <c r="H56" i="15"/>
  <c r="I56" i="15"/>
  <c r="J56" i="15"/>
  <c r="K56" i="15"/>
  <c r="F57" i="15"/>
  <c r="G57" i="15"/>
  <c r="H57" i="15"/>
  <c r="I57" i="15"/>
  <c r="J57" i="15"/>
  <c r="K57" i="15"/>
  <c r="F59" i="15"/>
  <c r="G59" i="15"/>
  <c r="H59" i="15"/>
  <c r="I59" i="15"/>
  <c r="J59" i="15"/>
  <c r="K59" i="15"/>
  <c r="F51" i="15"/>
  <c r="G51" i="15"/>
  <c r="H51" i="15"/>
  <c r="I51" i="15"/>
  <c r="J51" i="15"/>
  <c r="K51" i="15"/>
  <c r="F52" i="15"/>
  <c r="F63" i="15" s="1"/>
  <c r="G52" i="15"/>
  <c r="G63" i="15" s="1"/>
  <c r="H52" i="15"/>
  <c r="H63" i="15" s="1"/>
  <c r="I52" i="15"/>
  <c r="I63" i="15" s="1"/>
  <c r="J52" i="15"/>
  <c r="J63" i="15"/>
  <c r="J64" i="15" s="1"/>
  <c r="K52" i="15"/>
  <c r="F36" i="15"/>
  <c r="G36" i="15"/>
  <c r="H36" i="15"/>
  <c r="I36" i="15"/>
  <c r="J36" i="15"/>
  <c r="K36" i="15"/>
  <c r="E11" i="15"/>
  <c r="E19" i="15"/>
  <c r="C23" i="15" a="1"/>
  <c r="C23" i="15" s="1"/>
  <c r="D23" i="15" s="1"/>
  <c r="D28" i="15"/>
  <c r="D27" i="15"/>
  <c r="D26" i="15"/>
  <c r="D25" i="15"/>
  <c r="D24" i="15"/>
  <c r="D22" i="15"/>
  <c r="L5" i="8"/>
  <c r="K5" i="8"/>
  <c r="J5" i="8"/>
  <c r="I5" i="8"/>
  <c r="H5" i="8"/>
  <c r="G5" i="8"/>
  <c r="F5" i="8"/>
  <c r="E8" i="8"/>
  <c r="E13" i="8"/>
  <c r="E21" i="8"/>
  <c r="E9" i="8"/>
  <c r="E7" i="8"/>
  <c r="E6" i="8"/>
  <c r="E10" i="8"/>
  <c r="H10" i="8"/>
  <c r="F76" i="15"/>
  <c r="G76" i="15"/>
  <c r="H76" i="15"/>
  <c r="I76" i="15"/>
  <c r="J76" i="15"/>
  <c r="K76" i="15"/>
  <c r="F77" i="15"/>
  <c r="G77" i="15"/>
  <c r="H77" i="15"/>
  <c r="I77" i="15"/>
  <c r="J77" i="15"/>
  <c r="K77" i="15"/>
  <c r="E52" i="15"/>
  <c r="E59" i="15"/>
  <c r="E63" i="15"/>
  <c r="E64" i="15" s="1"/>
  <c r="E79" i="15" s="1"/>
  <c r="D50" i="27" s="1"/>
  <c r="B16" i="15"/>
  <c r="E16" i="15"/>
  <c r="E76" i="15"/>
  <c r="E17" i="15"/>
  <c r="E13" i="15"/>
  <c r="E12" i="15"/>
  <c r="K63" i="15"/>
  <c r="E14" i="15"/>
  <c r="C28" i="15" a="1"/>
  <c r="C28" i="15"/>
  <c r="C26" i="15" a="1"/>
  <c r="C26" i="15"/>
  <c r="C25" i="15" a="1"/>
  <c r="C25" i="15"/>
  <c r="C27" i="15" a="1"/>
  <c r="C27" i="15"/>
  <c r="K69" i="15"/>
  <c r="K70" i="15"/>
  <c r="K80" i="15" s="1"/>
  <c r="K64" i="15"/>
  <c r="K79" i="15" s="1"/>
  <c r="E69" i="15"/>
  <c r="E70" i="15" s="1"/>
  <c r="E80" i="15" s="1"/>
  <c r="D51" i="27" s="1"/>
  <c r="J69" i="15"/>
  <c r="J70" i="15" s="1"/>
  <c r="J80" i="15" s="1"/>
  <c r="I15" i="27" l="1"/>
  <c r="D38" i="27" s="1"/>
  <c r="I21" i="27"/>
  <c r="D39" i="27" s="1"/>
  <c r="I12" i="27"/>
  <c r="D37" i="27" s="1"/>
  <c r="J79" i="15"/>
  <c r="J73" i="15"/>
  <c r="F69" i="15"/>
  <c r="F70" i="15" s="1"/>
  <c r="F80" i="15" s="1"/>
  <c r="F64" i="15"/>
  <c r="J81" i="15"/>
  <c r="I69" i="15"/>
  <c r="I70" i="15" s="1"/>
  <c r="I80" i="15" s="1"/>
  <c r="I64" i="15"/>
  <c r="G69" i="15"/>
  <c r="G70" i="15" s="1"/>
  <c r="G80" i="15" s="1"/>
  <c r="G64" i="15"/>
  <c r="K81" i="15"/>
  <c r="H64" i="15"/>
  <c r="H69" i="15"/>
  <c r="H70" i="15" s="1"/>
  <c r="H80" i="15" s="1"/>
  <c r="K73" i="15"/>
  <c r="I30" i="27" l="1"/>
  <c r="D42" i="27" s="1"/>
  <c r="E35" i="15" s="1"/>
  <c r="I73" i="15"/>
  <c r="I79" i="15"/>
  <c r="I81" i="15" s="1"/>
  <c r="F79" i="15"/>
  <c r="F81" i="15" s="1"/>
  <c r="F73" i="15"/>
  <c r="G79" i="15"/>
  <c r="G81" i="15" s="1"/>
  <c r="G73" i="15"/>
  <c r="H73" i="15"/>
  <c r="H79" i="15"/>
  <c r="H81" i="15" s="1"/>
  <c r="D44" i="27" l="1"/>
  <c r="D45" i="27"/>
  <c r="E73" i="15"/>
  <c r="E77" i="15"/>
  <c r="E81" i="15" s="1"/>
  <c r="D52" i="27"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<sst xmlns="http://schemas.openxmlformats.org/spreadsheetml/2006/main" count="465" uniqueCount="293">
  <si>
    <t xml:space="preserve">Hinweise zum Preisblatt   </t>
  </si>
  <si>
    <t>Verfahren:</t>
  </si>
  <si>
    <t xml:space="preserve">Preisblatt </t>
  </si>
  <si>
    <t xml:space="preserve">Verfahren: </t>
  </si>
  <si>
    <t>lfd. Nr.</t>
  </si>
  <si>
    <t>Produkt/Bezeichnung</t>
  </si>
  <si>
    <t>Verweis Vergabeunterlage
(Leistungsbeschreibung - LB)</t>
  </si>
  <si>
    <t xml:space="preserve">Mengen-
gerüst </t>
  </si>
  <si>
    <t>Einheit</t>
  </si>
  <si>
    <t>Einzelpreis netto 
in EURO</t>
  </si>
  <si>
    <t>Mengengerüst 48 Monate</t>
  </si>
  <si>
    <t xml:space="preserve"> Gesamtpreis netto 
in EURO</t>
  </si>
  <si>
    <t xml:space="preserve">PREISPOSITIONEN </t>
  </si>
  <si>
    <t xml:space="preserve">1. </t>
  </si>
  <si>
    <t>Pauschalpreis High-Speed Inkjetrollendrucksystem</t>
  </si>
  <si>
    <t>1.1</t>
  </si>
  <si>
    <t>Hochleistungs-Endlosdigitaldrucksystem als Twin-System ( 2 Engines, Duplex) Lieferung inkl. Auf- und Abwicklereeinheiten, Installation Neusystem und Anbindung an vorhandenes WF System, sowie Demontage und Entsorgung Altsystem, gemäß LB</t>
  </si>
  <si>
    <t>4.1</t>
  </si>
  <si>
    <t>Stück</t>
  </si>
  <si>
    <t>1.2</t>
  </si>
  <si>
    <t>Rolle-Stapel Lösung mit Bahnmerger / Einzelblattlinie (Buffer, LoopControl, Merger, Cutter, Stacker, Bandablage) Installation Neusystem und Anbindung, sowie Demontage und Entsorgung Altsystem, gemäß LB</t>
  </si>
  <si>
    <t>2.</t>
  </si>
  <si>
    <t>Full-Service-Vertrag</t>
  </si>
  <si>
    <t>Einzelpreis pro Monat</t>
  </si>
  <si>
    <t>48 Monte</t>
  </si>
  <si>
    <t>3.1</t>
  </si>
  <si>
    <t>Full-Service-Vertrag, SLA gemäß Leistungsbeschreibung,
Pauschale Hochleistungs-Endlosdigitaldrucksystem</t>
  </si>
  <si>
    <t>4.4</t>
  </si>
  <si>
    <t>Mon</t>
  </si>
  <si>
    <t>3.2</t>
  </si>
  <si>
    <t>Full-Service-Vertrag, SLA gemäß Leistungsbeschreibung,
Pauschale Rolle-Stapel Lösung mit Bahnmerger / Einzelblattlinie</t>
  </si>
  <si>
    <t>3.</t>
  </si>
  <si>
    <t>Dienstleistungen</t>
  </si>
  <si>
    <t xml:space="preserve">Einzelpreis  </t>
  </si>
  <si>
    <t>Schätzung Mengengerüst</t>
  </si>
  <si>
    <t>3.3</t>
  </si>
  <si>
    <t>Preis einer Anfahrt (Hin und Zurück) für Leistungen, die nicht unter Full- Service oder Gewährleistung fallen; z. B. Die Rufbereitschaft</t>
  </si>
  <si>
    <t>LE</t>
  </si>
  <si>
    <t>3.4</t>
  </si>
  <si>
    <t>Preis je Reparaturstunde für Leistungen, die nicht unter Full- Service oder Gewährleistung fallen</t>
  </si>
  <si>
    <t>4.4.10</t>
  </si>
  <si>
    <t>Std.</t>
  </si>
  <si>
    <t>3.5</t>
  </si>
  <si>
    <t>TS</t>
  </si>
  <si>
    <t>3.6</t>
  </si>
  <si>
    <t>Preis für Rufbereitschaft 24/7 für 1 Woche *)</t>
  </si>
  <si>
    <t>4.</t>
  </si>
  <si>
    <t>User Charge</t>
  </si>
  <si>
    <t>kg</t>
  </si>
  <si>
    <t>Gesamtsumme:</t>
  </si>
  <si>
    <t>Berechnung Wertungspreis:</t>
  </si>
  <si>
    <t>lfd. Nr. Preisblatt</t>
  </si>
  <si>
    <t>Bezeichnung</t>
  </si>
  <si>
    <t>1.</t>
  </si>
  <si>
    <t>5.</t>
  </si>
  <si>
    <t>gewichteter Angebotspreis (netto):</t>
  </si>
  <si>
    <t>Umsatzsteuer :</t>
  </si>
  <si>
    <t>Umsatzsteuer in Euro:</t>
  </si>
  <si>
    <t>gewichteter Angebotspreis brutto:</t>
  </si>
  <si>
    <t>gewährter Skonto in Prozent:</t>
  </si>
  <si>
    <t>Skontofrist in Tagen:</t>
  </si>
  <si>
    <t>Betrag Skonto:</t>
  </si>
  <si>
    <t>Verbrauchkosten Tinte gesamt:</t>
  </si>
  <si>
    <t>Stromkosten gesamt:</t>
  </si>
  <si>
    <t>CO2-Kosten gesamt:</t>
  </si>
  <si>
    <t>Wertungspreis:</t>
  </si>
  <si>
    <t xml:space="preserve">*) eine Preisliste mit Stundensatz sowie sämtlichen Aufschlägen für Nachtarbeit, Samstage, Sonn- und Feiertage sowie der Berechnung des hier angegebenen Preises ist beizufügen
</t>
  </si>
  <si>
    <t>Berechnung der Lebenszykluskosten</t>
  </si>
  <si>
    <r>
      <t xml:space="preserve">Ausfüllhinweise: </t>
    </r>
    <r>
      <rPr>
        <sz val="11"/>
        <color theme="1"/>
        <rFont val="Calibri"/>
        <family val="2"/>
        <scheme val="minor"/>
      </rPr>
      <t>Die farbig (gelb, grün und blau) hinterlegten Zellen müssen ausgefüllt werden. Die grau hinterlegten Zellen werden automatisch berechnet.</t>
    </r>
  </si>
  <si>
    <t>Legende Farbgebung:</t>
  </si>
  <si>
    <t>Zentrale Angaben zum Beschaffungs- gegenstand</t>
  </si>
  <si>
    <t>Bieterangaben</t>
  </si>
  <si>
    <t>Vorgaben aus den Hintergrunddaten</t>
  </si>
  <si>
    <t>Übergeordnete Angaben</t>
  </si>
  <si>
    <t>Hinweis zur Eingabe</t>
  </si>
  <si>
    <t>Wert</t>
  </si>
  <si>
    <t>Jahr der Inbetriebnahme</t>
  </si>
  <si>
    <t>Jahr</t>
  </si>
  <si>
    <t>1. Jahr in dem Stromkosten anfallen</t>
  </si>
  <si>
    <t>Nutzungsdauer bzw. Bilanzzeitraum Lebenszyklus</t>
  </si>
  <si>
    <t>Jahre</t>
  </si>
  <si>
    <t>siehe Tabellenblatt Hin- weise Stromverbrauch</t>
  </si>
  <si>
    <t>Strompreis und Strompreisentwicklung</t>
  </si>
  <si>
    <t>Strompreis im 1. Jahr der Nutzung</t>
  </si>
  <si>
    <t>Euro/kWh</t>
  </si>
  <si>
    <t>Vorgabe, überschreibbar</t>
  </si>
  <si>
    <t>Jährliche Strompreissteigerung</t>
  </si>
  <si>
    <t>Prozent</t>
  </si>
  <si>
    <t>Abzinsung: Diskontsatz</t>
  </si>
  <si>
    <t>Reale Preissteigerungsrate Strom</t>
  </si>
  <si>
    <t>berechneter Wert</t>
  </si>
  <si>
    <t>Emissionsfaktor und CO2-Preis</t>
  </si>
  <si>
    <t>kg CO2e/kWh</t>
  </si>
  <si>
    <t>CO2-Preis</t>
  </si>
  <si>
    <t>Euro / t CO2e</t>
  </si>
  <si>
    <t>Vorgabe: KlimakostenV</t>
  </si>
  <si>
    <t>Hinweise zu Ausfüllen gemeinsamer Werte (siehe auch Tabellenblatt "Hinweise Stromverbrauch")</t>
  </si>
  <si>
    <t>Andere Geräte. Berechnung mit Jahresstromverbrauch</t>
  </si>
  <si>
    <r>
      <t>Û</t>
    </r>
    <r>
      <rPr>
        <sz val="11"/>
        <color theme="1"/>
        <rFont val="Calibri Light"/>
        <family val="2"/>
        <scheme val="major"/>
      </rPr>
      <t xml:space="preserve"> bitte Produktgruppe im Drop-Down-Menü auswählen</t>
    </r>
  </si>
  <si>
    <t>Bezeichnung Zeile</t>
  </si>
  <si>
    <t>Vorschlagswert</t>
  </si>
  <si>
    <t>Zeile in diesem Blatt</t>
  </si>
  <si>
    <t>Nutzungsdauer in Jahren</t>
  </si>
  <si>
    <t>Option zur Berechnung des Stromverbrauchs</t>
  </si>
  <si>
    <t>Jährliche Nutzungsstunden Betrieb</t>
  </si>
  <si>
    <t>Bezugsgröße auf der Kennzeichnung</t>
  </si>
  <si>
    <t>Anzahl Bezugsgröße auf der Kennzeichnung</t>
  </si>
  <si>
    <t>Tatsächlich genutzte Anzahl der Bezugsgröße</t>
  </si>
  <si>
    <t>Jährlicher Stromverbrauch direkte Eingabe der Werte</t>
  </si>
  <si>
    <t>Eingabe der Angebotskonditionen</t>
  </si>
  <si>
    <t xml:space="preserve">Angebot </t>
  </si>
  <si>
    <t>Angebot 7</t>
  </si>
  <si>
    <t>Angebot 8</t>
  </si>
  <si>
    <t>Angebot 9</t>
  </si>
  <si>
    <t>Angebot 10</t>
  </si>
  <si>
    <t>Angebot 11</t>
  </si>
  <si>
    <t>Angebot 12</t>
  </si>
  <si>
    <t>Anbieter / Hersteller / Produktbezeichnung</t>
  </si>
  <si>
    <t>Text-Bezeichnung</t>
  </si>
  <si>
    <t>pro Angebot</t>
  </si>
  <si>
    <t>Einmalige Kosten</t>
  </si>
  <si>
    <t>Angebotspreis (gesamt für alle Produkte)</t>
  </si>
  <si>
    <t>Euro</t>
  </si>
  <si>
    <t>Anzahl beschaffter Produkte (Multiplikator für Stromverbrauch)</t>
  </si>
  <si>
    <t>Anzahl</t>
  </si>
  <si>
    <t>gilt für alle Angebote</t>
  </si>
  <si>
    <t>Tintenverbrauch</t>
  </si>
  <si>
    <t>Menge</t>
  </si>
  <si>
    <t>Tintenverbrauch in ml pro m² Druckfläche auf Basis des Referenzdruckbildes (Kontrollwert)</t>
  </si>
  <si>
    <t>Entstehende Verbrauchkosten Tinte pro Jahr</t>
  </si>
  <si>
    <t>Entstehende Verbauchskosten Tinte über die gesamte Laufzeit (abgezinst)</t>
  </si>
  <si>
    <t xml:space="preserve">Jährlicher Stromverbrauch </t>
  </si>
  <si>
    <t>Vorauswahl der Option</t>
  </si>
  <si>
    <t>Option 3</t>
  </si>
  <si>
    <r>
      <t>Û</t>
    </r>
    <r>
      <rPr>
        <sz val="11"/>
        <color theme="1"/>
        <rFont val="Calibri Light"/>
        <family val="2"/>
        <scheme val="major"/>
      </rPr>
      <t xml:space="preserve"> bitte Option im Drop-Down-Menü auswählen</t>
    </r>
  </si>
  <si>
    <t>Option 1: Leistungswerte aus den Bieterangaben</t>
  </si>
  <si>
    <t>Leistungsaufnahme Betriebszustand</t>
  </si>
  <si>
    <t>W</t>
  </si>
  <si>
    <t>Leistungsaufnahme Auszustand</t>
  </si>
  <si>
    <t>Stunden/Jahr</t>
  </si>
  <si>
    <t>Berechnung jährlicher Stromverbrauch aus Leistungswerten</t>
  </si>
  <si>
    <t>kWh/Jahr</t>
  </si>
  <si>
    <t>Option 2: Angabe auf der EU-Energieeffizienzkennzeichnung</t>
  </si>
  <si>
    <t>Übernahme der Werte aus der EU-Energieeffizienzkennzeichnung (gilt für alle Angebote)</t>
  </si>
  <si>
    <t>Bezugsgröße auf der Kennzeichnung
(z.B. Spülzyklen, Waschzyklen, Stunden, Wochen)</t>
  </si>
  <si>
    <t>Text</t>
  </si>
  <si>
    <t>Energieverbrauch für genannte Bezugsgröße aus Kennzeichnung</t>
  </si>
  <si>
    <t>kWh/Bezugsgröße</t>
  </si>
  <si>
    <t>Berechnung jährlicher Stromverbrauch aus Kennzeichnung</t>
  </si>
  <si>
    <t xml:space="preserve">   Direkte Angabe des jährlichen Stromverbrauchs</t>
  </si>
  <si>
    <t>Jährlicher Stromverbrauch bei 1700 Betriebsstunden und 570 Stunden Stand-by</t>
  </si>
  <si>
    <t>Übernahme des jährlichen Stromverbrauchs für Berechnung</t>
  </si>
  <si>
    <t>Stromkosten über die Lebensdauer (abgezinst)</t>
  </si>
  <si>
    <t>Externe Kosten der CO2-Emissionen aus der Strombereitstellung</t>
  </si>
  <si>
    <t>Sollen externe Kosten für CO2-Emissionen berechnet werden?</t>
  </si>
  <si>
    <t>Ja/Nein</t>
  </si>
  <si>
    <t>Ja</t>
  </si>
  <si>
    <t>CO2-Emissionen der Strombereitstellung über die Lebensdauer</t>
  </si>
  <si>
    <t>t CO2e</t>
  </si>
  <si>
    <t>Externe Kosten CO2-Emissionen der Strombereitstellung über die Lebensdauer</t>
  </si>
  <si>
    <t>Gesamte Lebenszykluskosten</t>
  </si>
  <si>
    <t>Gesamte Lebenszykluskosten einschließlich CO2-Kosten</t>
  </si>
  <si>
    <t>Übersicht Angebotsvergleich Lebenszykluskosten über gesamte Nutzungsdauer</t>
  </si>
  <si>
    <t>Angebotspreis netto</t>
  </si>
  <si>
    <t>Verbrauchskosten Tinte</t>
  </si>
  <si>
    <t>Stromkosten</t>
  </si>
  <si>
    <t>CO2-Kosten</t>
  </si>
  <si>
    <t>Gesamtkosten</t>
  </si>
  <si>
    <t>Annahmen für die Berechnung der Lebenszykluskosten unnd etwaige benutzerdefinierte Anpassungen des jährlichen Stromverbrauchs</t>
  </si>
  <si>
    <t>Option 1</t>
  </si>
  <si>
    <t>Option 2</t>
  </si>
  <si>
    <t>Produktgruppe</t>
  </si>
  <si>
    <t>Bezüge Lebenszykluskostenberechnung</t>
  </si>
  <si>
    <t>Berechnung des jährlichen Stromverbrauchs</t>
  </si>
  <si>
    <t>Benutzerdefinierte Anpassung des jährlichen Stromverbrauchs in Abhängkigkeit des voraussichtichen Nutzungsmusters</t>
  </si>
  <si>
    <t>Nutzungsdauer 
in Jahren</t>
  </si>
  <si>
    <t>Tatsächlich genutzte Anzahl der Bezugsgröße (Beispielwerte)</t>
  </si>
  <si>
    <t>Jährlicher Stromverbrauch</t>
  </si>
  <si>
    <t>Stationäre Computer</t>
  </si>
  <si>
    <t xml:space="preserve">Lebenszykluskosten für 3 Jahre Nutzung bei 2080 jährlichen Benutzungsstunden </t>
  </si>
  <si>
    <t>Vom Bieter werden bei Option 1 die Leistungsaufnahmen im Leerlaufzustand (Idle-Mode) = Betriebszustand und im ausgeschalteten Zustand angegeben.</t>
  </si>
  <si>
    <t>-</t>
  </si>
  <si>
    <t>Tragbare Computer</t>
  </si>
  <si>
    <t>Beamer</t>
  </si>
  <si>
    <t>Lebenszykluskosten für 3 Jahre bei jährlich 738 Stunden im Normalmodus und 312 Stunden im Eco-Modus sowie die restliche Zeit ohne Energieverbrauch.</t>
  </si>
  <si>
    <t>Die vom Bieter im Angebot anzugebende Leistungsaufnahme im Normal-Modus in Watt ist mit 738/1050  zu multiplizieren sowie Leistungsaufnahme im Eco-Modus in Watt ist mit 312/1050 zu multiplizieren. Beide Werte sind dann zu addieren, um eine durchschnittliche Leistungsaufnahme im Betriebszustand bei Option 1 zu erhalten.</t>
  </si>
  <si>
    <t>Digitale interaktive Whiteboards</t>
  </si>
  <si>
    <t xml:space="preserve">Lebenszykluskosten für 10 Jahre Nutzung bei 1760 jährlichen Benutzungsstunden </t>
  </si>
  <si>
    <t>Vom Bieter werden bei Option 1 die Leistungsaufnahmen im Betriebszustand (P_on) und im ausgeschalteten Zustand (P_off) angegeben.</t>
  </si>
  <si>
    <t>Server für Rechenzentren</t>
  </si>
  <si>
    <t>Lebenszykluskosten für 5 Jahre Nutzung mit einer gemittelten elektrischen Leistungsaufnahme.</t>
  </si>
  <si>
    <t xml:space="preserve">Der Bieter gibt als Option 1 die maximale Leistungsaufnahme (P_max) und die Leerlaufleistung (P_idle) an, die zu gleichen Anteilen (4380 h) über 1 Jahr genutzt werden. </t>
  </si>
  <si>
    <t>Datenspeicherprodukte</t>
  </si>
  <si>
    <t>Lebenszykluskosten für 5 Jahre Nutzung mit konstanter Leistungsaufnahme im Leerlaufmodus.</t>
  </si>
  <si>
    <t xml:space="preserve">Der Bieter gibt als Option 1 die Leerlaufleistung (P_idle) als Betriebszustand an, der 8760 Stunden pro Jahr aktiv ist. </t>
  </si>
  <si>
    <t>Netzwerkgeräte</t>
  </si>
  <si>
    <t>Andere Geräte. Berechnung mit Leistungsaufnahme</t>
  </si>
  <si>
    <t>Festlegung der Nutzungsdauer (n) z.B. nach AFA-Tabelle, Festlegung jährlicher Betriebsstunden (bs).</t>
  </si>
  <si>
    <t>Vom Bieter werden bei Option 1 die Leistungsaufnahmen im Betriebszustand und im ausgeschalteten Zustand angegeben.</t>
  </si>
  <si>
    <t>n</t>
  </si>
  <si>
    <t>bs</t>
  </si>
  <si>
    <t>Innenbeleuchtung</t>
  </si>
  <si>
    <t>Lebenszykluskosten für 15 Jahre Nutzung bei festzulegender jährliche Brenndauer.</t>
  </si>
  <si>
    <t xml:space="preserve">Eingabe des Stromverbrauchs für 1000 Stunden Brenndauer gemäß Energielabel (Option 2), wie vom Bieter im Angebot angegeben. </t>
  </si>
  <si>
    <t xml:space="preserve">Die jährliche Brenndauer der Lampe / Leuchte in Stunden pro Jahr lässt sich bei der tatsächlich genutzte Anzahl anpassen.  Beispiel: wird die Leuchte an 200 Tagen jeweils 10 Stunden genutzt, so muss als tatsächlich genutzte Anzahl 2000 Stunden pro Jahr angegeben werden. Zu beachten ist, dass die für die entsprechende Lampe/Leuchte im Angebot angegebene Lebensdauer nicht überschritten werden darf. Beispielsweise liegt bei einer Lebensdauer von 50.000 Stunden die maximale jährliche Brenndauer über 15 Jahre bei 3333 Stunden pro Jahr. </t>
  </si>
  <si>
    <t>Stunden 
Brenndauer</t>
  </si>
  <si>
    <t>Kühl- und Gefriergeräte</t>
  </si>
  <si>
    <t xml:space="preserve">Lebenszykluskosten für 10 Jahre Nutzung bei durchgängig eingeschaltetem Gerät </t>
  </si>
  <si>
    <t>Eingabe des Stromverbrauchs gemäß Energielabel (Option 2), wie vom Bieter im Angebot angegeben.</t>
  </si>
  <si>
    <t>Sollte das Gerät dauerhaft nur einen Teil des Jahres genutzt werden, kann die tatsächlich genutzte Anzahl auf einen Wert kleiner 1 gesetzt werden. Beispiel 6/12 Monate = 0,5</t>
  </si>
  <si>
    <t>Geschirrspüler</t>
  </si>
  <si>
    <t>Lebenszykluskosten für 7 Jahre Nutzung bei jährlich 280 Spülzyklen.</t>
  </si>
  <si>
    <t xml:space="preserve">Der vom Bieter im Angebot gemäß Energielabel (Option 2) angegebene Stromverbrauch pro 100 Zyklen wird mit 2,8 multipliziert um den Jahresstromverbrauch für 280 Zyklen zu erhalten. </t>
  </si>
  <si>
    <t xml:space="preserve">Die Anzahl der Spülzyklen kann variiert werden, in dem der im Angebot angegebene  Stromverbrauch pro 100 Zyklen entsprechend umgerechnet und eingegeben wird. </t>
  </si>
  <si>
    <t>Spülzyklen</t>
  </si>
  <si>
    <t>Waschmaschine</t>
  </si>
  <si>
    <t>Lebenszykluskosten für 7 Jahre Nutzung bei jährlich 220 Waschzyklen.</t>
  </si>
  <si>
    <t xml:space="preserve">Der vom Bieter im Angebot gemäß Energielabel (Option 2) angegebene Stromverbrauch pro 100 Zyklen wird mit 2,2 multipliziert um den in das Tool einzugebenden Jahresstromverbrauch für 220 Zyklen zu erhalten. </t>
  </si>
  <si>
    <t xml:space="preserve">Die Anzahl der Waschzyklen kann variiert werden, in dem der im Angebot angegebene  Stromverbrauch pro 100 Zyklen entsprechend umgerechnet und eingegeben wird. </t>
  </si>
  <si>
    <t>Waschzyklen</t>
  </si>
  <si>
    <t>Snack- und Getränkeautomat</t>
  </si>
  <si>
    <t>Lebenszykluskosten für 7 Jahre Nutzung bei dauerhaft eingeschaltetem Gerät.</t>
  </si>
  <si>
    <t>Sollte das Gerät dauerhaft nur einen Teil des Jahres genutzt werden, kann die tatsächlich genutzte Anzahl auf einen Wert kleiner 1 gesetzt werden. Beispiel 6/12 Monate = 0,5.</t>
  </si>
  <si>
    <t>Displays</t>
  </si>
  <si>
    <t>Lebenszykluskosten für 7 Jahre Nutzung bei je nach Produktgruppe unterschiedlicher jährlicher Nutzungsdauer. Fernseher: 1460 Stunden pro Jahr; Computer-Monitore: 2080 Stunden pro Jahr; Signage Displays: 2650 Stunden pro Jahr.</t>
  </si>
  <si>
    <t>Der vom Bieter im Angebot gemäß Energielabel (Option 2) angegebene Stromverbrauch pro 1000 Stunden wird anhand der für die jeweilige Produktgruppe angegebenen Nutzungsdauer angepasst.</t>
  </si>
  <si>
    <t>Sollen die Lebenszykluskosten für eine andere jährliche Nutzungsdauer berechnet werden, dann erfolgt die Umrechnung und Eingabe analog.</t>
  </si>
  <si>
    <t>Stunden</t>
  </si>
  <si>
    <t>Fernseher: 1460
Computer-Monitore: 2080
Signage Displays: 2650</t>
  </si>
  <si>
    <t xml:space="preserve">Bürogeräte mit Druckfunktion </t>
  </si>
  <si>
    <t>Lebenszykluskosten für 3 Jahre Nutzung für Drucker, Scanner, Fax- und Multifunktionsgeräte; Lebenszykluskosten für 7 Jahre Nutzung für Kopierer bei normaler Nutzung.</t>
  </si>
  <si>
    <t>Der vom Bieter im Angebot anzugebende Stromverbrauch pro Woche in kWh ist mit 52 zu multiplizeren (Option 2).</t>
  </si>
  <si>
    <t>Anpassung der tatsächlich genutzten Anzahl auf 52 Wochen oder einen entsprechend geringeren Wert (z.B. wegen Ferienzeiten).</t>
  </si>
  <si>
    <t>Wochen</t>
  </si>
  <si>
    <t>Festlegung der Nutzungsdauer (n) z.B. nach AFA-Tabelle, Vorgabe einer Berechnungsformel für jährlichen Stromverbrauch (sv).</t>
  </si>
  <si>
    <t>Der Bieter erhält in Option 3 eine Berechnungsformel bzw. eine Anleitung, wie er den jährlichen Stromverbrauch zu bestimmen hat. Die Berechnung muss einheitlich für alle Angebote erfolgen.</t>
  </si>
  <si>
    <t>sv</t>
  </si>
  <si>
    <t>Hintergrunddaten</t>
  </si>
  <si>
    <t>Quelle / Annahme</t>
  </si>
  <si>
    <t>Link zur Quelle</t>
  </si>
  <si>
    <t>Diskontsatz/Kalkulationszinssatz 2025</t>
  </si>
  <si>
    <t xml:space="preserve">Rundschreiben des Bundesfinanzministeriums vom 23. Juni 2025: Kalkulationszinssätze für Wirtschaftlichkeitsuntersuchungen
Nominaler Kalkulationszinssatz (Durchschnittszinssatz) gemäß Nummer VII. des Abschnitts B der „Arbeitsanleitung Einführung in Wirtschaftlichkeitsuntersuchungen“ (Anhang zur VV Nr. 2.3 zu § 7 BHO) </t>
  </si>
  <si>
    <t>Personal- und Sachkosten für Kostenberechnungen/Wirtschaftlichkeitsuntersuchungen, https://www.bundesfinanzministerium.de/Content/DE/Standardartikel/Themen/Oeffentliche_Finanzen/Bundeshaushalt/personalkosten-sachkosten.html</t>
  </si>
  <si>
    <t>Nominale Preissteigerungsrate Strom 2024</t>
  </si>
  <si>
    <t>Verbraucherpreisindex: Deutschland, Jahre, Klassifikation der Verwendungszwecke des Individualkonsums, CC13-0451 Strom, Verbraucherpreisindex, Mittelwert berechnet über den Zeitraum von 10 Jahren: 2014: 91,5, 2024: 127,4 -&gt; p = (127,4/91,5)^(1/10)</t>
  </si>
  <si>
    <t>https://www-genesis.destatis.de/datenbank/online/url/63004c9b</t>
  </si>
  <si>
    <t>Jahr des Basisstrompreises</t>
  </si>
  <si>
    <t>Jahr der Aktualisierung der Rechentools</t>
  </si>
  <si>
    <t>Strompreis</t>
  </si>
  <si>
    <t>EUR/kWh</t>
  </si>
  <si>
    <t>Strompreis 2025</t>
  </si>
  <si>
    <t>BDEW 2025, https://www.bdew.de/media/documents/BDEW-Strompreisanalyse_05-2025.pdf</t>
  </si>
  <si>
    <t>Externe Kosten CO2-Emissionen</t>
  </si>
  <si>
    <t>EUR/t</t>
  </si>
  <si>
    <t>Verordnung über die Berechnung von Klimaschadenskosten (KlimakostenV) des Landes Berlin vom 07. 06. 2022</t>
  </si>
  <si>
    <t>https://gesetze.berlin.de/bsbe/document/jlr-KlimaKostVBErahmen</t>
  </si>
  <si>
    <t>Emissionsfaktor Strom 2025</t>
  </si>
  <si>
    <t>Berechnung durch Ecoinvent 3.10, GWP nach IPCC 2021, finale Version; Entwicklung der Treibhausgasemissionen basiert auf Harthan et al. (2023)</t>
  </si>
  <si>
    <t>Harthan, Ralph O., Hannah Förster, Kerstin Borkowski, Hannes Böttcher, Sibylle Braungardt, Veit Bürger, Lukas Emele, et al. “Projektionsbericht 2023 für Deutschland.” UBA, 2023, online abrufbar unter: https://www.umweltbundesamt.de/publikationen/projektionsbericht-2023-fuer-deutschland
IPCC, 2021: Climate Change 2021: The Physical Science Basis. https://report.ipcc.ch/ar6/wg1/IPCC_AR6_WGI_FullReport.pdf; Zusatzmaterial unter https://www.ipcc.ch/report/ar6/wg1/downloads/report/IPCC_AR6_WGI_Chapter07_SM.pdf</t>
  </si>
  <si>
    <t>Emissionsfaktor Strom 2026</t>
  </si>
  <si>
    <t>Emissionsfaktor Strom 2027</t>
  </si>
  <si>
    <t>Emissionsfaktor Strom 2028</t>
  </si>
  <si>
    <t>Emissionsfaktor Strom 2029</t>
  </si>
  <si>
    <t>Emissionsfaktor Strom 2030</t>
  </si>
  <si>
    <t>Emissionsfaktor Strom 2031</t>
  </si>
  <si>
    <t>Emissionsfaktor Strom 2032</t>
  </si>
  <si>
    <t>Emissionsfaktor Strom 2033</t>
  </si>
  <si>
    <t>Emissionsfaktor Strom 2034</t>
  </si>
  <si>
    <t>Emissionsfaktor Strom 2035</t>
  </si>
  <si>
    <t>Emissionsfaktor Strom 2036</t>
  </si>
  <si>
    <t>Emissionsfaktor Strom 2037</t>
  </si>
  <si>
    <t>Emissionsfaktor Strom 2038</t>
  </si>
  <si>
    <t>Emissionsfaktor Strom 2039</t>
  </si>
  <si>
    <t>Emissionsfaktor Strom 2040</t>
  </si>
  <si>
    <t>Emissionsfaktor im Jahr n</t>
  </si>
  <si>
    <t>Funktion</t>
  </si>
  <si>
    <r>
      <t xml:space="preserve">EF = 1,21 * (Jahr - 2022) ^ (-0,85); gütig für Jahr </t>
    </r>
    <r>
      <rPr>
        <sz val="11"/>
        <color theme="1"/>
        <rFont val="Calibri"/>
        <family val="2"/>
      </rPr>
      <t>≥</t>
    </r>
    <r>
      <rPr>
        <sz val="11"/>
        <color theme="1"/>
        <rFont val="Calibri"/>
        <family val="2"/>
        <scheme val="minor"/>
      </rPr>
      <t xml:space="preserve"> 2025 </t>
    </r>
  </si>
  <si>
    <t>eigene Berechnungen anhand obiger Datentabelle</t>
  </si>
  <si>
    <t>Mittlerer Emissionsfaktor von Jahr1 bis Jahr2</t>
  </si>
  <si>
    <t>EF_m = (8,067*(Jahr2-2022)^(0,15)-8,067*(Jahr1-2022)^(0,15))/(Jahr2-Jahr1); gütig für Jahr ≥ 2025 und mindestens 2 Jahre</t>
  </si>
  <si>
    <t>020/2026 OV Drucksystem</t>
  </si>
  <si>
    <t>4.4.11</t>
  </si>
  <si>
    <t xml:space="preserve">Kosten für 1 kg Tinte Farbe </t>
  </si>
  <si>
    <t>Kosten für 1 kg Tinte s/w</t>
  </si>
  <si>
    <t xml:space="preserve">User Charge pro 1000 12" Vorschübe s/w pro Engine </t>
  </si>
  <si>
    <t>User Charge pro 1000 12" Vorschübe 4 Farb pro Engine</t>
  </si>
  <si>
    <t>Abkaufswert Nachverarbeitungsmodul**</t>
  </si>
  <si>
    <t>**) Der Abkaufswert geht nicht in die Angebotswertung ein</t>
  </si>
  <si>
    <t>V006 Stand 16.07.2026</t>
  </si>
  <si>
    <t>Tintenverbrauch in ml pro 1.000 Seiten auf Basis des Referenzdruckbildes 1 Standardschreiben - Anlage Muster 1 Anschreiben.pdf (94 % des Druckvolumens)</t>
  </si>
  <si>
    <t>Tintenverbrauch in ml pro 1.000 Seiten auf Basis des Referenzdruckbildes 3 Überweisungsträger - Anlage Muster 3 Ueberweiser.pdf (2 % des Druckvolumens)</t>
  </si>
  <si>
    <t>Tintenverbrauch in ml pro 1.000 Seiten auf Basis des Referenzdruckbildes 2 Zustellungsurkunde - Anlage Muster 2 PZU.pdf (3 % des Druckvolumens)</t>
  </si>
  <si>
    <t xml:space="preserve">Preis für Vor-Ort- Servcie außerhalb der Servicezeiten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</si>
</sst>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7" formatCode="#,##0.00\ &quot;€&quot;;\-#,##0.00\ &quot;€&quot;"/>
    <numFmt numFmtId="8" formatCode="#,##0.00\ &quot;€&quot;;[Red]\-#,##0.00\ &quot;€&quot;"/>
    <numFmt numFmtId="44" formatCode="_-* #,##0.00\ &quot;€&quot;_-;\-* #,##0.00\ &quot;€&quot;_-;_-* &quot;-&quot;??\ &quot;€&quot;_-;_-@_-"/>
    <numFmt numFmtId="164" formatCode="0.0%"/>
    <numFmt numFmtId="165" formatCode="0.0000"/>
    <numFmt numFmtId="166" formatCode="0.000"/>
    <numFmt numFmtId="167" formatCode="#,##0.00\ &quot;€&quot;;[Red]\-#,##0.00\ &quot;€&quot;;\-"/>
    <numFmt numFmtId="168" formatCode="#,##0.0000\ &quot;€&quot;;[Red]\-#,##0.0000\ &quot;€&quot;"/>
  </numFmts>
  <fonts count="33" x14ac:knownFonts="1">
    <font>
      <sz val="11"/>
      <color theme="1"/>
      <name val="Calibri"/>
      <family val="2"/>
      <scheme val="minor"/>
    </font>
    <font>
      <sz val="11"/>
      <color theme="1"/>
      <name val="Calibri"/>
      <family val="2"/>
      <scheme val="minor"/>
    </font>
    <font>
      <b/>
      <sz val="11"/>
      <color theme="1"/>
      <name val="Calibri"/>
      <family val="2"/>
      <scheme val="minor"/>
    </font>
    <font>
      <b/>
      <u/>
      <sz val="16"/>
      <name val="Arial"/>
      <family val="2"/>
    </font>
    <font>
      <b/>
      <sz val="16"/>
      <name val="Arial"/>
      <family val="2"/>
    </font>
    <font>
      <b/>
      <sz val="14"/>
      <color theme="1"/>
      <name val="Calibri"/>
      <family val="2"/>
      <scheme val="minor"/>
    </font>
    <font>
      <sz val="8"/>
      <name val="Calibri"/>
      <family val="2"/>
      <scheme val="minor"/>
    </font>
    <font>
      <b/>
      <sz val="16"/>
      <color theme="1"/>
      <name val="Calibri"/>
      <family val="2"/>
      <scheme val="minor"/>
    </font>
    <font>
      <sz val="11"/>
      <color theme="1"/>
      <name val="Calibri"/>
      <family val="2"/>
    </font>
    <font>
      <sz val="11"/>
      <name val="Calibri"/>
      <family val="2"/>
      <scheme val="minor"/>
    </font>
    <font>
      <b/>
      <sz val="11"/>
      <name val="Calibri"/>
      <family val="2"/>
      <scheme val="minor"/>
    </font>
    <font>
      <i/>
      <sz val="11"/>
      <color theme="1" tint="0.34998626667073579"/>
      <name val="Calibri"/>
      <family val="2"/>
      <scheme val="minor"/>
    </font>
    <font>
      <b/>
      <i/>
      <sz val="11"/>
      <color theme="1"/>
      <name val="Calibri"/>
      <family val="2"/>
      <scheme val="minor"/>
    </font>
    <font>
      <sz val="11"/>
      <color theme="0"/>
      <name val="Calibri"/>
      <family val="2"/>
      <scheme val="minor"/>
    </font>
    <font>
      <sz val="16"/>
      <color rgb="FF00B050"/>
      <name val="Wingdings"/>
      <charset val="2"/>
    </font>
    <font>
      <sz val="11"/>
      <color theme="1"/>
      <name val="Calibri Light"/>
      <family val="2"/>
      <scheme val="major"/>
    </font>
    <font>
      <sz val="10"/>
      <color theme="1"/>
      <name val="Calibri"/>
      <family val="2"/>
      <scheme val="minor"/>
    </font>
    <font>
      <u/>
      <sz val="11"/>
      <color theme="10"/>
      <name val="Calibri"/>
      <family val="2"/>
      <scheme val="minor"/>
    </font>
    <font>
      <sz val="11"/>
      <color rgb="FFFF0000"/>
      <name val="Calibri"/>
      <family val="2"/>
      <scheme val="minor"/>
    </font>
    <font>
      <b/>
      <sz val="12"/>
      <color theme="0"/>
      <name val="Calibri"/>
      <family val="2"/>
      <scheme val="minor"/>
    </font>
    <font>
      <sz val="12"/>
      <color theme="1"/>
      <name val="Calibri"/>
      <family val="2"/>
      <scheme val="minor"/>
    </font>
    <font>
      <b/>
      <sz val="12"/>
      <name val="Calibri"/>
      <family val="2"/>
      <scheme val="minor"/>
    </font>
    <font>
      <sz val="12"/>
      <name val="Calibri"/>
      <family val="2"/>
      <scheme val="minor"/>
    </font>
    <font>
      <strike/>
      <sz val="11"/>
      <color rgb="FFFF0000"/>
      <name val="Calibri"/>
      <family val="2"/>
      <scheme val="minor"/>
    </font>
    <font>
      <sz val="12"/>
      <color rgb="FF0000FF"/>
      <name val="Calibri"/>
      <family val="2"/>
      <scheme val="minor"/>
    </font>
    <font>
      <sz val="12"/>
      <color rgb="FFFF0000"/>
      <name val="Calibri"/>
      <family val="2"/>
      <scheme val="minor"/>
    </font>
    <font>
      <b/>
      <u val="double"/>
      <sz val="12"/>
      <color theme="1"/>
      <name val="Calibri"/>
      <family val="2"/>
      <scheme val="minor"/>
    </font>
    <font>
      <b/>
      <sz val="12"/>
      <color theme="1"/>
      <name val="Calibri"/>
      <family val="2"/>
      <scheme val="minor"/>
    </font>
    <font>
      <b/>
      <sz val="14"/>
      <color theme="0"/>
      <name val="Calibri"/>
      <family val="2"/>
      <scheme val="minor"/>
    </font>
    <font>
      <sz val="12"/>
      <color theme="0" tint="-0.249977111117893"/>
      <name val="Calibri"/>
      <family val="2"/>
      <scheme val="minor"/>
    </font>
    <font>
      <strike/>
      <sz val="11"/>
      <color theme="1"/>
      <name val="Calibri"/>
      <family val="2"/>
      <scheme val="minor"/>
    </font>
    <font>
      <b/>
      <strike/>
      <sz val="12"/>
      <color rgb="FFFF0000"/>
      <name val="Calibri"/>
      <family val="2"/>
      <scheme val="minor"/>
    </font>
    <font>
      <strike/>
      <sz val="12"/>
      <color rgb="FFFF0000"/>
      <name val="Calibri"/>
      <family val="2"/>
      <scheme val="minor"/>
    </font>
  </fonts>
  <fills count="16">
    <fill>
      <patternFill patternType="none"/>
    </fill>
    <fill>
      <patternFill patternType="gray125"/>
    </fill>
    <fill>
      <patternFill patternType="solid">
        <fgColor indexed="9"/>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0"/>
        <bgColor indexed="64"/>
      </patternFill>
    </fill>
    <fill>
      <patternFill patternType="solid">
        <fgColor rgb="FFCCFFCC"/>
        <bgColor indexed="64"/>
      </patternFill>
    </fill>
    <fill>
      <patternFill patternType="solid">
        <fgColor rgb="FFD9D9D9"/>
        <bgColor indexed="64"/>
      </patternFill>
    </fill>
    <fill>
      <patternFill patternType="solid">
        <fgColor theme="4" tint="0.79998168889431442"/>
        <bgColor indexed="64"/>
      </patternFill>
    </fill>
    <fill>
      <patternFill patternType="solid">
        <fgColor rgb="FFFFFF99"/>
        <bgColor indexed="64"/>
      </patternFill>
    </fill>
    <fill>
      <patternFill patternType="solid">
        <fgColor rgb="FFCCECFF"/>
        <bgColor indexed="64"/>
      </patternFill>
    </fill>
    <fill>
      <patternFill patternType="solid">
        <fgColor rgb="FF4C5959"/>
        <bgColor indexed="64"/>
      </patternFill>
    </fill>
    <fill>
      <patternFill patternType="solid">
        <fgColor rgb="FF002060"/>
        <bgColor indexed="64"/>
      </patternFill>
    </fill>
    <fill>
      <patternFill patternType="solid">
        <fgColor rgb="FF7DB414"/>
        <bgColor indexed="64"/>
      </patternFill>
    </fill>
    <fill>
      <patternFill patternType="solid">
        <fgColor rgb="FFFFFFCC"/>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bottom style="thin">
        <color indexed="64"/>
      </bottom>
      <diagonal/>
    </border>
    <border>
      <left style="thin">
        <color indexed="64"/>
      </left>
      <right/>
      <top style="thin">
        <color indexed="64"/>
      </top>
      <bottom style="double">
        <color indexed="64"/>
      </bottom>
      <diagonal/>
    </border>
    <border>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top style="medium">
        <color indexed="64"/>
      </top>
      <bottom/>
      <diagonal/>
    </border>
    <border>
      <left style="medium">
        <color indexed="64"/>
      </left>
      <right style="medium">
        <color indexed="64"/>
      </right>
      <top style="thin">
        <color indexed="64"/>
      </top>
      <bottom/>
      <diagonal/>
    </border>
    <border>
      <left style="medium">
        <color indexed="64"/>
      </left>
      <right/>
      <top style="medium">
        <color indexed="64"/>
      </top>
      <bottom style="medium">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17" fillId="0" borderId="0" applyNumberFormat="0" applyFill="0" applyBorder="0" applyAlignment="0" applyProtection="0"/>
  </cellStyleXfs>
  <cellXfs count="209">
    <xf numFmtId="0" fontId="0" fillId="0" borderId="0" xfId="0"/>
    <xf numFmtId="0" fontId="3" fillId="2" borderId="0" xfId="0" applyFont="1" applyFill="1"/>
    <xf numFmtId="0" fontId="2" fillId="0" borderId="0" xfId="0" applyFont="1"/>
    <xf numFmtId="0" fontId="0" fillId="0" borderId="0" xfId="0" applyAlignment="1">
      <alignment vertical="center" wrapText="1"/>
    </xf>
    <xf numFmtId="0" fontId="0" fillId="0" borderId="1" xfId="0" applyBorder="1" applyAlignment="1">
      <alignment vertical="center" wrapText="1"/>
    </xf>
    <xf numFmtId="0" fontId="5" fillId="0" borderId="0" xfId="0" applyFont="1"/>
    <xf numFmtId="0" fontId="2" fillId="0" borderId="1" xfId="0" applyFont="1" applyBorder="1" applyAlignment="1">
      <alignment vertical="center" wrapText="1"/>
    </xf>
    <xf numFmtId="0" fontId="7" fillId="0" borderId="0" xfId="0" applyFont="1"/>
    <xf numFmtId="0" fontId="5" fillId="6" borderId="1" xfId="0" applyFont="1" applyFill="1" applyBorder="1" applyAlignment="1">
      <alignment wrapText="1"/>
    </xf>
    <xf numFmtId="0" fontId="0" fillId="6" borderId="1" xfId="0" applyFill="1" applyBorder="1" applyAlignment="1">
      <alignment vertical="top" wrapText="1"/>
    </xf>
    <xf numFmtId="164" fontId="0" fillId="6" borderId="1" xfId="0" applyNumberFormat="1" applyFill="1" applyBorder="1" applyAlignment="1">
      <alignment vertical="top" wrapText="1"/>
    </xf>
    <xf numFmtId="10" fontId="0" fillId="6" borderId="1" xfId="0" applyNumberFormat="1" applyFill="1" applyBorder="1" applyAlignment="1">
      <alignment vertical="top" wrapText="1"/>
    </xf>
    <xf numFmtId="0" fontId="0" fillId="6" borderId="1" xfId="0" applyFill="1" applyBorder="1" applyAlignment="1">
      <alignment horizontal="left" vertical="top" wrapText="1"/>
    </xf>
    <xf numFmtId="0" fontId="0" fillId="0" borderId="1" xfId="0" applyBorder="1" applyAlignment="1">
      <alignment horizontal="left" vertical="top"/>
    </xf>
    <xf numFmtId="0" fontId="0" fillId="0" borderId="0" xfId="0" applyAlignment="1">
      <alignment vertical="top"/>
    </xf>
    <xf numFmtId="0" fontId="2" fillId="0" borderId="0" xfId="0" applyFont="1" applyAlignment="1">
      <alignment vertical="top"/>
    </xf>
    <xf numFmtId="0" fontId="2" fillId="0" borderId="0" xfId="0" applyFont="1" applyAlignment="1">
      <alignment horizontal="center"/>
    </xf>
    <xf numFmtId="0" fontId="2" fillId="0" borderId="3" xfId="0" applyFont="1" applyBorder="1" applyAlignment="1">
      <alignment horizontal="left" vertical="top" indent="1"/>
    </xf>
    <xf numFmtId="0" fontId="0" fillId="0" borderId="1" xfId="0" applyBorder="1" applyAlignment="1">
      <alignment horizontal="center" vertical="top"/>
    </xf>
    <xf numFmtId="0" fontId="0" fillId="0" borderId="0" xfId="0" applyAlignment="1">
      <alignment horizontal="center" vertical="top"/>
    </xf>
    <xf numFmtId="0" fontId="0" fillId="0" borderId="0" xfId="0" applyAlignment="1">
      <alignment horizontal="center"/>
    </xf>
    <xf numFmtId="0" fontId="0" fillId="0" borderId="1" xfId="0" applyBorder="1" applyAlignment="1">
      <alignment horizontal="center" vertical="top" wrapText="1"/>
    </xf>
    <xf numFmtId="0" fontId="9" fillId="5" borderId="1" xfId="1" applyNumberFormat="1" applyFont="1" applyFill="1" applyBorder="1" applyAlignment="1" applyProtection="1">
      <alignment horizontal="center" vertical="top"/>
      <protection locked="0"/>
    </xf>
    <xf numFmtId="1" fontId="9" fillId="5" borderId="1" xfId="1" applyNumberFormat="1" applyFont="1" applyFill="1" applyBorder="1" applyAlignment="1" applyProtection="1">
      <alignment horizontal="center" vertical="top"/>
      <protection locked="0"/>
    </xf>
    <xf numFmtId="1" fontId="9" fillId="5" borderId="1" xfId="0" applyNumberFormat="1" applyFont="1" applyFill="1" applyBorder="1" applyAlignment="1" applyProtection="1">
      <alignment horizontal="center" vertical="top"/>
      <protection locked="0"/>
    </xf>
    <xf numFmtId="8" fontId="0" fillId="5" borderId="1" xfId="1" applyNumberFormat="1" applyFont="1" applyFill="1" applyBorder="1" applyAlignment="1">
      <alignment horizontal="center" vertical="top"/>
    </xf>
    <xf numFmtId="44" fontId="0" fillId="0" borderId="0" xfId="0" applyNumberFormat="1" applyAlignment="1">
      <alignment horizontal="center" vertical="top"/>
    </xf>
    <xf numFmtId="166" fontId="0" fillId="5" borderId="1" xfId="0" applyNumberFormat="1" applyFill="1" applyBorder="1" applyAlignment="1">
      <alignment horizontal="center" vertical="top"/>
    </xf>
    <xf numFmtId="0" fontId="2" fillId="0" borderId="1" xfId="0" applyFont="1" applyBorder="1" applyAlignment="1">
      <alignment horizontal="center" vertical="top"/>
    </xf>
    <xf numFmtId="0" fontId="0" fillId="0" borderId="0" xfId="0" applyAlignment="1">
      <alignment horizontal="left" vertical="top" indent="2"/>
    </xf>
    <xf numFmtId="0" fontId="5" fillId="0" borderId="0" xfId="0" applyFont="1" applyAlignment="1">
      <alignment vertical="top"/>
    </xf>
    <xf numFmtId="0" fontId="0" fillId="0" borderId="0" xfId="0" applyAlignment="1">
      <alignment vertical="top" wrapText="1"/>
    </xf>
    <xf numFmtId="0" fontId="7" fillId="0" borderId="0" xfId="0" applyFont="1" applyAlignment="1">
      <alignment vertical="top" wrapText="1"/>
    </xf>
    <xf numFmtId="167" fontId="0" fillId="0" borderId="1" xfId="1" applyNumberFormat="1" applyFont="1" applyBorder="1" applyAlignment="1">
      <alignment horizontal="center" vertical="top"/>
    </xf>
    <xf numFmtId="0" fontId="2" fillId="0" borderId="5" xfId="0" applyFont="1" applyBorder="1" applyAlignment="1">
      <alignment horizontal="left" vertical="top" indent="1"/>
    </xf>
    <xf numFmtId="167" fontId="2" fillId="0" borderId="2" xfId="1" applyNumberFormat="1" applyFont="1" applyBorder="1" applyAlignment="1">
      <alignment horizontal="center" vertical="top"/>
    </xf>
    <xf numFmtId="0" fontId="2" fillId="0" borderId="6" xfId="0" applyFont="1" applyBorder="1" applyAlignment="1">
      <alignment horizontal="left" vertical="top" indent="1"/>
    </xf>
    <xf numFmtId="0" fontId="12" fillId="0" borderId="0" xfId="0" applyFont="1" applyAlignment="1">
      <alignment horizontal="center"/>
    </xf>
    <xf numFmtId="0" fontId="11" fillId="0" borderId="1" xfId="0" applyFont="1" applyBorder="1" applyAlignment="1">
      <alignment horizontal="center" vertical="top"/>
    </xf>
    <xf numFmtId="0" fontId="11" fillId="0" borderId="0" xfId="0" applyFont="1" applyAlignment="1">
      <alignment horizontal="center" vertical="top"/>
    </xf>
    <xf numFmtId="0" fontId="2" fillId="0" borderId="0" xfId="0" applyFont="1" applyAlignment="1">
      <alignment horizontal="left" vertical="top" indent="1"/>
    </xf>
    <xf numFmtId="0" fontId="11" fillId="0" borderId="0" xfId="0" applyFont="1" applyAlignment="1">
      <alignment horizontal="left" vertical="top"/>
    </xf>
    <xf numFmtId="0" fontId="0" fillId="0" borderId="7" xfId="0" applyBorder="1" applyAlignment="1">
      <alignment vertical="top"/>
    </xf>
    <xf numFmtId="0" fontId="0" fillId="0" borderId="7" xfId="0" applyBorder="1" applyAlignment="1">
      <alignment vertical="top" wrapText="1"/>
    </xf>
    <xf numFmtId="0" fontId="2" fillId="0" borderId="7" xfId="0" applyFont="1" applyBorder="1" applyAlignment="1">
      <alignment vertical="top"/>
    </xf>
    <xf numFmtId="0" fontId="2" fillId="0" borderId="7" xfId="0" applyFont="1" applyBorder="1" applyAlignment="1">
      <alignment horizontal="left" vertical="top" indent="1"/>
    </xf>
    <xf numFmtId="0" fontId="0" fillId="0" borderId="7" xfId="0" applyBorder="1" applyAlignment="1">
      <alignment horizontal="left" vertical="top" indent="2"/>
    </xf>
    <xf numFmtId="0" fontId="0" fillId="0" borderId="7" xfId="0" applyBorder="1" applyAlignment="1">
      <alignment horizontal="left" vertical="top" wrapText="1" indent="3"/>
    </xf>
    <xf numFmtId="0" fontId="0" fillId="0" borderId="7" xfId="0" applyBorder="1" applyAlignment="1">
      <alignment horizontal="left" vertical="top" indent="3"/>
    </xf>
    <xf numFmtId="0" fontId="7" fillId="0" borderId="0" xfId="0" applyFont="1" applyAlignment="1">
      <alignment vertical="top"/>
    </xf>
    <xf numFmtId="0" fontId="11" fillId="0" borderId="1" xfId="0" applyFont="1" applyBorder="1" applyAlignment="1">
      <alignment horizontal="center" vertical="top" wrapText="1"/>
    </xf>
    <xf numFmtId="167" fontId="0" fillId="0" borderId="4" xfId="1" applyNumberFormat="1" applyFont="1" applyBorder="1" applyAlignment="1">
      <alignment horizontal="center" vertical="top"/>
    </xf>
    <xf numFmtId="8" fontId="2" fillId="5" borderId="1" xfId="1" applyNumberFormat="1" applyFont="1" applyFill="1" applyBorder="1" applyAlignment="1">
      <alignment horizontal="center" vertical="top"/>
    </xf>
    <xf numFmtId="0" fontId="9" fillId="8" borderId="1" xfId="1" applyNumberFormat="1" applyFont="1" applyFill="1" applyBorder="1" applyAlignment="1" applyProtection="1">
      <alignment horizontal="center" vertical="top"/>
      <protection locked="0"/>
    </xf>
    <xf numFmtId="164" fontId="0" fillId="8" borderId="1" xfId="2" applyNumberFormat="1" applyFont="1" applyFill="1" applyBorder="1" applyAlignment="1">
      <alignment horizontal="center" vertical="top"/>
    </xf>
    <xf numFmtId="166" fontId="0" fillId="8" borderId="1" xfId="0" applyNumberFormat="1" applyFill="1" applyBorder="1" applyAlignment="1">
      <alignment horizontal="center" vertical="top"/>
    </xf>
    <xf numFmtId="8" fontId="0" fillId="8" borderId="1" xfId="1" applyNumberFormat="1" applyFont="1" applyFill="1" applyBorder="1" applyAlignment="1">
      <alignment horizontal="center" vertical="top"/>
    </xf>
    <xf numFmtId="0" fontId="0" fillId="0" borderId="1" xfId="0" applyBorder="1" applyAlignment="1">
      <alignment horizontal="center" vertical="center" wrapText="1"/>
    </xf>
    <xf numFmtId="0" fontId="2" fillId="0" borderId="1" xfId="0" applyFont="1" applyBorder="1" applyAlignment="1">
      <alignment horizontal="center" vertical="center" wrapText="1"/>
    </xf>
    <xf numFmtId="0" fontId="2" fillId="9" borderId="1" xfId="0" applyFont="1" applyFill="1" applyBorder="1" applyAlignment="1">
      <alignment vertical="center" wrapText="1"/>
    </xf>
    <xf numFmtId="0" fontId="2" fillId="9" borderId="1" xfId="0" applyFont="1" applyFill="1" applyBorder="1" applyAlignment="1">
      <alignment horizontal="center" vertical="center" wrapText="1"/>
    </xf>
    <xf numFmtId="0" fontId="0" fillId="9" borderId="1" xfId="0" applyFill="1" applyBorder="1" applyAlignment="1">
      <alignment horizontal="center" vertical="center" wrapText="1"/>
    </xf>
    <xf numFmtId="0" fontId="2" fillId="4" borderId="1" xfId="0" applyFont="1" applyFill="1" applyBorder="1" applyAlignment="1">
      <alignment vertical="center" wrapText="1"/>
    </xf>
    <xf numFmtId="0" fontId="2" fillId="4" borderId="1" xfId="0" applyFont="1" applyFill="1" applyBorder="1" applyAlignment="1">
      <alignment horizontal="center" vertical="center" wrapText="1"/>
    </xf>
    <xf numFmtId="0" fontId="0" fillId="4" borderId="1" xfId="0" applyFill="1" applyBorder="1" applyAlignment="1">
      <alignment horizontal="center" vertical="center" wrapText="1"/>
    </xf>
    <xf numFmtId="0" fontId="2" fillId="3" borderId="1" xfId="0" applyFont="1" applyFill="1" applyBorder="1" applyAlignment="1">
      <alignment vertical="center" wrapText="1"/>
    </xf>
    <xf numFmtId="0" fontId="2"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0" fontId="2" fillId="9" borderId="1" xfId="0" applyFont="1" applyFill="1" applyBorder="1" applyAlignment="1">
      <alignment horizontal="center"/>
    </xf>
    <xf numFmtId="0" fontId="2" fillId="3" borderId="1" xfId="0" applyFont="1" applyFill="1" applyBorder="1" applyAlignment="1">
      <alignment horizontal="center"/>
    </xf>
    <xf numFmtId="0" fontId="0" fillId="0" borderId="0" xfId="0" applyAlignment="1">
      <alignment horizontal="center" vertical="center" wrapText="1"/>
    </xf>
    <xf numFmtId="0" fontId="2" fillId="0" borderId="0" xfId="0" applyFont="1" applyAlignment="1">
      <alignment vertical="top" wrapText="1"/>
    </xf>
    <xf numFmtId="0" fontId="0" fillId="0" borderId="7" xfId="0" applyBorder="1" applyAlignment="1">
      <alignment vertical="center" wrapText="1"/>
    </xf>
    <xf numFmtId="0" fontId="2" fillId="0" borderId="0" xfId="0" applyFont="1" applyAlignment="1">
      <alignment horizontal="center" vertical="top"/>
    </xf>
    <xf numFmtId="0" fontId="0" fillId="5" borderId="1" xfId="0" applyFill="1" applyBorder="1" applyAlignment="1">
      <alignment horizontal="center"/>
    </xf>
    <xf numFmtId="0" fontId="13" fillId="0" borderId="0" xfId="0" applyFont="1" applyAlignment="1">
      <alignment horizontal="left"/>
    </xf>
    <xf numFmtId="0" fontId="3" fillId="0" borderId="0" xfId="0" applyFont="1"/>
    <xf numFmtId="165" fontId="0" fillId="0" borderId="1" xfId="0" applyNumberFormat="1" applyBorder="1" applyAlignment="1">
      <alignment vertical="top"/>
    </xf>
    <xf numFmtId="0" fontId="9" fillId="5" borderId="1" xfId="1" applyNumberFormat="1" applyFont="1" applyFill="1" applyBorder="1" applyAlignment="1" applyProtection="1">
      <alignment horizontal="center" vertical="top" wrapText="1"/>
      <protection locked="0"/>
    </xf>
    <xf numFmtId="0" fontId="4" fillId="0" borderId="0" xfId="0" applyFont="1"/>
    <xf numFmtId="0" fontId="10" fillId="11" borderId="1" xfId="0" applyFont="1" applyFill="1" applyBorder="1" applyAlignment="1" applyProtection="1">
      <alignment horizontal="center" vertical="top"/>
      <protection locked="0"/>
    </xf>
    <xf numFmtId="8" fontId="9" fillId="11" borderId="1" xfId="1" applyNumberFormat="1" applyFont="1" applyFill="1" applyBorder="1" applyAlignment="1" applyProtection="1">
      <alignment horizontal="center" vertical="top"/>
      <protection locked="0"/>
    </xf>
    <xf numFmtId="0" fontId="9" fillId="11" borderId="1" xfId="1" applyNumberFormat="1" applyFont="1" applyFill="1" applyBorder="1" applyAlignment="1" applyProtection="1">
      <alignment horizontal="center" vertical="top"/>
      <protection locked="0"/>
    </xf>
    <xf numFmtId="0" fontId="9" fillId="7" borderId="1" xfId="0" applyFont="1" applyFill="1" applyBorder="1" applyAlignment="1" applyProtection="1">
      <alignment horizontal="center" vertical="top"/>
      <protection locked="0"/>
    </xf>
    <xf numFmtId="0" fontId="9" fillId="7" borderId="1" xfId="1" applyNumberFormat="1" applyFont="1" applyFill="1" applyBorder="1" applyAlignment="1" applyProtection="1">
      <alignment horizontal="center" vertical="top"/>
      <protection locked="0"/>
    </xf>
    <xf numFmtId="0" fontId="9" fillId="7" borderId="1" xfId="1" applyNumberFormat="1" applyFont="1" applyFill="1" applyBorder="1" applyAlignment="1" applyProtection="1">
      <alignment horizontal="center" vertical="top" wrapText="1"/>
      <protection locked="0"/>
    </xf>
    <xf numFmtId="0" fontId="16" fillId="7" borderId="1" xfId="0" applyFont="1" applyFill="1" applyBorder="1" applyAlignment="1">
      <alignment horizontal="center" vertical="center" wrapText="1"/>
    </xf>
    <xf numFmtId="0" fontId="16" fillId="11" borderId="1" xfId="0" applyFont="1" applyFill="1" applyBorder="1" applyAlignment="1">
      <alignment horizontal="center" vertical="center" wrapText="1"/>
    </xf>
    <xf numFmtId="0" fontId="16" fillId="10" borderId="1" xfId="0" applyFont="1" applyFill="1" applyBorder="1" applyAlignment="1">
      <alignment horizontal="center" vertical="center" wrapText="1"/>
    </xf>
    <xf numFmtId="0" fontId="2" fillId="0" borderId="0" xfId="0" applyFont="1" applyAlignment="1">
      <alignment horizontal="right" vertical="center"/>
    </xf>
    <xf numFmtId="0" fontId="14" fillId="0" borderId="0" xfId="0" applyFont="1" applyAlignment="1">
      <alignment horizontal="left" vertical="center"/>
    </xf>
    <xf numFmtId="0" fontId="2" fillId="7" borderId="1" xfId="0" applyFont="1" applyFill="1" applyBorder="1" applyAlignment="1">
      <alignment horizontal="center" vertical="top"/>
    </xf>
    <xf numFmtId="0" fontId="0" fillId="7" borderId="1" xfId="0" applyFill="1" applyBorder="1" applyAlignment="1">
      <alignment vertical="center"/>
    </xf>
    <xf numFmtId="0" fontId="9" fillId="6" borderId="1" xfId="3" applyFont="1" applyFill="1" applyBorder="1" applyAlignment="1">
      <alignment vertical="top" wrapText="1"/>
    </xf>
    <xf numFmtId="0" fontId="9" fillId="0" borderId="0" xfId="0" applyFont="1" applyAlignment="1">
      <alignment vertical="top"/>
    </xf>
    <xf numFmtId="0" fontId="19" fillId="12" borderId="1" xfId="0" applyFont="1" applyFill="1" applyBorder="1" applyAlignment="1">
      <alignment vertical="top" wrapText="1"/>
    </xf>
    <xf numFmtId="0" fontId="20" fillId="0" borderId="0" xfId="0" applyFont="1" applyAlignment="1">
      <alignment horizontal="center" vertical="top"/>
    </xf>
    <xf numFmtId="0" fontId="20" fillId="0" borderId="0" xfId="0" applyFont="1" applyAlignment="1">
      <alignment vertical="top" wrapText="1"/>
    </xf>
    <xf numFmtId="0" fontId="20" fillId="0" borderId="0" xfId="0" applyFont="1" applyAlignment="1">
      <alignment horizontal="right" vertical="top" wrapText="1"/>
    </xf>
    <xf numFmtId="0" fontId="20" fillId="0" borderId="0" xfId="0" applyFont="1" applyAlignment="1">
      <alignment vertical="top"/>
    </xf>
    <xf numFmtId="0" fontId="19" fillId="12" borderId="1" xfId="0" applyFont="1" applyFill="1" applyBorder="1" applyAlignment="1">
      <alignment vertical="top"/>
    </xf>
    <xf numFmtId="0" fontId="21" fillId="0" borderId="9" xfId="0" applyFont="1" applyBorder="1" applyAlignment="1">
      <alignment vertical="top"/>
    </xf>
    <xf numFmtId="0" fontId="22" fillId="0" borderId="9" xfId="0" applyFont="1" applyBorder="1" applyAlignment="1">
      <alignment vertical="top"/>
    </xf>
    <xf numFmtId="0" fontId="22" fillId="0" borderId="8" xfId="0" applyFont="1" applyBorder="1" applyAlignment="1">
      <alignment vertical="top"/>
    </xf>
    <xf numFmtId="0" fontId="20" fillId="0" borderId="0" xfId="0" applyFont="1" applyAlignment="1">
      <alignment horizontal="center" vertical="top" wrapText="1"/>
    </xf>
    <xf numFmtId="49" fontId="20" fillId="0" borderId="0" xfId="0" applyNumberFormat="1" applyFont="1" applyAlignment="1">
      <alignment horizontal="left" vertical="top"/>
    </xf>
    <xf numFmtId="0" fontId="19" fillId="13" borderId="10" xfId="0" applyFont="1" applyFill="1" applyBorder="1" applyAlignment="1">
      <alignment horizontal="center" vertical="top" wrapText="1"/>
    </xf>
    <xf numFmtId="0" fontId="19" fillId="13" borderId="11" xfId="0" applyFont="1" applyFill="1" applyBorder="1" applyAlignment="1">
      <alignment horizontal="center" vertical="top" wrapText="1"/>
    </xf>
    <xf numFmtId="0" fontId="19" fillId="13" borderId="12" xfId="0" applyFont="1" applyFill="1" applyBorder="1" applyAlignment="1">
      <alignment horizontal="center" vertical="top" wrapText="1"/>
    </xf>
    <xf numFmtId="0" fontId="23" fillId="0" borderId="0" xfId="0" applyFont="1" applyAlignment="1">
      <alignment vertical="top"/>
    </xf>
    <xf numFmtId="0" fontId="21" fillId="14" borderId="17" xfId="0" applyFont="1" applyFill="1" applyBorder="1" applyAlignment="1">
      <alignment vertical="top"/>
    </xf>
    <xf numFmtId="49" fontId="22" fillId="0" borderId="19" xfId="0" applyNumberFormat="1" applyFont="1" applyBorder="1" applyAlignment="1">
      <alignment horizontal="center" vertical="top"/>
    </xf>
    <xf numFmtId="7" fontId="22" fillId="15" borderId="2" xfId="1" applyNumberFormat="1" applyFont="1" applyFill="1" applyBorder="1" applyAlignment="1" applyProtection="1">
      <alignment vertical="top"/>
      <protection locked="0"/>
    </xf>
    <xf numFmtId="44" fontId="22" fillId="0" borderId="20" xfId="0" applyNumberFormat="1" applyFont="1" applyBorder="1" applyAlignment="1">
      <alignment vertical="top"/>
    </xf>
    <xf numFmtId="49" fontId="22" fillId="0" borderId="0" xfId="0" applyNumberFormat="1" applyFont="1" applyAlignment="1">
      <alignment horizontal="center" vertical="top"/>
    </xf>
    <xf numFmtId="0" fontId="24" fillId="0" borderId="0" xfId="0" applyFont="1" applyAlignment="1">
      <alignment vertical="top" wrapText="1"/>
    </xf>
    <xf numFmtId="0" fontId="24" fillId="0" borderId="0" xfId="0" applyFont="1" applyAlignment="1">
      <alignment horizontal="center" vertical="top" wrapText="1"/>
    </xf>
    <xf numFmtId="0" fontId="24" fillId="0" borderId="0" xfId="0" applyFont="1" applyAlignment="1">
      <alignment horizontal="center" vertical="top"/>
    </xf>
    <xf numFmtId="7" fontId="22" fillId="0" borderId="0" xfId="1" applyNumberFormat="1" applyFont="1" applyAlignment="1" applyProtection="1">
      <alignment vertical="top"/>
      <protection locked="0"/>
    </xf>
    <xf numFmtId="44" fontId="22" fillId="0" borderId="0" xfId="0" applyNumberFormat="1" applyFont="1" applyAlignment="1">
      <alignment vertical="top"/>
    </xf>
    <xf numFmtId="0" fontId="20" fillId="0" borderId="21" xfId="0" applyFont="1" applyBorder="1" applyAlignment="1">
      <alignment vertical="top"/>
    </xf>
    <xf numFmtId="0" fontId="25" fillId="0" borderId="0" xfId="0" applyFont="1" applyAlignment="1">
      <alignment horizontal="center" vertical="top" wrapText="1"/>
    </xf>
    <xf numFmtId="44" fontId="26" fillId="0" borderId="22" xfId="1" applyFont="1" applyBorder="1" applyAlignment="1">
      <alignment vertical="top"/>
    </xf>
    <xf numFmtId="0" fontId="18" fillId="0" borderId="0" xfId="0" applyFont="1" applyAlignment="1">
      <alignment vertical="top"/>
    </xf>
    <xf numFmtId="7" fontId="25" fillId="15" borderId="2" xfId="1" applyNumberFormat="1" applyFont="1" applyFill="1" applyBorder="1" applyAlignment="1" applyProtection="1">
      <alignment vertical="top"/>
      <protection locked="0"/>
    </xf>
    <xf numFmtId="0" fontId="26" fillId="0" borderId="0" xfId="0" applyFont="1" applyAlignment="1">
      <alignment vertical="top"/>
    </xf>
    <xf numFmtId="7" fontId="22" fillId="0" borderId="0" xfId="1" applyNumberFormat="1" applyFont="1" applyAlignment="1">
      <alignment horizontal="right" vertical="top"/>
    </xf>
    <xf numFmtId="0" fontId="22" fillId="0" borderId="0" xfId="0" applyFont="1" applyAlignment="1">
      <alignment vertical="top" wrapText="1"/>
    </xf>
    <xf numFmtId="0" fontId="22" fillId="0" borderId="0" xfId="0" applyFont="1" applyAlignment="1">
      <alignment horizontal="center" vertical="top" wrapText="1"/>
    </xf>
    <xf numFmtId="0" fontId="22" fillId="0" borderId="2" xfId="0" applyFont="1" applyBorder="1" applyAlignment="1">
      <alignment vertical="top" wrapText="1"/>
    </xf>
    <xf numFmtId="0" fontId="20" fillId="0" borderId="25" xfId="0" applyFont="1" applyBorder="1" applyAlignment="1">
      <alignment vertical="top"/>
    </xf>
    <xf numFmtId="0" fontId="20" fillId="0" borderId="26" xfId="0" applyFont="1" applyBorder="1" applyAlignment="1">
      <alignment vertical="top"/>
    </xf>
    <xf numFmtId="0" fontId="20" fillId="0" borderId="26" xfId="0" applyFont="1" applyBorder="1" applyAlignment="1">
      <alignment horizontal="center" vertical="top" wrapText="1"/>
    </xf>
    <xf numFmtId="44" fontId="26" fillId="0" borderId="27" xfId="1" applyFont="1" applyBorder="1" applyAlignment="1">
      <alignment vertical="top"/>
    </xf>
    <xf numFmtId="44" fontId="26" fillId="0" borderId="0" xfId="1" applyFont="1" applyAlignment="1">
      <alignment vertical="top"/>
    </xf>
    <xf numFmtId="0" fontId="27" fillId="14" borderId="16" xfId="0" applyFont="1" applyFill="1" applyBorder="1" applyAlignment="1">
      <alignment horizontal="center" vertical="top" wrapText="1"/>
    </xf>
    <xf numFmtId="0" fontId="20" fillId="0" borderId="19" xfId="0" applyFont="1" applyBorder="1" applyAlignment="1">
      <alignment horizontal="center" vertical="top"/>
    </xf>
    <xf numFmtId="0" fontId="20" fillId="0" borderId="23" xfId="0" applyFont="1" applyBorder="1" applyAlignment="1">
      <alignment horizontal="center" vertical="top"/>
    </xf>
    <xf numFmtId="0" fontId="0" fillId="0" borderId="7" xfId="0" applyBorder="1" applyAlignment="1">
      <alignment horizontal="left" vertical="top" wrapText="1" indent="2"/>
    </xf>
    <xf numFmtId="0" fontId="0" fillId="0" borderId="0" xfId="0" applyAlignment="1">
      <alignment horizontal="left" vertical="top" wrapText="1" indent="2"/>
    </xf>
    <xf numFmtId="0" fontId="9" fillId="11" borderId="0" xfId="1" applyNumberFormat="1" applyFont="1" applyFill="1" applyAlignment="1" applyProtection="1">
      <alignment horizontal="center" vertical="top"/>
      <protection locked="0"/>
    </xf>
    <xf numFmtId="44" fontId="0" fillId="0" borderId="0" xfId="0" applyNumberFormat="1" applyAlignment="1">
      <alignment vertical="top"/>
    </xf>
    <xf numFmtId="8" fontId="9" fillId="0" borderId="0" xfId="1" applyNumberFormat="1" applyFont="1" applyAlignment="1" applyProtection="1">
      <alignment horizontal="center" vertical="top"/>
      <protection locked="0"/>
    </xf>
    <xf numFmtId="8" fontId="9" fillId="8" borderId="1" xfId="1" applyNumberFormat="1" applyFont="1" applyFill="1" applyBorder="1" applyAlignment="1" applyProtection="1">
      <alignment horizontal="center" vertical="top"/>
      <protection locked="0"/>
    </xf>
    <xf numFmtId="168" fontId="0" fillId="11" borderId="1" xfId="1" applyNumberFormat="1" applyFont="1" applyFill="1" applyBorder="1" applyAlignment="1">
      <alignment horizontal="center" vertical="top"/>
    </xf>
    <xf numFmtId="164" fontId="0" fillId="11" borderId="1" xfId="0" applyNumberFormat="1" applyFill="1" applyBorder="1" applyAlignment="1">
      <alignment horizontal="center" vertical="top"/>
    </xf>
    <xf numFmtId="164" fontId="0" fillId="11" borderId="1" xfId="2" applyNumberFormat="1" applyFont="1" applyFill="1" applyBorder="1" applyAlignment="1">
      <alignment horizontal="center" vertical="top"/>
    </xf>
    <xf numFmtId="0" fontId="10" fillId="10" borderId="1" xfId="0" applyFont="1" applyFill="1" applyBorder="1" applyAlignment="1" applyProtection="1">
      <alignment horizontal="center" vertical="top"/>
      <protection locked="0"/>
    </xf>
    <xf numFmtId="0" fontId="9" fillId="10" borderId="1" xfId="1" applyNumberFormat="1" applyFont="1" applyFill="1" applyBorder="1" applyAlignment="1" applyProtection="1">
      <alignment horizontal="center" vertical="top"/>
      <protection locked="0"/>
    </xf>
    <xf numFmtId="0" fontId="2" fillId="0" borderId="0" xfId="0" applyFont="1" applyAlignment="1">
      <alignment horizontal="left" vertical="top" wrapText="1" indent="2"/>
    </xf>
    <xf numFmtId="44" fontId="9" fillId="11" borderId="1" xfId="1" applyFont="1" applyFill="1" applyBorder="1" applyAlignment="1" applyProtection="1">
      <alignment horizontal="center" vertical="top"/>
      <protection locked="0"/>
    </xf>
    <xf numFmtId="0" fontId="21" fillId="14" borderId="16" xfId="0" applyFont="1" applyFill="1" applyBorder="1" applyAlignment="1">
      <alignment horizontal="center" vertical="top"/>
    </xf>
    <xf numFmtId="0" fontId="22" fillId="0" borderId="2" xfId="0" applyFont="1" applyBorder="1" applyAlignment="1">
      <alignment horizontal="center" vertical="top"/>
    </xf>
    <xf numFmtId="0" fontId="22" fillId="14" borderId="32" xfId="0" applyFont="1" applyFill="1" applyBorder="1"/>
    <xf numFmtId="0" fontId="21" fillId="14" borderId="17" xfId="0" applyFont="1" applyFill="1" applyBorder="1" applyAlignment="1">
      <alignment horizontal="left" vertical="top"/>
    </xf>
    <xf numFmtId="0" fontId="21" fillId="14" borderId="34" xfId="0" applyFont="1" applyFill="1" applyBorder="1" applyAlignment="1">
      <alignment horizontal="center" vertical="top"/>
    </xf>
    <xf numFmtId="44" fontId="21" fillId="14" borderId="18" xfId="0" applyNumberFormat="1" applyFont="1" applyFill="1" applyBorder="1" applyAlignment="1">
      <alignment vertical="top"/>
    </xf>
    <xf numFmtId="0" fontId="27" fillId="14" borderId="35" xfId="0" applyFont="1" applyFill="1" applyBorder="1" applyAlignment="1">
      <alignment horizontal="center" vertical="top"/>
    </xf>
    <xf numFmtId="0" fontId="20" fillId="0" borderId="5" xfId="0" applyFont="1" applyBorder="1" applyAlignment="1">
      <alignment vertical="top"/>
    </xf>
    <xf numFmtId="0" fontId="20" fillId="0" borderId="3" xfId="0" applyFont="1" applyBorder="1" applyAlignment="1">
      <alignment vertical="top"/>
    </xf>
    <xf numFmtId="0" fontId="27" fillId="14" borderId="37" xfId="0" applyFont="1" applyFill="1" applyBorder="1" applyAlignment="1">
      <alignment horizontal="center" vertical="top"/>
    </xf>
    <xf numFmtId="44" fontId="27" fillId="0" borderId="38" xfId="0" applyNumberFormat="1" applyFont="1" applyBorder="1" applyAlignment="1">
      <alignment horizontal="center" vertical="top" wrapText="1"/>
    </xf>
    <xf numFmtId="49" fontId="22" fillId="6" borderId="2" xfId="0" applyNumberFormat="1" applyFont="1" applyFill="1" applyBorder="1" applyAlignment="1">
      <alignment horizontal="center" vertical="top" wrapText="1"/>
    </xf>
    <xf numFmtId="49" fontId="20" fillId="6" borderId="2" xfId="0" applyNumberFormat="1" applyFont="1" applyFill="1" applyBorder="1" applyAlignment="1">
      <alignment horizontal="center" vertical="top" wrapText="1"/>
    </xf>
    <xf numFmtId="0" fontId="19" fillId="13" borderId="39" xfId="0" applyFont="1" applyFill="1" applyBorder="1" applyAlignment="1">
      <alignment horizontal="center" vertical="top" wrapText="1"/>
    </xf>
    <xf numFmtId="0" fontId="21" fillId="14" borderId="35" xfId="0" applyFont="1" applyFill="1" applyBorder="1" applyAlignment="1">
      <alignment vertical="top"/>
    </xf>
    <xf numFmtId="7" fontId="29" fillId="5" borderId="5" xfId="1" applyNumberFormat="1" applyFont="1" applyFill="1" applyBorder="1" applyAlignment="1" applyProtection="1">
      <alignment vertical="top"/>
      <protection locked="0"/>
    </xf>
    <xf numFmtId="7" fontId="22" fillId="0" borderId="20" xfId="0" applyNumberFormat="1" applyFont="1" applyBorder="1" applyAlignment="1">
      <alignment vertical="top"/>
    </xf>
    <xf numFmtId="7" fontId="22" fillId="5" borderId="5" xfId="1" applyNumberFormat="1" applyFont="1" applyFill="1" applyBorder="1" applyAlignment="1" applyProtection="1">
      <alignment vertical="top"/>
      <protection locked="0"/>
    </xf>
    <xf numFmtId="0" fontId="21" fillId="14" borderId="35" xfId="0" applyFont="1" applyFill="1" applyBorder="1" applyAlignment="1">
      <alignment horizontal="center" vertical="center"/>
    </xf>
    <xf numFmtId="44" fontId="27" fillId="0" borderId="40" xfId="0" applyNumberFormat="1" applyFont="1" applyBorder="1" applyAlignment="1">
      <alignment horizontal="center" vertical="top" wrapText="1"/>
    </xf>
    <xf numFmtId="3" fontId="22" fillId="0" borderId="2" xfId="0" applyNumberFormat="1" applyFont="1" applyBorder="1" applyAlignment="1">
      <alignment horizontal="center" vertical="top"/>
    </xf>
    <xf numFmtId="0" fontId="20" fillId="0" borderId="1" xfId="0" applyFont="1" applyBorder="1" applyAlignment="1">
      <alignment horizontal="right" vertical="top"/>
    </xf>
    <xf numFmtId="44" fontId="20" fillId="0" borderId="1" xfId="1" applyFont="1" applyBorder="1" applyAlignment="1">
      <alignment horizontal="center" vertical="top" wrapText="1"/>
    </xf>
    <xf numFmtId="0" fontId="20" fillId="0" borderId="1" xfId="0" applyFont="1" applyBorder="1" applyAlignment="1">
      <alignment horizontal="center" vertical="top" wrapText="1"/>
    </xf>
    <xf numFmtId="0" fontId="20" fillId="0" borderId="33" xfId="0" applyFont="1" applyBorder="1" applyAlignment="1">
      <alignment horizontal="right" vertical="top"/>
    </xf>
    <xf numFmtId="44" fontId="20" fillId="0" borderId="33" xfId="1" applyFont="1" applyBorder="1" applyAlignment="1">
      <alignment horizontal="center" vertical="top" wrapText="1"/>
    </xf>
    <xf numFmtId="0" fontId="27" fillId="0" borderId="41" xfId="0" applyFont="1" applyBorder="1" applyAlignment="1">
      <alignment horizontal="right" vertical="top"/>
    </xf>
    <xf numFmtId="44" fontId="5" fillId="0" borderId="37" xfId="1" applyFont="1" applyBorder="1" applyAlignment="1">
      <alignment horizontal="center" vertical="top" wrapText="1"/>
    </xf>
    <xf numFmtId="0" fontId="20" fillId="0" borderId="3" xfId="0" applyFont="1" applyBorder="1" applyAlignment="1">
      <alignment horizontal="right" vertical="top"/>
    </xf>
    <xf numFmtId="44" fontId="20" fillId="0" borderId="33" xfId="0" applyNumberFormat="1" applyFont="1" applyBorder="1" applyAlignment="1">
      <alignment vertical="top"/>
    </xf>
    <xf numFmtId="44" fontId="20" fillId="0" borderId="2" xfId="0" applyNumberFormat="1" applyFont="1" applyBorder="1" applyAlignment="1">
      <alignment horizontal="center" vertical="top" wrapText="1"/>
    </xf>
    <xf numFmtId="0" fontId="20" fillId="15" borderId="1" xfId="0" applyFont="1" applyFill="1" applyBorder="1" applyAlignment="1" applyProtection="1">
      <alignment horizontal="center" vertical="top" wrapText="1"/>
      <protection locked="0"/>
    </xf>
    <xf numFmtId="0" fontId="28" fillId="13" borderId="33" xfId="0" applyFont="1" applyFill="1" applyBorder="1" applyAlignment="1">
      <alignment vertical="center" wrapText="1"/>
    </xf>
    <xf numFmtId="0" fontId="24" fillId="0" borderId="9" xfId="0" applyFont="1" applyBorder="1" applyAlignment="1"/>
    <xf numFmtId="0" fontId="24" fillId="6" borderId="9" xfId="0" applyFont="1" applyFill="1" applyBorder="1" applyAlignment="1"/>
    <xf numFmtId="0" fontId="21" fillId="6" borderId="31" xfId="0" applyFont="1" applyFill="1" applyBorder="1" applyAlignment="1"/>
    <xf numFmtId="0" fontId="21" fillId="6" borderId="0" xfId="0" applyFont="1" applyFill="1" applyAlignment="1"/>
    <xf numFmtId="0" fontId="21" fillId="6" borderId="7" xfId="0" applyFont="1" applyFill="1" applyBorder="1" applyAlignment="1"/>
    <xf numFmtId="0" fontId="22" fillId="0" borderId="9" xfId="0" applyFont="1" applyBorder="1" applyAlignment="1"/>
    <xf numFmtId="0" fontId="22" fillId="6" borderId="9" xfId="0" applyFont="1" applyFill="1" applyBorder="1" applyAlignment="1"/>
    <xf numFmtId="0" fontId="19" fillId="12" borderId="3" xfId="0" applyFont="1" applyFill="1" applyBorder="1" applyAlignment="1">
      <alignment horizontal="left" vertical="top" wrapText="1"/>
    </xf>
    <xf numFmtId="0" fontId="19" fillId="12" borderId="9" xfId="0" applyFont="1" applyFill="1" applyBorder="1" applyAlignment="1">
      <alignment horizontal="left" vertical="top" wrapText="1"/>
    </xf>
    <xf numFmtId="0" fontId="19" fillId="12" borderId="8" xfId="0" applyFont="1" applyFill="1" applyBorder="1" applyAlignment="1">
      <alignment horizontal="left" vertical="top" wrapText="1"/>
    </xf>
    <xf numFmtId="49" fontId="21" fillId="6" borderId="13" xfId="0" applyNumberFormat="1" applyFont="1" applyFill="1" applyBorder="1" applyAlignment="1">
      <alignment vertical="top"/>
    </xf>
    <xf numFmtId="49" fontId="21" fillId="6" borderId="14" xfId="0" applyNumberFormat="1" applyFont="1" applyFill="1" applyBorder="1" applyAlignment="1">
      <alignment vertical="top"/>
    </xf>
    <xf numFmtId="49" fontId="21" fillId="6" borderId="15" xfId="0" applyNumberFormat="1" applyFont="1" applyFill="1" applyBorder="1" applyAlignment="1">
      <alignment vertical="top"/>
    </xf>
    <xf numFmtId="0" fontId="19" fillId="13" borderId="28" xfId="0" applyFont="1" applyFill="1" applyBorder="1" applyAlignment="1">
      <alignment horizontal="left" vertical="top" wrapText="1"/>
    </xf>
    <xf numFmtId="0" fontId="19" fillId="13" borderId="29" xfId="0" applyFont="1" applyFill="1" applyBorder="1" applyAlignment="1">
      <alignment horizontal="left" vertical="top" wrapText="1"/>
    </xf>
    <xf numFmtId="0" fontId="19" fillId="13" borderId="30" xfId="0" applyFont="1" applyFill="1" applyBorder="1" applyAlignment="1">
      <alignment horizontal="left" vertical="top" wrapText="1"/>
    </xf>
    <xf numFmtId="0" fontId="22" fillId="0" borderId="0" xfId="0" applyFont="1" applyAlignment="1">
      <alignment vertical="top" wrapText="1"/>
    </xf>
    <xf numFmtId="0" fontId="0" fillId="0" borderId="0" xfId="0" applyAlignment="1"/>
    <xf numFmtId="0" fontId="2" fillId="4" borderId="1" xfId="0" applyFont="1" applyFill="1" applyBorder="1" applyAlignment="1">
      <alignment horizontal="center"/>
    </xf>
    <xf numFmtId="0" fontId="0" fillId="6" borderId="1" xfId="0" applyFill="1" applyBorder="1" applyAlignment="1">
      <alignment horizontal="left" vertical="top" wrapText="1"/>
    </xf>
    <xf numFmtId="0" fontId="30" fillId="0" borderId="0" xfId="0" applyFont="1" applyAlignment="1">
      <alignment vertical="top"/>
    </xf>
    <xf numFmtId="0" fontId="31" fillId="0" borderId="36" xfId="0" applyFont="1" applyBorder="1" applyAlignment="1">
      <alignment vertical="top"/>
    </xf>
    <xf numFmtId="0" fontId="23" fillId="0" borderId="0" xfId="0" applyFont="1"/>
    <xf numFmtId="0" fontId="32" fillId="0" borderId="24" xfId="0" applyFont="1" applyBorder="1" applyAlignment="1">
      <alignment horizontal="center" vertical="top"/>
    </xf>
    <xf numFmtId="0" fontId="32" fillId="8" borderId="37" xfId="0" applyFont="1" applyFill="1" applyBorder="1" applyAlignment="1" applyProtection="1">
      <alignment horizontal="center" vertical="top" wrapText="1"/>
    </xf>
  </cellXfs>
  <cellStyles count="4">
    <cellStyle name="Link" xfId="3" builtinId="8"/>
    <cellStyle name="Prozent" xfId="2" builtinId="5"/>
    <cellStyle name="Standard" xfId="0" builtinId="0"/>
    <cellStyle name="Währung" xfId="1" builtinId="4"/>
  </cellStyles>
  <dxfs count="5">
    <dxf>
      <font>
        <color theme="0" tint="-0.24994659260841701"/>
      </font>
      <fill>
        <patternFill patternType="none">
          <bgColor auto="1"/>
        </patternFill>
      </fill>
    </dxf>
    <dxf>
      <font>
        <color theme="0" tint="-0.24994659260841701"/>
      </font>
      <fill>
        <patternFill patternType="none">
          <bgColor auto="1"/>
        </patternFill>
      </fill>
    </dxf>
    <dxf>
      <font>
        <color theme="0" tint="-0.24994659260841701"/>
      </font>
      <fill>
        <patternFill patternType="none">
          <bgColor auto="1"/>
        </patternFill>
      </fill>
    </dxf>
    <dxf>
      <font>
        <color theme="0" tint="-0.24994659260841701"/>
      </font>
      <fill>
        <patternFill patternType="none">
          <bgColor auto="1"/>
        </patternFill>
      </fill>
    </dxf>
    <dxf>
      <font>
        <color theme="0" tint="-0.24994659260841701"/>
      </font>
      <fill>
        <patternFill patternType="none">
          <bgColor auto="1"/>
        </patternFill>
      </fill>
    </dxf>
  </dxfs>
  <tableStyles count="0" defaultTableStyle="TableStyleMedium2" defaultPivotStyle="PivotStyleLight16"/>
  <colors>
    <mruColors>
      <color rgb="FFD9D9D9"/>
      <color rgb="FFFFFFCC"/>
      <color rgb="FFCCECFF"/>
      <color rgb="FFFFFF99"/>
      <color rgb="FFCCFFCC"/>
      <color rgb="FF99CCFF"/>
      <color rgb="FFFF9999"/>
      <color rgb="FFCCCCFF"/>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514350</xdr:colOff>
      <xdr:row>8</xdr:row>
      <xdr:rowOff>0</xdr:rowOff>
    </xdr:from>
    <xdr:to>
      <xdr:col>10</xdr:col>
      <xdr:colOff>9525</xdr:colOff>
      <xdr:row>65</xdr:row>
      <xdr:rowOff>12700</xdr:rowOff>
    </xdr:to>
    <xdr:sp macro="" textlink="">
      <xdr:nvSpPr>
        <xdr:cNvPr id="2" name="Textfeld 1">
          <a:extLst>
            <a:ext uri="{FF2B5EF4-FFF2-40B4-BE49-F238E27FC236}">
              <a16:creationId xmlns:a16="http://schemas.microsoft.com/office/drawing/2014/main" id="{6CD5703A-7586-48EA-9B07-289B2BBF3865}"/>
            </a:ext>
          </a:extLst>
        </xdr:cNvPr>
        <xdr:cNvSpPr txBox="1"/>
      </xdr:nvSpPr>
      <xdr:spPr>
        <a:xfrm>
          <a:off x="514350" y="1562100"/>
          <a:ext cx="12322175" cy="11239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200">
              <a:solidFill>
                <a:schemeClr val="dk1"/>
              </a:solidFill>
              <a:effectLst/>
              <a:latin typeface="+mn-lt"/>
              <a:ea typeface="+mn-ea"/>
              <a:cs typeface="+mn-cs"/>
            </a:rPr>
            <a:t>Dieses Preisblatt hat zwei Funktionen:</a:t>
          </a:r>
        </a:p>
        <a:p>
          <a:endParaRPr lang="de-DE" sz="1200">
            <a:effectLst/>
            <a:latin typeface="+mn-lt"/>
          </a:endParaRPr>
        </a:p>
        <a:p>
          <a:r>
            <a:rPr lang="de-DE" sz="1200">
              <a:solidFill>
                <a:schemeClr val="dk1"/>
              </a:solidFill>
              <a:effectLst/>
              <a:latin typeface="+mn-lt"/>
              <a:ea typeface="+mn-ea"/>
              <a:cs typeface="+mn-cs"/>
            </a:rPr>
            <a:t>1) Zum einen ist das Preisblatt eine Zusammenstellung sämtlicher Preise für die angebotene Leistung.</a:t>
          </a:r>
        </a:p>
        <a:p>
          <a:endParaRPr lang="de-DE" sz="1200">
            <a:effectLst/>
            <a:latin typeface="+mn-lt"/>
          </a:endParaRPr>
        </a:p>
        <a:p>
          <a:r>
            <a:rPr lang="de-DE" sz="1200">
              <a:solidFill>
                <a:schemeClr val="dk1"/>
              </a:solidFill>
              <a:effectLst/>
              <a:latin typeface="+mn-lt"/>
              <a:ea typeface="+mn-ea"/>
              <a:cs typeface="+mn-cs"/>
            </a:rPr>
            <a:t>2) Zum anderen dient es im Rahmen der Angebotserstellung der Ermittlung des </a:t>
          </a:r>
          <a:r>
            <a:rPr lang="de-DE" sz="1200" b="1">
              <a:solidFill>
                <a:schemeClr val="dk1"/>
              </a:solidFill>
              <a:effectLst/>
              <a:latin typeface="+mn-lt"/>
              <a:ea typeface="+mn-ea"/>
              <a:cs typeface="+mn-cs"/>
            </a:rPr>
            <a:t>Wertungspreises</a:t>
          </a:r>
          <a:r>
            <a:rPr lang="de-DE" sz="1200">
              <a:solidFill>
                <a:schemeClr val="dk1"/>
              </a:solidFill>
              <a:effectLst/>
              <a:latin typeface="+mn-lt"/>
              <a:ea typeface="+mn-ea"/>
              <a:cs typeface="+mn-cs"/>
            </a:rPr>
            <a:t>. Dieser setzt sich zusammen aus folgenden Gesamtsummen:</a:t>
          </a:r>
        </a:p>
        <a:p>
          <a:pPr lvl="1"/>
          <a:r>
            <a:rPr lang="de-DE" sz="1200">
              <a:solidFill>
                <a:sysClr val="windowText" lastClr="000000"/>
              </a:solidFill>
              <a:effectLst/>
              <a:latin typeface="+mn-lt"/>
              <a:ea typeface="+mn-ea"/>
              <a:cs typeface="+mn-cs"/>
            </a:rPr>
            <a:t>-</a:t>
          </a:r>
          <a:r>
            <a:rPr lang="de-DE" sz="1200" baseline="0">
              <a:solidFill>
                <a:sysClr val="windowText" lastClr="000000"/>
              </a:solidFill>
              <a:effectLst/>
              <a:latin typeface="+mn-lt"/>
              <a:ea typeface="+mn-ea"/>
              <a:cs typeface="+mn-cs"/>
            </a:rPr>
            <a:t> 1. Hardware</a:t>
          </a:r>
          <a:endParaRPr lang="de-DE" sz="1200">
            <a:solidFill>
              <a:sysClr val="windowText" lastClr="000000"/>
            </a:solidFill>
            <a:effectLst/>
            <a:latin typeface="+mn-lt"/>
          </a:endParaRPr>
        </a:p>
        <a:p>
          <a:pPr lvl="1"/>
          <a:r>
            <a:rPr lang="de-DE" sz="1200">
              <a:solidFill>
                <a:sysClr val="windowText" lastClr="000000"/>
              </a:solidFill>
              <a:effectLst/>
              <a:latin typeface="+mn-lt"/>
              <a:ea typeface="+mn-ea"/>
              <a:cs typeface="+mn-cs"/>
            </a:rPr>
            <a:t>- 2. Systemservice </a:t>
          </a:r>
        </a:p>
        <a:p>
          <a:pPr lvl="1"/>
          <a:r>
            <a:rPr lang="de-DE" sz="1200">
              <a:solidFill>
                <a:sysClr val="windowText" lastClr="000000"/>
              </a:solidFill>
              <a:effectLst/>
              <a:latin typeface="+mn-lt"/>
              <a:ea typeface="+mn-ea"/>
              <a:cs typeface="+mn-cs"/>
            </a:rPr>
            <a:t>- 3. Dienstleistungen</a:t>
          </a:r>
        </a:p>
        <a:p>
          <a:pPr lvl="1"/>
          <a:r>
            <a:rPr lang="de-DE" sz="1200">
              <a:solidFill>
                <a:sysClr val="windowText" lastClr="000000"/>
              </a:solidFill>
              <a:effectLst/>
              <a:latin typeface="+mn-lt"/>
              <a:ea typeface="+mn-ea"/>
              <a:cs typeface="+mn-cs"/>
            </a:rPr>
            <a:t>- 4. User Charges</a:t>
          </a:r>
        </a:p>
        <a:p>
          <a:pPr lvl="1"/>
          <a:endParaRPr lang="de-DE" sz="12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de-DE" sz="1200">
              <a:solidFill>
                <a:schemeClr val="dk1"/>
              </a:solidFill>
              <a:effectLst/>
              <a:latin typeface="+mn-lt"/>
              <a:ea typeface="+mn-ea"/>
              <a:cs typeface="+mn-cs"/>
            </a:rPr>
            <a:t>Für alle in dieser Zusammenfassung genannten Beträge gilt einheitlich der EURO als Währung.</a:t>
          </a:r>
          <a:endParaRPr lang="de-DE" sz="1200">
            <a:effectLst/>
            <a:latin typeface="+mn-lt"/>
          </a:endParaRPr>
        </a:p>
        <a:p>
          <a:r>
            <a:rPr lang="de-DE" sz="1200">
              <a:solidFill>
                <a:schemeClr val="dk1"/>
              </a:solidFill>
              <a:effectLst/>
              <a:latin typeface="+mn-lt"/>
              <a:ea typeface="+mn-ea"/>
              <a:cs typeface="+mn-cs"/>
            </a:rPr>
            <a:t>Sämtliche Beträge (Tabellenblatt "Preisblatt") vertstehen sich zuzüglich der jeweils gültigen Umsatzsteuer und werden zusammengefasst. Hier wird zudem der Wertungspreis berechnet und dargestellt.  </a:t>
          </a:r>
          <a:endParaRPr lang="de-DE" sz="1200">
            <a:effectLst/>
            <a:latin typeface="+mn-lt"/>
          </a:endParaRPr>
        </a:p>
        <a:p>
          <a:endParaRPr lang="de-DE" sz="1200">
            <a:solidFill>
              <a:schemeClr val="dk1"/>
            </a:solidFill>
            <a:effectLst/>
            <a:latin typeface="+mn-lt"/>
            <a:ea typeface="+mn-ea"/>
            <a:cs typeface="+mn-cs"/>
          </a:endParaRPr>
        </a:p>
        <a:p>
          <a:r>
            <a:rPr lang="de-DE" sz="1200">
              <a:solidFill>
                <a:schemeClr val="dk1"/>
              </a:solidFill>
              <a:effectLst/>
              <a:latin typeface="+mn-lt"/>
              <a:ea typeface="+mn-ea"/>
              <a:cs typeface="+mn-cs"/>
            </a:rPr>
            <a:t>Dieses Verfahren dient der Ermittlung vergleichbarer Angebote.  </a:t>
          </a:r>
        </a:p>
        <a:p>
          <a:pPr marL="0" marR="0" lvl="0" indent="0" defTabSz="914400" eaLnBrk="1" fontAlgn="auto" latinLnBrk="0" hangingPunct="1">
            <a:lnSpc>
              <a:spcPct val="100000"/>
            </a:lnSpc>
            <a:spcBef>
              <a:spcPts val="0"/>
            </a:spcBef>
            <a:spcAft>
              <a:spcPts val="0"/>
            </a:spcAft>
            <a:buClrTx/>
            <a:buSzTx/>
            <a:buFontTx/>
            <a:buNone/>
            <a:tabLst/>
            <a:defRPr/>
          </a:pPr>
          <a:endParaRPr lang="de-DE" sz="1200" b="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de-DE" sz="1200" b="1">
              <a:solidFill>
                <a:schemeClr val="dk1"/>
              </a:solidFill>
              <a:effectLst/>
              <a:latin typeface="+mn-lt"/>
              <a:ea typeface="+mn-ea"/>
              <a:cs typeface="+mn-cs"/>
            </a:rPr>
            <a:t>Die gelb markierten Zellen sind zwingend mit</a:t>
          </a:r>
          <a:r>
            <a:rPr lang="de-DE" sz="1200" b="1" baseline="0">
              <a:solidFill>
                <a:schemeClr val="dk1"/>
              </a:solidFill>
              <a:effectLst/>
              <a:latin typeface="+mn-lt"/>
              <a:ea typeface="+mn-ea"/>
              <a:cs typeface="+mn-cs"/>
            </a:rPr>
            <a:t> </a:t>
          </a:r>
          <a:r>
            <a:rPr lang="de-DE" sz="1200" b="1">
              <a:solidFill>
                <a:schemeClr val="dk1"/>
              </a:solidFill>
              <a:effectLst/>
              <a:latin typeface="+mn-lt"/>
              <a:ea typeface="+mn-ea"/>
              <a:cs typeface="+mn-cs"/>
            </a:rPr>
            <a:t>verbindlichen Einzelpreisen auszufüllen!!</a:t>
          </a:r>
        </a:p>
        <a:p>
          <a:pPr marL="0" marR="0" lvl="0" indent="0" defTabSz="914400" eaLnBrk="1" fontAlgn="auto" latinLnBrk="0" hangingPunct="1">
            <a:lnSpc>
              <a:spcPct val="100000"/>
            </a:lnSpc>
            <a:spcBef>
              <a:spcPts val="0"/>
            </a:spcBef>
            <a:spcAft>
              <a:spcPts val="0"/>
            </a:spcAft>
            <a:buClrTx/>
            <a:buSzTx/>
            <a:buFontTx/>
            <a:buNone/>
            <a:tabLst/>
            <a:defRPr/>
          </a:pPr>
          <a:r>
            <a:rPr lang="de-DE" sz="1200">
              <a:solidFill>
                <a:schemeClr val="dk1"/>
              </a:solidFill>
              <a:latin typeface="+mn-lt"/>
              <a:ea typeface="+mn-ea"/>
              <a:cs typeface="+mn-cs"/>
            </a:rPr>
            <a:t>- Es sind die für die jeweiligen Leistungen geforderten tatsächlichen Preise vollständig und zutreffend anzugeben. Aus Transparenzgründen dürfen keine Preise von einer auf eine </a:t>
          </a:r>
          <a:br>
            <a:rPr lang="de-DE" sz="1200">
              <a:solidFill>
                <a:schemeClr val="dk1"/>
              </a:solidFill>
              <a:latin typeface="+mn-lt"/>
              <a:ea typeface="+mn-ea"/>
              <a:cs typeface="+mn-cs"/>
            </a:rPr>
          </a:br>
          <a:r>
            <a:rPr lang="de-DE" sz="1200">
              <a:solidFill>
                <a:schemeClr val="dk1"/>
              </a:solidFill>
              <a:latin typeface="+mn-lt"/>
              <a:ea typeface="+mn-ea"/>
              <a:cs typeface="+mn-cs"/>
            </a:rPr>
            <a:t>  andere Preisposition verschoben oder ganz oder teilweise einer anderen Position als vorgegeben zugeordnet werden. Die Angabe von 0,00 Euro und 0,01 Euro bei Einzelpreisen ist nur </a:t>
          </a:r>
          <a:br>
            <a:rPr lang="de-DE" sz="1200">
              <a:solidFill>
                <a:schemeClr val="dk1"/>
              </a:solidFill>
              <a:latin typeface="+mn-lt"/>
              <a:ea typeface="+mn-ea"/>
              <a:cs typeface="+mn-cs"/>
            </a:rPr>
          </a:br>
          <a:r>
            <a:rPr lang="de-DE" sz="1200">
              <a:solidFill>
                <a:schemeClr val="dk1"/>
              </a:solidFill>
              <a:latin typeface="+mn-lt"/>
              <a:ea typeface="+mn-ea"/>
              <a:cs typeface="+mn-cs"/>
            </a:rPr>
            <a:t>  zulässig, wenn es sich dabei um den tatsächlich geforderten Preis handelt</a:t>
          </a:r>
          <a:r>
            <a:rPr lang="de-DE" sz="1200">
              <a:solidFill>
                <a:schemeClr val="dk1"/>
              </a:solidFill>
              <a:effectLst/>
              <a:latin typeface="+mn-lt"/>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lang="de-DE" sz="1200">
              <a:solidFill>
                <a:schemeClr val="dk1"/>
              </a:solidFill>
              <a:effectLst/>
              <a:latin typeface="+mn-lt"/>
              <a:ea typeface="+mn-ea"/>
              <a:cs typeface="+mn-cs"/>
            </a:rPr>
            <a:t>- </a:t>
          </a:r>
          <a:r>
            <a:rPr lang="de-DE" sz="1200" baseline="0">
              <a:solidFill>
                <a:schemeClr val="dk1"/>
              </a:solidFill>
              <a:latin typeface="+mn-lt"/>
              <a:ea typeface="+mn-ea"/>
              <a:cs typeface="+mn-cs"/>
            </a:rPr>
            <a:t>Das Preisblatt ist so vorbereitet, dass ein Skonto unter Angabe einer Skontofrist und -höhe angegeben werden kann. Wird ein Skonto durch Eintragung in das Preisblatt gewährt, wird </a:t>
          </a:r>
          <a:br>
            <a:rPr lang="de-DE" sz="1200" baseline="0">
              <a:solidFill>
                <a:schemeClr val="dk1"/>
              </a:solidFill>
              <a:latin typeface="+mn-lt"/>
              <a:ea typeface="+mn-ea"/>
              <a:cs typeface="+mn-cs"/>
            </a:rPr>
          </a:br>
          <a:r>
            <a:rPr lang="de-DE" sz="1200" baseline="0">
              <a:solidFill>
                <a:schemeClr val="dk1"/>
              </a:solidFill>
              <a:latin typeface="+mn-lt"/>
              <a:ea typeface="+mn-ea"/>
              <a:cs typeface="+mn-cs"/>
            </a:rPr>
            <a:t>  dieser bei der Berechnung des Wertungspreises berücksichtigt, vorausgesetzt, dass eine angemessene Skontofrist eingeräumt wird. Als angemessene Skontofrist werden mindestens 14 </a:t>
          </a:r>
          <a:br>
            <a:rPr lang="de-DE" sz="1200" baseline="0">
              <a:solidFill>
                <a:schemeClr val="dk1"/>
              </a:solidFill>
              <a:latin typeface="+mn-lt"/>
              <a:ea typeface="+mn-ea"/>
              <a:cs typeface="+mn-cs"/>
            </a:rPr>
          </a:br>
          <a:r>
            <a:rPr lang="de-DE" sz="1200" baseline="0">
              <a:solidFill>
                <a:schemeClr val="dk1"/>
              </a:solidFill>
              <a:latin typeface="+mn-lt"/>
              <a:ea typeface="+mn-ea"/>
              <a:cs typeface="+mn-cs"/>
            </a:rPr>
            <a:t>  Tage angesehen. Die Skontofrist beginnt mit Vorliegen einer prüfbaren Rechnung, d. h. die Rechnung weist das Geschäftszeichen des Einzelabrufes auf und der Rechnung liegt ein </a:t>
          </a:r>
          <a:br>
            <a:rPr lang="de-DE" sz="1200" baseline="0">
              <a:solidFill>
                <a:schemeClr val="dk1"/>
              </a:solidFill>
              <a:latin typeface="+mn-lt"/>
              <a:ea typeface="+mn-ea"/>
              <a:cs typeface="+mn-cs"/>
            </a:rPr>
          </a:br>
          <a:r>
            <a:rPr lang="de-DE" sz="1200" baseline="0">
              <a:solidFill>
                <a:schemeClr val="dk1"/>
              </a:solidFill>
              <a:latin typeface="+mn-lt"/>
              <a:ea typeface="+mn-ea"/>
              <a:cs typeface="+mn-cs"/>
            </a:rPr>
            <a:t>  unterschriebener Lieferschein bei.</a:t>
          </a:r>
        </a:p>
        <a:p>
          <a:pPr marL="0" marR="0" lvl="0" indent="0" defTabSz="914400" eaLnBrk="1" fontAlgn="auto" latinLnBrk="0" hangingPunct="1">
            <a:lnSpc>
              <a:spcPct val="100000"/>
            </a:lnSpc>
            <a:spcBef>
              <a:spcPts val="0"/>
            </a:spcBef>
            <a:spcAft>
              <a:spcPts val="0"/>
            </a:spcAft>
            <a:buClrTx/>
            <a:buSzTx/>
            <a:buFontTx/>
            <a:buNone/>
            <a:tabLst/>
            <a:defRPr/>
          </a:pPr>
          <a:r>
            <a:rPr lang="de-DE" sz="1200" baseline="0">
              <a:solidFill>
                <a:schemeClr val="dk1"/>
              </a:solidFill>
              <a:latin typeface="+mn-lt"/>
              <a:ea typeface="+mn-ea"/>
              <a:cs typeface="+mn-cs"/>
            </a:rPr>
            <a:t>-Sämtliche Preisangaben sind kaufmännisch auf zwei Nachkommastellen zu runden. Maßgeblich für die Angebotswertung sind ausschließlich die in dieser Form angegebenen bzw. vom   Auftraggeber entsprechend gerundeten Preise. Sofern Bieter Preise mit mehr als zwei Nachkommastellen angeben, behält sich der Auftraggeber vor, diese für die Wertung kaufmännisch auf zwei Nachkommastellen zu runden</a:t>
          </a:r>
          <a:r>
            <a:rPr lang="de-DE" sz="1100" i="0">
              <a:solidFill>
                <a:schemeClr val="dk1"/>
              </a:solidFill>
              <a:effectLst/>
              <a:latin typeface="+mn-lt"/>
              <a:ea typeface="+mn-ea"/>
              <a:cs typeface="+mn-cs"/>
            </a:rPr>
            <a:t>.</a:t>
          </a:r>
        </a:p>
        <a:p>
          <a:r>
            <a:rPr lang="de-DE" sz="1200" baseline="0">
              <a:solidFill>
                <a:schemeClr val="dk1"/>
              </a:solidFill>
              <a:latin typeface="+mn-lt"/>
              <a:ea typeface="+mn-ea"/>
              <a:cs typeface="+mn-cs"/>
            </a:rPr>
            <a:t>- Der Wertungspreis wird errechnet aus dem Angebotsnettopreis, dem für den Bieter gültigen und anzugebenden Umsatzsteuersatz und einem ggf. gewährten und </a:t>
          </a:r>
          <a:br>
            <a:rPr lang="de-DE" sz="1200" baseline="0">
              <a:solidFill>
                <a:schemeClr val="dk1"/>
              </a:solidFill>
              <a:latin typeface="+mn-lt"/>
              <a:ea typeface="+mn-ea"/>
              <a:cs typeface="+mn-cs"/>
            </a:rPr>
          </a:br>
          <a:r>
            <a:rPr lang="de-DE" sz="1200" baseline="0">
              <a:solidFill>
                <a:schemeClr val="dk1"/>
              </a:solidFill>
              <a:latin typeface="+mn-lt"/>
              <a:ea typeface="+mn-ea"/>
              <a:cs typeface="+mn-cs"/>
            </a:rPr>
            <a:t>  berücksichtigungsfähigen Skonto</a:t>
          </a:r>
          <a:r>
            <a:rPr lang="de-DE" sz="1200" baseline="0">
              <a:solidFill>
                <a:sysClr val="windowText" lastClr="000000"/>
              </a:solidFill>
              <a:latin typeface="+mn-lt"/>
              <a:ea typeface="+mn-ea"/>
              <a:cs typeface="+mn-cs"/>
            </a:rPr>
            <a:t>. Der Umsatzsteuersatz ist zwingend anzugeben. Bei Werkleistungen, die der Herstellung, Instandsetzung und -haltung oder der Änderung/Beseitigung </a:t>
          </a:r>
          <a:br>
            <a:rPr lang="de-DE" sz="1200" baseline="0">
              <a:solidFill>
                <a:sysClr val="windowText" lastClr="000000"/>
              </a:solidFill>
              <a:latin typeface="+mn-lt"/>
              <a:ea typeface="+mn-ea"/>
              <a:cs typeface="+mn-cs"/>
            </a:rPr>
          </a:br>
          <a:r>
            <a:rPr lang="de-DE" sz="1200" baseline="0">
              <a:solidFill>
                <a:sysClr val="windowText" lastClr="000000"/>
              </a:solidFill>
              <a:latin typeface="+mn-lt"/>
              <a:ea typeface="+mn-ea"/>
              <a:cs typeface="+mn-cs"/>
            </a:rPr>
            <a:t>  des Werkes dienen, die von einem im Ausland ansässigen Unternehmen erbracht werden, gilt die „Umkehr der Steuerschuld“ (Reverse Charge). Die Steuerschuld gegenüber dem </a:t>
          </a:r>
          <a:br>
            <a:rPr lang="de-DE" sz="1200" baseline="0">
              <a:solidFill>
                <a:sysClr val="windowText" lastClr="000000"/>
              </a:solidFill>
              <a:latin typeface="+mn-lt"/>
              <a:ea typeface="+mn-ea"/>
              <a:cs typeface="+mn-cs"/>
            </a:rPr>
          </a:br>
          <a:r>
            <a:rPr lang="de-DE" sz="1200" baseline="0">
              <a:solidFill>
                <a:sysClr val="windowText" lastClr="000000"/>
              </a:solidFill>
              <a:latin typeface="+mn-lt"/>
              <a:ea typeface="+mn-ea"/>
              <a:cs typeface="+mn-cs"/>
            </a:rPr>
            <a:t>  Finanzamt geht in diesen Fällen auf den Auftraggeber über.</a:t>
          </a:r>
        </a:p>
        <a:p>
          <a:r>
            <a:rPr lang="de-DE" sz="1200">
              <a:solidFill>
                <a:sysClr val="windowText" lastClr="000000"/>
              </a:solidFill>
              <a:latin typeface="+mn-lt"/>
            </a:rPr>
            <a:t>- Ergänzungen oder</a:t>
          </a:r>
          <a:r>
            <a:rPr lang="de-DE" sz="1200" baseline="0">
              <a:solidFill>
                <a:sysClr val="windowText" lastClr="000000"/>
              </a:solidFill>
              <a:latin typeface="+mn-lt"/>
            </a:rPr>
            <a:t> Änderungen im Preisblatt sind unzulässig und können zum Ausschluss aus der Wertung führen</a:t>
          </a:r>
          <a:r>
            <a:rPr lang="de-DE" sz="1200" baseline="0">
              <a:latin typeface="+mn-lt"/>
            </a:rPr>
            <a:t>. </a:t>
          </a:r>
        </a:p>
        <a:p>
          <a:r>
            <a:rPr lang="de-DE" sz="1200" baseline="0">
              <a:latin typeface="+mn-lt"/>
            </a:rPr>
            <a:t>- Bei den Mengenangaben zu </a:t>
          </a:r>
          <a:r>
            <a:rPr lang="de-DE" sz="1200" baseline="0">
              <a:solidFill>
                <a:sysClr val="windowText" lastClr="000000"/>
              </a:solidFill>
              <a:latin typeface="+mn-lt"/>
            </a:rPr>
            <a:t>lfd. Nr. 3 und 4 handelt es sich um Schätzungen</a:t>
          </a:r>
          <a:r>
            <a:rPr lang="de-DE" sz="1200" baseline="0">
              <a:latin typeface="+mn-lt"/>
            </a:rPr>
            <a:t>, die zu keinerlei Abnahmeverpflichtungen führen. Sie sollen dem Bieter als Kalkulationsgrundlage dienen und   </a:t>
          </a:r>
          <a:br>
            <a:rPr lang="de-DE" sz="1200" baseline="0">
              <a:latin typeface="+mn-lt"/>
            </a:rPr>
          </a:br>
          <a:r>
            <a:rPr lang="de-DE" sz="1200" baseline="0">
              <a:latin typeface="+mn-lt"/>
            </a:rPr>
            <a:t>  sind Basis für die Ermittlung der Preiskennzahl und damit der Bewertung der Angebote.</a:t>
          </a:r>
        </a:p>
        <a:p>
          <a:r>
            <a:rPr lang="de-DE" sz="1200" baseline="0">
              <a:latin typeface="+mn-lt"/>
            </a:rPr>
            <a:t>- Aus allen im Preisblatt anzugebenen Preisen wird der Wertungspreis ermittelt, der Grundlage für die Bewertung der Angebote ist. </a:t>
          </a:r>
        </a:p>
        <a:p>
          <a:r>
            <a:rPr lang="de-DE" sz="1200" baseline="0">
              <a:solidFill>
                <a:srgbClr val="FF0000"/>
              </a:solidFill>
              <a:latin typeface="+mn-lt"/>
            </a:rPr>
            <a:t>-</a:t>
          </a:r>
          <a:r>
            <a:rPr lang="de-DE" sz="1200" baseline="0">
              <a:latin typeface="+mn-lt"/>
            </a:rPr>
            <a:t> </a:t>
          </a:r>
          <a:r>
            <a:rPr lang="de-DE" sz="1200" b="1" baseline="0">
              <a:solidFill>
                <a:srgbClr val="FF0000"/>
              </a:solidFill>
              <a:latin typeface="+mn-lt"/>
            </a:rPr>
            <a:t>Bitte bearbeiten Sie auch den Reiter "Lebenszykluskosten" und füllen Sie dort die gelb markierten Felder aus, er ist zwingedn notwendig um den Wertungspreis zu ermittel.</a:t>
          </a:r>
        </a:p>
        <a:p>
          <a:r>
            <a:rPr lang="de-DE" sz="1200" b="1" strike="sngStrike" baseline="0">
              <a:solidFill>
                <a:srgbClr val="FF0000"/>
              </a:solidFill>
              <a:latin typeface="+mn-lt"/>
            </a:rPr>
            <a:t>- Das Feld Ankaufswert Nachverarbeitungsmodul ist zwingend auszufüllen. Bei nicht Eintragung erfolgt der Ausschluss. Der Ankaufswert geht nicht in den Wertungspreis mit ein.</a:t>
          </a:r>
        </a:p>
        <a:p>
          <a:endParaRPr lang="de-DE" sz="1200" b="1" baseline="0">
            <a:solidFill>
              <a:sysClr val="windowText" lastClr="000000"/>
            </a:solidFill>
            <a:latin typeface="+mn-lt"/>
          </a:endParaRPr>
        </a:p>
        <a:p>
          <a:r>
            <a:rPr lang="de-DE" sz="1200" b="1" baseline="0">
              <a:solidFill>
                <a:sysClr val="windowText" lastClr="000000"/>
              </a:solidFill>
              <a:latin typeface="+mn-lt"/>
            </a:rPr>
            <a:t>Bewertung nach UfAB Einfache Richtwertmethode</a:t>
          </a:r>
        </a:p>
        <a:p>
          <a:endParaRPr lang="de-DE" sz="1100" b="0" i="0" u="none" strike="noStrike" baseline="0">
            <a:solidFill>
              <a:schemeClr val="dk1"/>
            </a:solidFill>
            <a:latin typeface="+mn-lt"/>
            <a:ea typeface="+mn-ea"/>
            <a:cs typeface="+mn-cs"/>
          </a:endParaRPr>
        </a:p>
        <a:p>
          <a:r>
            <a:rPr lang="de-DE" sz="1100" b="0" i="0" baseline="0">
              <a:solidFill>
                <a:schemeClr val="dk1"/>
              </a:solidFill>
              <a:effectLst/>
              <a:latin typeface="+mn-lt"/>
              <a:ea typeface="+mn-ea"/>
              <a:cs typeface="+mn-cs"/>
            </a:rPr>
            <a:t>Das wirtschaftlichste Angebot ist das Angebot, welches nach der einfachen</a:t>
          </a:r>
          <a:endParaRPr lang="de-DE">
            <a:effectLst/>
          </a:endParaRPr>
        </a:p>
        <a:p>
          <a:r>
            <a:rPr lang="de-DE" sz="1100" b="0" i="0" baseline="0">
              <a:solidFill>
                <a:schemeClr val="dk1"/>
              </a:solidFill>
              <a:effectLst/>
              <a:latin typeface="+mn-lt"/>
              <a:ea typeface="+mn-ea"/>
              <a:cs typeface="+mn-cs"/>
            </a:rPr>
            <a:t>Richtwertmethode gemäß UfAB (Kennzahl für Leistungs-Preis-Bewertung) die höchste</a:t>
          </a:r>
          <a:endParaRPr lang="de-DE">
            <a:effectLst/>
          </a:endParaRPr>
        </a:p>
        <a:p>
          <a:r>
            <a:rPr lang="de-DE" sz="1100" b="0" i="0" baseline="0">
              <a:solidFill>
                <a:schemeClr val="dk1"/>
              </a:solidFill>
              <a:effectLst/>
              <a:latin typeface="+mn-lt"/>
              <a:ea typeface="+mn-ea"/>
              <a:cs typeface="+mn-cs"/>
            </a:rPr>
            <a:t>Kennzahl Z (Angebot) aufweist. - Z (Angebot) = L(aus dem Kriterienkatalog) / P(Preispunkte gemäß des Angebots) </a:t>
          </a:r>
        </a:p>
        <a:p>
          <a:endParaRPr lang="de-DE">
            <a:effectLst/>
          </a:endParaRPr>
        </a:p>
        <a:p>
          <a:r>
            <a:rPr lang="de-DE" sz="1100" b="0" i="0" baseline="0">
              <a:solidFill>
                <a:schemeClr val="dk1"/>
              </a:solidFill>
              <a:effectLst/>
              <a:latin typeface="+mn-lt"/>
              <a:ea typeface="+mn-ea"/>
              <a:cs typeface="+mn-cs"/>
            </a:rPr>
            <a:t>Beispiel: </a:t>
          </a:r>
          <a:endParaRPr lang="de-DE">
            <a:effectLst/>
          </a:endParaRPr>
        </a:p>
        <a:p>
          <a:r>
            <a:rPr lang="de-DE" sz="1100" b="0" baseline="0">
              <a:solidFill>
                <a:schemeClr val="dk1"/>
              </a:solidFill>
              <a:effectLst/>
              <a:latin typeface="+mn-lt"/>
              <a:ea typeface="+mn-ea"/>
              <a:cs typeface="+mn-cs"/>
            </a:rPr>
            <a:t>Hier ist ein Beispiel mit der 50/50-Gewichtung nach der einfachen Richtwertmethode gemäß UfAB:Beispiel:</a:t>
          </a:r>
          <a:endParaRPr lang="de-DE">
            <a:effectLst/>
          </a:endParaRPr>
        </a:p>
        <a:p>
          <a:r>
            <a:rPr lang="de-DE" sz="1100" b="0" baseline="0">
              <a:solidFill>
                <a:schemeClr val="dk1"/>
              </a:solidFill>
              <a:effectLst/>
              <a:latin typeface="+mn-lt"/>
              <a:ea typeface="+mn-ea"/>
              <a:cs typeface="+mn-cs"/>
            </a:rPr>
            <a:t>Die Bewertung erfolgt mit einer Gewichtung von 50 % Preis und 50 % Qualität.</a:t>
          </a:r>
        </a:p>
        <a:p>
          <a:endParaRPr lang="de-DE">
            <a:effectLst/>
          </a:endParaRPr>
        </a:p>
        <a:p>
          <a:r>
            <a:rPr lang="de-DE" sz="1100" b="0" u="sng" baseline="0">
              <a:solidFill>
                <a:schemeClr val="dk1"/>
              </a:solidFill>
              <a:effectLst/>
              <a:latin typeface="+mn-lt"/>
              <a:ea typeface="+mn-ea"/>
              <a:cs typeface="+mn-cs"/>
            </a:rPr>
            <a:t>Wie setzen sich die Preispunkte zusammen:</a:t>
          </a:r>
          <a:endParaRPr lang="de-DE">
            <a:effectLst/>
          </a:endParaRPr>
        </a:p>
        <a:p>
          <a:r>
            <a:rPr lang="de-DE" sz="1100" b="0" baseline="0">
              <a:solidFill>
                <a:schemeClr val="dk1"/>
              </a:solidFill>
              <a:effectLst/>
              <a:latin typeface="+mn-lt"/>
              <a:ea typeface="+mn-ea"/>
              <a:cs typeface="+mn-cs"/>
            </a:rPr>
            <a:t>Preispunkte:  100 Preispunkte erhält das günstigste Angebot. Alle anderen Angebote werden im Verhältnis dazu bewertet.</a:t>
          </a:r>
          <a:endParaRPr lang="de-DE">
            <a:effectLst/>
          </a:endParaRPr>
        </a:p>
        <a:p>
          <a:r>
            <a:rPr lang="de-DE" sz="1100" b="0" baseline="0">
              <a:solidFill>
                <a:schemeClr val="dk1"/>
              </a:solidFill>
              <a:effectLst/>
              <a:latin typeface="+mn-lt"/>
              <a:ea typeface="+mn-ea"/>
              <a:cs typeface="+mn-cs"/>
            </a:rPr>
            <a:t>Preispunkte = Niedrigster Angebotspreis/eigenen Angebotspreis​ × 100 </a:t>
          </a:r>
          <a:endParaRPr lang="de-DE">
            <a:effectLst/>
          </a:endParaRPr>
        </a:p>
        <a:p>
          <a:endParaRPr lang="de-DE" sz="1100" b="0" baseline="0">
            <a:solidFill>
              <a:schemeClr val="dk1"/>
            </a:solidFill>
            <a:effectLst/>
            <a:latin typeface="+mn-lt"/>
            <a:ea typeface="+mn-ea"/>
            <a:cs typeface="+mn-cs"/>
          </a:endParaRPr>
        </a:p>
        <a:p>
          <a:r>
            <a:rPr lang="de-DE" sz="1100" b="0" u="sng" baseline="0">
              <a:solidFill>
                <a:schemeClr val="dk1"/>
              </a:solidFill>
              <a:effectLst/>
              <a:latin typeface="+mn-lt"/>
              <a:ea typeface="+mn-ea"/>
              <a:cs typeface="+mn-cs"/>
            </a:rPr>
            <a:t>Woher kommen die Leistungspunkte:</a:t>
          </a:r>
        </a:p>
        <a:p>
          <a:r>
            <a:rPr lang="de-DE" sz="1100" b="0" baseline="0">
              <a:solidFill>
                <a:schemeClr val="dk1"/>
              </a:solidFill>
              <a:effectLst/>
              <a:latin typeface="+mn-lt"/>
              <a:ea typeface="+mn-ea"/>
              <a:cs typeface="+mn-cs"/>
            </a:rPr>
            <a:t>Die Leistungspunkte ergeben sich aus der Bewertung des eingereichten Kriterienkatalogs und entsprechen der dabei erreichten Gesamtpunktzahl.</a:t>
          </a:r>
        </a:p>
        <a:p>
          <a:endParaRPr lang="de-DE">
            <a:effectLst/>
          </a:endParaRPr>
        </a:p>
        <a:p>
          <a:r>
            <a:rPr lang="de-DE" sz="1100" b="0" baseline="0">
              <a:solidFill>
                <a:schemeClr val="dk1"/>
              </a:solidFill>
              <a:effectLst/>
              <a:latin typeface="+mn-lt"/>
              <a:ea typeface="+mn-ea"/>
              <a:cs typeface="+mn-cs"/>
            </a:rPr>
            <a:t>Anschließend werden diese Preispunkte mit den Qualitätspunkten gemäß der festgelegten Gewichtung (50 % Preis / 50 % Qualität) verrechnet.</a:t>
          </a:r>
          <a:endParaRPr lang="de-DE">
            <a:effectLst/>
          </a:endParaRPr>
        </a:p>
        <a:p>
          <a:r>
            <a:rPr lang="de-DE" sz="1100" b="0" baseline="0">
              <a:solidFill>
                <a:schemeClr val="dk1"/>
              </a:solidFill>
              <a:effectLst/>
              <a:latin typeface="+mn-lt"/>
              <a:ea typeface="+mn-ea"/>
              <a:cs typeface="+mn-cs"/>
            </a:rPr>
            <a:t>Angebote:</a:t>
          </a:r>
          <a:endParaRPr lang="de-DE">
            <a:effectLst/>
          </a:endParaRPr>
        </a:p>
        <a:p>
          <a:r>
            <a:rPr lang="de-DE" sz="1100" b="0" baseline="0">
              <a:solidFill>
                <a:schemeClr val="dk1"/>
              </a:solidFill>
              <a:effectLst/>
              <a:latin typeface="+mn-lt"/>
              <a:ea typeface="+mn-ea"/>
              <a:cs typeface="+mn-cs"/>
            </a:rPr>
            <a:t>Gesamtbewertung A	(P) 100 Preispunkte	(L) 80 Leistungspunkte	(100 × 0,50) + (80 × 0,50) = 90 Punkte (Z)</a:t>
          </a:r>
          <a:endParaRPr lang="de-DE">
            <a:effectLst/>
          </a:endParaRPr>
        </a:p>
        <a:p>
          <a:r>
            <a:rPr lang="de-DE" sz="1100" b="0" baseline="0">
              <a:solidFill>
                <a:schemeClr val="dk1"/>
              </a:solidFill>
              <a:effectLst/>
              <a:latin typeface="+mn-lt"/>
              <a:ea typeface="+mn-ea"/>
              <a:cs typeface="+mn-cs"/>
            </a:rPr>
            <a:t>Gesamtwertung B	(P) 90 Preispunkte	(L) 95Leistungspunkte	(90 × 0,50) + (95 × 0,50) = 92,5 Punkte (Z)</a:t>
          </a:r>
        </a:p>
        <a:p>
          <a:endParaRPr lang="de-DE">
            <a:effectLst/>
          </a:endParaRPr>
        </a:p>
        <a:p>
          <a:r>
            <a:rPr lang="de-DE" sz="1100" b="0" baseline="0">
              <a:solidFill>
                <a:schemeClr val="dk1"/>
              </a:solidFill>
              <a:effectLst/>
              <a:latin typeface="+mn-lt"/>
              <a:ea typeface="+mn-ea"/>
              <a:cs typeface="+mn-cs"/>
            </a:rPr>
            <a:t>Ergebnis: Angebot B erzielt mit 92,5 Punkten die höchste Gesamtbewertung und stellt damit das wirtschaftlichste Angebot dar. Es würde den Zuschlag erhalten.</a:t>
          </a:r>
          <a:endParaRPr lang="de-DE">
            <a:effectLst/>
          </a:endParaRPr>
        </a:p>
      </xdr:txBody>
    </xdr:sp>
    <xdr:clientData/>
  </xdr:twoCellAnchor>
  <xdr:oneCellAnchor>
    <xdr:from>
      <xdr:col>1</xdr:col>
      <xdr:colOff>19050</xdr:colOff>
      <xdr:row>0</xdr:row>
      <xdr:rowOff>76200</xdr:rowOff>
    </xdr:from>
    <xdr:ext cx="1439545" cy="591185"/>
    <xdr:pic>
      <xdr:nvPicPr>
        <xdr:cNvPr id="3" name="Grafik 2" descr="Logo des ITDZ Berlin mit Claim IT für Berlin">
          <a:extLst>
            <a:ext uri="{FF2B5EF4-FFF2-40B4-BE49-F238E27FC236}">
              <a16:creationId xmlns:a16="http://schemas.microsoft.com/office/drawing/2014/main" id="{83058272-8447-4733-8AB8-843205C27548}"/>
            </a:ext>
            <a:ext uri="{C183D7F6-B498-43B3-948B-1728B52AA6E4}">
              <adec:decorative xmlns:adec="http://schemas.microsoft.com/office/drawing/2017/decorative" val="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bwMode="auto">
        <a:xfrm>
          <a:off x="781050" y="76200"/>
          <a:ext cx="1439545" cy="591185"/>
        </a:xfrm>
        <a:prstGeom prst="rect">
          <a:avLst/>
        </a:prstGeom>
      </xdr:spPr>
    </xdr:pic>
    <xdr:clientData/>
  </xdr:oneCellAnchor>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genesis.destatis.de/datenbank/online/url/63004c9b" TargetMode="External"/><Relationship Id="rId1" Type="http://schemas.openxmlformats.org/officeDocument/2006/relationships/hyperlink" Target="http://www.bundesfinanzministerium.de/Content/DE/Standardartikel/Themen/Oeffentliche_Finanzen/Bundeshaushalt/personalkostensaetze.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26BC5-502F-4946-BD82-C5B5DDAD1CCB}">
  <sheetPr>
    <tabColor rgb="FF7DB414"/>
  </sheetPr>
  <dimension ref="B5:J35"/>
  <sheetViews>
    <sheetView showGridLines="0" tabSelected="1" zoomScaleNormal="100" workbookViewId="0">
      <selection activeCell="J47" sqref="J47"/>
    </sheetView>
  </sheetViews>
  <sheetFormatPr baseColWidth="10" defaultColWidth="11.453125" defaultRowHeight="14.5" x14ac:dyDescent="0.35"/>
  <cols>
    <col min="1" max="1" width="8.26953125" customWidth="1"/>
    <col min="2" max="2" width="22.453125" bestFit="1" customWidth="1"/>
    <col min="10" max="10" width="72.7265625" customWidth="1"/>
  </cols>
  <sheetData>
    <row r="5" spans="2:10" ht="18.5" x14ac:dyDescent="0.35">
      <c r="B5" s="183" t="s">
        <v>0</v>
      </c>
      <c r="C5" s="183"/>
      <c r="D5" s="183"/>
      <c r="E5" s="183"/>
      <c r="F5" s="183"/>
      <c r="G5" s="183"/>
      <c r="H5" s="183"/>
      <c r="I5" s="183"/>
      <c r="J5" s="183"/>
    </row>
    <row r="6" spans="2:10" ht="15.5" x14ac:dyDescent="0.35">
      <c r="B6" s="184"/>
      <c r="C6" s="184"/>
      <c r="D6" s="184"/>
      <c r="E6" s="184"/>
      <c r="F6" s="184"/>
      <c r="G6" s="184"/>
      <c r="H6" s="184"/>
      <c r="I6" s="185"/>
      <c r="J6" s="184"/>
    </row>
    <row r="7" spans="2:10" ht="15.5" x14ac:dyDescent="0.35">
      <c r="B7" s="153" t="s">
        <v>1</v>
      </c>
      <c r="C7" s="186" t="s">
        <v>280</v>
      </c>
      <c r="D7" s="187"/>
      <c r="E7" s="187"/>
      <c r="F7" s="187"/>
      <c r="G7" s="187"/>
      <c r="H7" s="187"/>
      <c r="I7" s="187"/>
      <c r="J7" s="188"/>
    </row>
    <row r="8" spans="2:10" ht="15.5" x14ac:dyDescent="0.35">
      <c r="B8" s="189"/>
      <c r="C8" s="189"/>
      <c r="D8" s="189"/>
      <c r="E8" s="189"/>
      <c r="F8" s="189"/>
      <c r="G8" s="189"/>
      <c r="H8" s="189"/>
      <c r="I8" s="190"/>
      <c r="J8" s="189"/>
    </row>
    <row r="35" ht="72" customHeight="1" x14ac:dyDescent="0.35"/>
  </sheetData>
  <sheetProtection sheet="1" formatCells="0" formatColumns="0" formatRows="0" selectLockedCells="1"/>
  <mergeCells count="4">
    <mergeCell ref="B5:J5"/>
    <mergeCell ref="B6:J6"/>
    <mergeCell ref="C7:J7"/>
    <mergeCell ref="B8:J8"/>
  </mergeCells>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37578-FBEA-4B88-82CB-E5E5EE860E04}">
  <dimension ref="A1:I58"/>
  <sheetViews>
    <sheetView zoomScale="80" zoomScaleNormal="80" workbookViewId="0">
      <selection activeCell="F48" sqref="F48"/>
    </sheetView>
  </sheetViews>
  <sheetFormatPr baseColWidth="10" defaultColWidth="11.453125" defaultRowHeight="14.5" x14ac:dyDescent="0.35"/>
  <cols>
    <col min="1" max="1" width="4.26953125" customWidth="1"/>
    <col min="2" max="2" width="12.7265625" customWidth="1"/>
    <col min="3" max="3" width="56.26953125" customWidth="1"/>
    <col min="4" max="4" width="39.7265625" customWidth="1"/>
    <col min="5" max="5" width="21.453125" customWidth="1"/>
    <col min="6" max="6" width="12.54296875" customWidth="1"/>
    <col min="7" max="7" width="21.7265625" customWidth="1"/>
    <col min="8" max="8" width="25.54296875" customWidth="1"/>
    <col min="9" max="9" width="21.7265625" customWidth="1"/>
  </cols>
  <sheetData>
    <row r="1" spans="1:9" ht="15.5" x14ac:dyDescent="0.35">
      <c r="A1" s="94"/>
      <c r="B1" s="95" t="s">
        <v>2</v>
      </c>
      <c r="C1" s="191" t="s">
        <v>288</v>
      </c>
      <c r="D1" s="192"/>
      <c r="E1" s="192"/>
      <c r="F1" s="192"/>
      <c r="G1" s="192"/>
      <c r="H1" s="192"/>
      <c r="I1" s="193"/>
    </row>
    <row r="2" spans="1:9" ht="15.5" x14ac:dyDescent="0.35">
      <c r="A2" s="14"/>
      <c r="B2" s="96"/>
      <c r="C2" s="97"/>
      <c r="D2" s="98"/>
      <c r="E2" s="99"/>
      <c r="F2" s="99"/>
      <c r="G2" s="99"/>
      <c r="H2" s="99"/>
      <c r="I2" s="99"/>
    </row>
    <row r="3" spans="1:9" ht="15.5" x14ac:dyDescent="0.35">
      <c r="A3" s="14"/>
      <c r="B3" s="100" t="s">
        <v>3</v>
      </c>
      <c r="C3" s="101" t="str">
        <f>Hinweise!$C$7</f>
        <v>020/2026 OV Drucksystem</v>
      </c>
      <c r="D3" s="102"/>
      <c r="E3" s="102"/>
      <c r="F3" s="102"/>
      <c r="G3" s="102"/>
      <c r="H3" s="102"/>
      <c r="I3" s="103"/>
    </row>
    <row r="4" spans="1:9" ht="16" thickBot="1" x14ac:dyDescent="0.4">
      <c r="A4" s="14"/>
      <c r="B4" s="96"/>
      <c r="C4" s="97"/>
      <c r="D4" s="104"/>
      <c r="E4" s="105"/>
      <c r="F4" s="105"/>
      <c r="G4" s="99"/>
      <c r="H4" s="99"/>
      <c r="I4" s="99"/>
    </row>
    <row r="5" spans="1:9" ht="31" x14ac:dyDescent="0.35">
      <c r="A5" s="14"/>
      <c r="B5" s="106" t="s">
        <v>4</v>
      </c>
      <c r="C5" s="107" t="s">
        <v>5</v>
      </c>
      <c r="D5" s="107" t="s">
        <v>6</v>
      </c>
      <c r="E5" s="107" t="s">
        <v>7</v>
      </c>
      <c r="F5" s="107" t="s">
        <v>8</v>
      </c>
      <c r="G5" s="107" t="s">
        <v>9</v>
      </c>
      <c r="H5" s="164" t="s">
        <v>10</v>
      </c>
      <c r="I5" s="108" t="s">
        <v>11</v>
      </c>
    </row>
    <row r="6" spans="1:9" ht="16" thickBot="1" x14ac:dyDescent="0.4">
      <c r="A6" s="14"/>
      <c r="B6" s="194" t="s">
        <v>12</v>
      </c>
      <c r="C6" s="195"/>
      <c r="D6" s="195"/>
      <c r="E6" s="195"/>
      <c r="F6" s="195"/>
      <c r="G6" s="195"/>
      <c r="H6" s="195"/>
      <c r="I6" s="196"/>
    </row>
    <row r="7" spans="1:9" ht="16" thickBot="1" x14ac:dyDescent="0.4">
      <c r="A7" s="109"/>
      <c r="B7" s="151" t="s">
        <v>13</v>
      </c>
      <c r="C7" s="110" t="s">
        <v>14</v>
      </c>
      <c r="D7" s="110"/>
      <c r="E7" s="110"/>
      <c r="F7" s="110"/>
      <c r="G7" s="110"/>
      <c r="H7" s="165"/>
      <c r="I7" s="156">
        <f>I8+I9</f>
        <v>0</v>
      </c>
    </row>
    <row r="8" spans="1:9" ht="77.5" x14ac:dyDescent="0.35">
      <c r="A8" s="14"/>
      <c r="B8" s="111" t="s">
        <v>15</v>
      </c>
      <c r="C8" s="129" t="s">
        <v>16</v>
      </c>
      <c r="D8" s="162" t="s">
        <v>17</v>
      </c>
      <c r="E8" s="152">
        <v>1</v>
      </c>
      <c r="F8" s="152" t="s">
        <v>18</v>
      </c>
      <c r="G8" s="112"/>
      <c r="H8" s="166"/>
      <c r="I8" s="113">
        <f>E8*G8</f>
        <v>0</v>
      </c>
    </row>
    <row r="9" spans="1:9" ht="62" x14ac:dyDescent="0.35">
      <c r="A9" s="14"/>
      <c r="B9" s="111" t="s">
        <v>19</v>
      </c>
      <c r="C9" s="129" t="s">
        <v>20</v>
      </c>
      <c r="D9" s="162" t="s">
        <v>17</v>
      </c>
      <c r="E9" s="152">
        <v>1</v>
      </c>
      <c r="F9" s="152" t="s">
        <v>18</v>
      </c>
      <c r="G9" s="112"/>
      <c r="H9" s="166"/>
      <c r="I9" s="113">
        <f>E9*G9</f>
        <v>0</v>
      </c>
    </row>
    <row r="10" spans="1:9" ht="15.5" x14ac:dyDescent="0.35">
      <c r="A10" s="14"/>
      <c r="B10" s="114"/>
      <c r="C10" s="115"/>
      <c r="D10" s="116"/>
      <c r="E10" s="117"/>
      <c r="F10" s="117"/>
      <c r="G10" s="118"/>
      <c r="H10" s="118"/>
      <c r="I10" s="119"/>
    </row>
    <row r="11" spans="1:9" ht="16" thickBot="1" x14ac:dyDescent="0.4">
      <c r="A11" s="14"/>
      <c r="B11" s="131"/>
      <c r="C11" s="99"/>
      <c r="D11" s="121"/>
      <c r="E11" s="99"/>
      <c r="F11" s="99"/>
      <c r="G11" s="99"/>
      <c r="H11" s="99"/>
      <c r="I11" s="122"/>
    </row>
    <row r="12" spans="1:9" ht="16" thickBot="1" x14ac:dyDescent="0.4">
      <c r="A12" s="14"/>
      <c r="B12" s="155" t="s">
        <v>21</v>
      </c>
      <c r="C12" s="154" t="s">
        <v>22</v>
      </c>
      <c r="D12" s="110"/>
      <c r="E12" s="110"/>
      <c r="F12" s="110"/>
      <c r="G12" s="110" t="s">
        <v>23</v>
      </c>
      <c r="H12" s="169" t="s">
        <v>24</v>
      </c>
      <c r="I12" s="156">
        <f>I13+I14</f>
        <v>0</v>
      </c>
    </row>
    <row r="13" spans="1:9" ht="31" x14ac:dyDescent="0.35">
      <c r="A13" s="14"/>
      <c r="B13" s="111" t="s">
        <v>25</v>
      </c>
      <c r="C13" s="129" t="s">
        <v>26</v>
      </c>
      <c r="D13" s="162" t="s">
        <v>27</v>
      </c>
      <c r="E13" s="152">
        <v>12</v>
      </c>
      <c r="F13" s="152" t="s">
        <v>28</v>
      </c>
      <c r="G13" s="112"/>
      <c r="H13" s="168">
        <f>G13*48</f>
        <v>0</v>
      </c>
      <c r="I13" s="167">
        <f>H13</f>
        <v>0</v>
      </c>
    </row>
    <row r="14" spans="1:9" ht="47" thickBot="1" x14ac:dyDescent="0.4">
      <c r="A14" s="14"/>
      <c r="B14" s="111" t="s">
        <v>29</v>
      </c>
      <c r="C14" s="129" t="s">
        <v>30</v>
      </c>
      <c r="D14" s="162" t="s">
        <v>27</v>
      </c>
      <c r="E14" s="152">
        <v>12</v>
      </c>
      <c r="F14" s="152" t="s">
        <v>28</v>
      </c>
      <c r="G14" s="112"/>
      <c r="H14" s="168">
        <f>G14*48</f>
        <v>0</v>
      </c>
      <c r="I14" s="167">
        <f>H14</f>
        <v>0</v>
      </c>
    </row>
    <row r="15" spans="1:9" ht="16" thickBot="1" x14ac:dyDescent="0.4">
      <c r="A15" s="14"/>
      <c r="B15" s="155" t="s">
        <v>31</v>
      </c>
      <c r="C15" s="154" t="s">
        <v>32</v>
      </c>
      <c r="D15" s="110"/>
      <c r="E15" s="110"/>
      <c r="F15" s="110"/>
      <c r="G15" s="110" t="s">
        <v>33</v>
      </c>
      <c r="H15" s="165" t="s">
        <v>34</v>
      </c>
      <c r="I15" s="156">
        <f>I16+I17+I18+I19</f>
        <v>0</v>
      </c>
    </row>
    <row r="16" spans="1:9" ht="46.5" x14ac:dyDescent="0.35">
      <c r="A16" s="14"/>
      <c r="B16" s="111" t="s">
        <v>35</v>
      </c>
      <c r="C16" s="129" t="s">
        <v>36</v>
      </c>
      <c r="D16" s="163" t="s">
        <v>40</v>
      </c>
      <c r="E16" s="152">
        <v>64</v>
      </c>
      <c r="F16" s="152" t="s">
        <v>37</v>
      </c>
      <c r="G16" s="112"/>
      <c r="H16" s="168">
        <f>G16*E16</f>
        <v>0</v>
      </c>
      <c r="I16" s="167">
        <f>H16</f>
        <v>0</v>
      </c>
    </row>
    <row r="17" spans="1:9" ht="31" x14ac:dyDescent="0.35">
      <c r="A17" s="14"/>
      <c r="B17" s="111" t="s">
        <v>38</v>
      </c>
      <c r="C17" s="129" t="s">
        <v>39</v>
      </c>
      <c r="D17" s="163" t="s">
        <v>281</v>
      </c>
      <c r="E17" s="152">
        <v>64</v>
      </c>
      <c r="F17" s="152" t="s">
        <v>41</v>
      </c>
      <c r="G17" s="112"/>
      <c r="H17" s="168">
        <f t="shared" ref="H17:H19" si="0">G17*E17</f>
        <v>0</v>
      </c>
      <c r="I17" s="167">
        <f>H17</f>
        <v>0</v>
      </c>
    </row>
    <row r="18" spans="1:9" ht="15.5" x14ac:dyDescent="0.35">
      <c r="A18" s="123"/>
      <c r="B18" s="111" t="s">
        <v>42</v>
      </c>
      <c r="C18" s="129" t="s">
        <v>292</v>
      </c>
      <c r="D18" s="163" t="s">
        <v>281</v>
      </c>
      <c r="E18" s="152">
        <v>12</v>
      </c>
      <c r="F18" s="152" t="s">
        <v>43</v>
      </c>
      <c r="G18" s="124"/>
      <c r="H18" s="168">
        <f t="shared" si="0"/>
        <v>0</v>
      </c>
      <c r="I18" s="167">
        <f>H18</f>
        <v>0</v>
      </c>
    </row>
    <row r="19" spans="1:9" ht="15.5" x14ac:dyDescent="0.35">
      <c r="A19" s="123"/>
      <c r="B19" s="111" t="s">
        <v>44</v>
      </c>
      <c r="C19" s="129" t="s">
        <v>45</v>
      </c>
      <c r="D19" s="163" t="s">
        <v>40</v>
      </c>
      <c r="E19" s="152">
        <v>12</v>
      </c>
      <c r="F19" s="152" t="s">
        <v>43</v>
      </c>
      <c r="G19" s="124"/>
      <c r="H19" s="168">
        <f t="shared" si="0"/>
        <v>0</v>
      </c>
      <c r="I19" s="167">
        <f>H19</f>
        <v>0</v>
      </c>
    </row>
    <row r="20" spans="1:9" ht="16" thickBot="1" x14ac:dyDescent="0.4">
      <c r="A20" s="14"/>
      <c r="B20" s="120"/>
      <c r="C20" s="99"/>
      <c r="D20" s="121"/>
      <c r="E20" s="99"/>
      <c r="F20" s="99"/>
      <c r="G20" s="99"/>
      <c r="H20" s="99"/>
      <c r="I20" s="122"/>
    </row>
    <row r="21" spans="1:9" ht="16" thickBot="1" x14ac:dyDescent="0.4">
      <c r="A21" s="14"/>
      <c r="B21" s="151" t="s">
        <v>46</v>
      </c>
      <c r="C21" s="154" t="s">
        <v>47</v>
      </c>
      <c r="D21" s="110"/>
      <c r="E21" s="110"/>
      <c r="F21" s="110"/>
      <c r="G21" s="110" t="s">
        <v>33</v>
      </c>
      <c r="H21" s="165" t="s">
        <v>34</v>
      </c>
      <c r="I21" s="156">
        <f>I22+I23+I24+I25</f>
        <v>0</v>
      </c>
    </row>
    <row r="22" spans="1:9" ht="15.5" x14ac:dyDescent="0.35">
      <c r="A22" s="14"/>
      <c r="B22" s="111" t="s">
        <v>25</v>
      </c>
      <c r="C22" s="129" t="s">
        <v>284</v>
      </c>
      <c r="D22" s="162">
        <v>5</v>
      </c>
      <c r="E22" s="171">
        <v>64000</v>
      </c>
      <c r="F22" s="152" t="s">
        <v>37</v>
      </c>
      <c r="G22" s="112"/>
      <c r="H22" s="168">
        <f>G22*E22</f>
        <v>0</v>
      </c>
      <c r="I22" s="167">
        <f>H22</f>
        <v>0</v>
      </c>
    </row>
    <row r="23" spans="1:9" ht="15.5" x14ac:dyDescent="0.35">
      <c r="A23" s="14"/>
      <c r="B23" s="111" t="s">
        <v>29</v>
      </c>
      <c r="C23" s="129" t="s">
        <v>285</v>
      </c>
      <c r="D23" s="162">
        <v>5</v>
      </c>
      <c r="E23" s="171">
        <v>80000</v>
      </c>
      <c r="F23" s="152" t="s">
        <v>37</v>
      </c>
      <c r="G23" s="112"/>
      <c r="H23" s="168">
        <f t="shared" ref="H23:H25" si="1">G23*E23</f>
        <v>0</v>
      </c>
      <c r="I23" s="167">
        <f t="shared" ref="I23:I25" si="2">H23</f>
        <v>0</v>
      </c>
    </row>
    <row r="24" spans="1:9" ht="15.5" x14ac:dyDescent="0.35">
      <c r="A24" s="14"/>
      <c r="B24" s="111" t="s">
        <v>42</v>
      </c>
      <c r="C24" s="129" t="s">
        <v>283</v>
      </c>
      <c r="D24" s="162">
        <v>5</v>
      </c>
      <c r="E24" s="152">
        <v>1</v>
      </c>
      <c r="F24" s="152" t="s">
        <v>48</v>
      </c>
      <c r="G24" s="112"/>
      <c r="H24" s="168">
        <f t="shared" si="1"/>
        <v>0</v>
      </c>
      <c r="I24" s="167">
        <f t="shared" si="2"/>
        <v>0</v>
      </c>
    </row>
    <row r="25" spans="1:9" ht="15.5" x14ac:dyDescent="0.35">
      <c r="A25" s="14"/>
      <c r="B25" s="111" t="s">
        <v>44</v>
      </c>
      <c r="C25" s="129" t="s">
        <v>282</v>
      </c>
      <c r="D25" s="162">
        <v>5</v>
      </c>
      <c r="E25" s="152">
        <v>1</v>
      </c>
      <c r="F25" s="152" t="s">
        <v>48</v>
      </c>
      <c r="G25" s="112"/>
      <c r="H25" s="168">
        <f t="shared" si="1"/>
        <v>0</v>
      </c>
      <c r="I25" s="167">
        <f t="shared" si="2"/>
        <v>0</v>
      </c>
    </row>
    <row r="26" spans="1:9" ht="15.5" x14ac:dyDescent="0.35">
      <c r="A26" s="14"/>
      <c r="B26" s="120"/>
      <c r="C26" s="14"/>
      <c r="D26" s="121"/>
      <c r="E26" s="125"/>
      <c r="F26" s="125"/>
      <c r="G26" s="126"/>
      <c r="H26" s="126"/>
      <c r="I26" s="122"/>
    </row>
    <row r="27" spans="1:9" ht="15.5" x14ac:dyDescent="0.35">
      <c r="A27" s="14"/>
      <c r="B27" s="120"/>
      <c r="C27" s="127"/>
      <c r="D27" s="121"/>
      <c r="E27" s="96"/>
      <c r="F27" s="96"/>
      <c r="G27" s="99"/>
      <c r="H27" s="99"/>
      <c r="I27" s="122"/>
    </row>
    <row r="28" spans="1:9" ht="15.5" x14ac:dyDescent="0.35">
      <c r="A28" s="14"/>
      <c r="B28" s="120"/>
      <c r="C28" s="127"/>
      <c r="D28" s="128"/>
      <c r="E28" s="125"/>
      <c r="F28" s="125"/>
      <c r="G28" s="126"/>
      <c r="H28" s="126"/>
      <c r="I28" s="122"/>
    </row>
    <row r="29" spans="1:9" ht="15.5" x14ac:dyDescent="0.35">
      <c r="A29" s="14"/>
      <c r="B29" s="120"/>
      <c r="C29" s="99"/>
      <c r="D29" s="104"/>
      <c r="E29" s="99"/>
      <c r="F29" s="99"/>
      <c r="G29" s="99"/>
      <c r="H29" s="99"/>
      <c r="I29" s="122"/>
    </row>
    <row r="30" spans="1:9" ht="15.5" x14ac:dyDescent="0.35">
      <c r="A30" s="14"/>
      <c r="B30" s="120"/>
      <c r="C30" s="127"/>
      <c r="D30" s="128"/>
      <c r="E30" s="125"/>
      <c r="F30" s="125"/>
      <c r="G30" s="126" t="s">
        <v>49</v>
      </c>
      <c r="H30" s="126"/>
      <c r="I30" s="122">
        <f>SUM(I8:I29)</f>
        <v>0</v>
      </c>
    </row>
    <row r="31" spans="1:9" ht="16" thickBot="1" x14ac:dyDescent="0.4">
      <c r="A31" s="14"/>
      <c r="B31" s="130"/>
      <c r="C31" s="131"/>
      <c r="D31" s="132"/>
      <c r="E31" s="131"/>
      <c r="F31" s="131"/>
      <c r="G31" s="131"/>
      <c r="H31" s="131"/>
      <c r="I31" s="133"/>
    </row>
    <row r="32" spans="1:9" ht="16" thickBot="1" x14ac:dyDescent="0.4">
      <c r="A32" s="14"/>
      <c r="B32" s="99"/>
      <c r="C32" s="99"/>
      <c r="D32" s="104"/>
      <c r="E32" s="99"/>
      <c r="F32" s="99"/>
      <c r="G32" s="99"/>
      <c r="H32" s="99"/>
      <c r="I32" s="134"/>
    </row>
    <row r="33" spans="1:9" ht="15.5" x14ac:dyDescent="0.35">
      <c r="A33" s="14"/>
      <c r="B33" s="197" t="s">
        <v>50</v>
      </c>
      <c r="C33" s="198"/>
      <c r="D33" s="198"/>
      <c r="E33" s="198"/>
      <c r="F33" s="198"/>
      <c r="G33" s="198"/>
      <c r="H33" s="198"/>
      <c r="I33" s="199"/>
    </row>
    <row r="34" spans="1:9" ht="16" thickBot="1" x14ac:dyDescent="0.4">
      <c r="A34" s="14"/>
      <c r="B34" s="96"/>
      <c r="C34" s="97"/>
      <c r="D34" s="104"/>
      <c r="E34" s="96"/>
      <c r="F34" s="96"/>
      <c r="G34" s="99"/>
      <c r="H34" s="99"/>
      <c r="I34" s="99"/>
    </row>
    <row r="35" spans="1:9" ht="31.5" thickBot="1" x14ac:dyDescent="0.4">
      <c r="A35" s="14"/>
      <c r="B35" s="135" t="s">
        <v>51</v>
      </c>
      <c r="C35" s="157" t="s">
        <v>52</v>
      </c>
      <c r="D35" s="160"/>
      <c r="E35" s="96"/>
      <c r="F35" s="96"/>
      <c r="G35" s="99"/>
      <c r="H35" s="99"/>
      <c r="I35" s="99"/>
    </row>
    <row r="36" spans="1:9" ht="15.5" x14ac:dyDescent="0.35">
      <c r="A36" s="14"/>
      <c r="B36" s="136" t="s">
        <v>53</v>
      </c>
      <c r="C36" s="158" t="str">
        <f>C7</f>
        <v>Pauschalpreis High-Speed Inkjetrollendrucksystem</v>
      </c>
      <c r="D36" s="161">
        <f>I7</f>
        <v>0</v>
      </c>
      <c r="E36" s="96"/>
      <c r="F36" s="96"/>
      <c r="G36" s="99"/>
      <c r="H36" s="99"/>
      <c r="I36" s="99"/>
    </row>
    <row r="37" spans="1:9" ht="15.5" x14ac:dyDescent="0.35">
      <c r="A37" s="14"/>
      <c r="B37" s="137" t="s">
        <v>21</v>
      </c>
      <c r="C37" s="158" t="str">
        <f>C12</f>
        <v>Full-Service-Vertrag</v>
      </c>
      <c r="D37" s="161">
        <f>I12</f>
        <v>0</v>
      </c>
      <c r="E37" s="96"/>
      <c r="F37" s="96"/>
      <c r="G37" s="99"/>
      <c r="H37" s="99"/>
      <c r="I37" s="99"/>
    </row>
    <row r="38" spans="1:9" ht="15.5" x14ac:dyDescent="0.35">
      <c r="A38" s="14"/>
      <c r="B38" s="137" t="s">
        <v>31</v>
      </c>
      <c r="C38" s="158" t="str">
        <f>C21</f>
        <v>User Charge</v>
      </c>
      <c r="D38" s="161">
        <f>I15</f>
        <v>0</v>
      </c>
      <c r="E38" s="96"/>
      <c r="F38" s="96"/>
      <c r="G38" s="99"/>
      <c r="H38" s="99"/>
      <c r="I38" s="99"/>
    </row>
    <row r="39" spans="1:9" ht="16" thickBot="1" x14ac:dyDescent="0.4">
      <c r="A39" s="14"/>
      <c r="B39" s="137" t="s">
        <v>46</v>
      </c>
      <c r="C39" s="159" t="s">
        <v>32</v>
      </c>
      <c r="D39" s="170">
        <f>I21</f>
        <v>0</v>
      </c>
      <c r="E39" s="96"/>
      <c r="F39" s="96"/>
      <c r="G39" s="99"/>
      <c r="H39" s="99"/>
      <c r="I39" s="99"/>
    </row>
    <row r="40" spans="1:9" ht="16" thickBot="1" x14ac:dyDescent="0.4">
      <c r="A40" s="204"/>
      <c r="B40" s="207" t="s">
        <v>54</v>
      </c>
      <c r="C40" s="205" t="s">
        <v>286</v>
      </c>
      <c r="D40" s="208"/>
      <c r="E40" s="96"/>
      <c r="F40" s="96"/>
      <c r="G40" s="99"/>
      <c r="H40" s="99"/>
      <c r="I40" s="99"/>
    </row>
    <row r="41" spans="1:9" ht="15.5" x14ac:dyDescent="0.35">
      <c r="A41" s="14"/>
      <c r="B41" s="99"/>
      <c r="C41" s="99"/>
      <c r="D41" s="104"/>
      <c r="E41" s="96"/>
      <c r="F41" s="96"/>
      <c r="G41" s="99"/>
      <c r="H41" s="99"/>
      <c r="I41" s="99"/>
    </row>
    <row r="42" spans="1:9" ht="15.5" x14ac:dyDescent="0.35">
      <c r="A42" s="14"/>
      <c r="B42" s="99"/>
      <c r="C42" s="172" t="s">
        <v>55</v>
      </c>
      <c r="D42" s="180">
        <f>I30</f>
        <v>0</v>
      </c>
      <c r="E42" s="96"/>
      <c r="F42" s="96"/>
      <c r="G42" s="99"/>
      <c r="H42" s="99"/>
      <c r="I42" s="99"/>
    </row>
    <row r="43" spans="1:9" ht="15.5" x14ac:dyDescent="0.35">
      <c r="A43" s="14"/>
      <c r="B43" s="99"/>
      <c r="C43" s="179" t="s">
        <v>56</v>
      </c>
      <c r="D43" s="182"/>
      <c r="E43" s="96"/>
      <c r="F43" s="96"/>
      <c r="G43" s="99"/>
      <c r="H43" s="99"/>
      <c r="I43" s="99"/>
    </row>
    <row r="44" spans="1:9" ht="15.5" x14ac:dyDescent="0.35">
      <c r="A44" s="14"/>
      <c r="B44" s="99"/>
      <c r="C44" s="172" t="s">
        <v>57</v>
      </c>
      <c r="D44" s="181">
        <f>D42*D43</f>
        <v>0</v>
      </c>
      <c r="E44" s="96"/>
      <c r="F44" s="96"/>
      <c r="G44" s="99"/>
      <c r="H44" s="99"/>
      <c r="I44" s="99"/>
    </row>
    <row r="45" spans="1:9" ht="15.5" x14ac:dyDescent="0.35">
      <c r="A45" s="14"/>
      <c r="B45" s="99"/>
      <c r="C45" s="172" t="s">
        <v>58</v>
      </c>
      <c r="D45" s="173">
        <f>D42+D44</f>
        <v>0</v>
      </c>
      <c r="E45" s="96"/>
      <c r="F45" s="96"/>
      <c r="G45" s="99"/>
      <c r="H45" s="99"/>
      <c r="I45" s="99"/>
    </row>
    <row r="46" spans="1:9" ht="15.5" x14ac:dyDescent="0.35">
      <c r="A46" s="14"/>
      <c r="B46" s="99"/>
      <c r="C46" s="172" t="s">
        <v>59</v>
      </c>
      <c r="D46" s="174"/>
      <c r="E46" s="96"/>
      <c r="F46" s="96"/>
      <c r="G46" s="99"/>
      <c r="H46" s="99"/>
      <c r="I46" s="99"/>
    </row>
    <row r="47" spans="1:9" ht="15.5" x14ac:dyDescent="0.35">
      <c r="A47" s="14"/>
      <c r="B47" s="99"/>
      <c r="C47" s="172" t="s">
        <v>60</v>
      </c>
      <c r="D47" s="174"/>
      <c r="E47" s="96"/>
      <c r="F47" s="96"/>
      <c r="G47" s="99"/>
      <c r="H47" s="99"/>
      <c r="I47" s="99"/>
    </row>
    <row r="48" spans="1:9" ht="15.5" x14ac:dyDescent="0.35">
      <c r="A48" s="14"/>
      <c r="B48" s="99"/>
      <c r="C48" s="172" t="s">
        <v>61</v>
      </c>
      <c r="D48" s="174"/>
      <c r="E48" s="104"/>
      <c r="F48" s="104"/>
      <c r="G48" s="99"/>
      <c r="H48" s="99"/>
      <c r="I48" s="99"/>
    </row>
    <row r="49" spans="1:9" ht="15.5" x14ac:dyDescent="0.35">
      <c r="A49" s="14"/>
      <c r="B49" s="99"/>
      <c r="C49" s="172" t="s">
        <v>62</v>
      </c>
      <c r="D49" s="173">
        <f>Lebenszykluskosten!E78</f>
        <v>0</v>
      </c>
      <c r="E49" s="104"/>
      <c r="F49" s="104"/>
      <c r="G49" s="99"/>
      <c r="H49" s="99"/>
      <c r="I49" s="99"/>
    </row>
    <row r="50" spans="1:9" ht="15.5" x14ac:dyDescent="0.35">
      <c r="A50" s="14"/>
      <c r="B50" s="99"/>
      <c r="C50" s="172" t="s">
        <v>63</v>
      </c>
      <c r="D50" s="173" t="str">
        <f>Lebenszykluskosten!E79</f>
        <v/>
      </c>
      <c r="E50" s="104"/>
      <c r="F50" s="104"/>
      <c r="G50" s="99"/>
      <c r="H50" s="99"/>
      <c r="I50" s="99"/>
    </row>
    <row r="51" spans="1:9" ht="16" thickBot="1" x14ac:dyDescent="0.4">
      <c r="A51" s="14"/>
      <c r="B51" s="99"/>
      <c r="C51" s="175" t="s">
        <v>64</v>
      </c>
      <c r="D51" s="176" t="str">
        <f>Lebenszykluskosten!E80</f>
        <v/>
      </c>
      <c r="E51" s="104"/>
      <c r="F51" s="104"/>
      <c r="G51" s="99"/>
      <c r="H51" s="99"/>
      <c r="I51" s="99"/>
    </row>
    <row r="52" spans="1:9" ht="19" thickBot="1" x14ac:dyDescent="0.4">
      <c r="A52" s="14"/>
      <c r="B52" s="99"/>
      <c r="C52" s="177" t="s">
        <v>65</v>
      </c>
      <c r="D52" s="178">
        <f>Lebenszykluskosten!E81</f>
        <v>0</v>
      </c>
      <c r="E52" s="96"/>
      <c r="F52" s="96"/>
      <c r="G52" s="99"/>
      <c r="H52" s="99"/>
      <c r="I52" s="99"/>
    </row>
    <row r="53" spans="1:9" ht="15.5" x14ac:dyDescent="0.35">
      <c r="A53" s="14"/>
      <c r="B53" s="99"/>
      <c r="C53" s="99"/>
      <c r="D53" s="104"/>
      <c r="E53" s="96"/>
      <c r="F53" s="96"/>
      <c r="G53" s="99"/>
      <c r="H53" s="99"/>
      <c r="I53" s="99"/>
    </row>
    <row r="54" spans="1:9" ht="15.5" x14ac:dyDescent="0.35">
      <c r="A54" s="14"/>
      <c r="B54" s="200" t="s">
        <v>66</v>
      </c>
      <c r="C54" s="200"/>
      <c r="D54" s="104"/>
      <c r="E54" s="96"/>
      <c r="F54" s="96"/>
      <c r="G54" s="99"/>
      <c r="H54" s="99"/>
      <c r="I54" s="99"/>
    </row>
    <row r="55" spans="1:9" ht="15.5" x14ac:dyDescent="0.35">
      <c r="A55" s="14"/>
      <c r="B55" s="201"/>
      <c r="C55" s="201"/>
      <c r="D55" s="104"/>
      <c r="E55" s="96"/>
      <c r="F55" s="96"/>
      <c r="G55" s="99"/>
      <c r="H55" s="99"/>
      <c r="I55" s="99"/>
    </row>
    <row r="56" spans="1:9" x14ac:dyDescent="0.35">
      <c r="B56" s="201"/>
      <c r="C56" s="201"/>
    </row>
    <row r="58" spans="1:9" x14ac:dyDescent="0.35">
      <c r="B58" s="206" t="s">
        <v>287</v>
      </c>
      <c r="C58" s="206"/>
    </row>
  </sheetData>
  <sheetProtection sheet="1" objects="1" scenarios="1"/>
  <mergeCells count="4">
    <mergeCell ref="C1:I1"/>
    <mergeCell ref="B6:I6"/>
    <mergeCell ref="B33:I33"/>
    <mergeCell ref="B54:C56"/>
  </mergeCell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pageSetUpPr fitToPage="1"/>
  </sheetPr>
  <dimension ref="B2:N81"/>
  <sheetViews>
    <sheetView zoomScale="90" zoomScaleNormal="90" workbookViewId="0">
      <selection activeCell="E39" sqref="E39"/>
    </sheetView>
  </sheetViews>
  <sheetFormatPr baseColWidth="10" defaultColWidth="11.453125" defaultRowHeight="14.5" outlineLevelCol="1" x14ac:dyDescent="0.35"/>
  <cols>
    <col min="1" max="1" width="3.453125" customWidth="1"/>
    <col min="2" max="2" width="60.453125" customWidth="1"/>
    <col min="3" max="3" width="18.453125" customWidth="1"/>
    <col min="4" max="4" width="23.453125" customWidth="1"/>
    <col min="5" max="5" width="17.453125" customWidth="1"/>
    <col min="6" max="11" width="17.453125" hidden="1" customWidth="1" outlineLevel="1"/>
    <col min="12" max="12" width="10.54296875" collapsed="1"/>
    <col min="14" max="14" width="15.54296875" bestFit="1" customWidth="1"/>
  </cols>
  <sheetData>
    <row r="2" spans="2:5" ht="20" x14ac:dyDescent="0.4">
      <c r="B2" s="79" t="s">
        <v>67</v>
      </c>
      <c r="C2" s="76"/>
    </row>
    <row r="3" spans="2:5" ht="20" x14ac:dyDescent="0.4">
      <c r="B3" s="2" t="s">
        <v>68</v>
      </c>
      <c r="C3" s="1"/>
    </row>
    <row r="4" spans="2:5" ht="39" x14ac:dyDescent="0.35">
      <c r="B4" s="89" t="s">
        <v>69</v>
      </c>
      <c r="C4" s="86" t="s">
        <v>70</v>
      </c>
      <c r="D4" s="88" t="s">
        <v>71</v>
      </c>
      <c r="E4" s="87" t="s">
        <v>72</v>
      </c>
    </row>
    <row r="6" spans="2:5" ht="21" x14ac:dyDescent="0.5">
      <c r="B6" s="7" t="s">
        <v>73</v>
      </c>
    </row>
    <row r="7" spans="2:5" x14ac:dyDescent="0.35">
      <c r="C7" s="16" t="s">
        <v>8</v>
      </c>
      <c r="D7" s="37" t="s">
        <v>74</v>
      </c>
      <c r="E7" s="16" t="s">
        <v>75</v>
      </c>
    </row>
    <row r="8" spans="2:5" ht="29" x14ac:dyDescent="0.35">
      <c r="B8" s="42" t="s">
        <v>76</v>
      </c>
      <c r="C8" s="18" t="s">
        <v>77</v>
      </c>
      <c r="D8" s="50" t="s">
        <v>78</v>
      </c>
      <c r="E8" s="83">
        <v>2027</v>
      </c>
    </row>
    <row r="9" spans="2:5" ht="29" x14ac:dyDescent="0.35">
      <c r="B9" s="42" t="s">
        <v>79</v>
      </c>
      <c r="C9" s="18" t="s">
        <v>80</v>
      </c>
      <c r="D9" s="50" t="s">
        <v>81</v>
      </c>
      <c r="E9" s="83">
        <v>10</v>
      </c>
    </row>
    <row r="10" spans="2:5" x14ac:dyDescent="0.35">
      <c r="B10" s="15" t="s">
        <v>82</v>
      </c>
      <c r="C10" s="19"/>
      <c r="D10" s="39"/>
      <c r="E10" s="19"/>
    </row>
    <row r="11" spans="2:5" x14ac:dyDescent="0.35">
      <c r="B11" s="42" t="s">
        <v>83</v>
      </c>
      <c r="C11" s="18" t="s">
        <v>84</v>
      </c>
      <c r="D11" s="38" t="s">
        <v>85</v>
      </c>
      <c r="E11" s="144">
        <f>Hintergrunddaten!$C$8*(1+Hintergrunddaten!$C$6)^($E$8-Hintergrunddaten!$C$7)</f>
        <v>0.424101815361</v>
      </c>
    </row>
    <row r="12" spans="2:5" x14ac:dyDescent="0.35">
      <c r="B12" s="42" t="s">
        <v>86</v>
      </c>
      <c r="C12" s="18" t="s">
        <v>87</v>
      </c>
      <c r="D12" s="38" t="s">
        <v>85</v>
      </c>
      <c r="E12" s="145">
        <f>Hintergrunddaten!$C$6</f>
        <v>3.3700000000000001E-2</v>
      </c>
    </row>
    <row r="13" spans="2:5" x14ac:dyDescent="0.35">
      <c r="B13" s="42" t="s">
        <v>88</v>
      </c>
      <c r="C13" s="18" t="s">
        <v>87</v>
      </c>
      <c r="D13" s="38" t="s">
        <v>85</v>
      </c>
      <c r="E13" s="146">
        <f>Hintergrunddaten!$C$5</f>
        <v>1.2E-2</v>
      </c>
    </row>
    <row r="14" spans="2:5" x14ac:dyDescent="0.35">
      <c r="B14" s="42" t="s">
        <v>89</v>
      </c>
      <c r="C14" s="18" t="s">
        <v>87</v>
      </c>
      <c r="D14" s="38" t="s">
        <v>90</v>
      </c>
      <c r="E14" s="54">
        <f>((1+$E$12)/(1+$E$13)-1)</f>
        <v>2.1442687747035727E-2</v>
      </c>
    </row>
    <row r="15" spans="2:5" x14ac:dyDescent="0.35">
      <c r="B15" s="15" t="s">
        <v>91</v>
      </c>
      <c r="C15" s="19"/>
      <c r="D15" s="39"/>
      <c r="E15" s="19"/>
    </row>
    <row r="16" spans="2:5" x14ac:dyDescent="0.35">
      <c r="B16" s="43" t="str">
        <f>"Mittlerer Emissionsfaktor des Stroms "&amp;IF(ISNUMBER(E8),E8&amp;IF(E9&gt;1," bis "&amp;E8+E9-1,""),"")</f>
        <v>Mittlerer Emissionsfaktor des Stroms 2027 bis 2036</v>
      </c>
      <c r="C16" s="18" t="s">
        <v>92</v>
      </c>
      <c r="D16" s="38" t="s">
        <v>90</v>
      </c>
      <c r="E16" s="55">
        <f>IF(AND(ISNUMBER(E8),ISNUMBER(E9)),IF($E$9&gt;1,(8.067*($E$8+$E$9-1-2022)^(0.15)-8.067*($E$8-2022)^(0.15))/($E$9-1),1.21*($E$8-2022)^(-0.85)),"")</f>
        <v>0.19056863594583046</v>
      </c>
    </row>
    <row r="17" spans="2:11" x14ac:dyDescent="0.35">
      <c r="B17" s="43" t="s">
        <v>93</v>
      </c>
      <c r="C17" s="18" t="s">
        <v>94</v>
      </c>
      <c r="D17" s="38" t="s">
        <v>95</v>
      </c>
      <c r="E17" s="56">
        <f>Hintergrunddaten!$C$9</f>
        <v>195</v>
      </c>
    </row>
    <row r="18" spans="2:11" x14ac:dyDescent="0.35">
      <c r="B18" s="31"/>
      <c r="C18" s="19"/>
      <c r="D18" s="20"/>
    </row>
    <row r="19" spans="2:11" hidden="1" x14ac:dyDescent="0.35">
      <c r="B19" s="15" t="s">
        <v>96</v>
      </c>
      <c r="D19" s="20"/>
      <c r="E19" s="75">
        <f>MATCH($B$20,'Hinweise Stromverbrauch'!$B$6:$B$21,0)</f>
        <v>16</v>
      </c>
    </row>
    <row r="20" spans="2:11" ht="20" hidden="1" x14ac:dyDescent="0.35">
      <c r="B20" s="92" t="s">
        <v>97</v>
      </c>
      <c r="C20" s="90" t="s">
        <v>98</v>
      </c>
    </row>
    <row r="21" spans="2:11" hidden="1" x14ac:dyDescent="0.35">
      <c r="B21" s="71" t="s">
        <v>99</v>
      </c>
      <c r="C21" s="16" t="s">
        <v>100</v>
      </c>
      <c r="D21" s="73" t="s">
        <v>101</v>
      </c>
    </row>
    <row r="22" spans="2:11" hidden="1" x14ac:dyDescent="0.35">
      <c r="B22" s="72" t="s">
        <v>102</v>
      </c>
      <c r="C22" s="74">
        <v>10</v>
      </c>
      <c r="D22" s="57" t="str">
        <f>"Zeile "&amp;ROW($E$9)</f>
        <v>Zeile 9</v>
      </c>
    </row>
    <row r="23" spans="2:11" hidden="1" x14ac:dyDescent="0.35">
      <c r="B23" s="72" t="s">
        <v>103</v>
      </c>
      <c r="C23" s="74" t="str" cm="1">
        <f t="array" ref="C23">IF($B$20&lt;&gt;"",INDEX('Hinweise Stromverbrauch'!G6:G21,$E$19),"")</f>
        <v>Option 3</v>
      </c>
      <c r="D23" s="57" t="str">
        <f>"Zeile "&amp;ROW($B$47)&amp;" und "&amp;IF(C23="Option 1",ROW($B$48)&amp;" bis "&amp;ROW($B$52),IF(C23="Option 2",ROW($B$54)&amp;" bis "&amp;ROW($B$59),IF(C23="Option 3",ROW($B$61)&amp;" bis "&amp;ROW($B$62),ROW($B$48)&amp;" bis "&amp;ROW($B$62))))</f>
        <v>Zeile 47 und 61 bis 62</v>
      </c>
    </row>
    <row r="24" spans="2:11" hidden="1" x14ac:dyDescent="0.35">
      <c r="B24" s="72" t="s">
        <v>104</v>
      </c>
      <c r="C24" s="74"/>
      <c r="D24" s="57" t="str">
        <f>"Zeile "&amp;ROW($B$51)</f>
        <v>Zeile 51</v>
      </c>
    </row>
    <row r="25" spans="2:11" hidden="1" x14ac:dyDescent="0.35">
      <c r="B25" s="72" t="s">
        <v>105</v>
      </c>
      <c r="C25" s="74" t="str" cm="1">
        <f t="array" ref="C25">IF($B$20&lt;&gt;"",INDEX('Hinweise Stromverbrauch'!I6:I21,$E$19),"")</f>
        <v>-</v>
      </c>
      <c r="D25" s="57" t="str">
        <f>"Zeile "&amp;ROW($C$55)</f>
        <v>Zeile 55</v>
      </c>
    </row>
    <row r="26" spans="2:11" hidden="1" x14ac:dyDescent="0.35">
      <c r="B26" s="72" t="s">
        <v>106</v>
      </c>
      <c r="C26" s="74" t="str" cm="1">
        <f t="array" ref="C26">IF($B$20&lt;&gt;"",INDEX('Hinweise Stromverbrauch'!J6:J21,$E$19),"")</f>
        <v>-</v>
      </c>
      <c r="D26" s="57" t="str">
        <f>"Zeile "&amp;ROW($B$56)</f>
        <v>Zeile 56</v>
      </c>
    </row>
    <row r="27" spans="2:11" hidden="1" x14ac:dyDescent="0.35">
      <c r="B27" s="72" t="s">
        <v>107</v>
      </c>
      <c r="C27" s="74" t="str" cm="1">
        <f t="array" ref="C27">IF($B$20&lt;&gt;"",INDEX('Hinweise Stromverbrauch'!K6:K21,$E$19),"")</f>
        <v>-</v>
      </c>
      <c r="D27" s="57" t="str">
        <f>"Zeile "&amp;ROW($D$57)</f>
        <v>Zeile 57</v>
      </c>
    </row>
    <row r="28" spans="2:11" hidden="1" x14ac:dyDescent="0.35">
      <c r="B28" s="72" t="s">
        <v>108</v>
      </c>
      <c r="C28" s="74" t="str" cm="1">
        <f t="array" ref="C28">IF($B$20&lt;&gt;"",INDEX('Hinweise Stromverbrauch'!L6:L21,$E$19),"")</f>
        <v>sv</v>
      </c>
      <c r="D28" s="57" t="str">
        <f>"Zeile "&amp;ROW($B$62)</f>
        <v>Zeile 62</v>
      </c>
    </row>
    <row r="29" spans="2:11" hidden="1" x14ac:dyDescent="0.35">
      <c r="B29" s="3"/>
      <c r="C29" s="70"/>
      <c r="D29" s="20"/>
    </row>
    <row r="30" spans="2:11" ht="21" x14ac:dyDescent="0.5">
      <c r="B30" s="7" t="s">
        <v>109</v>
      </c>
      <c r="C30" s="20"/>
      <c r="D30" s="20"/>
    </row>
    <row r="31" spans="2:11" x14ac:dyDescent="0.35">
      <c r="C31" s="16" t="s">
        <v>8</v>
      </c>
      <c r="D31" s="37" t="s">
        <v>74</v>
      </c>
      <c r="E31" s="16" t="s">
        <v>110</v>
      </c>
      <c r="F31" s="16" t="s">
        <v>111</v>
      </c>
      <c r="G31" s="16" t="s">
        <v>112</v>
      </c>
      <c r="H31" s="16" t="s">
        <v>113</v>
      </c>
      <c r="I31" s="16" t="s">
        <v>114</v>
      </c>
      <c r="J31" s="16" t="s">
        <v>115</v>
      </c>
      <c r="K31" s="16" t="s">
        <v>116</v>
      </c>
    </row>
    <row r="32" spans="2:11" s="14" customFormat="1" hidden="1" x14ac:dyDescent="0.35">
      <c r="B32" s="44" t="s">
        <v>117</v>
      </c>
      <c r="C32" s="18" t="s">
        <v>118</v>
      </c>
      <c r="D32" s="38" t="s">
        <v>119</v>
      </c>
      <c r="E32" s="147"/>
      <c r="F32" s="80"/>
      <c r="G32" s="80"/>
      <c r="H32" s="80"/>
      <c r="I32" s="80"/>
      <c r="J32" s="80"/>
      <c r="K32" s="80"/>
    </row>
    <row r="33" spans="2:14" s="14" customFormat="1" hidden="1" x14ac:dyDescent="0.35">
      <c r="B33" s="15"/>
      <c r="C33" s="19"/>
      <c r="D33" s="39"/>
      <c r="E33" s="19"/>
      <c r="F33" s="19"/>
      <c r="G33" s="19"/>
      <c r="H33" s="19"/>
      <c r="I33" s="19"/>
      <c r="J33" s="19"/>
      <c r="K33" s="19"/>
    </row>
    <row r="34" spans="2:14" s="14" customFormat="1" ht="18.5" x14ac:dyDescent="0.35">
      <c r="B34" s="30" t="s">
        <v>120</v>
      </c>
      <c r="C34" s="19"/>
      <c r="D34" s="39"/>
      <c r="E34" s="19"/>
      <c r="F34" s="19"/>
      <c r="G34" s="19"/>
      <c r="H34" s="19"/>
      <c r="I34" s="19"/>
      <c r="J34" s="19"/>
      <c r="K34" s="19"/>
    </row>
    <row r="35" spans="2:14" s="14" customFormat="1" ht="14.15" customHeight="1" x14ac:dyDescent="0.35">
      <c r="B35" s="45" t="s">
        <v>121</v>
      </c>
      <c r="C35" s="18" t="s">
        <v>122</v>
      </c>
      <c r="D35" s="38" t="s">
        <v>119</v>
      </c>
      <c r="E35" s="150">
        <f>Preisblatt!D42</f>
        <v>0</v>
      </c>
      <c r="F35" s="81"/>
      <c r="G35" s="81"/>
      <c r="H35" s="81"/>
      <c r="I35" s="81"/>
      <c r="J35" s="81"/>
      <c r="K35" s="81"/>
    </row>
    <row r="36" spans="2:14" s="14" customFormat="1" ht="14.15" customHeight="1" x14ac:dyDescent="0.35">
      <c r="B36" s="40" t="s">
        <v>123</v>
      </c>
      <c r="C36" s="18" t="s">
        <v>124</v>
      </c>
      <c r="D36" s="38" t="s">
        <v>125</v>
      </c>
      <c r="E36" s="82">
        <v>1</v>
      </c>
      <c r="F36" s="22">
        <f t="shared" ref="F36:K36" si="0">IF(ISNUMBER($E$36),$E$36,"")</f>
        <v>1</v>
      </c>
      <c r="G36" s="22">
        <f t="shared" si="0"/>
        <v>1</v>
      </c>
      <c r="H36" s="22">
        <f t="shared" si="0"/>
        <v>1</v>
      </c>
      <c r="I36" s="22">
        <f t="shared" si="0"/>
        <v>1</v>
      </c>
      <c r="J36" s="22">
        <f t="shared" si="0"/>
        <v>1</v>
      </c>
      <c r="K36" s="22">
        <f t="shared" si="0"/>
        <v>1</v>
      </c>
    </row>
    <row r="37" spans="2:14" s="14" customFormat="1" ht="8.25" customHeight="1" x14ac:dyDescent="0.35">
      <c r="B37" s="40"/>
      <c r="C37" s="19"/>
      <c r="D37" s="39"/>
      <c r="E37" s="19"/>
      <c r="F37" s="19"/>
      <c r="G37" s="19"/>
      <c r="H37" s="19"/>
      <c r="I37" s="19"/>
      <c r="J37" s="19"/>
      <c r="K37" s="19"/>
    </row>
    <row r="38" spans="2:14" s="14" customFormat="1" ht="18.5" x14ac:dyDescent="0.35">
      <c r="B38" s="30" t="s">
        <v>126</v>
      </c>
      <c r="C38" s="19"/>
      <c r="D38" s="39"/>
      <c r="E38" s="19"/>
      <c r="F38" s="19"/>
      <c r="G38" s="19"/>
      <c r="H38" s="19"/>
      <c r="I38" s="19"/>
      <c r="J38" s="19"/>
      <c r="K38" s="19"/>
    </row>
    <row r="39" spans="2:14" s="14" customFormat="1" ht="49.5" customHeight="1" x14ac:dyDescent="0.35">
      <c r="B39" s="138" t="s">
        <v>289</v>
      </c>
      <c r="C39" s="18" t="s">
        <v>127</v>
      </c>
      <c r="D39" s="38" t="s">
        <v>119</v>
      </c>
      <c r="E39" s="148"/>
      <c r="F39" s="82"/>
      <c r="G39" s="82"/>
      <c r="H39" s="82"/>
      <c r="I39" s="82"/>
      <c r="J39" s="82"/>
      <c r="K39" s="82"/>
    </row>
    <row r="40" spans="2:14" s="14" customFormat="1" ht="45.75" customHeight="1" x14ac:dyDescent="0.35">
      <c r="B40" s="138" t="s">
        <v>291</v>
      </c>
      <c r="C40" s="18" t="s">
        <v>127</v>
      </c>
      <c r="D40" s="38" t="s">
        <v>119</v>
      </c>
      <c r="E40" s="148"/>
      <c r="F40" s="82"/>
      <c r="G40" s="82"/>
      <c r="H40" s="82"/>
      <c r="I40" s="82"/>
      <c r="J40" s="82"/>
      <c r="K40" s="82"/>
    </row>
    <row r="41" spans="2:14" s="14" customFormat="1" ht="48" customHeight="1" x14ac:dyDescent="0.35">
      <c r="B41" s="138" t="s">
        <v>290</v>
      </c>
      <c r="C41" s="18" t="s">
        <v>127</v>
      </c>
      <c r="D41" s="38" t="s">
        <v>119</v>
      </c>
      <c r="E41" s="148"/>
      <c r="F41" s="82"/>
      <c r="G41" s="82"/>
      <c r="H41" s="82"/>
      <c r="I41" s="82"/>
      <c r="J41" s="82"/>
      <c r="K41" s="82"/>
    </row>
    <row r="42" spans="2:14" s="14" customFormat="1" ht="41.25" hidden="1" customHeight="1" x14ac:dyDescent="0.35">
      <c r="B42" s="138" t="s">
        <v>128</v>
      </c>
      <c r="C42" s="18" t="s">
        <v>127</v>
      </c>
      <c r="D42" s="38" t="s">
        <v>119</v>
      </c>
      <c r="E42" s="148"/>
      <c r="F42" s="82"/>
      <c r="G42" s="82"/>
      <c r="H42" s="82"/>
      <c r="I42" s="82"/>
      <c r="J42" s="82"/>
      <c r="K42" s="82"/>
    </row>
    <row r="43" spans="2:14" s="14" customFormat="1" x14ac:dyDescent="0.35">
      <c r="B43" s="139" t="s">
        <v>129</v>
      </c>
      <c r="C43" s="18" t="s">
        <v>127</v>
      </c>
      <c r="D43" s="38" t="s">
        <v>119</v>
      </c>
      <c r="E43" s="143">
        <f>((E39*94%+E40*3%+E41*2%)/1000)*Preisblatt!G24*(70000000/1000)</f>
        <v>0</v>
      </c>
      <c r="F43" s="140"/>
      <c r="G43" s="140"/>
      <c r="H43" s="140"/>
      <c r="I43" s="140"/>
      <c r="J43" s="140"/>
      <c r="K43" s="140"/>
      <c r="N43" s="141"/>
    </row>
    <row r="44" spans="2:14" s="14" customFormat="1" ht="29" x14ac:dyDescent="0.35">
      <c r="B44" s="149" t="s">
        <v>130</v>
      </c>
      <c r="C44" s="18"/>
      <c r="D44" s="38"/>
      <c r="E44" s="143">
        <f>PV(1.2%,10,-E43)</f>
        <v>0</v>
      </c>
      <c r="F44" s="140"/>
      <c r="G44" s="140"/>
      <c r="H44" s="140"/>
      <c r="I44" s="140"/>
      <c r="J44" s="140"/>
      <c r="K44" s="140"/>
    </row>
    <row r="45" spans="2:14" s="14" customFormat="1" x14ac:dyDescent="0.35">
      <c r="B45" s="139"/>
      <c r="C45" s="19"/>
      <c r="D45" s="39"/>
      <c r="E45" s="142"/>
      <c r="F45" s="140"/>
      <c r="G45" s="140"/>
      <c r="H45" s="140"/>
      <c r="I45" s="140"/>
      <c r="J45" s="140"/>
      <c r="K45" s="140"/>
    </row>
    <row r="46" spans="2:14" s="14" customFormat="1" ht="18.5" x14ac:dyDescent="0.35">
      <c r="B46" s="30" t="s">
        <v>131</v>
      </c>
      <c r="C46" s="19"/>
      <c r="D46" s="39"/>
      <c r="E46" s="19"/>
      <c r="F46" s="19"/>
      <c r="G46" s="19"/>
      <c r="H46" s="19"/>
      <c r="I46" s="19"/>
      <c r="J46" s="19"/>
      <c r="K46" s="19"/>
    </row>
    <row r="47" spans="2:14" s="14" customFormat="1" ht="20" hidden="1" x14ac:dyDescent="0.35">
      <c r="B47" s="40" t="s">
        <v>132</v>
      </c>
      <c r="C47" s="91" t="s">
        <v>133</v>
      </c>
      <c r="D47" s="90" t="s">
        <v>134</v>
      </c>
      <c r="E47" s="19"/>
      <c r="F47" s="19"/>
      <c r="G47" s="19"/>
      <c r="H47" s="19"/>
      <c r="I47" s="19"/>
      <c r="J47" s="19"/>
      <c r="K47" s="19"/>
    </row>
    <row r="48" spans="2:14" s="14" customFormat="1" hidden="1" x14ac:dyDescent="0.35">
      <c r="B48" s="40" t="s">
        <v>135</v>
      </c>
      <c r="C48" s="19"/>
      <c r="D48" s="39"/>
      <c r="E48" s="19"/>
      <c r="F48" s="19"/>
      <c r="G48" s="19"/>
      <c r="H48" s="19"/>
      <c r="I48" s="19"/>
      <c r="J48" s="19"/>
      <c r="K48" s="19"/>
    </row>
    <row r="49" spans="2:11" s="14" customFormat="1" hidden="1" x14ac:dyDescent="0.35">
      <c r="B49" s="46" t="s">
        <v>136</v>
      </c>
      <c r="C49" s="18" t="s">
        <v>137</v>
      </c>
      <c r="D49" s="38" t="s">
        <v>119</v>
      </c>
      <c r="E49" s="82"/>
      <c r="F49" s="82"/>
      <c r="G49" s="82"/>
      <c r="H49" s="82"/>
      <c r="I49" s="82"/>
      <c r="J49" s="82"/>
      <c r="K49" s="82"/>
    </row>
    <row r="50" spans="2:11" s="14" customFormat="1" hidden="1" x14ac:dyDescent="0.35">
      <c r="B50" s="46" t="s">
        <v>138</v>
      </c>
      <c r="C50" s="18" t="s">
        <v>137</v>
      </c>
      <c r="D50" s="38" t="s">
        <v>119</v>
      </c>
      <c r="E50" s="82"/>
      <c r="F50" s="82"/>
      <c r="G50" s="82"/>
      <c r="H50" s="82"/>
      <c r="I50" s="82"/>
      <c r="J50" s="82"/>
      <c r="K50" s="82"/>
    </row>
    <row r="51" spans="2:11" s="14" customFormat="1" hidden="1" x14ac:dyDescent="0.35">
      <c r="B51" s="46" t="s">
        <v>104</v>
      </c>
      <c r="C51" s="18" t="s">
        <v>139</v>
      </c>
      <c r="D51" s="38" t="s">
        <v>125</v>
      </c>
      <c r="E51" s="84">
        <v>2280</v>
      </c>
      <c r="F51" s="53">
        <f t="shared" ref="F51:K51" si="1">IF($E$51&lt;&gt;"",$E$51,"")</f>
        <v>2280</v>
      </c>
      <c r="G51" s="53">
        <f t="shared" si="1"/>
        <v>2280</v>
      </c>
      <c r="H51" s="53">
        <f t="shared" si="1"/>
        <v>2280</v>
      </c>
      <c r="I51" s="53">
        <f t="shared" si="1"/>
        <v>2280</v>
      </c>
      <c r="J51" s="53">
        <f t="shared" si="1"/>
        <v>2280</v>
      </c>
      <c r="K51" s="53">
        <f t="shared" si="1"/>
        <v>2280</v>
      </c>
    </row>
    <row r="52" spans="2:11" s="14" customFormat="1" hidden="1" x14ac:dyDescent="0.35">
      <c r="B52" s="46" t="s">
        <v>140</v>
      </c>
      <c r="C52" s="18" t="s">
        <v>141</v>
      </c>
      <c r="D52" s="38" t="s">
        <v>90</v>
      </c>
      <c r="E52" s="23" t="str">
        <f>IF(ISNUMBER(E49),(E49*E51+(8760-E51)*E50)/1000,"")</f>
        <v/>
      </c>
      <c r="F52" s="23" t="str">
        <f t="shared" ref="F52:K52" si="2">IF(ISNUMBER(F49),(F49*F51+(8760-F51)*F50)/1000,"")</f>
        <v/>
      </c>
      <c r="G52" s="23" t="str">
        <f t="shared" si="2"/>
        <v/>
      </c>
      <c r="H52" s="23" t="str">
        <f t="shared" si="2"/>
        <v/>
      </c>
      <c r="I52" s="23" t="str">
        <f t="shared" si="2"/>
        <v/>
      </c>
      <c r="J52" s="23" t="str">
        <f t="shared" si="2"/>
        <v/>
      </c>
      <c r="K52" s="23" t="str">
        <f t="shared" si="2"/>
        <v/>
      </c>
    </row>
    <row r="53" spans="2:11" s="14" customFormat="1" ht="6" hidden="1" customHeight="1" x14ac:dyDescent="0.35">
      <c r="B53" s="29"/>
      <c r="C53" s="19"/>
      <c r="D53" s="39"/>
      <c r="E53" s="19"/>
      <c r="F53" s="19"/>
      <c r="G53" s="19"/>
      <c r="H53" s="19"/>
      <c r="I53" s="19"/>
      <c r="J53" s="19"/>
      <c r="K53" s="19"/>
    </row>
    <row r="54" spans="2:11" s="14" customFormat="1" hidden="1" x14ac:dyDescent="0.35">
      <c r="B54" s="40" t="s">
        <v>142</v>
      </c>
      <c r="C54" s="19"/>
      <c r="D54" s="41" t="s">
        <v>143</v>
      </c>
      <c r="E54" s="19"/>
      <c r="F54" s="19"/>
      <c r="G54" s="19"/>
      <c r="H54" s="19"/>
      <c r="I54" s="19"/>
      <c r="J54" s="19"/>
      <c r="K54" s="19"/>
    </row>
    <row r="55" spans="2:11" s="14" customFormat="1" ht="29" hidden="1" x14ac:dyDescent="0.35">
      <c r="B55" s="47" t="s">
        <v>144</v>
      </c>
      <c r="C55" s="18" t="s">
        <v>145</v>
      </c>
      <c r="D55" s="38" t="s">
        <v>125</v>
      </c>
      <c r="E55" s="85"/>
      <c r="F55" s="78" t="str">
        <f t="shared" ref="F55:K55" si="3">IF($E$55&lt;&gt;"",$E$55,"")</f>
        <v/>
      </c>
      <c r="G55" s="78" t="str">
        <f t="shared" si="3"/>
        <v/>
      </c>
      <c r="H55" s="78" t="str">
        <f t="shared" si="3"/>
        <v/>
      </c>
      <c r="I55" s="78" t="str">
        <f t="shared" si="3"/>
        <v/>
      </c>
      <c r="J55" s="78" t="str">
        <f t="shared" si="3"/>
        <v/>
      </c>
      <c r="K55" s="78" t="str">
        <f t="shared" si="3"/>
        <v/>
      </c>
    </row>
    <row r="56" spans="2:11" s="14" customFormat="1" hidden="1" x14ac:dyDescent="0.35">
      <c r="B56" s="48" t="s">
        <v>106</v>
      </c>
      <c r="C56" s="18" t="s">
        <v>124</v>
      </c>
      <c r="D56" s="38" t="s">
        <v>125</v>
      </c>
      <c r="E56" s="84"/>
      <c r="F56" s="22" t="str">
        <f t="shared" ref="F56:K56" si="4">IF(ISNUMBER($E$56),$E$56,"")</f>
        <v/>
      </c>
      <c r="G56" s="22" t="str">
        <f t="shared" si="4"/>
        <v/>
      </c>
      <c r="H56" s="22" t="str">
        <f t="shared" si="4"/>
        <v/>
      </c>
      <c r="I56" s="22" t="str">
        <f t="shared" si="4"/>
        <v/>
      </c>
      <c r="J56" s="22" t="str">
        <f t="shared" si="4"/>
        <v/>
      </c>
      <c r="K56" s="22" t="str">
        <f t="shared" si="4"/>
        <v/>
      </c>
    </row>
    <row r="57" spans="2:11" s="14" customFormat="1" hidden="1" x14ac:dyDescent="0.35">
      <c r="B57" s="46" t="s">
        <v>107</v>
      </c>
      <c r="C57" s="18" t="s">
        <v>124</v>
      </c>
      <c r="D57" s="38" t="s">
        <v>125</v>
      </c>
      <c r="E57" s="84"/>
      <c r="F57" s="22" t="str">
        <f t="shared" ref="F57:K57" si="5">IF(ISNUMBER($E$57),$E$57,"")</f>
        <v/>
      </c>
      <c r="G57" s="22" t="str">
        <f t="shared" si="5"/>
        <v/>
      </c>
      <c r="H57" s="22" t="str">
        <f t="shared" si="5"/>
        <v/>
      </c>
      <c r="I57" s="22" t="str">
        <f t="shared" si="5"/>
        <v/>
      </c>
      <c r="J57" s="22" t="str">
        <f t="shared" si="5"/>
        <v/>
      </c>
      <c r="K57" s="22" t="str">
        <f t="shared" si="5"/>
        <v/>
      </c>
    </row>
    <row r="58" spans="2:11" s="14" customFormat="1" hidden="1" x14ac:dyDescent="0.35">
      <c r="B58" s="46" t="s">
        <v>146</v>
      </c>
      <c r="C58" s="18" t="s">
        <v>147</v>
      </c>
      <c r="D58" s="38" t="s">
        <v>119</v>
      </c>
      <c r="E58" s="82"/>
      <c r="F58" s="82"/>
      <c r="G58" s="82"/>
      <c r="H58" s="82"/>
      <c r="I58" s="82"/>
      <c r="J58" s="82"/>
      <c r="K58" s="82"/>
    </row>
    <row r="59" spans="2:11" s="14" customFormat="1" hidden="1" x14ac:dyDescent="0.35">
      <c r="B59" s="46" t="s">
        <v>148</v>
      </c>
      <c r="C59" s="18" t="s">
        <v>141</v>
      </c>
      <c r="D59" s="38" t="s">
        <v>90</v>
      </c>
      <c r="E59" s="23" t="str">
        <f>IF(ISNUMBER(E58),E58*(E57/E56),"")</f>
        <v/>
      </c>
      <c r="F59" s="23" t="str">
        <f t="shared" ref="F59:K59" si="6">IF(ISNUMBER(F58),F58*(F57/F56),"")</f>
        <v/>
      </c>
      <c r="G59" s="23" t="str">
        <f t="shared" si="6"/>
        <v/>
      </c>
      <c r="H59" s="23" t="str">
        <f t="shared" si="6"/>
        <v/>
      </c>
      <c r="I59" s="23" t="str">
        <f t="shared" si="6"/>
        <v/>
      </c>
      <c r="J59" s="23" t="str">
        <f t="shared" si="6"/>
        <v/>
      </c>
      <c r="K59" s="23" t="str">
        <f t="shared" si="6"/>
        <v/>
      </c>
    </row>
    <row r="60" spans="2:11" s="14" customFormat="1" ht="6" hidden="1" customHeight="1" x14ac:dyDescent="0.35">
      <c r="B60" s="29"/>
      <c r="C60" s="19"/>
      <c r="D60" s="39"/>
      <c r="E60" s="19"/>
      <c r="F60" s="19"/>
      <c r="G60" s="19"/>
      <c r="H60" s="19"/>
      <c r="I60" s="19"/>
      <c r="J60" s="19"/>
      <c r="K60" s="19"/>
    </row>
    <row r="61" spans="2:11" s="14" customFormat="1" x14ac:dyDescent="0.35">
      <c r="B61" s="40" t="s">
        <v>149</v>
      </c>
      <c r="C61" s="19"/>
      <c r="D61" s="39"/>
      <c r="E61" s="19"/>
      <c r="F61" s="19"/>
      <c r="G61" s="19"/>
      <c r="H61" s="19"/>
      <c r="I61" s="19"/>
      <c r="J61" s="19"/>
      <c r="K61" s="19"/>
    </row>
    <row r="62" spans="2:11" s="14" customFormat="1" ht="29" x14ac:dyDescent="0.35">
      <c r="B62" s="138" t="s">
        <v>150</v>
      </c>
      <c r="C62" s="18" t="s">
        <v>141</v>
      </c>
      <c r="D62" s="38" t="s">
        <v>119</v>
      </c>
      <c r="E62" s="148"/>
      <c r="F62" s="82"/>
      <c r="G62" s="82"/>
      <c r="H62" s="82"/>
      <c r="I62" s="82"/>
      <c r="J62" s="82"/>
      <c r="K62" s="82"/>
    </row>
    <row r="63" spans="2:11" s="14" customFormat="1" x14ac:dyDescent="0.35">
      <c r="B63" s="46" t="s">
        <v>151</v>
      </c>
      <c r="C63" s="18" t="s">
        <v>141</v>
      </c>
      <c r="D63" s="38" t="s">
        <v>90</v>
      </c>
      <c r="E63" s="24" t="str">
        <f t="shared" ref="E63:K63" si="7">IF(AND($C$47="Option 1",ISNUMBER(E52)),E36*E52,IF(AND($C$47="Option 2",ISNUMBER(E59)),E36*E59,IF(AND($C$47="Option 3",ISNUMBER(E62)),E36*E62,"")))</f>
        <v/>
      </c>
      <c r="F63" s="24" t="str">
        <f t="shared" si="7"/>
        <v/>
      </c>
      <c r="G63" s="24" t="str">
        <f t="shared" si="7"/>
        <v/>
      </c>
      <c r="H63" s="24" t="str">
        <f t="shared" si="7"/>
        <v/>
      </c>
      <c r="I63" s="24" t="str">
        <f t="shared" si="7"/>
        <v/>
      </c>
      <c r="J63" s="24" t="str">
        <f t="shared" si="7"/>
        <v/>
      </c>
      <c r="K63" s="24" t="str">
        <f t="shared" si="7"/>
        <v/>
      </c>
    </row>
    <row r="64" spans="2:11" s="14" customFormat="1" x14ac:dyDescent="0.35">
      <c r="B64" s="44" t="s">
        <v>152</v>
      </c>
      <c r="C64" s="18" t="s">
        <v>122</v>
      </c>
      <c r="D64" s="38" t="s">
        <v>90</v>
      </c>
      <c r="E64" s="25" t="str">
        <f>IF(ISNUMBER(E63),PV($E$14,-$E$9,E63*$E$11),"")</f>
        <v/>
      </c>
      <c r="F64" s="25" t="str">
        <f t="shared" ref="F64:K64" si="8">IF(ISNUMBER(F63),PV($E$14,-$E$9,F63*$E$11),"")</f>
        <v/>
      </c>
      <c r="G64" s="25" t="str">
        <f t="shared" si="8"/>
        <v/>
      </c>
      <c r="H64" s="25" t="str">
        <f t="shared" si="8"/>
        <v/>
      </c>
      <c r="I64" s="25" t="str">
        <f t="shared" si="8"/>
        <v/>
      </c>
      <c r="J64" s="25" t="str">
        <f t="shared" si="8"/>
        <v/>
      </c>
      <c r="K64" s="25" t="str">
        <f t="shared" si="8"/>
        <v/>
      </c>
    </row>
    <row r="65" spans="2:11" s="14" customFormat="1" x14ac:dyDescent="0.35">
      <c r="C65" s="19"/>
      <c r="D65" s="39"/>
      <c r="E65" s="26"/>
      <c r="F65" s="19"/>
      <c r="G65" s="19"/>
      <c r="H65" s="19"/>
      <c r="I65" s="19"/>
      <c r="J65" s="19"/>
      <c r="K65" s="19"/>
    </row>
    <row r="66" spans="2:11" s="14" customFormat="1" ht="21" x14ac:dyDescent="0.35">
      <c r="B66" s="49" t="s">
        <v>153</v>
      </c>
      <c r="C66" s="19"/>
      <c r="D66" s="39"/>
      <c r="E66" s="19"/>
      <c r="F66" s="19"/>
      <c r="G66" s="19"/>
      <c r="H66" s="19"/>
      <c r="I66" s="19"/>
      <c r="J66" s="19"/>
      <c r="K66" s="19"/>
    </row>
    <row r="67" spans="2:11" s="14" customFormat="1" ht="21" x14ac:dyDescent="0.35">
      <c r="B67" s="49"/>
      <c r="C67" s="19"/>
      <c r="D67" s="39"/>
      <c r="E67" s="19"/>
      <c r="F67" s="19"/>
      <c r="G67" s="19"/>
      <c r="H67" s="19"/>
      <c r="I67" s="19"/>
      <c r="J67" s="19"/>
      <c r="K67" s="19"/>
    </row>
    <row r="68" spans="2:11" s="14" customFormat="1" hidden="1" x14ac:dyDescent="0.35">
      <c r="B68" s="43" t="s">
        <v>154</v>
      </c>
      <c r="C68" s="18" t="s">
        <v>155</v>
      </c>
      <c r="D68" s="38" t="s">
        <v>125</v>
      </c>
      <c r="E68" s="84" t="s">
        <v>156</v>
      </c>
      <c r="F68" s="53" t="str">
        <f t="shared" ref="F68:K68" si="9">IF($E$68&lt;&gt;"",$E$68,"")</f>
        <v>Ja</v>
      </c>
      <c r="G68" s="53" t="str">
        <f t="shared" si="9"/>
        <v>Ja</v>
      </c>
      <c r="H68" s="53" t="str">
        <f t="shared" si="9"/>
        <v>Ja</v>
      </c>
      <c r="I68" s="53" t="str">
        <f t="shared" si="9"/>
        <v>Ja</v>
      </c>
      <c r="J68" s="53" t="str">
        <f t="shared" si="9"/>
        <v>Ja</v>
      </c>
      <c r="K68" s="53" t="str">
        <f t="shared" si="9"/>
        <v>Ja</v>
      </c>
    </row>
    <row r="69" spans="2:11" s="14" customFormat="1" x14ac:dyDescent="0.35">
      <c r="B69" s="43" t="s">
        <v>157</v>
      </c>
      <c r="C69" s="21" t="s">
        <v>158</v>
      </c>
      <c r="D69" s="38" t="s">
        <v>90</v>
      </c>
      <c r="E69" s="27" t="str">
        <f t="shared" ref="E69:K69" si="10">IF(AND(E68="Ja",ISNUMBER(E63)),$E$16*E63*$E$9/1000,"")</f>
        <v/>
      </c>
      <c r="F69" s="27" t="str">
        <f t="shared" si="10"/>
        <v/>
      </c>
      <c r="G69" s="27" t="str">
        <f t="shared" si="10"/>
        <v/>
      </c>
      <c r="H69" s="27" t="str">
        <f t="shared" si="10"/>
        <v/>
      </c>
      <c r="I69" s="27" t="str">
        <f t="shared" si="10"/>
        <v/>
      </c>
      <c r="J69" s="27" t="str">
        <f t="shared" si="10"/>
        <v/>
      </c>
      <c r="K69" s="27" t="str">
        <f t="shared" si="10"/>
        <v/>
      </c>
    </row>
    <row r="70" spans="2:11" s="14" customFormat="1" ht="29" x14ac:dyDescent="0.35">
      <c r="B70" s="43" t="s">
        <v>159</v>
      </c>
      <c r="C70" s="18" t="s">
        <v>122</v>
      </c>
      <c r="D70" s="38" t="s">
        <v>90</v>
      </c>
      <c r="E70" s="25" t="str">
        <f>IF(ISNUMBER(E69),E69*$E$17,"")</f>
        <v/>
      </c>
      <c r="F70" s="25" t="str">
        <f t="shared" ref="F70:K70" si="11">IF(ISNUMBER(F69),F69*$E$17,"")</f>
        <v/>
      </c>
      <c r="G70" s="25" t="str">
        <f t="shared" si="11"/>
        <v/>
      </c>
      <c r="H70" s="25" t="str">
        <f t="shared" si="11"/>
        <v/>
      </c>
      <c r="I70" s="25" t="str">
        <f t="shared" si="11"/>
        <v/>
      </c>
      <c r="J70" s="25" t="str">
        <f t="shared" si="11"/>
        <v/>
      </c>
      <c r="K70" s="25" t="str">
        <f t="shared" si="11"/>
        <v/>
      </c>
    </row>
    <row r="71" spans="2:11" s="14" customFormat="1" x14ac:dyDescent="0.35">
      <c r="B71" s="31"/>
      <c r="C71" s="19"/>
      <c r="D71" s="39"/>
      <c r="E71" s="19"/>
      <c r="F71" s="19"/>
      <c r="G71" s="19"/>
      <c r="H71" s="19"/>
      <c r="I71" s="19"/>
      <c r="J71" s="19"/>
      <c r="K71" s="19"/>
    </row>
    <row r="72" spans="2:11" s="14" customFormat="1" ht="21" x14ac:dyDescent="0.35">
      <c r="B72" s="32" t="s">
        <v>160</v>
      </c>
      <c r="C72" s="19"/>
      <c r="D72" s="39"/>
      <c r="E72" s="19"/>
      <c r="F72" s="19"/>
      <c r="G72" s="19"/>
      <c r="H72" s="19"/>
      <c r="I72" s="19"/>
      <c r="J72" s="19"/>
      <c r="K72" s="19"/>
    </row>
    <row r="73" spans="2:11" s="14" customFormat="1" x14ac:dyDescent="0.35">
      <c r="B73" s="43" t="s">
        <v>161</v>
      </c>
      <c r="C73" s="18" t="s">
        <v>122</v>
      </c>
      <c r="D73" s="38" t="s">
        <v>90</v>
      </c>
      <c r="E73" s="52" t="str">
        <f>IF(AND(ISNUMBER(E35),ISNUMBER(E64),ISNUMBER(E70)),E35+E64+E70+E44,"")</f>
        <v/>
      </c>
      <c r="F73" s="25" t="str">
        <f t="shared" ref="F73:K73" si="12">IF(AND(ISNUMBER(F35),ISNUMBER(F64),ISNUMBER(F70)),F35+F64+F70,"")</f>
        <v/>
      </c>
      <c r="G73" s="25" t="str">
        <f t="shared" si="12"/>
        <v/>
      </c>
      <c r="H73" s="25" t="str">
        <f t="shared" si="12"/>
        <v/>
      </c>
      <c r="I73" s="25" t="str">
        <f t="shared" si="12"/>
        <v/>
      </c>
      <c r="J73" s="25" t="str">
        <f t="shared" si="12"/>
        <v/>
      </c>
      <c r="K73" s="25" t="str">
        <f t="shared" si="12"/>
        <v/>
      </c>
    </row>
    <row r="74" spans="2:11" s="14" customFormat="1" x14ac:dyDescent="0.35">
      <c r="E74" s="26"/>
      <c r="F74" s="19"/>
      <c r="G74" s="19"/>
      <c r="H74" s="19"/>
      <c r="I74" s="19"/>
      <c r="J74" s="19"/>
      <c r="K74" s="19"/>
    </row>
    <row r="75" spans="2:11" s="14" customFormat="1" ht="18.5" x14ac:dyDescent="0.35">
      <c r="B75" s="30" t="s">
        <v>162</v>
      </c>
      <c r="E75" s="19"/>
      <c r="F75" s="19"/>
      <c r="G75" s="19"/>
      <c r="H75" s="19"/>
      <c r="I75" s="19"/>
      <c r="J75" s="19"/>
      <c r="K75" s="19"/>
    </row>
    <row r="76" spans="2:11" s="14" customFormat="1" x14ac:dyDescent="0.35">
      <c r="D76" s="17" t="s">
        <v>52</v>
      </c>
      <c r="E76" s="28" t="str">
        <f t="shared" ref="E76:K76" si="13">IF(E32&lt;&gt;"",E32,"")</f>
        <v/>
      </c>
      <c r="F76" s="28" t="str">
        <f t="shared" si="13"/>
        <v/>
      </c>
      <c r="G76" s="28" t="str">
        <f t="shared" si="13"/>
        <v/>
      </c>
      <c r="H76" s="28" t="str">
        <f t="shared" si="13"/>
        <v/>
      </c>
      <c r="I76" s="28" t="str">
        <f t="shared" si="13"/>
        <v/>
      </c>
      <c r="J76" s="28" t="str">
        <f t="shared" si="13"/>
        <v/>
      </c>
      <c r="K76" s="28" t="str">
        <f t="shared" si="13"/>
        <v/>
      </c>
    </row>
    <row r="77" spans="2:11" s="14" customFormat="1" x14ac:dyDescent="0.35">
      <c r="D77" s="17" t="s">
        <v>163</v>
      </c>
      <c r="E77" s="33">
        <f t="shared" ref="E77:K77" si="14">E35</f>
        <v>0</v>
      </c>
      <c r="F77" s="33">
        <f t="shared" si="14"/>
        <v>0</v>
      </c>
      <c r="G77" s="33">
        <f t="shared" si="14"/>
        <v>0</v>
      </c>
      <c r="H77" s="33">
        <f t="shared" si="14"/>
        <v>0</v>
      </c>
      <c r="I77" s="33">
        <f t="shared" si="14"/>
        <v>0</v>
      </c>
      <c r="J77" s="33">
        <f t="shared" si="14"/>
        <v>0</v>
      </c>
      <c r="K77" s="33">
        <f t="shared" si="14"/>
        <v>0</v>
      </c>
    </row>
    <row r="78" spans="2:11" s="14" customFormat="1" x14ac:dyDescent="0.35">
      <c r="D78" s="17" t="s">
        <v>164</v>
      </c>
      <c r="E78" s="33">
        <f>E44</f>
        <v>0</v>
      </c>
      <c r="F78" s="33"/>
      <c r="G78" s="33"/>
      <c r="H78" s="33"/>
      <c r="I78" s="33"/>
      <c r="J78" s="33"/>
      <c r="K78" s="33"/>
    </row>
    <row r="79" spans="2:11" x14ac:dyDescent="0.35">
      <c r="C79" s="14"/>
      <c r="D79" s="17" t="s">
        <v>165</v>
      </c>
      <c r="E79" s="33" t="str">
        <f t="shared" ref="E79:K79" si="15">E64</f>
        <v/>
      </c>
      <c r="F79" s="33" t="str">
        <f t="shared" si="15"/>
        <v/>
      </c>
      <c r="G79" s="33" t="str">
        <f t="shared" si="15"/>
        <v/>
      </c>
      <c r="H79" s="33" t="str">
        <f t="shared" si="15"/>
        <v/>
      </c>
      <c r="I79" s="33" t="str">
        <f t="shared" si="15"/>
        <v/>
      </c>
      <c r="J79" s="33" t="str">
        <f t="shared" si="15"/>
        <v/>
      </c>
      <c r="K79" s="33" t="str">
        <f t="shared" si="15"/>
        <v/>
      </c>
    </row>
    <row r="80" spans="2:11" ht="15" thickBot="1" x14ac:dyDescent="0.4">
      <c r="C80" s="14"/>
      <c r="D80" s="36" t="s">
        <v>166</v>
      </c>
      <c r="E80" s="51" t="str">
        <f>E70</f>
        <v/>
      </c>
      <c r="F80" s="51" t="str">
        <f t="shared" ref="F80:K80" si="16">F70</f>
        <v/>
      </c>
      <c r="G80" s="51" t="str">
        <f t="shared" si="16"/>
        <v/>
      </c>
      <c r="H80" s="51" t="str">
        <f t="shared" si="16"/>
        <v/>
      </c>
      <c r="I80" s="51" t="str">
        <f t="shared" si="16"/>
        <v/>
      </c>
      <c r="J80" s="51" t="str">
        <f t="shared" si="16"/>
        <v/>
      </c>
      <c r="K80" s="51" t="str">
        <f t="shared" si="16"/>
        <v/>
      </c>
    </row>
    <row r="81" spans="3:11" ht="15" thickTop="1" x14ac:dyDescent="0.35">
      <c r="C81" s="14"/>
      <c r="D81" s="34" t="s">
        <v>167</v>
      </c>
      <c r="E81" s="35">
        <f>SUM(E76:E80)</f>
        <v>0</v>
      </c>
      <c r="F81" s="35">
        <f t="shared" ref="F81:K81" si="17">SUM(F77:F80)</f>
        <v>0</v>
      </c>
      <c r="G81" s="35">
        <f t="shared" si="17"/>
        <v>0</v>
      </c>
      <c r="H81" s="35">
        <f t="shared" si="17"/>
        <v>0</v>
      </c>
      <c r="I81" s="35">
        <f t="shared" si="17"/>
        <v>0</v>
      </c>
      <c r="J81" s="35">
        <f t="shared" si="17"/>
        <v>0</v>
      </c>
      <c r="K81" s="35">
        <f t="shared" si="17"/>
        <v>0</v>
      </c>
    </row>
  </sheetData>
  <phoneticPr fontId="6" type="noConversion"/>
  <conditionalFormatting sqref="B39:C45">
    <cfRule type="expression" dxfId="4" priority="2">
      <formula>$C$47&lt;&gt;"Option 3"</formula>
    </cfRule>
  </conditionalFormatting>
  <conditionalFormatting sqref="B49:K52">
    <cfRule type="expression" dxfId="3" priority="7">
      <formula>$C$47&lt;&gt;"Option 1"</formula>
    </cfRule>
  </conditionalFormatting>
  <conditionalFormatting sqref="B55:K59">
    <cfRule type="expression" dxfId="2" priority="6">
      <formula>$C$47&lt;&gt;"Option 2"</formula>
    </cfRule>
  </conditionalFormatting>
  <conditionalFormatting sqref="B62:K62 B63">
    <cfRule type="expression" dxfId="1" priority="1">
      <formula>$C$47&lt;&gt;"Option 3"</formula>
    </cfRule>
  </conditionalFormatting>
  <conditionalFormatting sqref="E39:K45">
    <cfRule type="expression" dxfId="0" priority="5">
      <formula>$C$47&lt;&gt;"Option 3"</formula>
    </cfRule>
  </conditionalFormatting>
  <dataValidations count="2">
    <dataValidation type="list" allowBlank="1" showInputMessage="1" showErrorMessage="1" sqref="E68" xr:uid="{00000000-0002-0000-0100-000000000000}">
      <formula1>"Ja,Nein"</formula1>
    </dataValidation>
    <dataValidation type="list" allowBlank="1" showInputMessage="1" showErrorMessage="1" sqref="C47" xr:uid="{00000000-0002-0000-0100-000001000000}">
      <formula1>"Option 1, Option 2,Option 3"</formula1>
    </dataValidation>
  </dataValidations>
  <pageMargins left="0.7" right="0.7" top="0.78740157499999996" bottom="0.78740157499999996" header="0.3" footer="0.3"/>
  <pageSetup paperSize="9" scale="41"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2000000}">
          <x14:formula1>
            <xm:f>'Hinweise Stromverbrauch'!$B$5:$B$21</xm:f>
          </x14:formula1>
          <xm:sqref>B20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pageSetUpPr fitToPage="1"/>
  </sheetPr>
  <dimension ref="B2:L22"/>
  <sheetViews>
    <sheetView topLeftCell="A14" workbookViewId="0">
      <selection activeCell="A19" sqref="A19:XFD19"/>
    </sheetView>
  </sheetViews>
  <sheetFormatPr baseColWidth="10" defaultColWidth="11.453125" defaultRowHeight="14.5" x14ac:dyDescent="0.35"/>
  <cols>
    <col min="1" max="1" width="4" customWidth="1"/>
    <col min="2" max="2" width="26.54296875" customWidth="1"/>
    <col min="3" max="3" width="32.453125" customWidth="1"/>
    <col min="4" max="4" width="44.54296875" customWidth="1"/>
    <col min="5" max="5" width="61.453125" customWidth="1"/>
    <col min="6" max="6" width="14.54296875" customWidth="1"/>
    <col min="7" max="7" width="16.453125" customWidth="1"/>
    <col min="9" max="9" width="18.453125" bestFit="1" customWidth="1"/>
    <col min="10" max="10" width="20.54296875" customWidth="1"/>
    <col min="11" max="11" width="28" customWidth="1"/>
  </cols>
  <sheetData>
    <row r="2" spans="2:12" ht="18.5" x14ac:dyDescent="0.45">
      <c r="B2" s="5" t="s">
        <v>168</v>
      </c>
    </row>
    <row r="3" spans="2:12" ht="18.5" x14ac:dyDescent="0.45">
      <c r="B3" s="5"/>
      <c r="H3" s="68" t="s">
        <v>169</v>
      </c>
      <c r="I3" s="202" t="s">
        <v>170</v>
      </c>
      <c r="J3" s="202"/>
      <c r="K3" s="202"/>
      <c r="L3" s="69" t="s">
        <v>133</v>
      </c>
    </row>
    <row r="4" spans="2:12" ht="58" x14ac:dyDescent="0.35">
      <c r="B4" s="6" t="s">
        <v>171</v>
      </c>
      <c r="C4" s="6" t="s">
        <v>172</v>
      </c>
      <c r="D4" s="6" t="s">
        <v>173</v>
      </c>
      <c r="E4" s="6" t="s">
        <v>174</v>
      </c>
      <c r="F4" s="6" t="s">
        <v>175</v>
      </c>
      <c r="G4" s="6" t="s">
        <v>103</v>
      </c>
      <c r="H4" s="59" t="s">
        <v>104</v>
      </c>
      <c r="I4" s="62" t="s">
        <v>105</v>
      </c>
      <c r="J4" s="62" t="s">
        <v>106</v>
      </c>
      <c r="K4" s="62" t="s">
        <v>176</v>
      </c>
      <c r="L4" s="65" t="s">
        <v>177</v>
      </c>
    </row>
    <row r="5" spans="2:12" x14ac:dyDescent="0.35">
      <c r="B5" s="6"/>
      <c r="C5" s="6"/>
      <c r="D5" s="6"/>
      <c r="E5" s="6"/>
      <c r="F5" s="58" t="str">
        <f>"Zeile "&amp;ROW(Lebenszykluskosten!$E$9)</f>
        <v>Zeile 9</v>
      </c>
      <c r="G5" s="58" t="str">
        <f>"Zeilen "&amp;ROW(Lebenszykluskosten!$B$48)&amp;" bis "&amp;ROW(Lebenszykluskosten!$B$62)</f>
        <v>Zeilen 48 bis 62</v>
      </c>
      <c r="H5" s="60" t="str">
        <f>"Zeile "&amp;ROW(Lebenszykluskosten!$B$51)</f>
        <v>Zeile 51</v>
      </c>
      <c r="I5" s="63" t="str">
        <f>"Zeile "&amp;ROW(Lebenszykluskosten!$C$55)</f>
        <v>Zeile 55</v>
      </c>
      <c r="J5" s="63" t="str">
        <f>"Zeile "&amp;ROW(Lebenszykluskosten!$B$56)</f>
        <v>Zeile 56</v>
      </c>
      <c r="K5" s="63" t="str">
        <f>"Zeile "&amp;ROW(Lebenszykluskosten!$D$57)</f>
        <v>Zeile 57</v>
      </c>
      <c r="L5" s="66" t="str">
        <f>"Zeile "&amp;ROW(Lebenszykluskosten!$B$62)</f>
        <v>Zeile 62</v>
      </c>
    </row>
    <row r="6" spans="2:12" ht="58" x14ac:dyDescent="0.35">
      <c r="B6" s="4" t="s">
        <v>178</v>
      </c>
      <c r="C6" s="4" t="s">
        <v>179</v>
      </c>
      <c r="D6" s="4" t="s">
        <v>180</v>
      </c>
      <c r="E6" s="4" t="str">
        <f>"Anpassung der jährlichen Benutzungsstunden in Zeile "&amp;ROW(Lebenszykluskosten!$B$51)&amp;". 
Eingabe der Leistungswerte in Zeilen "&amp;ROW(Lebenszykluskosten!$B$49)&amp;" und "&amp;ROW(Lebenszykluskosten!$B$50)&amp;"."</f>
        <v>Anpassung der jährlichen Benutzungsstunden in Zeile 51. 
Eingabe der Leistungswerte in Zeilen 49 und 50.</v>
      </c>
      <c r="F6" s="57">
        <v>3</v>
      </c>
      <c r="G6" s="57" t="s">
        <v>169</v>
      </c>
      <c r="H6" s="61">
        <v>2080</v>
      </c>
      <c r="I6" s="64" t="s">
        <v>181</v>
      </c>
      <c r="J6" s="64" t="s">
        <v>181</v>
      </c>
      <c r="K6" s="64" t="s">
        <v>181</v>
      </c>
      <c r="L6" s="67" t="s">
        <v>181</v>
      </c>
    </row>
    <row r="7" spans="2:12" ht="58" x14ac:dyDescent="0.35">
      <c r="B7" s="4" t="s">
        <v>182</v>
      </c>
      <c r="C7" s="4" t="s">
        <v>179</v>
      </c>
      <c r="D7" s="4" t="s">
        <v>180</v>
      </c>
      <c r="E7" s="4" t="str">
        <f>"Anpassung der jährlichen Benutzungsstunden in Zeile "&amp;ROW(Lebenszykluskosten!$B$51)&amp;". 
Eingabe der Leistungswerte in Zeilen "&amp;ROW(Lebenszykluskosten!$B$49)&amp;" und "&amp;ROW(Lebenszykluskosten!$B$50)&amp;"."</f>
        <v>Anpassung der jährlichen Benutzungsstunden in Zeile 51. 
Eingabe der Leistungswerte in Zeilen 49 und 50.</v>
      </c>
      <c r="F7" s="57">
        <v>3</v>
      </c>
      <c r="G7" s="57" t="s">
        <v>169</v>
      </c>
      <c r="H7" s="61">
        <v>2080</v>
      </c>
      <c r="I7" s="64" t="s">
        <v>181</v>
      </c>
      <c r="J7" s="64" t="s">
        <v>181</v>
      </c>
      <c r="K7" s="64" t="s">
        <v>181</v>
      </c>
      <c r="L7" s="67" t="s">
        <v>181</v>
      </c>
    </row>
    <row r="8" spans="2:12" ht="116" x14ac:dyDescent="0.35">
      <c r="B8" s="4" t="s">
        <v>183</v>
      </c>
      <c r="C8" s="4" t="s">
        <v>184</v>
      </c>
      <c r="D8" s="4" t="s">
        <v>185</v>
      </c>
      <c r="E8" s="4" t="str">
        <f>"Anpassung der Anzahl der Benutzungsstunden im Normal- und im Eco-Modus: 738 + 312 = 1050. Eingabe des berechneten mittleren Leistungswertes P_Betrieb = 738/1050 * P_Normal + 312/1050 * P_Eco in Zeile "&amp;ROW(Lebenszykluskosten!B49)&amp;"."</f>
        <v>Anpassung der Anzahl der Benutzungsstunden im Normal- und im Eco-Modus: 738 + 312 = 1050. Eingabe des berechneten mittleren Leistungswertes P_Betrieb = 738/1050 * P_Normal + 312/1050 * P_Eco in Zeile 49.</v>
      </c>
      <c r="F8" s="57">
        <v>3</v>
      </c>
      <c r="G8" s="57" t="s">
        <v>169</v>
      </c>
      <c r="H8" s="61">
        <v>1050</v>
      </c>
      <c r="I8" s="64" t="s">
        <v>181</v>
      </c>
      <c r="J8" s="64" t="s">
        <v>181</v>
      </c>
      <c r="K8" s="64" t="s">
        <v>181</v>
      </c>
      <c r="L8" s="67" t="s">
        <v>181</v>
      </c>
    </row>
    <row r="9" spans="2:12" ht="43.5" x14ac:dyDescent="0.35">
      <c r="B9" s="4" t="s">
        <v>186</v>
      </c>
      <c r="C9" s="4" t="s">
        <v>187</v>
      </c>
      <c r="D9" s="4" t="s">
        <v>188</v>
      </c>
      <c r="E9" s="4" t="str">
        <f>"Anpassung der jährlichen Benutzungsstunden in Zeile "&amp;ROW(Lebenszykluskosten!$B$51)&amp;". 
Eingabe der Leistungswerte in Zeilen "&amp;ROW(Lebenszykluskosten!$B$49)&amp;" und "&amp;ROW(Lebenszykluskosten!$B$50)&amp;"."</f>
        <v>Anpassung der jährlichen Benutzungsstunden in Zeile 51. 
Eingabe der Leistungswerte in Zeilen 49 und 50.</v>
      </c>
      <c r="F9" s="57">
        <v>10</v>
      </c>
      <c r="G9" s="57" t="s">
        <v>169</v>
      </c>
      <c r="H9" s="61">
        <v>1760</v>
      </c>
      <c r="I9" s="64" t="s">
        <v>181</v>
      </c>
      <c r="J9" s="64" t="s">
        <v>181</v>
      </c>
      <c r="K9" s="64" t="s">
        <v>181</v>
      </c>
      <c r="L9" s="67" t="s">
        <v>181</v>
      </c>
    </row>
    <row r="10" spans="2:12" ht="58" x14ac:dyDescent="0.35">
      <c r="B10" s="4" t="s">
        <v>189</v>
      </c>
      <c r="C10" s="4" t="s">
        <v>190</v>
      </c>
      <c r="D10" s="4" t="s">
        <v>191</v>
      </c>
      <c r="E10" s="4" t="str">
        <f>"Anpassung der jährlichen Benutzungsstunden in Zeile "&amp;ROW(Lebenszykluskosten!$B$51)&amp;". 
Eingabe der Leistungswerte in Zeilen "&amp;ROW(Lebenszykluskosten!$B$49)&amp;" und "&amp;ROW(Lebenszykluskosten!$B$50)&amp;"
gleichwertig mit: E_jährlich = (P_max + P_idle) / 2 x 8760 h"</f>
        <v>Anpassung der jährlichen Benutzungsstunden in Zeile 51. 
Eingabe der Leistungswerte in Zeilen 49 und 50
gleichwertig mit: E_jährlich = (P_max + P_idle) / 2 x 8760 h</v>
      </c>
      <c r="F10" s="57">
        <v>5</v>
      </c>
      <c r="G10" s="57" t="s">
        <v>169</v>
      </c>
      <c r="H10" s="61">
        <f>8760/2</f>
        <v>4380</v>
      </c>
      <c r="I10" s="64" t="s">
        <v>181</v>
      </c>
      <c r="J10" s="64" t="s">
        <v>181</v>
      </c>
      <c r="K10" s="64" t="s">
        <v>181</v>
      </c>
      <c r="L10" s="67" t="s">
        <v>181</v>
      </c>
    </row>
    <row r="11" spans="2:12" ht="58" x14ac:dyDescent="0.35">
      <c r="B11" s="4" t="s">
        <v>192</v>
      </c>
      <c r="C11" s="4" t="s">
        <v>193</v>
      </c>
      <c r="D11" s="4" t="s">
        <v>194</v>
      </c>
      <c r="E11" s="4" t="str">
        <f>"Anpassung der jährlichen Benutzungsstunden in Zeile "&amp;ROW(Lebenszykluskosten!$B$51)&amp;". 
Eingabe der Leerlaufleistung in Zeile "&amp;ROW(Lebenszykluskosten!$B$49)&amp;"; Zeile "&amp;ROW(Lebenszykluskosten!$B$50)&amp;" wird zu 0 gesetzt. E_jährlich = P_idle x 8760 h"</f>
        <v>Anpassung der jährlichen Benutzungsstunden in Zeile 51. 
Eingabe der Leerlaufleistung in Zeile 49; Zeile 50 wird zu 0 gesetzt. E_jährlich = P_idle x 8760 h</v>
      </c>
      <c r="F11" s="57">
        <v>5</v>
      </c>
      <c r="G11" s="57" t="s">
        <v>169</v>
      </c>
      <c r="H11" s="61">
        <v>8760</v>
      </c>
      <c r="I11" s="64" t="s">
        <v>181</v>
      </c>
      <c r="J11" s="64" t="s">
        <v>181</v>
      </c>
      <c r="K11" s="64" t="s">
        <v>181</v>
      </c>
      <c r="L11" s="67" t="s">
        <v>181</v>
      </c>
    </row>
    <row r="12" spans="2:12" ht="58" x14ac:dyDescent="0.35">
      <c r="B12" s="4" t="s">
        <v>195</v>
      </c>
      <c r="C12" s="4" t="s">
        <v>193</v>
      </c>
      <c r="D12" s="4" t="s">
        <v>194</v>
      </c>
      <c r="E12" s="4" t="str">
        <f>"Anpassung der jährlichen Benutzungsstunden in Zeile "&amp;ROW(Lebenszykluskosten!$B$51)&amp;". 
Eingabe der Leerlaufleistung in Zeile "&amp;ROW(Lebenszykluskosten!$B$49)&amp;"; Zeile "&amp;ROW(Lebenszykluskosten!$B$50)&amp;" wird zu 0 gesetzt. E_jährlich = P_idle x 8760 h"</f>
        <v>Anpassung der jährlichen Benutzungsstunden in Zeile 51. 
Eingabe der Leerlaufleistung in Zeile 49; Zeile 50 wird zu 0 gesetzt. E_jährlich = P_idle x 8760 h</v>
      </c>
      <c r="F12" s="57">
        <v>8</v>
      </c>
      <c r="G12" s="57" t="s">
        <v>169</v>
      </c>
      <c r="H12" s="61">
        <v>8760</v>
      </c>
      <c r="I12" s="64" t="s">
        <v>181</v>
      </c>
      <c r="J12" s="64" t="s">
        <v>181</v>
      </c>
      <c r="K12" s="64" t="s">
        <v>181</v>
      </c>
      <c r="L12" s="67" t="s">
        <v>181</v>
      </c>
    </row>
    <row r="13" spans="2:12" ht="43.5" x14ac:dyDescent="0.35">
      <c r="B13" s="4" t="s">
        <v>196</v>
      </c>
      <c r="C13" s="4" t="s">
        <v>197</v>
      </c>
      <c r="D13" s="4" t="s">
        <v>198</v>
      </c>
      <c r="E13" s="4" t="str">
        <f>"Anpassung der jährlichen Benutzungsstunden in Zeile "&amp;ROW(Lebenszykluskosten!$B$51)&amp;". 
Eingabe der Leistungswerte in Zeilen "&amp;ROW(Lebenszykluskosten!$B$49)&amp;" und "&amp;ROW(Lebenszykluskosten!$B$50)&amp;"."</f>
        <v>Anpassung der jährlichen Benutzungsstunden in Zeile 51. 
Eingabe der Leistungswerte in Zeilen 49 und 50.</v>
      </c>
      <c r="F13" s="57" t="s">
        <v>199</v>
      </c>
      <c r="G13" s="57" t="s">
        <v>169</v>
      </c>
      <c r="H13" s="61" t="s">
        <v>200</v>
      </c>
      <c r="I13" s="64" t="s">
        <v>181</v>
      </c>
      <c r="J13" s="64" t="s">
        <v>181</v>
      </c>
      <c r="K13" s="64" t="s">
        <v>181</v>
      </c>
      <c r="L13" s="67" t="s">
        <v>181</v>
      </c>
    </row>
    <row r="14" spans="2:12" ht="130.5" x14ac:dyDescent="0.35">
      <c r="B14" s="4" t="s">
        <v>201</v>
      </c>
      <c r="C14" s="4" t="s">
        <v>202</v>
      </c>
      <c r="D14" s="4" t="s">
        <v>203</v>
      </c>
      <c r="E14" s="4" t="s">
        <v>204</v>
      </c>
      <c r="F14" s="57">
        <v>15</v>
      </c>
      <c r="G14" s="57" t="s">
        <v>170</v>
      </c>
      <c r="H14" s="61" t="s">
        <v>181</v>
      </c>
      <c r="I14" s="64" t="s">
        <v>205</v>
      </c>
      <c r="J14" s="64">
        <v>1000</v>
      </c>
      <c r="K14" s="64">
        <v>2000</v>
      </c>
      <c r="L14" s="67" t="s">
        <v>181</v>
      </c>
    </row>
    <row r="15" spans="2:12" ht="43.5" x14ac:dyDescent="0.35">
      <c r="B15" s="4" t="s">
        <v>206</v>
      </c>
      <c r="C15" s="4" t="s">
        <v>207</v>
      </c>
      <c r="D15" s="4" t="s">
        <v>208</v>
      </c>
      <c r="E15" s="4" t="s">
        <v>209</v>
      </c>
      <c r="F15" s="57">
        <v>10</v>
      </c>
      <c r="G15" s="57" t="s">
        <v>170</v>
      </c>
      <c r="H15" s="61" t="s">
        <v>181</v>
      </c>
      <c r="I15" s="64" t="s">
        <v>77</v>
      </c>
      <c r="J15" s="64">
        <v>1</v>
      </c>
      <c r="K15" s="64">
        <v>1</v>
      </c>
      <c r="L15" s="67" t="s">
        <v>181</v>
      </c>
    </row>
    <row r="16" spans="2:12" ht="58" x14ac:dyDescent="0.35">
      <c r="B16" s="4" t="s">
        <v>210</v>
      </c>
      <c r="C16" s="4" t="s">
        <v>211</v>
      </c>
      <c r="D16" s="4" t="s">
        <v>212</v>
      </c>
      <c r="E16" s="4" t="s">
        <v>213</v>
      </c>
      <c r="F16" s="57">
        <v>7</v>
      </c>
      <c r="G16" s="57" t="s">
        <v>170</v>
      </c>
      <c r="H16" s="61" t="s">
        <v>181</v>
      </c>
      <c r="I16" s="64" t="s">
        <v>214</v>
      </c>
      <c r="J16" s="64">
        <v>100</v>
      </c>
      <c r="K16" s="64">
        <v>280</v>
      </c>
      <c r="L16" s="67" t="s">
        <v>181</v>
      </c>
    </row>
    <row r="17" spans="2:12" ht="72.5" x14ac:dyDescent="0.35">
      <c r="B17" s="4" t="s">
        <v>215</v>
      </c>
      <c r="C17" s="4" t="s">
        <v>216</v>
      </c>
      <c r="D17" s="4" t="s">
        <v>217</v>
      </c>
      <c r="E17" s="4" t="s">
        <v>218</v>
      </c>
      <c r="F17" s="57">
        <v>7</v>
      </c>
      <c r="G17" s="57" t="s">
        <v>170</v>
      </c>
      <c r="H17" s="61" t="s">
        <v>181</v>
      </c>
      <c r="I17" s="64" t="s">
        <v>219</v>
      </c>
      <c r="J17" s="64">
        <v>100</v>
      </c>
      <c r="K17" s="64">
        <v>220</v>
      </c>
      <c r="L17" s="67" t="s">
        <v>181</v>
      </c>
    </row>
    <row r="18" spans="2:12" ht="43.5" x14ac:dyDescent="0.35">
      <c r="B18" s="4" t="s">
        <v>220</v>
      </c>
      <c r="C18" s="4" t="s">
        <v>221</v>
      </c>
      <c r="D18" s="4" t="s">
        <v>208</v>
      </c>
      <c r="E18" s="4" t="s">
        <v>222</v>
      </c>
      <c r="F18" s="57">
        <v>7</v>
      </c>
      <c r="G18" s="57" t="s">
        <v>170</v>
      </c>
      <c r="H18" s="61" t="s">
        <v>181</v>
      </c>
      <c r="I18" s="64" t="s">
        <v>77</v>
      </c>
      <c r="J18" s="64">
        <v>1</v>
      </c>
      <c r="K18" s="64">
        <v>1</v>
      </c>
      <c r="L18" s="67" t="s">
        <v>181</v>
      </c>
    </row>
    <row r="19" spans="2:12" ht="116" x14ac:dyDescent="0.35">
      <c r="B19" s="4" t="s">
        <v>223</v>
      </c>
      <c r="C19" s="4" t="s">
        <v>224</v>
      </c>
      <c r="D19" s="4" t="s">
        <v>225</v>
      </c>
      <c r="E19" s="4" t="s">
        <v>226</v>
      </c>
      <c r="F19" s="57">
        <v>7</v>
      </c>
      <c r="G19" s="57" t="s">
        <v>170</v>
      </c>
      <c r="H19" s="61" t="s">
        <v>181</v>
      </c>
      <c r="I19" s="64" t="s">
        <v>227</v>
      </c>
      <c r="J19" s="64">
        <v>1000</v>
      </c>
      <c r="K19" s="64" t="s">
        <v>228</v>
      </c>
      <c r="L19" s="67" t="s">
        <v>181</v>
      </c>
    </row>
    <row r="20" spans="2:12" ht="87" x14ac:dyDescent="0.35">
      <c r="B20" s="4" t="s">
        <v>229</v>
      </c>
      <c r="C20" s="4" t="s">
        <v>230</v>
      </c>
      <c r="D20" s="4" t="s">
        <v>231</v>
      </c>
      <c r="E20" s="4" t="s">
        <v>232</v>
      </c>
      <c r="F20" s="57">
        <v>3</v>
      </c>
      <c r="G20" s="57" t="s">
        <v>170</v>
      </c>
      <c r="H20" s="61" t="s">
        <v>181</v>
      </c>
      <c r="I20" s="64" t="s">
        <v>233</v>
      </c>
      <c r="J20" s="64">
        <v>1</v>
      </c>
      <c r="K20" s="64">
        <v>52</v>
      </c>
      <c r="L20" s="67" t="s">
        <v>181</v>
      </c>
    </row>
    <row r="21" spans="2:12" ht="72.5" x14ac:dyDescent="0.35">
      <c r="B21" s="4" t="s">
        <v>97</v>
      </c>
      <c r="C21" s="4" t="s">
        <v>234</v>
      </c>
      <c r="D21" s="4" t="s">
        <v>235</v>
      </c>
      <c r="E21" s="4" t="str">
        <f>"Eingabe des jährlichen Stromverbrauchs in Zeile "&amp;ROW(Lebenszykluskosten!B62)&amp;"."</f>
        <v>Eingabe des jährlichen Stromverbrauchs in Zeile 62.</v>
      </c>
      <c r="F21" s="57" t="s">
        <v>199</v>
      </c>
      <c r="G21" s="57" t="s">
        <v>133</v>
      </c>
      <c r="H21" s="61" t="s">
        <v>181</v>
      </c>
      <c r="I21" s="64" t="s">
        <v>181</v>
      </c>
      <c r="J21" s="64" t="s">
        <v>181</v>
      </c>
      <c r="K21" s="64" t="s">
        <v>181</v>
      </c>
      <c r="L21" s="67" t="s">
        <v>236</v>
      </c>
    </row>
    <row r="22" spans="2:12" x14ac:dyDescent="0.35">
      <c r="B22" s="3"/>
      <c r="G22" s="20"/>
    </row>
  </sheetData>
  <mergeCells count="1">
    <mergeCell ref="I3:K3"/>
  </mergeCells>
  <phoneticPr fontId="6" type="noConversion"/>
  <pageMargins left="0.7" right="0.7" top="0.78740157499999996" bottom="0.78740157499999996" header="0.3" footer="0.3"/>
  <pageSetup paperSize="9" scale="31"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6"/>
  <dimension ref="B2:F27"/>
  <sheetViews>
    <sheetView topLeftCell="A6" zoomScaleNormal="100" workbookViewId="0">
      <selection activeCell="E10" sqref="E10:E25"/>
    </sheetView>
  </sheetViews>
  <sheetFormatPr baseColWidth="10" defaultColWidth="11.453125" defaultRowHeight="14.5" x14ac:dyDescent="0.35"/>
  <cols>
    <col min="1" max="1" width="3.54296875" customWidth="1"/>
    <col min="2" max="2" width="43.54296875" customWidth="1"/>
    <col min="3" max="3" width="11.453125" customWidth="1"/>
    <col min="4" max="4" width="14.453125" customWidth="1"/>
    <col min="5" max="6" width="60.453125" customWidth="1"/>
    <col min="9" max="9" width="15.453125" customWidth="1"/>
    <col min="10" max="10" width="43.453125" customWidth="1"/>
    <col min="12" max="12" width="13.54296875" customWidth="1"/>
    <col min="19" max="19" width="21.54296875" customWidth="1"/>
    <col min="21" max="21" width="11.54296875" bestFit="1" customWidth="1"/>
  </cols>
  <sheetData>
    <row r="2" spans="2:6" ht="21" x14ac:dyDescent="0.5">
      <c r="B2" s="7" t="s">
        <v>237</v>
      </c>
    </row>
    <row r="4" spans="2:6" ht="18.5" x14ac:dyDescent="0.45">
      <c r="B4" s="8" t="s">
        <v>52</v>
      </c>
      <c r="C4" s="8" t="s">
        <v>75</v>
      </c>
      <c r="D4" s="8" t="s">
        <v>8</v>
      </c>
      <c r="E4" s="8" t="s">
        <v>238</v>
      </c>
      <c r="F4" s="8" t="s">
        <v>239</v>
      </c>
    </row>
    <row r="5" spans="2:6" ht="87" x14ac:dyDescent="0.35">
      <c r="B5" s="9" t="s">
        <v>240</v>
      </c>
      <c r="C5" s="10">
        <v>1.2E-2</v>
      </c>
      <c r="D5" s="9" t="s">
        <v>181</v>
      </c>
      <c r="E5" s="9" t="s">
        <v>241</v>
      </c>
      <c r="F5" s="9" t="s">
        <v>242</v>
      </c>
    </row>
    <row r="6" spans="2:6" ht="58" x14ac:dyDescent="0.35">
      <c r="B6" s="9" t="s">
        <v>243</v>
      </c>
      <c r="C6" s="11">
        <f>ROUND( (127.4/91.5)^(1/10)-1,4)</f>
        <v>3.3700000000000001E-2</v>
      </c>
      <c r="D6" s="9" t="s">
        <v>181</v>
      </c>
      <c r="E6" s="9" t="s">
        <v>244</v>
      </c>
      <c r="F6" s="93" t="s">
        <v>245</v>
      </c>
    </row>
    <row r="7" spans="2:6" x14ac:dyDescent="0.35">
      <c r="B7" s="9" t="s">
        <v>246</v>
      </c>
      <c r="C7" s="9">
        <v>2025</v>
      </c>
      <c r="D7" s="9" t="s">
        <v>181</v>
      </c>
      <c r="E7" s="9" t="s">
        <v>247</v>
      </c>
      <c r="F7" s="9"/>
    </row>
    <row r="8" spans="2:6" ht="29" x14ac:dyDescent="0.35">
      <c r="B8" s="9" t="s">
        <v>248</v>
      </c>
      <c r="C8" s="9">
        <v>0.39689999999999998</v>
      </c>
      <c r="D8" s="9" t="s">
        <v>249</v>
      </c>
      <c r="E8" s="9" t="s">
        <v>250</v>
      </c>
      <c r="F8" s="9" t="s">
        <v>251</v>
      </c>
    </row>
    <row r="9" spans="2:6" ht="29" x14ac:dyDescent="0.35">
      <c r="B9" s="9" t="s">
        <v>252</v>
      </c>
      <c r="C9" s="9">
        <v>195</v>
      </c>
      <c r="D9" s="9" t="s">
        <v>253</v>
      </c>
      <c r="E9" s="9" t="s">
        <v>254</v>
      </c>
      <c r="F9" s="9" t="s">
        <v>255</v>
      </c>
    </row>
    <row r="10" spans="2:6" x14ac:dyDescent="0.35">
      <c r="B10" s="13" t="s">
        <v>256</v>
      </c>
      <c r="C10" s="77">
        <v>0.47708</v>
      </c>
      <c r="D10" s="12" t="s">
        <v>92</v>
      </c>
      <c r="E10" s="203" t="s">
        <v>257</v>
      </c>
      <c r="F10" s="203" t="s">
        <v>258</v>
      </c>
    </row>
    <row r="11" spans="2:6" x14ac:dyDescent="0.35">
      <c r="B11" s="13" t="s">
        <v>259</v>
      </c>
      <c r="C11" s="77">
        <v>0.39345999999999998</v>
      </c>
      <c r="D11" s="12" t="s">
        <v>92</v>
      </c>
      <c r="E11" s="203"/>
      <c r="F11" s="203"/>
    </row>
    <row r="12" spans="2:6" x14ac:dyDescent="0.35">
      <c r="B12" s="13" t="s">
        <v>260</v>
      </c>
      <c r="C12" s="77">
        <v>0.31812000000000001</v>
      </c>
      <c r="D12" s="12" t="s">
        <v>92</v>
      </c>
      <c r="E12" s="203"/>
      <c r="F12" s="203"/>
    </row>
    <row r="13" spans="2:6" x14ac:dyDescent="0.35">
      <c r="B13" s="13" t="s">
        <v>261</v>
      </c>
      <c r="C13" s="77">
        <v>0.26384000000000002</v>
      </c>
      <c r="D13" s="12" t="s">
        <v>92</v>
      </c>
      <c r="E13" s="203"/>
      <c r="F13" s="203"/>
    </row>
    <row r="14" spans="2:6" x14ac:dyDescent="0.35">
      <c r="B14" s="13" t="s">
        <v>262</v>
      </c>
      <c r="C14" s="77">
        <v>0.20843</v>
      </c>
      <c r="D14" s="12" t="s">
        <v>92</v>
      </c>
      <c r="E14" s="203"/>
      <c r="F14" s="203"/>
    </row>
    <row r="15" spans="2:6" x14ac:dyDescent="0.35">
      <c r="B15" s="13" t="s">
        <v>263</v>
      </c>
      <c r="C15" s="77">
        <v>0.18054999999999999</v>
      </c>
      <c r="D15" s="12" t="s">
        <v>92</v>
      </c>
      <c r="E15" s="203"/>
      <c r="F15" s="203"/>
    </row>
    <row r="16" spans="2:6" x14ac:dyDescent="0.35">
      <c r="B16" s="13" t="s">
        <v>264</v>
      </c>
      <c r="C16" s="77">
        <v>0.16455</v>
      </c>
      <c r="D16" s="12" t="s">
        <v>92</v>
      </c>
      <c r="E16" s="203"/>
      <c r="F16" s="203"/>
    </row>
    <row r="17" spans="2:6" x14ac:dyDescent="0.35">
      <c r="B17" s="13" t="s">
        <v>265</v>
      </c>
      <c r="C17" s="77">
        <v>0.15504000000000001</v>
      </c>
      <c r="D17" s="12" t="s">
        <v>92</v>
      </c>
      <c r="E17" s="203"/>
      <c r="F17" s="203"/>
    </row>
    <row r="18" spans="2:6" x14ac:dyDescent="0.35">
      <c r="B18" s="13" t="s">
        <v>266</v>
      </c>
      <c r="C18" s="77">
        <v>0.14593999999999999</v>
      </c>
      <c r="D18" s="12" t="s">
        <v>92</v>
      </c>
      <c r="E18" s="203"/>
      <c r="F18" s="203"/>
    </row>
    <row r="19" spans="2:6" x14ac:dyDescent="0.35">
      <c r="B19" s="13" t="s">
        <v>267</v>
      </c>
      <c r="C19" s="77">
        <v>0.13847000000000001</v>
      </c>
      <c r="D19" s="12" t="s">
        <v>92</v>
      </c>
      <c r="E19" s="203"/>
      <c r="F19" s="203"/>
    </row>
    <row r="20" spans="2:6" x14ac:dyDescent="0.35">
      <c r="B20" s="13" t="s">
        <v>268</v>
      </c>
      <c r="C20" s="77">
        <v>0.13152</v>
      </c>
      <c r="D20" s="12" t="s">
        <v>92</v>
      </c>
      <c r="E20" s="203"/>
      <c r="F20" s="203"/>
    </row>
    <row r="21" spans="2:6" x14ac:dyDescent="0.35">
      <c r="B21" s="13" t="s">
        <v>269</v>
      </c>
      <c r="C21" s="77">
        <v>0.12590000000000001</v>
      </c>
      <c r="D21" s="12" t="s">
        <v>92</v>
      </c>
      <c r="E21" s="203"/>
      <c r="F21" s="203"/>
    </row>
    <row r="22" spans="2:6" x14ac:dyDescent="0.35">
      <c r="B22" s="13" t="s">
        <v>270</v>
      </c>
      <c r="C22" s="77">
        <v>0.12059</v>
      </c>
      <c r="D22" s="12" t="s">
        <v>92</v>
      </c>
      <c r="E22" s="203"/>
      <c r="F22" s="203"/>
    </row>
    <row r="23" spans="2:6" x14ac:dyDescent="0.35">
      <c r="B23" s="13" t="s">
        <v>271</v>
      </c>
      <c r="C23" s="77">
        <v>0.11556</v>
      </c>
      <c r="D23" s="12" t="s">
        <v>92</v>
      </c>
      <c r="E23" s="203"/>
      <c r="F23" s="203"/>
    </row>
    <row r="24" spans="2:6" x14ac:dyDescent="0.35">
      <c r="B24" s="13" t="s">
        <v>272</v>
      </c>
      <c r="C24" s="77">
        <v>0.11078</v>
      </c>
      <c r="D24" s="12" t="s">
        <v>92</v>
      </c>
      <c r="E24" s="203"/>
      <c r="F24" s="203"/>
    </row>
    <row r="25" spans="2:6" x14ac:dyDescent="0.35">
      <c r="B25" s="13" t="s">
        <v>273</v>
      </c>
      <c r="C25" s="77">
        <v>0.10625</v>
      </c>
      <c r="D25" s="12" t="s">
        <v>92</v>
      </c>
      <c r="E25" s="203"/>
      <c r="F25" s="203"/>
    </row>
    <row r="26" spans="2:6" x14ac:dyDescent="0.35">
      <c r="B26" s="13" t="s">
        <v>274</v>
      </c>
      <c r="C26" s="77" t="s">
        <v>275</v>
      </c>
      <c r="D26" s="12" t="s">
        <v>92</v>
      </c>
      <c r="E26" s="12" t="s">
        <v>276</v>
      </c>
      <c r="F26" s="12" t="s">
        <v>277</v>
      </c>
    </row>
    <row r="27" spans="2:6" ht="29" x14ac:dyDescent="0.35">
      <c r="B27" s="13" t="s">
        <v>278</v>
      </c>
      <c r="C27" s="77" t="s">
        <v>275</v>
      </c>
      <c r="D27" s="12" t="s">
        <v>92</v>
      </c>
      <c r="E27" s="12" t="s">
        <v>279</v>
      </c>
      <c r="F27" s="12" t="s">
        <v>277</v>
      </c>
    </row>
  </sheetData>
  <mergeCells count="2">
    <mergeCell ref="E10:E25"/>
    <mergeCell ref="F10:F25"/>
  </mergeCells>
  <phoneticPr fontId="6" type="noConversion"/>
  <hyperlinks>
    <hyperlink ref="F5" r:id="rId1" display="Personal- und Sachkosten für Kostenberechnungen/Wirtschaftlichkeitsuntersuchungen" xr:uid="{00000000-0004-0000-0400-000000000000}"/>
    <hyperlink ref="F6" r:id="rId2" xr:uid="{00000000-0004-0000-0400-000001000000}"/>
  </hyperlinks>
  <pageMargins left="0.7" right="0.7" top="0.78740157499999996" bottom="0.78740157499999996"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3</vt:i4>
      </vt:variant>
    </vt:vector>
  </HeadingPairs>
  <TitlesOfParts>
    <vt:vector size="8" baseType="lpstr">
      <vt:lpstr>Hinweise</vt:lpstr>
      <vt:lpstr>Preisblatt</vt:lpstr>
      <vt:lpstr>Lebenszykluskosten</vt:lpstr>
      <vt:lpstr>Hinweise Stromverbrauch</vt:lpstr>
      <vt:lpstr>Hintergrunddaten</vt:lpstr>
      <vt:lpstr>Brutto</vt:lpstr>
      <vt:lpstr>Netto</vt:lpstr>
      <vt:lpstr>Ust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2026-07-23T13:23:29Z</dcterms:created>
  <dcterms:modified xsi:type="dcterms:W3CDTF">2026-08-20T16:34:29Z</dcterms:modified>
  <cp:category/>
  <cp:contentStatus/>
</cp:coreProperties>
</file>