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ImmoZSVSt\3_VOB\Ausschreibungen\2026\EU-Maßnahmen\1_B58 - Papageno-Grundschule\Ausschreibungen 2026\01_26_ VE 461 (Förderanlagen)\VwVBU\"/>
    </mc:Choice>
  </mc:AlternateContent>
  <xr:revisionPtr revIDLastSave="0" documentId="13_ncr:1_{FEEC8560-0BC9-477C-9B6E-8B5C266B6AB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ebenszykluskosten" sheetId="3" r:id="rId1"/>
    <sheet name="Diagramm" sheetId="6" r:id="rId2"/>
    <sheet name="Hilfsrechnungen" sheetId="4" r:id="rId3"/>
    <sheet name="Strompreise" sheetId="7" r:id="rId4"/>
  </sheets>
  <definedNames>
    <definedName name="_xlnm.Print_Area" localSheetId="0">Lebenszykluskosten!$A$1:$M$30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9" i="7" l="1"/>
  <c r="C30" i="7"/>
  <c r="C31" i="7"/>
  <c r="C32" i="7"/>
  <c r="C33" i="7"/>
  <c r="C28" i="7"/>
  <c r="C27" i="7"/>
  <c r="C26" i="7"/>
  <c r="C25" i="7"/>
  <c r="C24" i="7"/>
  <c r="C23" i="7"/>
  <c r="C22" i="7"/>
  <c r="C21" i="7"/>
  <c r="C20" i="7"/>
  <c r="C19" i="7"/>
  <c r="C18" i="7"/>
  <c r="L20" i="3"/>
  <c r="J20" i="3"/>
  <c r="H20" i="3"/>
  <c r="F20" i="3"/>
  <c r="D20" i="3"/>
  <c r="L23" i="3"/>
  <c r="J23" i="3"/>
  <c r="H23" i="3"/>
  <c r="F23" i="3"/>
  <c r="D23" i="3"/>
  <c r="L14" i="3"/>
  <c r="J14" i="3"/>
  <c r="H14" i="3"/>
  <c r="F14" i="3"/>
  <c r="D14" i="3"/>
  <c r="B12" i="3"/>
  <c r="B19" i="3"/>
  <c r="L19" i="3"/>
  <c r="J19" i="3"/>
  <c r="H19" i="3"/>
  <c r="F19" i="3"/>
  <c r="U51" i="4"/>
  <c r="D19" i="3"/>
  <c r="L47" i="4"/>
  <c r="D40" i="4"/>
  <c r="E39" i="4"/>
  <c r="F41" i="4"/>
  <c r="G41" i="4"/>
  <c r="H41" i="4"/>
  <c r="I41" i="4"/>
  <c r="J41" i="4"/>
  <c r="K41" i="4"/>
  <c r="L41" i="4"/>
  <c r="M41" i="4"/>
  <c r="N41" i="4"/>
  <c r="O41" i="4"/>
  <c r="P41" i="4"/>
  <c r="Q41" i="4"/>
  <c r="R41" i="4"/>
  <c r="S41" i="4"/>
  <c r="T41" i="4"/>
  <c r="U41" i="4"/>
  <c r="V41" i="4"/>
  <c r="W41" i="4"/>
  <c r="E41" i="4"/>
  <c r="D9" i="4"/>
  <c r="E9" i="4"/>
  <c r="F9" i="4"/>
  <c r="G9" i="4"/>
  <c r="H9" i="4"/>
  <c r="I9" i="4"/>
  <c r="J9" i="4"/>
  <c r="K9" i="4"/>
  <c r="L9" i="4"/>
  <c r="M9" i="4"/>
  <c r="N9" i="4"/>
  <c r="O9" i="4"/>
  <c r="P9" i="4"/>
  <c r="Q9" i="4"/>
  <c r="R9" i="4"/>
  <c r="S9" i="4"/>
  <c r="T9" i="4"/>
  <c r="U9" i="4"/>
  <c r="V9" i="4"/>
  <c r="W9" i="4"/>
  <c r="D41" i="4"/>
  <c r="L10" i="3"/>
  <c r="J10" i="3"/>
  <c r="H10" i="3"/>
  <c r="F10" i="3"/>
  <c r="D10" i="3"/>
  <c r="L9" i="3"/>
  <c r="J9" i="3"/>
  <c r="H9" i="3"/>
  <c r="F9" i="3"/>
  <c r="D9" i="3"/>
  <c r="U63" i="4"/>
  <c r="W63" i="4"/>
  <c r="W64" i="4" s="1"/>
  <c r="E63" i="4"/>
  <c r="E64" i="4" s="1"/>
  <c r="M59" i="4"/>
  <c r="M60" i="4" s="1"/>
  <c r="K59" i="4"/>
  <c r="I51" i="4"/>
  <c r="R47" i="4"/>
  <c r="J47" i="4"/>
  <c r="J48" i="4" s="1"/>
  <c r="W47" i="4"/>
  <c r="J51" i="4"/>
  <c r="J52" i="4" s="1"/>
  <c r="J59" i="4"/>
  <c r="J60" i="4" s="1"/>
  <c r="U59" i="4"/>
  <c r="F59" i="4"/>
  <c r="T59" i="4"/>
  <c r="T60" i="4" s="1"/>
  <c r="W59" i="4"/>
  <c r="N59" i="4"/>
  <c r="N60" i="4" s="1"/>
  <c r="R59" i="4"/>
  <c r="E59" i="4"/>
  <c r="E60" i="4" s="1"/>
  <c r="Q63" i="4"/>
  <c r="Q64" i="4" s="1"/>
  <c r="P63" i="4"/>
  <c r="P64" i="4" s="1"/>
  <c r="K51" i="4"/>
  <c r="W51" i="4"/>
  <c r="W52" i="4" s="1"/>
  <c r="M51" i="4"/>
  <c r="D7" i="4"/>
  <c r="D8" i="4" s="1"/>
  <c r="D27" i="4"/>
  <c r="D28" i="4" s="1"/>
  <c r="D29" i="4" s="1"/>
  <c r="T51" i="4"/>
  <c r="T52" i="4" s="1"/>
  <c r="N51" i="4"/>
  <c r="N52" i="4" s="1"/>
  <c r="P51" i="4"/>
  <c r="P52" i="4" s="1"/>
  <c r="V51" i="4"/>
  <c r="V52" i="4"/>
  <c r="E51" i="4"/>
  <c r="E52" i="4"/>
  <c r="D51" i="4"/>
  <c r="D52" i="4"/>
  <c r="D53" i="4" s="1"/>
  <c r="E53" i="4" s="1"/>
  <c r="L51" i="4"/>
  <c r="L52" i="4" s="1"/>
  <c r="G51" i="4"/>
  <c r="G52" i="4" s="1"/>
  <c r="Q51" i="4"/>
  <c r="O51" i="4"/>
  <c r="O52" i="4" s="1"/>
  <c r="H51" i="4"/>
  <c r="H52" i="4" s="1"/>
  <c r="R51" i="4"/>
  <c r="F51" i="4"/>
  <c r="V47" i="4"/>
  <c r="V48" i="4"/>
  <c r="S51" i="4"/>
  <c r="K47" i="4"/>
  <c r="M47" i="4"/>
  <c r="M48" i="4" s="1"/>
  <c r="P47" i="4"/>
  <c r="P48" i="4"/>
  <c r="T47" i="4"/>
  <c r="T48" i="4" s="1"/>
  <c r="G47" i="4"/>
  <c r="G48" i="4" s="1"/>
  <c r="F47" i="4"/>
  <c r="I47" i="4"/>
  <c r="N47" i="4"/>
  <c r="N48" i="4" s="1"/>
  <c r="E47" i="4"/>
  <c r="E48" i="4" s="1"/>
  <c r="D47" i="4"/>
  <c r="D48" i="4" s="1"/>
  <c r="D49" i="4" s="1"/>
  <c r="E49" i="4" s="1"/>
  <c r="S47" i="4"/>
  <c r="S48" i="4"/>
  <c r="Q47" i="4"/>
  <c r="Q48" i="4"/>
  <c r="U47" i="4"/>
  <c r="U48" i="4"/>
  <c r="H47" i="4"/>
  <c r="H48" i="4"/>
  <c r="O47" i="4"/>
  <c r="O48" i="4"/>
  <c r="D23" i="4" l="1"/>
  <c r="D24" i="4" s="1"/>
  <c r="D25" i="4" s="1"/>
  <c r="D15" i="4"/>
  <c r="D16" i="4" s="1"/>
  <c r="D17" i="4" s="1"/>
  <c r="D11" i="4"/>
  <c r="D12" i="4" s="1"/>
  <c r="D13" i="4" s="1"/>
  <c r="E7" i="4"/>
  <c r="D19" i="4"/>
  <c r="I52" i="4"/>
  <c r="F39" i="4"/>
  <c r="G39" i="4" s="1"/>
  <c r="H39" i="4" s="1"/>
  <c r="I39" i="4" s="1"/>
  <c r="J39" i="4" s="1"/>
  <c r="K39" i="4" s="1"/>
  <c r="L39" i="4" s="1"/>
  <c r="M39" i="4" s="1"/>
  <c r="N39" i="4" s="1"/>
  <c r="O39" i="4" s="1"/>
  <c r="P39" i="4" s="1"/>
  <c r="Q39" i="4" s="1"/>
  <c r="R39" i="4" s="1"/>
  <c r="S39" i="4" s="1"/>
  <c r="T39" i="4" s="1"/>
  <c r="U39" i="4" s="1"/>
  <c r="V39" i="4" s="1"/>
  <c r="W39" i="4" s="1"/>
  <c r="E43" i="4"/>
  <c r="E44" i="4" s="1"/>
  <c r="F63" i="4"/>
  <c r="O63" i="4"/>
  <c r="O64" i="4" s="1"/>
  <c r="J63" i="4"/>
  <c r="J64" i="4" s="1"/>
  <c r="K63" i="4"/>
  <c r="K64" i="4" s="1"/>
  <c r="L63" i="4"/>
  <c r="S63" i="4"/>
  <c r="S64" i="4" s="1"/>
  <c r="T63" i="4"/>
  <c r="T64" i="4" s="1"/>
  <c r="G63" i="4"/>
  <c r="G64" i="4" s="1"/>
  <c r="V63" i="4"/>
  <c r="V64" i="4" s="1"/>
  <c r="N63" i="4"/>
  <c r="N64" i="4" s="1"/>
  <c r="I63" i="4"/>
  <c r="D12" i="3"/>
  <c r="H12" i="3"/>
  <c r="F12" i="3"/>
  <c r="I48" i="4"/>
  <c r="K48" i="4"/>
  <c r="D31" i="4"/>
  <c r="J12" i="3"/>
  <c r="L12" i="3"/>
  <c r="H63" i="4"/>
  <c r="H64" i="4" s="1"/>
  <c r="W60" i="4"/>
  <c r="W48" i="4"/>
  <c r="K60" i="4"/>
  <c r="M63" i="4"/>
  <c r="M64" i="4" s="1"/>
  <c r="R63" i="4"/>
  <c r="D63" i="4"/>
  <c r="D59" i="4"/>
  <c r="I59" i="4"/>
  <c r="I60" i="4" s="1"/>
  <c r="Q59" i="4"/>
  <c r="Q60" i="4" s="1"/>
  <c r="P59" i="4"/>
  <c r="P60" i="4" s="1"/>
  <c r="H59" i="4"/>
  <c r="H60" i="4" s="1"/>
  <c r="L59" i="4"/>
  <c r="L60" i="4" s="1"/>
  <c r="S59" i="4"/>
  <c r="S60" i="4" s="1"/>
  <c r="V59" i="4"/>
  <c r="V60" i="4" s="1"/>
  <c r="G59" i="4"/>
  <c r="G60" i="4" s="1"/>
  <c r="O59" i="4"/>
  <c r="O60" i="4" s="1"/>
  <c r="S52" i="4"/>
  <c r="Q52" i="4"/>
  <c r="M52" i="4"/>
  <c r="K52" i="4"/>
  <c r="N43" i="4"/>
  <c r="N44" i="4" s="1"/>
  <c r="F49" i="4"/>
  <c r="G49" i="4" s="1"/>
  <c r="H49" i="4" s="1"/>
  <c r="I49" i="4" s="1"/>
  <c r="J49" i="4" s="1"/>
  <c r="K49" i="4" s="1"/>
  <c r="F48" i="4"/>
  <c r="F52" i="4"/>
  <c r="F53" i="4" s="1"/>
  <c r="G53" i="4" s="1"/>
  <c r="H53" i="4" s="1"/>
  <c r="I53" i="4" s="1"/>
  <c r="J53" i="4" s="1"/>
  <c r="K53" i="4" s="1"/>
  <c r="L53" i="4" s="1"/>
  <c r="M53" i="4" s="1"/>
  <c r="N53" i="4" s="1"/>
  <c r="O53" i="4" s="1"/>
  <c r="P53" i="4" s="1"/>
  <c r="Q53" i="4" s="1"/>
  <c r="K43" i="4"/>
  <c r="K44" i="4" s="1"/>
  <c r="T55" i="4"/>
  <c r="T56" i="4" s="1"/>
  <c r="E55" i="4"/>
  <c r="E56" i="4" s="1"/>
  <c r="F55" i="4"/>
  <c r="F56" i="4" s="1"/>
  <c r="G55" i="4"/>
  <c r="G56" i="4" s="1"/>
  <c r="K55" i="4"/>
  <c r="K56" i="4" s="1"/>
  <c r="S55" i="4"/>
  <c r="S56" i="4" s="1"/>
  <c r="Q55" i="4"/>
  <c r="Q56" i="4" s="1"/>
  <c r="O55" i="4"/>
  <c r="O56" i="4" s="1"/>
  <c r="V55" i="4"/>
  <c r="V56" i="4" s="1"/>
  <c r="N55" i="4"/>
  <c r="N56" i="4" s="1"/>
  <c r="J55" i="4"/>
  <c r="J56" i="4" s="1"/>
  <c r="M55" i="4"/>
  <c r="M56" i="4" s="1"/>
  <c r="R55" i="4"/>
  <c r="R56" i="4" s="1"/>
  <c r="P55" i="4"/>
  <c r="P56" i="4" s="1"/>
  <c r="U55" i="4"/>
  <c r="U56" i="4" s="1"/>
  <c r="W55" i="4"/>
  <c r="W56" i="4" s="1"/>
  <c r="I55" i="4"/>
  <c r="I56" i="4" s="1"/>
  <c r="H21" i="3"/>
  <c r="D55" i="4"/>
  <c r="D56" i="4" s="1"/>
  <c r="D57" i="4" s="1"/>
  <c r="E57" i="4" s="1"/>
  <c r="F57" i="4" s="1"/>
  <c r="G57" i="4" s="1"/>
  <c r="R64" i="4"/>
  <c r="R60" i="4"/>
  <c r="G43" i="4"/>
  <c r="G44" i="4" s="1"/>
  <c r="T43" i="4"/>
  <c r="T44" i="4" s="1"/>
  <c r="F43" i="4"/>
  <c r="F44" i="4" s="1"/>
  <c r="V43" i="4"/>
  <c r="V44" i="4" s="1"/>
  <c r="M43" i="4"/>
  <c r="M44" i="4" s="1"/>
  <c r="D43" i="4"/>
  <c r="D44" i="4" s="1"/>
  <c r="D45" i="4" s="1"/>
  <c r="E45" i="4" s="1"/>
  <c r="W43" i="4"/>
  <c r="W44" i="4" s="1"/>
  <c r="L43" i="4"/>
  <c r="L44" i="4" s="1"/>
  <c r="I43" i="4"/>
  <c r="I44" i="4" s="1"/>
  <c r="P43" i="4"/>
  <c r="P44" i="4" s="1"/>
  <c r="H43" i="4"/>
  <c r="H44" i="4" s="1"/>
  <c r="R43" i="4"/>
  <c r="R44" i="4" s="1"/>
  <c r="S43" i="4"/>
  <c r="S44" i="4" s="1"/>
  <c r="U43" i="4"/>
  <c r="U44" i="4" s="1"/>
  <c r="J43" i="4"/>
  <c r="J44" i="4" s="1"/>
  <c r="H55" i="4"/>
  <c r="H56" i="4" s="1"/>
  <c r="F60" i="4"/>
  <c r="R48" i="4"/>
  <c r="R52" i="4"/>
  <c r="O43" i="4"/>
  <c r="O44" i="4" s="1"/>
  <c r="Q43" i="4"/>
  <c r="Q44" i="4" s="1"/>
  <c r="L55" i="4"/>
  <c r="L56" i="4" s="1"/>
  <c r="D60" i="4"/>
  <c r="D61" i="4" s="1"/>
  <c r="E61" i="4" s="1"/>
  <c r="D20" i="4"/>
  <c r="D21" i="4" s="1"/>
  <c r="U64" i="4"/>
  <c r="U60" i="4"/>
  <c r="U52" i="4"/>
  <c r="L48" i="4"/>
  <c r="L64" i="4"/>
  <c r="E40" i="4"/>
  <c r="F40" i="4" s="1"/>
  <c r="G40" i="4" s="1"/>
  <c r="H40" i="4" s="1"/>
  <c r="I40" i="4" s="1"/>
  <c r="J40" i="4" s="1"/>
  <c r="K40" i="4" s="1"/>
  <c r="L40" i="4" s="1"/>
  <c r="M40" i="4" s="1"/>
  <c r="N40" i="4" s="1"/>
  <c r="O40" i="4" s="1"/>
  <c r="P40" i="4" s="1"/>
  <c r="Q40" i="4" s="1"/>
  <c r="R40" i="4" s="1"/>
  <c r="D32" i="4"/>
  <c r="D33" i="4" s="1"/>
  <c r="I64" i="4"/>
  <c r="D64" i="4"/>
  <c r="D65" i="4" s="1"/>
  <c r="E65" i="4" s="1"/>
  <c r="F64" i="4"/>
  <c r="R53" i="4" l="1"/>
  <c r="S53" i="4" s="1"/>
  <c r="T53" i="4" s="1"/>
  <c r="U53" i="4" s="1"/>
  <c r="V53" i="4" s="1"/>
  <c r="W53" i="4" s="1"/>
  <c r="F7" i="4"/>
  <c r="E23" i="4"/>
  <c r="E24" i="4" s="1"/>
  <c r="E25" i="4" s="1"/>
  <c r="E31" i="4"/>
  <c r="E32" i="4" s="1"/>
  <c r="E33" i="4" s="1"/>
  <c r="E19" i="4"/>
  <c r="E20" i="4" s="1"/>
  <c r="E21" i="4" s="1"/>
  <c r="E27" i="4"/>
  <c r="E28" i="4" s="1"/>
  <c r="E29" i="4" s="1"/>
  <c r="E11" i="4"/>
  <c r="E12" i="4" s="1"/>
  <c r="E13" i="4" s="1"/>
  <c r="E15" i="4"/>
  <c r="E16" i="4" s="1"/>
  <c r="E17" i="4" s="1"/>
  <c r="E8" i="4"/>
  <c r="L49" i="4"/>
  <c r="M49" i="4" s="1"/>
  <c r="N49" i="4" s="1"/>
  <c r="O49" i="4" s="1"/>
  <c r="P49" i="4" s="1"/>
  <c r="Q49" i="4" s="1"/>
  <c r="R49" i="4" s="1"/>
  <c r="S49" i="4" s="1"/>
  <c r="T49" i="4" s="1"/>
  <c r="U49" i="4" s="1"/>
  <c r="V49" i="4" s="1"/>
  <c r="W49" i="4" s="1"/>
  <c r="S40" i="4"/>
  <c r="T40" i="4" s="1"/>
  <c r="U40" i="4" s="1"/>
  <c r="V40" i="4" s="1"/>
  <c r="W40" i="4" s="1"/>
  <c r="D21" i="3"/>
  <c r="J21" i="3"/>
  <c r="L21" i="3"/>
  <c r="F21" i="3"/>
  <c r="B21" i="3"/>
  <c r="F65" i="4"/>
  <c r="G65" i="4" s="1"/>
  <c r="H65" i="4" s="1"/>
  <c r="I65" i="4" s="1"/>
  <c r="J65" i="4" s="1"/>
  <c r="K65" i="4" s="1"/>
  <c r="L65" i="4" s="1"/>
  <c r="M65" i="4" s="1"/>
  <c r="N65" i="4" s="1"/>
  <c r="O65" i="4" s="1"/>
  <c r="P65" i="4" s="1"/>
  <c r="Q65" i="4" s="1"/>
  <c r="R65" i="4" s="1"/>
  <c r="S65" i="4" s="1"/>
  <c r="T65" i="4" s="1"/>
  <c r="U65" i="4" s="1"/>
  <c r="V65" i="4" s="1"/>
  <c r="W65" i="4" s="1"/>
  <c r="F61" i="4"/>
  <c r="G61" i="4" s="1"/>
  <c r="H61" i="4" s="1"/>
  <c r="I61" i="4" s="1"/>
  <c r="J61" i="4" s="1"/>
  <c r="K61" i="4" s="1"/>
  <c r="L61" i="4" s="1"/>
  <c r="M61" i="4" s="1"/>
  <c r="N61" i="4" s="1"/>
  <c r="O61" i="4" s="1"/>
  <c r="P61" i="4" s="1"/>
  <c r="Q61" i="4" s="1"/>
  <c r="R61" i="4" s="1"/>
  <c r="S61" i="4" s="1"/>
  <c r="T61" i="4" s="1"/>
  <c r="U61" i="4" s="1"/>
  <c r="V61" i="4" s="1"/>
  <c r="W61" i="4" s="1"/>
  <c r="F45" i="4"/>
  <c r="G45" i="4" s="1"/>
  <c r="H45" i="4" s="1"/>
  <c r="I45" i="4" s="1"/>
  <c r="J45" i="4" s="1"/>
  <c r="K45" i="4" s="1"/>
  <c r="L45" i="4" s="1"/>
  <c r="M45" i="4" s="1"/>
  <c r="N45" i="4" s="1"/>
  <c r="O45" i="4" s="1"/>
  <c r="P45" i="4" s="1"/>
  <c r="Q45" i="4" s="1"/>
  <c r="R45" i="4" s="1"/>
  <c r="S45" i="4" s="1"/>
  <c r="T45" i="4" s="1"/>
  <c r="U45" i="4" s="1"/>
  <c r="V45" i="4" s="1"/>
  <c r="W45" i="4" s="1"/>
  <c r="H57" i="4"/>
  <c r="I57" i="4" s="1"/>
  <c r="J57" i="4" s="1"/>
  <c r="K57" i="4" s="1"/>
  <c r="L57" i="4" s="1"/>
  <c r="M57" i="4" s="1"/>
  <c r="N57" i="4" s="1"/>
  <c r="O57" i="4" s="1"/>
  <c r="P57" i="4" s="1"/>
  <c r="Q57" i="4" s="1"/>
  <c r="R57" i="4" s="1"/>
  <c r="S57" i="4" s="1"/>
  <c r="T57" i="4" s="1"/>
  <c r="U57" i="4" s="1"/>
  <c r="V57" i="4" s="1"/>
  <c r="W57" i="4" s="1"/>
  <c r="F29" i="4" l="1"/>
  <c r="F27" i="4"/>
  <c r="F28" i="4" s="1"/>
  <c r="F31" i="4"/>
  <c r="F32" i="4" s="1"/>
  <c r="F33" i="4" s="1"/>
  <c r="F23" i="4"/>
  <c r="F24" i="4" s="1"/>
  <c r="G7" i="4"/>
  <c r="F11" i="4"/>
  <c r="F12" i="4" s="1"/>
  <c r="F13" i="4" s="1"/>
  <c r="F19" i="4"/>
  <c r="F20" i="4" s="1"/>
  <c r="F15" i="4"/>
  <c r="F16" i="4" s="1"/>
  <c r="F17" i="4" s="1"/>
  <c r="F21" i="4"/>
  <c r="F8" i="4"/>
  <c r="F25" i="4"/>
  <c r="G23" i="4" l="1"/>
  <c r="G24" i="4" s="1"/>
  <c r="G25" i="4" s="1"/>
  <c r="G31" i="4"/>
  <c r="G32" i="4" s="1"/>
  <c r="G33" i="4" s="1"/>
  <c r="G11" i="4"/>
  <c r="G12" i="4" s="1"/>
  <c r="G19" i="4"/>
  <c r="G20" i="4" s="1"/>
  <c r="G21" i="4" s="1"/>
  <c r="G15" i="4"/>
  <c r="G16" i="4" s="1"/>
  <c r="G17" i="4" s="1"/>
  <c r="H7" i="4"/>
  <c r="G27" i="4"/>
  <c r="G28" i="4" s="1"/>
  <c r="G29" i="4" s="1"/>
  <c r="G13" i="4"/>
  <c r="G8" i="4"/>
  <c r="H8" i="4" s="1"/>
  <c r="H31" i="4" l="1"/>
  <c r="H32" i="4" s="1"/>
  <c r="H33" i="4" s="1"/>
  <c r="H19" i="4"/>
  <c r="H20" i="4" s="1"/>
  <c r="H21" i="4" s="1"/>
  <c r="I7" i="4"/>
  <c r="H15" i="4"/>
  <c r="H16" i="4" s="1"/>
  <c r="H23" i="4"/>
  <c r="H24" i="4" s="1"/>
  <c r="H25" i="4" s="1"/>
  <c r="H11" i="4"/>
  <c r="H12" i="4" s="1"/>
  <c r="H27" i="4"/>
  <c r="H28" i="4" s="1"/>
  <c r="H29" i="4" s="1"/>
  <c r="H17" i="4"/>
  <c r="H13" i="4"/>
  <c r="I11" i="4" l="1"/>
  <c r="I12" i="4" s="1"/>
  <c r="I13" i="4" s="1"/>
  <c r="I23" i="4"/>
  <c r="I24" i="4" s="1"/>
  <c r="I25" i="4" s="1"/>
  <c r="I31" i="4"/>
  <c r="I32" i="4" s="1"/>
  <c r="I33" i="4" s="1"/>
  <c r="I27" i="4"/>
  <c r="I28" i="4" s="1"/>
  <c r="I29" i="4" s="1"/>
  <c r="I19" i="4"/>
  <c r="I20" i="4" s="1"/>
  <c r="I15" i="4"/>
  <c r="I16" i="4" s="1"/>
  <c r="J7" i="4"/>
  <c r="I8" i="4"/>
  <c r="I21" i="4"/>
  <c r="I17" i="4"/>
  <c r="J8" i="4" l="1"/>
  <c r="J29" i="4"/>
  <c r="J31" i="4"/>
  <c r="J32" i="4" s="1"/>
  <c r="J33" i="4" s="1"/>
  <c r="K7" i="4"/>
  <c r="J23" i="4"/>
  <c r="J24" i="4" s="1"/>
  <c r="J25" i="4" s="1"/>
  <c r="J27" i="4"/>
  <c r="J28" i="4" s="1"/>
  <c r="J11" i="4"/>
  <c r="J12" i="4" s="1"/>
  <c r="J13" i="4" s="1"/>
  <c r="J15" i="4"/>
  <c r="J16" i="4" s="1"/>
  <c r="J17" i="4" s="1"/>
  <c r="J19" i="4"/>
  <c r="J20" i="4" s="1"/>
  <c r="J21" i="4" s="1"/>
  <c r="L7" i="4" l="1"/>
  <c r="K11" i="4"/>
  <c r="K12" i="4" s="1"/>
  <c r="K13" i="4" s="1"/>
  <c r="K23" i="4"/>
  <c r="K24" i="4" s="1"/>
  <c r="K25" i="4" s="1"/>
  <c r="K19" i="4"/>
  <c r="K20" i="4" s="1"/>
  <c r="K21" i="4" s="1"/>
  <c r="K15" i="4"/>
  <c r="K16" i="4" s="1"/>
  <c r="K17" i="4" s="1"/>
  <c r="K27" i="4"/>
  <c r="K28" i="4" s="1"/>
  <c r="K29" i="4" s="1"/>
  <c r="K31" i="4"/>
  <c r="K32" i="4" s="1"/>
  <c r="K33" i="4" s="1"/>
  <c r="K8" i="4"/>
  <c r="L8" i="4" l="1"/>
  <c r="L23" i="4"/>
  <c r="L24" i="4" s="1"/>
  <c r="L25" i="4" s="1"/>
  <c r="L11" i="4"/>
  <c r="L12" i="4" s="1"/>
  <c r="L13" i="4" s="1"/>
  <c r="M7" i="4"/>
  <c r="L27" i="4"/>
  <c r="L28" i="4" s="1"/>
  <c r="L29" i="4" s="1"/>
  <c r="L19" i="4"/>
  <c r="L20" i="4" s="1"/>
  <c r="L21" i="4" s="1"/>
  <c r="L15" i="4"/>
  <c r="L16" i="4" s="1"/>
  <c r="L17" i="4" s="1"/>
  <c r="L31" i="4"/>
  <c r="L32" i="4" s="1"/>
  <c r="L33" i="4" s="1"/>
  <c r="M15" i="4" l="1"/>
  <c r="M16" i="4" s="1"/>
  <c r="M17" i="4" s="1"/>
  <c r="M27" i="4"/>
  <c r="M28" i="4" s="1"/>
  <c r="M29" i="4" s="1"/>
  <c r="M23" i="4"/>
  <c r="M24" i="4" s="1"/>
  <c r="M25" i="4" s="1"/>
  <c r="M11" i="4"/>
  <c r="M12" i="4" s="1"/>
  <c r="M19" i="4"/>
  <c r="M20" i="4" s="1"/>
  <c r="M21" i="4" s="1"/>
  <c r="N7" i="4"/>
  <c r="M31" i="4"/>
  <c r="M32" i="4" s="1"/>
  <c r="M33" i="4" s="1"/>
  <c r="M8" i="4"/>
  <c r="M13" i="4"/>
  <c r="N8" i="4" l="1"/>
  <c r="N15" i="4"/>
  <c r="N16" i="4" s="1"/>
  <c r="N17" i="4" s="1"/>
  <c r="N19" i="4"/>
  <c r="N20" i="4" s="1"/>
  <c r="N21" i="4" s="1"/>
  <c r="O7" i="4"/>
  <c r="N11" i="4"/>
  <c r="N12" i="4" s="1"/>
  <c r="N13" i="4" s="1"/>
  <c r="N31" i="4"/>
  <c r="N32" i="4" s="1"/>
  <c r="N33" i="4" s="1"/>
  <c r="N27" i="4"/>
  <c r="N28" i="4" s="1"/>
  <c r="N29" i="4" s="1"/>
  <c r="N23" i="4"/>
  <c r="N24" i="4" s="1"/>
  <c r="N25" i="4" s="1"/>
  <c r="O8" i="4" l="1"/>
  <c r="O23" i="4"/>
  <c r="O24" i="4" s="1"/>
  <c r="O25" i="4" s="1"/>
  <c r="O27" i="4"/>
  <c r="O28" i="4" s="1"/>
  <c r="O29" i="4" s="1"/>
  <c r="O15" i="4"/>
  <c r="O16" i="4" s="1"/>
  <c r="O17" i="4" s="1"/>
  <c r="O19" i="4"/>
  <c r="O20" i="4" s="1"/>
  <c r="O21" i="4" s="1"/>
  <c r="O11" i="4"/>
  <c r="O12" i="4" s="1"/>
  <c r="O13" i="4" s="1"/>
  <c r="P7" i="4"/>
  <c r="O31" i="4"/>
  <c r="O32" i="4" s="1"/>
  <c r="O33" i="4" s="1"/>
  <c r="P19" i="4" l="1"/>
  <c r="P20" i="4" s="1"/>
  <c r="P21" i="4" s="1"/>
  <c r="P23" i="4"/>
  <c r="P24" i="4" s="1"/>
  <c r="P25" i="4" s="1"/>
  <c r="Q7" i="4"/>
  <c r="P15" i="4"/>
  <c r="P16" i="4" s="1"/>
  <c r="P17" i="4" s="1"/>
  <c r="P31" i="4"/>
  <c r="P32" i="4" s="1"/>
  <c r="P33" i="4" s="1"/>
  <c r="P27" i="4"/>
  <c r="P28" i="4" s="1"/>
  <c r="P29" i="4" s="1"/>
  <c r="P11" i="4"/>
  <c r="P12" i="4" s="1"/>
  <c r="P13" i="4" s="1"/>
  <c r="P8" i="4"/>
  <c r="Q8" i="4" l="1"/>
  <c r="R7" i="4"/>
  <c r="Q23" i="4"/>
  <c r="Q24" i="4" s="1"/>
  <c r="Q25" i="4" s="1"/>
  <c r="Q31" i="4"/>
  <c r="Q32" i="4" s="1"/>
  <c r="Q33" i="4" s="1"/>
  <c r="Q11" i="4"/>
  <c r="Q12" i="4" s="1"/>
  <c r="Q13" i="4" s="1"/>
  <c r="Q19" i="4"/>
  <c r="Q20" i="4" s="1"/>
  <c r="Q21" i="4" s="1"/>
  <c r="Q27" i="4"/>
  <c r="Q28" i="4" s="1"/>
  <c r="Q29" i="4" s="1"/>
  <c r="Q15" i="4"/>
  <c r="Q16" i="4" s="1"/>
  <c r="Q17" i="4" s="1"/>
  <c r="R23" i="4" l="1"/>
  <c r="R24" i="4" s="1"/>
  <c r="R25" i="4" s="1"/>
  <c r="H24" i="3" s="1"/>
  <c r="R15" i="4"/>
  <c r="R16" i="4" s="1"/>
  <c r="R17" i="4" s="1"/>
  <c r="D24" i="3" s="1"/>
  <c r="S7" i="4"/>
  <c r="R27" i="4"/>
  <c r="R28" i="4" s="1"/>
  <c r="R29" i="4" s="1"/>
  <c r="R31" i="4"/>
  <c r="R32" i="4" s="1"/>
  <c r="R33" i="4" s="1"/>
  <c r="L24" i="3" s="1"/>
  <c r="R19" i="4"/>
  <c r="R20" i="4" s="1"/>
  <c r="R21" i="4" s="1"/>
  <c r="F24" i="3" s="1"/>
  <c r="R11" i="4"/>
  <c r="R12" i="4" s="1"/>
  <c r="R13" i="4" s="1"/>
  <c r="B24" i="3" s="1"/>
  <c r="R8" i="4"/>
  <c r="B15" i="3" l="1"/>
  <c r="D15" i="3"/>
  <c r="H15" i="3"/>
  <c r="F15" i="3"/>
  <c r="L15" i="3"/>
  <c r="J15" i="3"/>
  <c r="J24" i="3"/>
  <c r="S29" i="4"/>
  <c r="S8" i="4"/>
  <c r="S23" i="4"/>
  <c r="S24" i="4" s="1"/>
  <c r="S25" i="4" s="1"/>
  <c r="S27" i="4"/>
  <c r="S28" i="4" s="1"/>
  <c r="S31" i="4"/>
  <c r="S32" i="4" s="1"/>
  <c r="S33" i="4" s="1"/>
  <c r="T7" i="4"/>
  <c r="S11" i="4"/>
  <c r="S12" i="4" s="1"/>
  <c r="S13" i="4" s="1"/>
  <c r="S19" i="4"/>
  <c r="S20" i="4" s="1"/>
  <c r="S21" i="4" s="1"/>
  <c r="S15" i="4"/>
  <c r="S16" i="4" s="1"/>
  <c r="S17" i="4" s="1"/>
  <c r="T31" i="4" l="1"/>
  <c r="T32" i="4" s="1"/>
  <c r="T33" i="4" s="1"/>
  <c r="T11" i="4"/>
  <c r="T12" i="4" s="1"/>
  <c r="T13" i="4" s="1"/>
  <c r="T15" i="4"/>
  <c r="T16" i="4" s="1"/>
  <c r="T17" i="4" s="1"/>
  <c r="T23" i="4"/>
  <c r="T24" i="4" s="1"/>
  <c r="T25" i="4" s="1"/>
  <c r="T27" i="4"/>
  <c r="T28" i="4" s="1"/>
  <c r="T29" i="4" s="1"/>
  <c r="T19" i="4"/>
  <c r="T20" i="4" s="1"/>
  <c r="T21" i="4" s="1"/>
  <c r="U7" i="4"/>
  <c r="T8" i="4"/>
  <c r="U8" i="4" l="1"/>
  <c r="U19" i="4"/>
  <c r="U20" i="4" s="1"/>
  <c r="U21" i="4" s="1"/>
  <c r="U31" i="4"/>
  <c r="U32" i="4" s="1"/>
  <c r="U33" i="4" s="1"/>
  <c r="U27" i="4"/>
  <c r="U28" i="4" s="1"/>
  <c r="U29" i="4" s="1"/>
  <c r="U23" i="4"/>
  <c r="U24" i="4" s="1"/>
  <c r="U25" i="4" s="1"/>
  <c r="U11" i="4"/>
  <c r="U12" i="4" s="1"/>
  <c r="U13" i="4" s="1"/>
  <c r="V7" i="4"/>
  <c r="U15" i="4"/>
  <c r="U16" i="4" s="1"/>
  <c r="U17" i="4" s="1"/>
  <c r="V15" i="4" l="1"/>
  <c r="V16" i="4" s="1"/>
  <c r="V17" i="4" s="1"/>
  <c r="V31" i="4"/>
  <c r="V32" i="4" s="1"/>
  <c r="V33" i="4" s="1"/>
  <c r="V27" i="4"/>
  <c r="V28" i="4" s="1"/>
  <c r="V29" i="4" s="1"/>
  <c r="W7" i="4"/>
  <c r="V23" i="4"/>
  <c r="V24" i="4" s="1"/>
  <c r="V25" i="4" s="1"/>
  <c r="V11" i="4"/>
  <c r="V12" i="4" s="1"/>
  <c r="V13" i="4" s="1"/>
  <c r="V19" i="4"/>
  <c r="V20" i="4" s="1"/>
  <c r="V21" i="4"/>
  <c r="V8" i="4"/>
  <c r="W8" i="4" l="1"/>
  <c r="W31" i="4"/>
  <c r="W32" i="4" s="1"/>
  <c r="W33" i="4" s="1"/>
  <c r="W11" i="4"/>
  <c r="W12" i="4" s="1"/>
  <c r="W13" i="4" s="1"/>
  <c r="W27" i="4"/>
  <c r="W28" i="4" s="1"/>
  <c r="W29" i="4" s="1"/>
  <c r="W23" i="4"/>
  <c r="W24" i="4" s="1"/>
  <c r="W25" i="4" s="1"/>
  <c r="W19" i="4"/>
  <c r="W20" i="4" s="1"/>
  <c r="W21" i="4" s="1"/>
  <c r="W15" i="4"/>
  <c r="W16" i="4" s="1"/>
  <c r="W17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Jens Gröger</author>
  </authors>
  <commentList>
    <comment ref="B12" authorId="0" shapeId="0" xr:uid="{00000000-0006-0000-0000-000001000000}">
      <text>
        <r>
          <rPr>
            <sz val="8"/>
            <color indexed="81"/>
            <rFont val="Tahoma"/>
            <family val="2"/>
          </rPr>
          <t>Höhe des Strompreises 0,22 € im Jahr 2010 mit jährlicher Preissteigerung von 4% gemäß VwVBU Anhang 2, http://www.stadtentwicklung.berlin.de/service/gesetzestexte/de/download/beschaffung/VwVBU_Anhang2.pdf</t>
        </r>
      </text>
    </comment>
    <comment ref="B14" authorId="0" shapeId="0" xr:uid="{00000000-0006-0000-0000-000002000000}">
      <text>
        <r>
          <rPr>
            <sz val="8"/>
            <color indexed="81"/>
            <rFont val="Tahoma"/>
            <family val="2"/>
          </rPr>
          <t>Höhe der Strompreissteigerung 4% gemäß VwVBU Anhang 2, http://www.stadtentwicklung.berlin.de/service/gesetzestexte/de/download/beschaffung/VwVBU_Anhang2.pdf</t>
        </r>
      </text>
    </comment>
    <comment ref="B20" authorId="0" shapeId="0" xr:uid="{00000000-0006-0000-0000-000003000000}">
      <text>
        <r>
          <rPr>
            <sz val="8"/>
            <color indexed="81"/>
            <rFont val="Tahoma"/>
            <family val="2"/>
          </rPr>
          <t>Höhe der allgemeinen Preissteigerung 2% gemäß VwVBU Anhang 2, http://www.stadtentwicklung.berlin.de/service/gesetzestexte/de/download/beschaffung/VwVBU_Anhang2.pdf</t>
        </r>
      </text>
    </comment>
    <comment ref="B23" authorId="0" shapeId="0" xr:uid="{00000000-0006-0000-0000-000004000000}">
      <text>
        <r>
          <rPr>
            <sz val="8"/>
            <color indexed="81"/>
            <rFont val="Tahoma"/>
            <family val="2"/>
          </rPr>
          <t>Höhe des Diskontsatzes 5,5% gemäß dem Abszinsungsfaktor VwVBU Anhang 2, http://www.stadtentwicklung.berlin.de/service/gesetzestexte/de/download/beschaffung/VwVBU_Anhang2.pdf</t>
        </r>
      </text>
    </comment>
  </commentList>
</comments>
</file>

<file path=xl/sharedStrings.xml><?xml version="1.0" encoding="utf-8"?>
<sst xmlns="http://schemas.openxmlformats.org/spreadsheetml/2006/main" count="160" uniqueCount="57">
  <si>
    <t>Angebot 2</t>
  </si>
  <si>
    <t>Angebot 5</t>
  </si>
  <si>
    <t>Hinweis:</t>
  </si>
  <si>
    <t>Angebot 1</t>
  </si>
  <si>
    <t>€</t>
  </si>
  <si>
    <t>Diskontsatz [%]</t>
  </si>
  <si>
    <t>Angebot  3</t>
  </si>
  <si>
    <t>Angebot  4</t>
  </si>
  <si>
    <t>Angebot  6</t>
  </si>
  <si>
    <t>a</t>
  </si>
  <si>
    <t>Beschaffungspreis pro Produkt [Euro/Produkt]</t>
  </si>
  <si>
    <t>Jahr</t>
  </si>
  <si>
    <t>Strompreis</t>
  </si>
  <si>
    <t>Stromkosten</t>
  </si>
  <si>
    <t>Energiepreissteigerung pro Jahr [%]</t>
  </si>
  <si>
    <t>Angebotspreis</t>
  </si>
  <si>
    <t>Nutzungszeit</t>
  </si>
  <si>
    <t>Abzinsung</t>
  </si>
  <si>
    <t>Lebenszykluskosten gesamt</t>
  </si>
  <si>
    <t>kWh/a</t>
  </si>
  <si>
    <t>kummuliert</t>
  </si>
  <si>
    <t>Diskontsatz</t>
  </si>
  <si>
    <t>Stromkosten abgezinst</t>
  </si>
  <si>
    <t>Angebot 3</t>
  </si>
  <si>
    <t>Angebot 4</t>
  </si>
  <si>
    <t>Angebot 6</t>
  </si>
  <si>
    <t>Hersteller/ Produkt</t>
  </si>
  <si>
    <t>Füllen Sie bitte die gelben Zellen aus. Weiße Zellen werden automatisch berechnet.</t>
  </si>
  <si>
    <t>Instandhaltungskosten</t>
  </si>
  <si>
    <t>Instandhaltungskosten abgezinst</t>
  </si>
  <si>
    <t>Preissteigerungsindex</t>
  </si>
  <si>
    <t>Jährlicher Aufwand für Wartung und Inspektion nach VDI 2067, Blatt 1</t>
  </si>
  <si>
    <t>Aufwand für Inspektion, Wartung und Inspektion sowie für Bedienen nach VDI 2067, Blatt 1</t>
  </si>
  <si>
    <t>Nutzungsdauer [Jahre]</t>
  </si>
  <si>
    <t>nominale Stromkosten gesamte Nutzungsdauer</t>
  </si>
  <si>
    <t>nominale Instandhaltungskosten gesamte Nutzunsdauer</t>
  </si>
  <si>
    <t>Instandhaltungskosten pro Jahr</t>
  </si>
  <si>
    <t>Preissteigerung je Jahr [%]</t>
  </si>
  <si>
    <t>Nutzungskategorie nach VDI 4701, Blatt 1</t>
  </si>
  <si>
    <t>Strombedarf je Jahr nach VDI 4701, Blatt 1 [kWh/Jahr]</t>
  </si>
  <si>
    <t>Das Ergebnis sind die Lebenszykluskosten eines zu beschaffenden Produkts über die angegebene Nutzungsdauer (Lebensdauer).</t>
  </si>
  <si>
    <t>Berechnungshilfe zur Berechnung der Lebenszykluskosten von Personen-und Lastenaufzügen</t>
  </si>
  <si>
    <t>Jahr der Inbetriebnahme/Vertragsbeginn</t>
  </si>
  <si>
    <r>
      <t>Strompreis im 1. Jahr [Euro/kWh</t>
    </r>
    <r>
      <rPr>
        <sz val="11"/>
        <rFont val="Arial"/>
        <family val="2"/>
      </rPr>
      <t>]</t>
    </r>
  </si>
  <si>
    <t>Strompreise gemäß</t>
  </si>
  <si>
    <t>Verwaltungsvorschrift für die Anwendung von Umweltschutzanforderungen bei der Beschaffung von Liefer-, Bau- und Dienstleistungen (Verwaltungsvorschrift Beschaffung und Umwelt – VwVBU)</t>
  </si>
  <si>
    <t xml:space="preserve">Anhang 2: Erläuterung zur Berechnung der Lebenszykluskosten  </t>
  </si>
  <si>
    <t>http://www.stadtentwicklung.berlin.de/service/gesetzestexte/de/download/beschaffung/VwVBU_Anhang2.pdf</t>
  </si>
  <si>
    <t>Preissteigerung</t>
  </si>
  <si>
    <t xml:space="preserve">Es wird davon ausgegangen, dass sich die Stromkosten jährlich um 4 % erhöhen. </t>
  </si>
  <si>
    <t>Es ist also von folgenden Strompreisen auszugehen:</t>
  </si>
  <si>
    <t>Strompreissteigerung pro Jahr:</t>
  </si>
  <si>
    <t>Ct/kWh</t>
  </si>
  <si>
    <t>Firma A</t>
  </si>
  <si>
    <t>Firma B</t>
  </si>
  <si>
    <t>Firma C</t>
  </si>
  <si>
    <t xml:space="preserve">Jährlicher Aufwand für Instandsetzungen nach eigenen Vorgaben und Annahmen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</si>
</sst>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0.0"/>
    <numFmt numFmtId="166" formatCode="0.0000"/>
    <numFmt numFmtId="167" formatCode="#,##0.00\ &quot;€&quot;"/>
    <numFmt numFmtId="168" formatCode="0.0%"/>
    <numFmt numFmtId="169" formatCode="0.0\ %"/>
  </numFmts>
  <fonts count="10" x14ac:knownFonts="1">
    <font>
      <sz val="10"/>
      <name val="Arial"/>
    </font>
    <font>
      <sz val="10"/>
      <name val="Arial"/>
    </font>
    <font>
      <b/>
      <sz val="16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color indexed="81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9"/>
      </patternFill>
    </fill>
    <fill>
      <patternFill patternType="solid">
        <fgColor rgb="FFFFFF9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3" fillId="2" borderId="0" xfId="0" applyFont="1" applyFill="1" applyBorder="1"/>
    <xf numFmtId="0" fontId="4" fillId="2" borderId="0" xfId="0" applyFont="1" applyFill="1" applyBorder="1" applyAlignment="1">
      <alignment horizontal="right"/>
    </xf>
    <xf numFmtId="0" fontId="4" fillId="2" borderId="0" xfId="0" applyFont="1" applyFill="1" applyBorder="1"/>
    <xf numFmtId="0" fontId="3" fillId="2" borderId="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right"/>
    </xf>
    <xf numFmtId="0" fontId="4" fillId="2" borderId="0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left"/>
    </xf>
    <xf numFmtId="0" fontId="3" fillId="3" borderId="2" xfId="0" applyFont="1" applyFill="1" applyBorder="1"/>
    <xf numFmtId="0" fontId="3" fillId="3" borderId="3" xfId="0" applyFont="1" applyFill="1" applyBorder="1"/>
    <xf numFmtId="0" fontId="3" fillId="2" borderId="0" xfId="0" applyFont="1" applyFill="1"/>
    <xf numFmtId="0" fontId="4" fillId="4" borderId="0" xfId="0" applyFont="1" applyFill="1" applyBorder="1" applyAlignment="1">
      <alignment horizontal="right"/>
    </xf>
    <xf numFmtId="0" fontId="4" fillId="5" borderId="0" xfId="0" applyFont="1" applyFill="1" applyBorder="1" applyAlignment="1">
      <alignment horizontal="right"/>
    </xf>
    <xf numFmtId="3" fontId="3" fillId="2" borderId="0" xfId="0" applyNumberFormat="1" applyFont="1" applyFill="1" applyBorder="1" applyAlignment="1">
      <alignment horizontal="center"/>
    </xf>
    <xf numFmtId="165" fontId="3" fillId="2" borderId="0" xfId="0" applyNumberFormat="1" applyFont="1" applyFill="1" applyBorder="1" applyAlignment="1"/>
    <xf numFmtId="165" fontId="3" fillId="2" borderId="0" xfId="0" applyNumberFormat="1" applyFont="1" applyFill="1" applyBorder="1" applyAlignment="1">
      <alignment horizontal="center"/>
    </xf>
    <xf numFmtId="4" fontId="4" fillId="2" borderId="0" xfId="0" applyNumberFormat="1" applyFont="1" applyFill="1" applyBorder="1" applyAlignment="1">
      <alignment horizontal="center"/>
    </xf>
    <xf numFmtId="0" fontId="4" fillId="2" borderId="0" xfId="0" applyFont="1" applyFill="1"/>
    <xf numFmtId="4" fontId="3" fillId="2" borderId="0" xfId="0" applyNumberFormat="1" applyFont="1" applyFill="1" applyBorder="1" applyAlignment="1">
      <alignment horizontal="center"/>
    </xf>
    <xf numFmtId="4" fontId="4" fillId="2" borderId="0" xfId="0" applyNumberFormat="1" applyFont="1" applyFill="1" applyBorder="1" applyAlignment="1">
      <alignment horizontal="right"/>
    </xf>
    <xf numFmtId="0" fontId="2" fillId="2" borderId="0" xfId="0" applyFont="1" applyFill="1"/>
    <xf numFmtId="0" fontId="3" fillId="3" borderId="4" xfId="0" applyFont="1" applyFill="1" applyBorder="1" applyAlignment="1"/>
    <xf numFmtId="0" fontId="3" fillId="3" borderId="5" xfId="0" applyFont="1" applyFill="1" applyBorder="1" applyAlignment="1"/>
    <xf numFmtId="0" fontId="3" fillId="3" borderId="6" xfId="0" applyFont="1" applyFill="1" applyBorder="1" applyAlignment="1"/>
    <xf numFmtId="0" fontId="3" fillId="3" borderId="0" xfId="0" applyFont="1" applyFill="1" applyBorder="1"/>
    <xf numFmtId="0" fontId="3" fillId="2" borderId="5" xfId="0" applyFont="1" applyFill="1" applyBorder="1"/>
    <xf numFmtId="0" fontId="0" fillId="2" borderId="0" xfId="0" applyFill="1"/>
    <xf numFmtId="0" fontId="0" fillId="2" borderId="7" xfId="0" applyFill="1" applyBorder="1"/>
    <xf numFmtId="0" fontId="0" fillId="2" borderId="7" xfId="0" applyFill="1" applyBorder="1" applyAlignment="1">
      <alignment wrapText="1"/>
    </xf>
    <xf numFmtId="4" fontId="3" fillId="2" borderId="0" xfId="0" applyNumberFormat="1" applyFont="1" applyFill="1" applyBorder="1" applyAlignment="1"/>
    <xf numFmtId="3" fontId="3" fillId="2" borderId="0" xfId="0" applyNumberFormat="1" applyFont="1" applyFill="1" applyBorder="1" applyAlignment="1"/>
    <xf numFmtId="167" fontId="0" fillId="2" borderId="7" xfId="0" applyNumberFormat="1" applyFill="1" applyBorder="1"/>
    <xf numFmtId="2" fontId="0" fillId="2" borderId="7" xfId="3" applyNumberFormat="1" applyFont="1" applyFill="1" applyBorder="1"/>
    <xf numFmtId="3" fontId="3" fillId="6" borderId="7" xfId="0" applyNumberFormat="1" applyFont="1" applyFill="1" applyBorder="1" applyAlignment="1" applyProtection="1">
      <protection locked="0"/>
    </xf>
    <xf numFmtId="1" fontId="3" fillId="6" borderId="7" xfId="0" applyNumberFormat="1" applyFont="1" applyFill="1" applyBorder="1" applyAlignment="1" applyProtection="1">
      <protection locked="0"/>
    </xf>
    <xf numFmtId="0" fontId="7" fillId="2" borderId="7" xfId="0" applyFont="1" applyFill="1" applyBorder="1"/>
    <xf numFmtId="3" fontId="3" fillId="0" borderId="0" xfId="0" applyNumberFormat="1" applyFont="1" applyFill="1" applyBorder="1" applyAlignment="1" applyProtection="1">
      <protection locked="0"/>
    </xf>
    <xf numFmtId="0" fontId="7" fillId="2" borderId="7" xfId="0" applyFont="1" applyFill="1" applyBorder="1" applyAlignment="1">
      <alignment wrapText="1"/>
    </xf>
    <xf numFmtId="0" fontId="8" fillId="2" borderId="0" xfId="0" applyFont="1" applyFill="1"/>
    <xf numFmtId="167" fontId="0" fillId="2" borderId="0" xfId="0" applyNumberFormat="1" applyFill="1"/>
    <xf numFmtId="4" fontId="3" fillId="6" borderId="7" xfId="0" applyNumberFormat="1" applyFont="1" applyFill="1" applyBorder="1" applyAlignment="1" applyProtection="1">
      <protection locked="0"/>
    </xf>
    <xf numFmtId="168" fontId="3" fillId="2" borderId="0" xfId="4" applyNumberFormat="1" applyFont="1" applyFill="1" applyBorder="1" applyAlignment="1" applyProtection="1"/>
    <xf numFmtId="0" fontId="3" fillId="2" borderId="0" xfId="0" applyFont="1" applyFill="1" applyBorder="1" applyAlignment="1" applyProtection="1">
      <alignment horizontal="right"/>
    </xf>
    <xf numFmtId="0" fontId="3" fillId="6" borderId="7" xfId="0" applyNumberFormat="1" applyFont="1" applyFill="1" applyBorder="1" applyAlignment="1" applyProtection="1">
      <protection locked="0"/>
    </xf>
    <xf numFmtId="168" fontId="3" fillId="6" borderId="7" xfId="4" applyNumberFormat="1" applyFont="1" applyFill="1" applyBorder="1" applyAlignment="1" applyProtection="1">
      <protection locked="0"/>
    </xf>
    <xf numFmtId="165" fontId="3" fillId="2" borderId="0" xfId="0" applyNumberFormat="1" applyFont="1" applyFill="1" applyBorder="1" applyAlignment="1" applyProtection="1">
      <alignment horizontal="left"/>
    </xf>
    <xf numFmtId="4" fontId="3" fillId="2" borderId="0" xfId="0" applyNumberFormat="1" applyFont="1" applyFill="1" applyBorder="1" applyAlignment="1" applyProtection="1">
      <alignment horizontal="left"/>
    </xf>
    <xf numFmtId="169" fontId="3" fillId="2" borderId="0" xfId="0" applyNumberFormat="1" applyFont="1" applyFill="1" applyBorder="1" applyAlignment="1" applyProtection="1"/>
    <xf numFmtId="0" fontId="4" fillId="0" borderId="0" xfId="0" applyFont="1"/>
    <xf numFmtId="0" fontId="8" fillId="0" borderId="0" xfId="0" applyFont="1"/>
    <xf numFmtId="0" fontId="7" fillId="0" borderId="0" xfId="0" applyFont="1" applyAlignment="1"/>
    <xf numFmtId="0" fontId="6" fillId="0" borderId="0" xfId="2" applyAlignment="1" applyProtection="1"/>
    <xf numFmtId="0" fontId="4" fillId="0" borderId="0" xfId="0" applyFont="1" applyAlignment="1">
      <alignment vertical="center"/>
    </xf>
    <xf numFmtId="9" fontId="0" fillId="8" borderId="7" xfId="0" applyNumberFormat="1" applyFill="1" applyBorder="1"/>
    <xf numFmtId="0" fontId="3" fillId="0" borderId="0" xfId="0" applyFont="1" applyAlignment="1">
      <alignment vertical="center"/>
    </xf>
    <xf numFmtId="0" fontId="8" fillId="0" borderId="0" xfId="0" applyFont="1" applyAlignment="1">
      <alignment horizontal="right"/>
    </xf>
    <xf numFmtId="2" fontId="0" fillId="0" borderId="0" xfId="0" applyNumberFormat="1"/>
    <xf numFmtId="166" fontId="3" fillId="6" borderId="7" xfId="0" applyNumberFormat="1" applyFont="1" applyFill="1" applyBorder="1" applyAlignment="1" applyProtection="1">
      <protection locked="0"/>
    </xf>
    <xf numFmtId="166" fontId="3" fillId="2" borderId="0" xfId="0" applyNumberFormat="1" applyFont="1" applyFill="1" applyBorder="1" applyAlignment="1"/>
    <xf numFmtId="166" fontId="3" fillId="2" borderId="0" xfId="0" applyNumberFormat="1" applyFont="1" applyFill="1" applyBorder="1" applyAlignment="1">
      <alignment horizontal="center"/>
    </xf>
    <xf numFmtId="168" fontId="3" fillId="2" borderId="0" xfId="4" applyNumberFormat="1" applyFont="1" applyFill="1" applyBorder="1" applyAlignment="1" applyProtection="1">
      <protection locked="0"/>
    </xf>
    <xf numFmtId="168" fontId="3" fillId="2" borderId="0" xfId="0" applyNumberFormat="1" applyFont="1" applyFill="1" applyBorder="1" applyAlignment="1" applyProtection="1">
      <alignment horizontal="left"/>
    </xf>
    <xf numFmtId="0" fontId="3" fillId="3" borderId="8" xfId="0" applyFont="1" applyFill="1" applyBorder="1" applyAlignment="1">
      <alignment horizontal="left" wrapText="1"/>
    </xf>
    <xf numFmtId="0" fontId="3" fillId="3" borderId="0" xfId="0" applyFont="1" applyFill="1" applyBorder="1" applyAlignment="1">
      <alignment horizontal="left" wrapText="1"/>
    </xf>
    <xf numFmtId="0" fontId="3" fillId="3" borderId="9" xfId="0" applyFont="1" applyFill="1" applyBorder="1" applyAlignment="1">
      <alignment horizontal="left" wrapText="1"/>
    </xf>
    <xf numFmtId="0" fontId="4" fillId="7" borderId="0" xfId="0" applyFont="1" applyFill="1" applyBorder="1" applyAlignment="1">
      <alignment horizontal="center"/>
    </xf>
    <xf numFmtId="1" fontId="4" fillId="6" borderId="7" xfId="0" applyNumberFormat="1" applyFont="1" applyFill="1" applyBorder="1" applyAlignment="1" applyProtection="1">
      <alignment horizontal="center"/>
      <protection locked="0"/>
    </xf>
    <xf numFmtId="1" fontId="4" fillId="6" borderId="10" xfId="0" applyNumberFormat="1" applyFont="1" applyFill="1" applyBorder="1" applyAlignment="1" applyProtection="1">
      <alignment horizontal="center"/>
      <protection locked="0"/>
    </xf>
    <xf numFmtId="1" fontId="4" fillId="6" borderId="11" xfId="0" applyNumberFormat="1" applyFont="1" applyFill="1" applyBorder="1" applyAlignment="1" applyProtection="1">
      <alignment horizontal="center"/>
      <protection locked="0"/>
    </xf>
  </cellXfs>
  <cellStyles count="5">
    <cellStyle name="Euro" xfId="1" xr:uid="{00000000-0005-0000-0000-000000000000}"/>
    <cellStyle name="Komma" xfId="3" builtinId="3"/>
    <cellStyle name="Link" xfId="2" builtinId="8"/>
    <cellStyle name="Prozent" xfId="4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Lebenszykluskosten</a:t>
            </a:r>
          </a:p>
        </c:rich>
      </c:tx>
      <c:layout>
        <c:manualLayout>
          <c:xMode val="edge"/>
          <c:yMode val="edge"/>
          <c:x val="0.41458333333333336"/>
          <c:y val="2.023604312974391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50403935630188"/>
          <c:y val="0.16527701644219195"/>
          <c:w val="0.87607923369125518"/>
          <c:h val="0.7065610252659114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Lebenszykluskosten!$A$24</c:f>
              <c:strCache>
                <c:ptCount val="1"/>
                <c:pt idx="0">
                  <c:v>Lebenszykluskosten gesamt</c:v>
                </c:pt>
              </c:strCache>
            </c:strRef>
          </c:tx>
          <c:spPr>
            <a:solidFill>
              <a:srgbClr val="99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Lebenszykluskosten!$B$4:$M$4</c:f>
              <c:strCache>
                <c:ptCount val="5"/>
                <c:pt idx="0">
                  <c:v>Firma A</c:v>
                </c:pt>
                <c:pt idx="2">
                  <c:v>Firma B</c:v>
                </c:pt>
                <c:pt idx="4">
                  <c:v>Firma C</c:v>
                </c:pt>
              </c:strCache>
            </c:strRef>
          </c:cat>
          <c:val>
            <c:numRef>
              <c:f>Lebenszykluskosten!$B$24:$M$24</c:f>
              <c:numCache>
                <c:formatCode>#,##0.00</c:formatCode>
                <c:ptCount val="12"/>
                <c:pt idx="0">
                  <c:v>114620.02670657054</c:v>
                </c:pt>
                <c:pt idx="1">
                  <c:v>0</c:v>
                </c:pt>
                <c:pt idx="2">
                  <c:v>99929.852998470655</c:v>
                </c:pt>
                <c:pt idx="3">
                  <c:v>0</c:v>
                </c:pt>
                <c:pt idx="4">
                  <c:v>109698.66984381061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9B-4065-A7D1-A43AEBDDE6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4215344"/>
        <c:axId val="1"/>
      </c:barChart>
      <c:catAx>
        <c:axId val="2442153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Gerät</a:t>
                </a:r>
              </a:p>
            </c:rich>
          </c:tx>
          <c:layout>
            <c:manualLayout>
              <c:xMode val="edge"/>
              <c:yMode val="edge"/>
              <c:x val="0.51875000000000004"/>
              <c:y val="0.8954469035965099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Euro</a:t>
                </a:r>
              </a:p>
            </c:rich>
          </c:tx>
          <c:layout>
            <c:manualLayout>
              <c:xMode val="edge"/>
              <c:yMode val="edge"/>
              <c:x val="1.1458333333333333E-2"/>
              <c:y val="0.4704889338157054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44215344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44062499999999999"/>
          <c:y val="0.95446868127970497"/>
          <c:w val="0.19583333333333336"/>
          <c:h val="4.04722636021848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83" workbookViewId="0"/>
  </sheetViews>
  <pageMargins left="0.78740157499999996" right="0.78740157499999996" top="0.984251969" bottom="0.984251969" header="0.4921259845" footer="0.4921259845"/>
  <headerFooter alignWithMargins="0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5482" cy="6024849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stadtentwicklung.berlin.de/service/gesetzestexte/de/download/beschaffung/VwVBU_Anhang2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30"/>
  <sheetViews>
    <sheetView tabSelected="1" workbookViewId="0">
      <selection activeCell="B8" sqref="B8"/>
    </sheetView>
  </sheetViews>
  <sheetFormatPr baseColWidth="10" defaultRowHeight="14.25" x14ac:dyDescent="0.2"/>
  <cols>
    <col min="1" max="1" width="110.42578125" style="10" customWidth="1"/>
    <col min="2" max="2" width="13" style="10" bestFit="1" customWidth="1"/>
    <col min="3" max="3" width="7" style="10" bestFit="1" customWidth="1"/>
    <col min="4" max="4" width="11.42578125" style="10"/>
    <col min="5" max="5" width="7" style="10" bestFit="1" customWidth="1"/>
    <col min="6" max="6" width="11.42578125" style="10"/>
    <col min="7" max="7" width="7" style="10" bestFit="1" customWidth="1"/>
    <col min="8" max="8" width="11.42578125" style="10"/>
    <col min="9" max="9" width="7" style="10" bestFit="1" customWidth="1"/>
    <col min="10" max="10" width="12.28515625" style="10" bestFit="1" customWidth="1"/>
    <col min="11" max="11" width="7" style="10" bestFit="1" customWidth="1"/>
    <col min="12" max="12" width="11.42578125" style="10"/>
    <col min="13" max="13" width="6.42578125" style="10" customWidth="1"/>
    <col min="14" max="14" width="73.85546875" style="10" customWidth="1"/>
    <col min="15" max="16384" width="11.42578125" style="10"/>
  </cols>
  <sheetData>
    <row r="1" spans="1:15" ht="28.5" customHeight="1" x14ac:dyDescent="0.3">
      <c r="A1" s="20" t="s">
        <v>41</v>
      </c>
    </row>
    <row r="2" spans="1:15" ht="20.25" customHeight="1" x14ac:dyDescent="0.3">
      <c r="A2" s="20"/>
    </row>
    <row r="3" spans="1:15" ht="18.75" customHeight="1" x14ac:dyDescent="0.25">
      <c r="A3" s="11"/>
      <c r="B3" s="65" t="s">
        <v>3</v>
      </c>
      <c r="C3" s="65"/>
      <c r="D3" s="65" t="s">
        <v>0</v>
      </c>
      <c r="E3" s="65"/>
      <c r="F3" s="65" t="s">
        <v>6</v>
      </c>
      <c r="G3" s="65"/>
      <c r="H3" s="65" t="s">
        <v>7</v>
      </c>
      <c r="I3" s="65"/>
      <c r="J3" s="65" t="s">
        <v>1</v>
      </c>
      <c r="K3" s="65"/>
      <c r="L3" s="65" t="s">
        <v>8</v>
      </c>
      <c r="M3" s="65"/>
      <c r="N3" s="1"/>
    </row>
    <row r="4" spans="1:15" ht="18.75" customHeight="1" x14ac:dyDescent="0.25">
      <c r="A4" s="11" t="s">
        <v>26</v>
      </c>
      <c r="B4" s="67" t="s">
        <v>53</v>
      </c>
      <c r="C4" s="68"/>
      <c r="D4" s="67" t="s">
        <v>54</v>
      </c>
      <c r="E4" s="68"/>
      <c r="F4" s="67" t="s">
        <v>55</v>
      </c>
      <c r="G4" s="68"/>
      <c r="H4" s="66"/>
      <c r="I4" s="66"/>
      <c r="J4" s="66"/>
      <c r="K4" s="66"/>
      <c r="L4" s="66"/>
      <c r="M4" s="66"/>
      <c r="N4" s="1"/>
    </row>
    <row r="5" spans="1:15" ht="18.75" customHeight="1" x14ac:dyDescent="0.25">
      <c r="A5" s="12" t="s">
        <v>15</v>
      </c>
      <c r="B5" s="14"/>
      <c r="C5" s="15"/>
      <c r="D5" s="14"/>
      <c r="E5" s="15"/>
      <c r="F5" s="14"/>
      <c r="G5" s="15"/>
      <c r="H5" s="14"/>
      <c r="I5" s="15"/>
      <c r="J5" s="14"/>
      <c r="K5" s="15"/>
      <c r="L5" s="14"/>
      <c r="M5" s="15"/>
      <c r="N5" s="1"/>
    </row>
    <row r="6" spans="1:15" ht="18.75" customHeight="1" x14ac:dyDescent="0.25">
      <c r="A6" s="5" t="s">
        <v>10</v>
      </c>
      <c r="B6" s="40">
        <v>35500</v>
      </c>
      <c r="C6" s="15" t="s">
        <v>4</v>
      </c>
      <c r="D6" s="40">
        <v>42500</v>
      </c>
      <c r="E6" s="15" t="s">
        <v>4</v>
      </c>
      <c r="F6" s="40">
        <v>50000</v>
      </c>
      <c r="G6" s="15" t="s">
        <v>4</v>
      </c>
      <c r="H6" s="40"/>
      <c r="I6" s="15" t="s">
        <v>4</v>
      </c>
      <c r="J6" s="40"/>
      <c r="K6" s="15" t="s">
        <v>4</v>
      </c>
      <c r="L6" s="40"/>
      <c r="M6" s="15" t="s">
        <v>4</v>
      </c>
      <c r="N6" s="3"/>
    </row>
    <row r="7" spans="1:15" ht="18.75" customHeight="1" x14ac:dyDescent="0.25">
      <c r="A7" s="12" t="s">
        <v>16</v>
      </c>
      <c r="B7" s="6"/>
      <c r="C7" s="4"/>
      <c r="D7" s="6"/>
      <c r="E7" s="4"/>
      <c r="F7" s="6"/>
      <c r="G7" s="4"/>
      <c r="H7" s="6"/>
      <c r="I7" s="4"/>
      <c r="J7" s="6"/>
      <c r="K7" s="4"/>
      <c r="L7" s="6"/>
      <c r="M7" s="4"/>
      <c r="N7" s="1"/>
    </row>
    <row r="8" spans="1:15" ht="18.75" customHeight="1" x14ac:dyDescent="0.2">
      <c r="A8" s="42" t="s">
        <v>42</v>
      </c>
      <c r="B8" s="43">
        <v>2026</v>
      </c>
      <c r="C8" s="13"/>
      <c r="D8" s="30"/>
      <c r="E8" s="13"/>
      <c r="F8" s="30"/>
      <c r="G8" s="13"/>
      <c r="H8" s="30"/>
      <c r="I8" s="15"/>
      <c r="J8" s="30"/>
      <c r="K8" s="15"/>
      <c r="L8" s="30"/>
      <c r="M8" s="15"/>
      <c r="N8" s="1"/>
    </row>
    <row r="9" spans="1:15" ht="18.75" customHeight="1" x14ac:dyDescent="0.2">
      <c r="A9" s="5" t="s">
        <v>33</v>
      </c>
      <c r="B9" s="33">
        <v>15</v>
      </c>
      <c r="C9" s="13" t="s">
        <v>9</v>
      </c>
      <c r="D9" s="30">
        <f>$B$9</f>
        <v>15</v>
      </c>
      <c r="E9" s="13" t="s">
        <v>9</v>
      </c>
      <c r="F9" s="30">
        <f>$B$9</f>
        <v>15</v>
      </c>
      <c r="G9" s="13" t="s">
        <v>9</v>
      </c>
      <c r="H9" s="30">
        <f>$B$9</f>
        <v>15</v>
      </c>
      <c r="I9" s="15" t="s">
        <v>9</v>
      </c>
      <c r="J9" s="30">
        <f>$B$9</f>
        <v>15</v>
      </c>
      <c r="K9" s="15" t="s">
        <v>9</v>
      </c>
      <c r="L9" s="30">
        <f>$B$9</f>
        <v>15</v>
      </c>
      <c r="M9" s="15" t="s">
        <v>9</v>
      </c>
      <c r="N9" s="1"/>
    </row>
    <row r="10" spans="1:15" ht="18.75" customHeight="1" x14ac:dyDescent="0.2">
      <c r="A10" s="5" t="s">
        <v>38</v>
      </c>
      <c r="B10" s="33">
        <v>2</v>
      </c>
      <c r="C10" s="13"/>
      <c r="D10" s="30">
        <f>$B$10</f>
        <v>2</v>
      </c>
      <c r="E10" s="30"/>
      <c r="F10" s="30">
        <f t="shared" ref="F10:L10" si="0">$B$10</f>
        <v>2</v>
      </c>
      <c r="G10" s="30"/>
      <c r="H10" s="30">
        <f t="shared" si="0"/>
        <v>2</v>
      </c>
      <c r="I10" s="30"/>
      <c r="J10" s="30">
        <f t="shared" si="0"/>
        <v>2</v>
      </c>
      <c r="K10" s="30"/>
      <c r="L10" s="30">
        <f t="shared" si="0"/>
        <v>2</v>
      </c>
      <c r="M10" s="30"/>
      <c r="N10" s="1"/>
    </row>
    <row r="11" spans="1:15" ht="18.75" customHeight="1" x14ac:dyDescent="0.25">
      <c r="A11" s="12" t="s">
        <v>13</v>
      </c>
      <c r="B11" s="14"/>
      <c r="C11" s="15"/>
      <c r="D11" s="14"/>
      <c r="E11" s="15"/>
      <c r="F11" s="14"/>
      <c r="G11" s="15"/>
      <c r="H11" s="14"/>
      <c r="I11" s="15"/>
      <c r="J11" s="14"/>
      <c r="K11" s="15"/>
      <c r="L11" s="14"/>
      <c r="M11" s="15"/>
      <c r="N11" s="1"/>
    </row>
    <row r="12" spans="1:15" ht="18.75" customHeight="1" x14ac:dyDescent="0.2">
      <c r="A12" s="42" t="s">
        <v>43</v>
      </c>
      <c r="B12" s="57">
        <f>0.22*(1+B14)^(B8-2010)</f>
        <v>0.41205587405998262</v>
      </c>
      <c r="C12" s="15" t="s">
        <v>4</v>
      </c>
      <c r="D12" s="58">
        <f>$B$12</f>
        <v>0.41205587405998262</v>
      </c>
      <c r="E12" s="59" t="s">
        <v>4</v>
      </c>
      <c r="F12" s="58">
        <f>$B$12</f>
        <v>0.41205587405998262</v>
      </c>
      <c r="G12" s="59" t="s">
        <v>4</v>
      </c>
      <c r="H12" s="58">
        <f>$B$12</f>
        <v>0.41205587405998262</v>
      </c>
      <c r="I12" s="59" t="s">
        <v>4</v>
      </c>
      <c r="J12" s="58">
        <f>$B$12</f>
        <v>0.41205587405998262</v>
      </c>
      <c r="K12" s="59" t="s">
        <v>4</v>
      </c>
      <c r="L12" s="58">
        <f>$B$12</f>
        <v>0.41205587405998262</v>
      </c>
      <c r="M12" s="59" t="s">
        <v>4</v>
      </c>
      <c r="N12" s="1"/>
    </row>
    <row r="13" spans="1:15" ht="18.75" customHeight="1" x14ac:dyDescent="0.2">
      <c r="A13" s="5" t="s">
        <v>39</v>
      </c>
      <c r="B13" s="34">
        <v>661</v>
      </c>
      <c r="C13" s="13" t="s">
        <v>19</v>
      </c>
      <c r="D13" s="34">
        <v>800</v>
      </c>
      <c r="E13" s="13" t="s">
        <v>19</v>
      </c>
      <c r="F13" s="34">
        <v>1205</v>
      </c>
      <c r="G13" s="13" t="s">
        <v>19</v>
      </c>
      <c r="H13" s="34"/>
      <c r="I13" s="13" t="s">
        <v>19</v>
      </c>
      <c r="J13" s="34"/>
      <c r="K13" s="13" t="s">
        <v>19</v>
      </c>
      <c r="L13" s="34"/>
      <c r="M13" s="13" t="s">
        <v>19</v>
      </c>
      <c r="N13" s="1"/>
      <c r="O13" s="1"/>
    </row>
    <row r="14" spans="1:15" ht="18.75" customHeight="1" x14ac:dyDescent="0.2">
      <c r="A14" s="5" t="s">
        <v>14</v>
      </c>
      <c r="B14" s="44">
        <v>0.04</v>
      </c>
      <c r="C14" s="45"/>
      <c r="D14" s="60">
        <f>$B$14</f>
        <v>0.04</v>
      </c>
      <c r="E14" s="61"/>
      <c r="F14" s="60">
        <f>$B$14</f>
        <v>0.04</v>
      </c>
      <c r="G14" s="61"/>
      <c r="H14" s="60">
        <f>$B$14</f>
        <v>0.04</v>
      </c>
      <c r="I14" s="61"/>
      <c r="J14" s="60">
        <f>$B$14</f>
        <v>0.04</v>
      </c>
      <c r="K14" s="61"/>
      <c r="L14" s="60">
        <f>$B$14</f>
        <v>0.04</v>
      </c>
      <c r="M14" s="15"/>
      <c r="N14" s="1"/>
      <c r="O14" s="1"/>
    </row>
    <row r="15" spans="1:15" ht="18.75" customHeight="1" x14ac:dyDescent="0.25">
      <c r="A15" s="2" t="s">
        <v>34</v>
      </c>
      <c r="B15" s="29">
        <f>B13*HLOOKUP($B$9,Hilfsrechnungen!$D$6:$W$8,3,FALSE)</f>
        <v>5453.8031947721156</v>
      </c>
      <c r="C15" s="18" t="s">
        <v>4</v>
      </c>
      <c r="D15" s="29">
        <f>D13*HLOOKUP($B$9,Hilfsrechnungen!$D$6:$W$8,3,FALSE)</f>
        <v>6600.6695246863728</v>
      </c>
      <c r="E15" s="18" t="s">
        <v>4</v>
      </c>
      <c r="F15" s="29">
        <f>F13*HLOOKUP($B$9,Hilfsrechnungen!$D$6:$W$8,3,FALSE)</f>
        <v>9942.2584715588491</v>
      </c>
      <c r="G15" s="18" t="s">
        <v>4</v>
      </c>
      <c r="H15" s="29">
        <f>H13*HLOOKUP($B$9,Hilfsrechnungen!$D$6:$W$8,3,FALSE)</f>
        <v>0</v>
      </c>
      <c r="I15" s="18" t="s">
        <v>4</v>
      </c>
      <c r="J15" s="29">
        <f>J13*HLOOKUP($B$9,Hilfsrechnungen!$D$6:$W$8,3,FALSE)</f>
        <v>0</v>
      </c>
      <c r="K15" s="18" t="s">
        <v>4</v>
      </c>
      <c r="L15" s="29">
        <f>L13*HLOOKUP($B$9,Hilfsrechnungen!$D$6:$W$8,3,FALSE)</f>
        <v>0</v>
      </c>
      <c r="M15" s="18" t="s">
        <v>4</v>
      </c>
      <c r="N15" s="1"/>
    </row>
    <row r="16" spans="1:15" ht="18.75" customHeight="1" x14ac:dyDescent="0.25">
      <c r="A16" s="12" t="s">
        <v>28</v>
      </c>
      <c r="B16" s="29"/>
      <c r="C16" s="18"/>
      <c r="D16" s="29"/>
      <c r="E16" s="18"/>
      <c r="F16" s="29"/>
      <c r="G16" s="18"/>
      <c r="H16" s="29"/>
      <c r="I16" s="18"/>
      <c r="J16" s="29"/>
      <c r="K16" s="18"/>
      <c r="L16" s="29"/>
      <c r="M16" s="18"/>
      <c r="N16" s="1"/>
    </row>
    <row r="17" spans="1:14" ht="18.75" customHeight="1" x14ac:dyDescent="0.2">
      <c r="A17" s="5" t="s">
        <v>56</v>
      </c>
      <c r="B17" s="33">
        <v>1800</v>
      </c>
      <c r="C17" s="18"/>
      <c r="D17" s="33">
        <v>2000</v>
      </c>
      <c r="E17" s="18"/>
      <c r="F17" s="33">
        <v>2000</v>
      </c>
      <c r="G17" s="18" t="s">
        <v>4</v>
      </c>
      <c r="H17" s="33"/>
      <c r="I17" s="18" t="s">
        <v>4</v>
      </c>
      <c r="J17" s="33"/>
      <c r="K17" s="18" t="s">
        <v>4</v>
      </c>
      <c r="L17" s="33"/>
      <c r="M17" s="18" t="s">
        <v>4</v>
      </c>
      <c r="N17" s="1"/>
    </row>
    <row r="18" spans="1:14" ht="18.75" customHeight="1" x14ac:dyDescent="0.2">
      <c r="A18" s="5" t="s">
        <v>31</v>
      </c>
      <c r="B18" s="33">
        <v>4500</v>
      </c>
      <c r="C18" s="18" t="s">
        <v>4</v>
      </c>
      <c r="D18" s="33">
        <v>3000</v>
      </c>
      <c r="E18" s="18" t="s">
        <v>4</v>
      </c>
      <c r="F18" s="33">
        <v>3000</v>
      </c>
      <c r="G18" s="18" t="s">
        <v>4</v>
      </c>
      <c r="H18" s="33"/>
      <c r="I18" s="18" t="s">
        <v>4</v>
      </c>
      <c r="J18" s="33"/>
      <c r="K18" s="18" t="s">
        <v>4</v>
      </c>
      <c r="L18" s="33"/>
      <c r="M18" s="18" t="s">
        <v>4</v>
      </c>
      <c r="N18" s="1"/>
    </row>
    <row r="19" spans="1:14" ht="18.75" customHeight="1" x14ac:dyDescent="0.25">
      <c r="A19" s="2" t="s">
        <v>36</v>
      </c>
      <c r="B19" s="36">
        <f>(B17+B18)</f>
        <v>6300</v>
      </c>
      <c r="C19" s="18" t="s">
        <v>4</v>
      </c>
      <c r="D19" s="36">
        <f>SUM(D17:D18)</f>
        <v>5000</v>
      </c>
      <c r="E19" s="18" t="s">
        <v>4</v>
      </c>
      <c r="F19" s="36">
        <f>SUM(F17:F18)</f>
        <v>5000</v>
      </c>
      <c r="G19" s="18" t="s">
        <v>4</v>
      </c>
      <c r="H19" s="36">
        <f>SUM(H17:H18)</f>
        <v>0</v>
      </c>
      <c r="I19" s="18" t="s">
        <v>4</v>
      </c>
      <c r="J19" s="36">
        <f>SUM(J17:J18)</f>
        <v>0</v>
      </c>
      <c r="K19" s="18" t="s">
        <v>4</v>
      </c>
      <c r="L19" s="36">
        <f>SUM(L17:L18)</f>
        <v>0</v>
      </c>
      <c r="M19" s="18" t="s">
        <v>4</v>
      </c>
      <c r="N19" s="1"/>
    </row>
    <row r="20" spans="1:14" ht="18.75" customHeight="1" x14ac:dyDescent="0.2">
      <c r="A20" s="5" t="s">
        <v>37</v>
      </c>
      <c r="B20" s="44">
        <v>0.02</v>
      </c>
      <c r="C20" s="45"/>
      <c r="D20" s="41">
        <f>$B$20</f>
        <v>0.02</v>
      </c>
      <c r="E20" s="45"/>
      <c r="F20" s="41">
        <f>$B$20</f>
        <v>0.02</v>
      </c>
      <c r="G20" s="45"/>
      <c r="H20" s="41">
        <f>$B$20</f>
        <v>0.02</v>
      </c>
      <c r="I20" s="45"/>
      <c r="J20" s="41">
        <f>$B$20</f>
        <v>0.02</v>
      </c>
      <c r="K20" s="45"/>
      <c r="L20" s="41">
        <f>$B$20</f>
        <v>0.02</v>
      </c>
      <c r="M20" s="15"/>
      <c r="N20" s="1"/>
    </row>
    <row r="21" spans="1:14" ht="18.75" customHeight="1" x14ac:dyDescent="0.25">
      <c r="A21" s="2" t="s">
        <v>35</v>
      </c>
      <c r="B21" s="29">
        <f>B19*HLOOKUP($B$9,Hilfsrechnungen!$D$38:$W$41,3,FALSE)</f>
        <v>108948.52657210083</v>
      </c>
      <c r="C21" s="29" t="s">
        <v>4</v>
      </c>
      <c r="D21" s="29">
        <f>D19*HLOOKUP($B$9,Hilfsrechnungen!$D$38:$W$41,3,FALSE)</f>
        <v>86467.08458103241</v>
      </c>
      <c r="E21" s="18" t="s">
        <v>4</v>
      </c>
      <c r="F21" s="29">
        <f>F19*HLOOKUP($B$9,Hilfsrechnungen!$D$38:$W$41,3,FALSE)</f>
        <v>86467.08458103241</v>
      </c>
      <c r="G21" s="18" t="s">
        <v>4</v>
      </c>
      <c r="H21" s="29">
        <f>H19*HLOOKUP($B$9,Hilfsrechnungen!$D$38:$W$41,3,FALSE)</f>
        <v>0</v>
      </c>
      <c r="I21" s="18" t="s">
        <v>4</v>
      </c>
      <c r="J21" s="29">
        <f>J19*HLOOKUP($B$9,Hilfsrechnungen!$D$38:$W$41,3,FALSE)</f>
        <v>0</v>
      </c>
      <c r="K21" s="18" t="s">
        <v>4</v>
      </c>
      <c r="L21" s="29">
        <f>L19*HLOOKUP($B$9,Hilfsrechnungen!$D$38:$W$41,3,FALSE)</f>
        <v>0</v>
      </c>
      <c r="M21" s="18" t="s">
        <v>4</v>
      </c>
      <c r="N21" s="1"/>
    </row>
    <row r="22" spans="1:14" s="17" customFormat="1" ht="15" x14ac:dyDescent="0.25">
      <c r="A22" s="12" t="s">
        <v>17</v>
      </c>
      <c r="B22" s="14"/>
      <c r="C22" s="18"/>
      <c r="D22" s="14"/>
      <c r="E22" s="18"/>
      <c r="F22" s="14"/>
      <c r="G22" s="18"/>
      <c r="H22" s="14"/>
      <c r="I22" s="18"/>
      <c r="J22" s="14"/>
      <c r="K22" s="18"/>
      <c r="L22" s="14"/>
      <c r="M22" s="18"/>
      <c r="N22" s="3"/>
    </row>
    <row r="23" spans="1:14" x14ac:dyDescent="0.2">
      <c r="A23" s="5" t="s">
        <v>5</v>
      </c>
      <c r="B23" s="44">
        <v>5.5E-2</v>
      </c>
      <c r="C23" s="46"/>
      <c r="D23" s="47">
        <f>$B$23</f>
        <v>5.5E-2</v>
      </c>
      <c r="E23" s="46"/>
      <c r="F23" s="47">
        <f>$B$23</f>
        <v>5.5E-2</v>
      </c>
      <c r="G23" s="46"/>
      <c r="H23" s="47">
        <f>$B$23</f>
        <v>5.5E-2</v>
      </c>
      <c r="I23" s="46"/>
      <c r="J23" s="47">
        <f>$B$23</f>
        <v>5.5E-2</v>
      </c>
      <c r="K23" s="46"/>
      <c r="L23" s="47">
        <f>$B$23</f>
        <v>5.5E-2</v>
      </c>
      <c r="M23" s="18"/>
    </row>
    <row r="24" spans="1:14" s="1" customFormat="1" ht="18.75" customHeight="1" x14ac:dyDescent="0.25">
      <c r="A24" s="12" t="s">
        <v>18</v>
      </c>
      <c r="B24" s="19">
        <f>HLOOKUP($B$9,Hilfsrechnungen!$D$6:$W$13,8,FALSE)+HLOOKUP($B$9,Hilfsrechnungen!$D$38:$W$45,8,FALSE)+B6</f>
        <v>114620.02670657054</v>
      </c>
      <c r="C24" s="19" t="s">
        <v>4</v>
      </c>
      <c r="D24" s="19">
        <f>HLOOKUP($B$9,Hilfsrechnungen!$D$6:$W$17,12,FALSE)+HLOOKUP($B$9,Hilfsrechnungen!$D$38:$W$49,12,FALSE)+D6</f>
        <v>99929.852998470655</v>
      </c>
      <c r="E24" s="16" t="s">
        <v>4</v>
      </c>
      <c r="F24" s="19">
        <f>HLOOKUP($B$9,Hilfsrechnungen!$D$6:$W$21,16,FALSE)+HLOOKUP($B$9,Hilfsrechnungen!$D$38:$W$53,16,FALSE)+F6</f>
        <v>109698.66984381061</v>
      </c>
      <c r="G24" s="16" t="s">
        <v>4</v>
      </c>
      <c r="H24" s="19">
        <f>HLOOKUP($B$9,Hilfsrechnungen!$D$6:$W$25,20,FALSE)+HLOOKUP($B$9,Hilfsrechnungen!$D$38:$W$57,20,FALSE)+H6</f>
        <v>0</v>
      </c>
      <c r="I24" s="16" t="s">
        <v>4</v>
      </c>
      <c r="J24" s="19">
        <f>HLOOKUP($B$9,Hilfsrechnungen!$D$6:$W$29,24,FALSE)+HLOOKUP($B$9,Hilfsrechnungen!$D$38:$W$61,24,FALSE)+J6</f>
        <v>0</v>
      </c>
      <c r="K24" s="16" t="s">
        <v>4</v>
      </c>
      <c r="L24" s="19">
        <f>HLOOKUP($B$9,Hilfsrechnungen!$D$6:$W$33,28,FALSE)+HLOOKUP($B$9,Hilfsrechnungen!$D$38:$W$65,28,FALSE)+L6</f>
        <v>0</v>
      </c>
      <c r="M24" s="16" t="s">
        <v>4</v>
      </c>
    </row>
    <row r="25" spans="1:14" s="1" customFormat="1" ht="18.75" customHeight="1" x14ac:dyDescent="0.25">
      <c r="A25" s="2"/>
      <c r="B25" s="19"/>
      <c r="C25" s="16"/>
      <c r="D25" s="19"/>
      <c r="E25" s="16"/>
      <c r="F25" s="19"/>
      <c r="G25" s="16"/>
      <c r="H25" s="19"/>
      <c r="I25" s="16"/>
      <c r="J25" s="19"/>
      <c r="K25" s="16"/>
      <c r="L25" s="19"/>
      <c r="M25" s="16"/>
    </row>
    <row r="26" spans="1:14" s="1" customFormat="1" ht="18.75" customHeight="1" x14ac:dyDescent="0.25">
      <c r="A26" s="2"/>
      <c r="B26" s="19"/>
      <c r="C26" s="16"/>
      <c r="D26" s="19"/>
      <c r="E26" s="16"/>
      <c r="F26" s="19"/>
      <c r="G26" s="16"/>
      <c r="H26" s="19"/>
      <c r="I26" s="16"/>
      <c r="J26" s="19"/>
      <c r="K26" s="16"/>
      <c r="L26" s="19"/>
      <c r="M26" s="16"/>
    </row>
    <row r="27" spans="1:14" x14ac:dyDescent="0.2">
      <c r="L27" s="25"/>
    </row>
    <row r="28" spans="1:14" ht="15" x14ac:dyDescent="0.25">
      <c r="A28" s="7" t="s">
        <v>2</v>
      </c>
      <c r="B28" s="8"/>
      <c r="C28" s="8"/>
      <c r="D28" s="8"/>
      <c r="E28" s="8"/>
      <c r="F28" s="8"/>
      <c r="G28" s="8"/>
      <c r="H28" s="8"/>
      <c r="I28" s="8"/>
      <c r="J28" s="8"/>
      <c r="K28" s="8"/>
      <c r="L28" s="24"/>
      <c r="M28" s="9"/>
    </row>
    <row r="29" spans="1:14" x14ac:dyDescent="0.2">
      <c r="A29" s="62" t="s">
        <v>27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4"/>
    </row>
    <row r="30" spans="1:14" x14ac:dyDescent="0.2">
      <c r="A30" s="21" t="s">
        <v>40</v>
      </c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3"/>
    </row>
  </sheetData>
  <protectedRanges>
    <protectedRange sqref="B6 D6 F6 H6 J6 L6 B13 D13 F13 H13 J13 L13 B4:M4" name="Bereich1"/>
    <protectedRange sqref="B9:B10" name="Bereich1_1"/>
    <protectedRange sqref="L17:L19 J17:J19 H17:H19 F17:F19 D17:D19 B17:B19" name="Bereich1_2"/>
  </protectedRanges>
  <mergeCells count="13">
    <mergeCell ref="A29:M29"/>
    <mergeCell ref="J3:K3"/>
    <mergeCell ref="L3:M3"/>
    <mergeCell ref="J4:K4"/>
    <mergeCell ref="L4:M4"/>
    <mergeCell ref="B3:C3"/>
    <mergeCell ref="D3:E3"/>
    <mergeCell ref="B4:C4"/>
    <mergeCell ref="D4:E4"/>
    <mergeCell ref="F4:G4"/>
    <mergeCell ref="H4:I4"/>
    <mergeCell ref="F3:G3"/>
    <mergeCell ref="H3:I3"/>
  </mergeCells>
  <phoneticPr fontId="5" type="noConversion"/>
  <pageMargins left="0.78740157499999996" right="0.78740157499999996" top="0.984251969" bottom="0.984251969" header="0.4921259845" footer="0.4921259845"/>
  <pageSetup paperSize="9" scale="53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4:W65"/>
  <sheetViews>
    <sheetView workbookViewId="0">
      <selection activeCell="A7" sqref="A7"/>
    </sheetView>
  </sheetViews>
  <sheetFormatPr baseColWidth="10" defaultRowHeight="12.75" x14ac:dyDescent="0.2"/>
  <cols>
    <col min="1" max="1" width="6" style="26" customWidth="1"/>
    <col min="2" max="2" width="11.42578125" style="26"/>
    <col min="3" max="3" width="21.85546875" style="26" customWidth="1"/>
    <col min="4" max="4" width="14.85546875" style="26" customWidth="1"/>
    <col min="5" max="13" width="13.28515625" style="26" bestFit="1" customWidth="1"/>
    <col min="14" max="23" width="14.28515625" style="26" bestFit="1" customWidth="1"/>
    <col min="24" max="16384" width="11.42578125" style="26"/>
  </cols>
  <sheetData>
    <row r="4" spans="1:23" x14ac:dyDescent="0.2">
      <c r="C4" s="38" t="s">
        <v>13</v>
      </c>
      <c r="L4" s="39"/>
    </row>
    <row r="6" spans="1:23" x14ac:dyDescent="0.2">
      <c r="A6" s="26">
        <v>1</v>
      </c>
      <c r="C6" s="27" t="s">
        <v>11</v>
      </c>
      <c r="D6" s="27">
        <v>1</v>
      </c>
      <c r="E6" s="27">
        <v>2</v>
      </c>
      <c r="F6" s="27">
        <v>3</v>
      </c>
      <c r="G6" s="27">
        <v>4</v>
      </c>
      <c r="H6" s="27">
        <v>5</v>
      </c>
      <c r="I6" s="27">
        <v>6</v>
      </c>
      <c r="J6" s="27">
        <v>7</v>
      </c>
      <c r="K6" s="27">
        <v>8</v>
      </c>
      <c r="L6" s="27">
        <v>9</v>
      </c>
      <c r="M6" s="27">
        <v>10</v>
      </c>
      <c r="N6" s="27">
        <v>11</v>
      </c>
      <c r="O6" s="27">
        <v>12</v>
      </c>
      <c r="P6" s="27">
        <v>13</v>
      </c>
      <c r="Q6" s="27">
        <v>14</v>
      </c>
      <c r="R6" s="27">
        <v>15</v>
      </c>
      <c r="S6" s="27">
        <v>16</v>
      </c>
      <c r="T6" s="27">
        <v>17</v>
      </c>
      <c r="U6" s="27">
        <v>18</v>
      </c>
      <c r="V6" s="27">
        <v>19</v>
      </c>
      <c r="W6" s="27">
        <v>20</v>
      </c>
    </row>
    <row r="7" spans="1:23" x14ac:dyDescent="0.2">
      <c r="A7" s="26">
        <v>2</v>
      </c>
      <c r="C7" s="27" t="s">
        <v>12</v>
      </c>
      <c r="D7" s="31">
        <f>Lebenszykluskosten!B12</f>
        <v>0.41205587405998262</v>
      </c>
      <c r="E7" s="31">
        <f>D7*(1+Lebenszykluskosten!$B$14)</f>
        <v>0.42853810902238193</v>
      </c>
      <c r="F7" s="31">
        <f>E7*(1+Lebenszykluskosten!$B$14)</f>
        <v>0.44567963338327721</v>
      </c>
      <c r="G7" s="31">
        <f>F7*(1+Lebenszykluskosten!$B$14)</f>
        <v>0.46350681871860833</v>
      </c>
      <c r="H7" s="31">
        <f>G7*(1+Lebenszykluskosten!$B$14)</f>
        <v>0.4820470914673527</v>
      </c>
      <c r="I7" s="31">
        <f>H7*(1+Lebenszykluskosten!$B$14)</f>
        <v>0.50132897512604679</v>
      </c>
      <c r="J7" s="31">
        <f>I7*(1+Lebenszykluskosten!$B$14)</f>
        <v>0.52138213413108869</v>
      </c>
      <c r="K7" s="31">
        <f>J7*(1+Lebenszykluskosten!$B$14)</f>
        <v>0.54223741949633231</v>
      </c>
      <c r="L7" s="31">
        <f>K7*(1+Lebenszykluskosten!$B$14)</f>
        <v>0.56392691627618563</v>
      </c>
      <c r="M7" s="31">
        <f>L7*(1+Lebenszykluskosten!$B$14)</f>
        <v>0.58648399292723308</v>
      </c>
      <c r="N7" s="31">
        <f>M7*(1+Lebenszykluskosten!$B$14)</f>
        <v>0.60994335264432242</v>
      </c>
      <c r="O7" s="31">
        <f>N7*(1+Lebenszykluskosten!$B$14)</f>
        <v>0.63434108675009537</v>
      </c>
      <c r="P7" s="31">
        <f>O7*(1+Lebenszykluskosten!$B$14)</f>
        <v>0.65971473022009919</v>
      </c>
      <c r="Q7" s="31">
        <f>P7*(1+Lebenszykluskosten!$B$14)</f>
        <v>0.68610331942890312</v>
      </c>
      <c r="R7" s="31">
        <f>Q7*(1+Lebenszykluskosten!$B$14)</f>
        <v>0.71354745220605931</v>
      </c>
      <c r="S7" s="31">
        <f>R7*(1+Lebenszykluskosten!$B$14)</f>
        <v>0.74208935029430168</v>
      </c>
      <c r="T7" s="31">
        <f>S7*(1+Lebenszykluskosten!$B$14)</f>
        <v>0.7717729243060738</v>
      </c>
      <c r="U7" s="31">
        <f>T7*(1+Lebenszykluskosten!$B$14)</f>
        <v>0.80264384127831678</v>
      </c>
      <c r="V7" s="31">
        <f>U7*(1+Lebenszykluskosten!$B$14)</f>
        <v>0.83474959492944945</v>
      </c>
      <c r="W7" s="31">
        <f>V7*(1+Lebenszykluskosten!$B$14)</f>
        <v>0.8681395787266275</v>
      </c>
    </row>
    <row r="8" spans="1:23" x14ac:dyDescent="0.2">
      <c r="A8" s="26">
        <v>3</v>
      </c>
      <c r="C8" s="27" t="s">
        <v>20</v>
      </c>
      <c r="D8" s="31">
        <f>D7</f>
        <v>0.41205587405998262</v>
      </c>
      <c r="E8" s="31">
        <f>D8+E7</f>
        <v>0.84059398308236455</v>
      </c>
      <c r="F8" s="31">
        <f t="shared" ref="F8:R8" si="0">E8+F7</f>
        <v>1.2862736164656416</v>
      </c>
      <c r="G8" s="31">
        <f t="shared" si="0"/>
        <v>1.7497804351842499</v>
      </c>
      <c r="H8" s="31">
        <f t="shared" si="0"/>
        <v>2.2318275266516023</v>
      </c>
      <c r="I8" s="31">
        <f t="shared" si="0"/>
        <v>2.7331565017776489</v>
      </c>
      <c r="J8" s="31">
        <f t="shared" si="0"/>
        <v>3.2545386359087374</v>
      </c>
      <c r="K8" s="31">
        <f t="shared" si="0"/>
        <v>3.7967760554050698</v>
      </c>
      <c r="L8" s="31">
        <f t="shared" si="0"/>
        <v>4.3607029716812553</v>
      </c>
      <c r="M8" s="31">
        <f t="shared" si="0"/>
        <v>4.9471869646084885</v>
      </c>
      <c r="N8" s="31">
        <f t="shared" si="0"/>
        <v>5.5571303172528106</v>
      </c>
      <c r="O8" s="31">
        <f t="shared" si="0"/>
        <v>6.1914714040029057</v>
      </c>
      <c r="P8" s="31">
        <f t="shared" si="0"/>
        <v>6.8511861342230045</v>
      </c>
      <c r="Q8" s="31">
        <f t="shared" si="0"/>
        <v>7.5372894536519075</v>
      </c>
      <c r="R8" s="31">
        <f t="shared" si="0"/>
        <v>8.250836905857966</v>
      </c>
      <c r="S8" s="31">
        <f>R8+S7</f>
        <v>8.992926256152268</v>
      </c>
      <c r="T8" s="31">
        <f>S8+T7</f>
        <v>9.7646991804583418</v>
      </c>
      <c r="U8" s="31">
        <f>T8+U7</f>
        <v>10.567343021736658</v>
      </c>
      <c r="V8" s="31">
        <f>U8+V7</f>
        <v>11.402092616666108</v>
      </c>
      <c r="W8" s="31">
        <f>V8+W7</f>
        <v>12.270232195392735</v>
      </c>
    </row>
    <row r="9" spans="1:23" x14ac:dyDescent="0.2">
      <c r="A9" s="26">
        <v>4</v>
      </c>
      <c r="C9" s="27" t="s">
        <v>21</v>
      </c>
      <c r="D9" s="32">
        <f>1/(1+Lebenszykluskosten!$B$23)^(Hilfsrechnungen!D6-1)</f>
        <v>1</v>
      </c>
      <c r="E9" s="32">
        <f>1/(1+Lebenszykluskosten!$B$23)^(Hilfsrechnungen!E6-1)</f>
        <v>0.94786729857819907</v>
      </c>
      <c r="F9" s="32">
        <f>1/(1+Lebenszykluskosten!$B$23)^(Hilfsrechnungen!F6-1)</f>
        <v>0.89845241571393286</v>
      </c>
      <c r="G9" s="32">
        <f>1/(1+Lebenszykluskosten!$B$23)^(Hilfsrechnungen!G6-1)</f>
        <v>0.85161366418382267</v>
      </c>
      <c r="H9" s="32">
        <f>1/(1+Lebenszykluskosten!$B$23)^(Hilfsrechnungen!H6-1)</f>
        <v>0.80721674330220161</v>
      </c>
      <c r="I9" s="32">
        <f>1/(1+Lebenszykluskosten!$B$23)^(Hilfsrechnungen!I6-1)</f>
        <v>0.76513435384094941</v>
      </c>
      <c r="J9" s="32">
        <f>1/(1+Lebenszykluskosten!$B$23)^(Hilfsrechnungen!J6-1)</f>
        <v>0.72524583302459655</v>
      </c>
      <c r="K9" s="32">
        <f>1/(1+Lebenszykluskosten!$B$23)^(Hilfsrechnungen!K6-1)</f>
        <v>0.68743680855412004</v>
      </c>
      <c r="L9" s="32">
        <f>1/(1+Lebenszykluskosten!$B$23)^(Hilfsrechnungen!L6-1)</f>
        <v>0.6515988706674124</v>
      </c>
      <c r="M9" s="32">
        <f>1/(1+Lebenszykluskosten!$B$23)^(Hilfsrechnungen!M6-1)</f>
        <v>0.6176292612961255</v>
      </c>
      <c r="N9" s="32">
        <f>1/(1+Lebenszykluskosten!$B$23)^(Hilfsrechnungen!N6-1)</f>
        <v>0.58543057942760712</v>
      </c>
      <c r="O9" s="32">
        <f>1/(1+Lebenszykluskosten!$B$23)^(Hilfsrechnungen!O6-1)</f>
        <v>0.55491050182711577</v>
      </c>
      <c r="P9" s="32">
        <f>1/(1+Lebenszykluskosten!$B$23)^(Hilfsrechnungen!P6-1)</f>
        <v>0.5259815183195411</v>
      </c>
      <c r="Q9" s="32">
        <f>1/(1+Lebenszykluskosten!$B$23)^(Hilfsrechnungen!Q6-1)</f>
        <v>0.49856068087160293</v>
      </c>
      <c r="R9" s="32">
        <f>1/(1+Lebenszykluskosten!$B$23)^(Hilfsrechnungen!R6-1)</f>
        <v>0.47256936575507386</v>
      </c>
      <c r="S9" s="32">
        <f>1/(1+Lebenszykluskosten!$B$23)^(Hilfsrechnungen!S6-1)</f>
        <v>0.44793304810907481</v>
      </c>
      <c r="T9" s="32">
        <f>1/(1+Lebenszykluskosten!$B$23)^(Hilfsrechnungen!T6-1)</f>
        <v>0.4245810882550472</v>
      </c>
      <c r="U9" s="32">
        <f>1/(1+Lebenszykluskosten!$B$23)^(Hilfsrechnungen!U6-1)</f>
        <v>0.40244652915170354</v>
      </c>
      <c r="V9" s="32">
        <f>1/(1+Lebenszykluskosten!$B$23)^(Hilfsrechnungen!V6-1)</f>
        <v>0.38146590440919764</v>
      </c>
      <c r="W9" s="32">
        <f>1/(1+Lebenszykluskosten!$B$23)^(Hilfsrechnungen!W6-1)</f>
        <v>0.36157905631203574</v>
      </c>
    </row>
    <row r="10" spans="1:23" x14ac:dyDescent="0.2">
      <c r="A10" s="26">
        <v>5</v>
      </c>
    </row>
    <row r="11" spans="1:23" x14ac:dyDescent="0.2">
      <c r="A11" s="26">
        <v>6</v>
      </c>
      <c r="B11" s="27" t="s">
        <v>3</v>
      </c>
      <c r="C11" s="27" t="s">
        <v>13</v>
      </c>
      <c r="D11" s="31">
        <f>$D$7*Lebenszykluskosten!$B$13</f>
        <v>272.36893275364849</v>
      </c>
      <c r="E11" s="31">
        <f>E7*Lebenszykluskosten!$B$13</f>
        <v>283.26369006379446</v>
      </c>
      <c r="F11" s="31">
        <f>F7*Lebenszykluskosten!$B$13</f>
        <v>294.59423766634626</v>
      </c>
      <c r="G11" s="31">
        <f>G7*Lebenszykluskosten!$B$13</f>
        <v>306.37800717300013</v>
      </c>
      <c r="H11" s="31">
        <f>H7*Lebenszykluskosten!$B$13</f>
        <v>318.6331274599201</v>
      </c>
      <c r="I11" s="31">
        <f>I7*Lebenszykluskosten!$B$13</f>
        <v>331.37845255831695</v>
      </c>
      <c r="J11" s="31">
        <f>J7*Lebenszykluskosten!$B$13</f>
        <v>344.63359066064965</v>
      </c>
      <c r="K11" s="31">
        <f>K7*Lebenszykluskosten!$B$13</f>
        <v>358.41893428707567</v>
      </c>
      <c r="L11" s="31">
        <f>L7*Lebenszykluskosten!$B$13</f>
        <v>372.7556916585587</v>
      </c>
      <c r="M11" s="31">
        <f>M7*Lebenszykluskosten!$B$13</f>
        <v>387.66591932490104</v>
      </c>
      <c r="N11" s="31">
        <f>N7*Lebenszykluskosten!$B$13</f>
        <v>403.17255609789714</v>
      </c>
      <c r="O11" s="31">
        <f>O7*Lebenszykluskosten!$B$13</f>
        <v>419.29945834181302</v>
      </c>
      <c r="P11" s="31">
        <f>P7*Lebenszykluskosten!$B$13</f>
        <v>436.07143667548559</v>
      </c>
      <c r="Q11" s="31">
        <f>Q7*Lebenszykluskosten!$B$13</f>
        <v>453.51429414250498</v>
      </c>
      <c r="R11" s="31">
        <f>R7*Lebenszykluskosten!$B$13</f>
        <v>471.65486590820518</v>
      </c>
      <c r="S11" s="31">
        <f>S7*Lebenszykluskosten!$B$13</f>
        <v>490.52106054453338</v>
      </c>
      <c r="T11" s="31">
        <f>T7*Lebenszykluskosten!$B$13</f>
        <v>510.14190296631477</v>
      </c>
      <c r="U11" s="31">
        <f>U7*Lebenszykluskosten!$B$13</f>
        <v>530.54757908496742</v>
      </c>
      <c r="V11" s="31">
        <f>V7*Lebenszykluskosten!$B$13</f>
        <v>551.7694822483661</v>
      </c>
      <c r="W11" s="31">
        <f>W7*Lebenszykluskosten!$B$13</f>
        <v>573.84026153830075</v>
      </c>
    </row>
    <row r="12" spans="1:23" x14ac:dyDescent="0.2">
      <c r="A12" s="26">
        <v>7</v>
      </c>
      <c r="B12" s="27"/>
      <c r="C12" s="28" t="s">
        <v>22</v>
      </c>
      <c r="D12" s="31">
        <f>D11*D$9</f>
        <v>272.36893275364849</v>
      </c>
      <c r="E12" s="31">
        <f>E11*E$9</f>
        <v>268.4963886860611</v>
      </c>
      <c r="F12" s="31">
        <f t="shared" ref="F12:R12" si="1">F11*F$9</f>
        <v>264.67890448673324</v>
      </c>
      <c r="G12" s="31">
        <f t="shared" si="1"/>
        <v>260.91569731393616</v>
      </c>
      <c r="H12" s="31">
        <f t="shared" si="1"/>
        <v>257.20599545639203</v>
      </c>
      <c r="I12" s="31">
        <f t="shared" si="1"/>
        <v>253.54903817502154</v>
      </c>
      <c r="J12" s="31">
        <f t="shared" si="1"/>
        <v>249.94407554694067</v>
      </c>
      <c r="K12" s="31">
        <f t="shared" si="1"/>
        <v>246.39036831167616</v>
      </c>
      <c r="L12" s="31">
        <f t="shared" si="1"/>
        <v>242.88718771956704</v>
      </c>
      <c r="M12" s="31">
        <f t="shared" si="1"/>
        <v>239.43381538232202</v>
      </c>
      <c r="N12" s="31">
        <f t="shared" si="1"/>
        <v>236.02954312570137</v>
      </c>
      <c r="O12" s="31">
        <f t="shared" si="1"/>
        <v>232.67367284429329</v>
      </c>
      <c r="P12" s="31">
        <f t="shared" si="1"/>
        <v>229.36551635835553</v>
      </c>
      <c r="Q12" s="31">
        <f t="shared" si="1"/>
        <v>226.10439527269168</v>
      </c>
      <c r="R12" s="31">
        <f t="shared" si="1"/>
        <v>222.88964083753493</v>
      </c>
      <c r="S12" s="31">
        <f>S11*S$9</f>
        <v>219.72059381140886</v>
      </c>
      <c r="T12" s="31">
        <f>T11*T$9</f>
        <v>216.59660432593861</v>
      </c>
      <c r="U12" s="31">
        <f>U11*U$9</f>
        <v>213.51703175258407</v>
      </c>
      <c r="V12" s="31">
        <f>V11*V$9</f>
        <v>210.48124457126769</v>
      </c>
      <c r="W12" s="31">
        <f>W11*W$9</f>
        <v>207.48862024087057</v>
      </c>
    </row>
    <row r="13" spans="1:23" x14ac:dyDescent="0.2">
      <c r="A13" s="26">
        <v>8</v>
      </c>
      <c r="B13" s="27"/>
      <c r="C13" s="27" t="s">
        <v>20</v>
      </c>
      <c r="D13" s="31">
        <f>D12</f>
        <v>272.36893275364849</v>
      </c>
      <c r="E13" s="31">
        <f>D13+E12</f>
        <v>540.86532143970953</v>
      </c>
      <c r="F13" s="31">
        <f t="shared" ref="F13:R13" si="2">E13+F12</f>
        <v>805.54422592644278</v>
      </c>
      <c r="G13" s="31">
        <f t="shared" si="2"/>
        <v>1066.4599232403789</v>
      </c>
      <c r="H13" s="31">
        <f t="shared" si="2"/>
        <v>1323.6659186967709</v>
      </c>
      <c r="I13" s="31">
        <f t="shared" si="2"/>
        <v>1577.2149568717923</v>
      </c>
      <c r="J13" s="31">
        <f t="shared" si="2"/>
        <v>1827.159032418733</v>
      </c>
      <c r="K13" s="31">
        <f t="shared" si="2"/>
        <v>2073.5494007304092</v>
      </c>
      <c r="L13" s="31">
        <f t="shared" si="2"/>
        <v>2316.4365884499762</v>
      </c>
      <c r="M13" s="31">
        <f t="shared" si="2"/>
        <v>2555.8704038322981</v>
      </c>
      <c r="N13" s="31">
        <f t="shared" si="2"/>
        <v>2791.8999469579994</v>
      </c>
      <c r="O13" s="31">
        <f t="shared" si="2"/>
        <v>3024.5736198022928</v>
      </c>
      <c r="P13" s="31">
        <f t="shared" si="2"/>
        <v>3253.9391361606486</v>
      </c>
      <c r="Q13" s="31">
        <f t="shared" si="2"/>
        <v>3480.0435314333404</v>
      </c>
      <c r="R13" s="31">
        <f t="shared" si="2"/>
        <v>3702.9331722708753</v>
      </c>
      <c r="S13" s="31">
        <f>R13+S12</f>
        <v>3922.6537660822842</v>
      </c>
      <c r="T13" s="31">
        <f>S13+T12</f>
        <v>4139.2503704082228</v>
      </c>
      <c r="U13" s="31">
        <f>T13+U12</f>
        <v>4352.7674021608073</v>
      </c>
      <c r="V13" s="31">
        <f>U13+V12</f>
        <v>4563.248646732075</v>
      </c>
      <c r="W13" s="31">
        <f>V13+W12</f>
        <v>4770.7372669729457</v>
      </c>
    </row>
    <row r="14" spans="1:23" x14ac:dyDescent="0.2">
      <c r="A14" s="26">
        <v>9</v>
      </c>
    </row>
    <row r="15" spans="1:23" x14ac:dyDescent="0.2">
      <c r="A15" s="26">
        <v>10</v>
      </c>
      <c r="B15" s="27" t="s">
        <v>0</v>
      </c>
      <c r="C15" s="27" t="s">
        <v>13</v>
      </c>
      <c r="D15" s="31">
        <f>D$7*Lebenszykluskosten!D13</f>
        <v>329.64469924798607</v>
      </c>
      <c r="E15" s="31">
        <f>E7*Lebenszykluskosten!$D$13</f>
        <v>342.83048721790556</v>
      </c>
      <c r="F15" s="31">
        <f>F7*Lebenszykluskosten!$D$13</f>
        <v>356.54370670662178</v>
      </c>
      <c r="G15" s="31">
        <f>G7*Lebenszykluskosten!$D$13</f>
        <v>370.80545497488669</v>
      </c>
      <c r="H15" s="31">
        <f>H7*Lebenszykluskosten!$D$13</f>
        <v>385.63767317388215</v>
      </c>
      <c r="I15" s="31">
        <f>I7*Lebenszykluskosten!$D$13</f>
        <v>401.06318010083743</v>
      </c>
      <c r="J15" s="31">
        <f>J7*Lebenszykluskosten!$D$13</f>
        <v>417.10570730487098</v>
      </c>
      <c r="K15" s="31">
        <f>K7*Lebenszykluskosten!$D$13</f>
        <v>433.78993559706583</v>
      </c>
      <c r="L15" s="31">
        <f>L7*Lebenszykluskosten!$D$13</f>
        <v>451.14153302094849</v>
      </c>
      <c r="M15" s="31">
        <f>M7*Lebenszykluskosten!$D$13</f>
        <v>469.18719434178644</v>
      </c>
      <c r="N15" s="31">
        <f>N7*Lebenszykluskosten!$D$13</f>
        <v>487.95468211545796</v>
      </c>
      <c r="O15" s="31">
        <f>O7*Lebenszykluskosten!$D$13</f>
        <v>507.47286940007632</v>
      </c>
      <c r="P15" s="31">
        <f>P7*Lebenszykluskosten!$D$13</f>
        <v>527.77178417607934</v>
      </c>
      <c r="Q15" s="31">
        <f>Q7*Lebenszykluskosten!$D$13</f>
        <v>548.8826555431225</v>
      </c>
      <c r="R15" s="31">
        <f>R7*Lebenszykluskosten!$D$13</f>
        <v>570.83796176484748</v>
      </c>
      <c r="S15" s="31">
        <f>S7*Lebenszykluskosten!$D$13</f>
        <v>593.67148023544132</v>
      </c>
      <c r="T15" s="31">
        <f>T7*Lebenszykluskosten!$D$13</f>
        <v>617.41833944485904</v>
      </c>
      <c r="U15" s="31">
        <f>U7*Lebenszykluskosten!$D$13</f>
        <v>642.11507302265341</v>
      </c>
      <c r="V15" s="31">
        <f>V7*Lebenszykluskosten!$D$13</f>
        <v>667.79967594355958</v>
      </c>
      <c r="W15" s="31">
        <f>W7*Lebenszykluskosten!$D$13</f>
        <v>694.51166298130204</v>
      </c>
    </row>
    <row r="16" spans="1:23" x14ac:dyDescent="0.2">
      <c r="A16" s="26">
        <v>11</v>
      </c>
      <c r="B16" s="27"/>
      <c r="C16" s="28" t="s">
        <v>22</v>
      </c>
      <c r="D16" s="31">
        <f t="shared" ref="D16:R16" si="3">D15*D$9</f>
        <v>329.64469924798607</v>
      </c>
      <c r="E16" s="31">
        <f t="shared" si="3"/>
        <v>324.95780778948392</v>
      </c>
      <c r="F16" s="31">
        <f t="shared" si="3"/>
        <v>320.33755459816427</v>
      </c>
      <c r="G16" s="31">
        <f t="shared" si="3"/>
        <v>315.7829922105127</v>
      </c>
      <c r="H16" s="31">
        <f t="shared" si="3"/>
        <v>311.29318663405996</v>
      </c>
      <c r="I16" s="31">
        <f t="shared" si="3"/>
        <v>306.86721715585054</v>
      </c>
      <c r="J16" s="31">
        <f t="shared" si="3"/>
        <v>302.50417615363472</v>
      </c>
      <c r="K16" s="31">
        <f t="shared" si="3"/>
        <v>298.20316890974419</v>
      </c>
      <c r="L16" s="31">
        <f t="shared" si="3"/>
        <v>293.96331342761516</v>
      </c>
      <c r="M16" s="31">
        <f t="shared" si="3"/>
        <v>289.78374025091921</v>
      </c>
      <c r="N16" s="31">
        <f t="shared" si="3"/>
        <v>285.66359228526642</v>
      </c>
      <c r="O16" s="31">
        <f t="shared" si="3"/>
        <v>281.60202462244274</v>
      </c>
      <c r="P16" s="31">
        <f t="shared" si="3"/>
        <v>277.59820436714739</v>
      </c>
      <c r="Q16" s="31">
        <f t="shared" si="3"/>
        <v>273.65131046619263</v>
      </c>
      <c r="R16" s="31">
        <f t="shared" si="3"/>
        <v>269.76053354013305</v>
      </c>
      <c r="S16" s="31">
        <f>S15*S$9</f>
        <v>265.9250757172876</v>
      </c>
      <c r="T16" s="31">
        <f>T15*T$9</f>
        <v>262.14415047012238</v>
      </c>
      <c r="U16" s="31">
        <f>U15*U$9</f>
        <v>258.41698245395952</v>
      </c>
      <c r="V16" s="31">
        <f>V15*V$9</f>
        <v>254.74280734797907</v>
      </c>
      <c r="W16" s="31">
        <f>W15*W$9</f>
        <v>251.12087169848181</v>
      </c>
    </row>
    <row r="17" spans="1:23" x14ac:dyDescent="0.2">
      <c r="A17" s="26">
        <v>12</v>
      </c>
      <c r="B17" s="27"/>
      <c r="C17" s="27" t="s">
        <v>20</v>
      </c>
      <c r="D17" s="31">
        <f>D16</f>
        <v>329.64469924798607</v>
      </c>
      <c r="E17" s="31">
        <f t="shared" ref="E17:R17" si="4">D17+E16</f>
        <v>654.60250703746999</v>
      </c>
      <c r="F17" s="31">
        <f t="shared" si="4"/>
        <v>974.94006163563427</v>
      </c>
      <c r="G17" s="31">
        <f t="shared" si="4"/>
        <v>1290.723053846147</v>
      </c>
      <c r="H17" s="31">
        <f t="shared" si="4"/>
        <v>1602.016240480207</v>
      </c>
      <c r="I17" s="31">
        <f t="shared" si="4"/>
        <v>1908.8834576360575</v>
      </c>
      <c r="J17" s="31">
        <f t="shared" si="4"/>
        <v>2211.3876337896922</v>
      </c>
      <c r="K17" s="31">
        <f t="shared" si="4"/>
        <v>2509.5908026994366</v>
      </c>
      <c r="L17" s="31">
        <f t="shared" si="4"/>
        <v>2803.5541161270517</v>
      </c>
      <c r="M17" s="31">
        <f t="shared" si="4"/>
        <v>3093.3378563779706</v>
      </c>
      <c r="N17" s="31">
        <f t="shared" si="4"/>
        <v>3379.0014486632372</v>
      </c>
      <c r="O17" s="31">
        <f t="shared" si="4"/>
        <v>3660.6034732856797</v>
      </c>
      <c r="P17" s="31">
        <f t="shared" si="4"/>
        <v>3938.2016776528271</v>
      </c>
      <c r="Q17" s="31">
        <f t="shared" si="4"/>
        <v>4211.8529881190198</v>
      </c>
      <c r="R17" s="31">
        <f t="shared" si="4"/>
        <v>4481.6135216591529</v>
      </c>
      <c r="S17" s="31">
        <f>R17+S16</f>
        <v>4747.5385973764405</v>
      </c>
      <c r="T17" s="31">
        <f>S17+T16</f>
        <v>5009.682747846563</v>
      </c>
      <c r="U17" s="31">
        <f>T17+U16</f>
        <v>5268.0997303005224</v>
      </c>
      <c r="V17" s="31">
        <f>U17+V16</f>
        <v>5522.8425376485011</v>
      </c>
      <c r="W17" s="31">
        <f>V17+W16</f>
        <v>5773.9634093469831</v>
      </c>
    </row>
    <row r="18" spans="1:23" x14ac:dyDescent="0.2">
      <c r="A18" s="26">
        <v>13</v>
      </c>
    </row>
    <row r="19" spans="1:23" x14ac:dyDescent="0.2">
      <c r="A19" s="26">
        <v>14</v>
      </c>
      <c r="B19" s="27" t="s">
        <v>23</v>
      </c>
      <c r="C19" s="27" t="s">
        <v>13</v>
      </c>
      <c r="D19" s="31">
        <f>D$7*Lebenszykluskosten!F13</f>
        <v>496.52732824227905</v>
      </c>
      <c r="E19" s="31">
        <f>E7*Lebenszykluskosten!$F$13</f>
        <v>516.38842137197025</v>
      </c>
      <c r="F19" s="31">
        <f>F7*Lebenszykluskosten!$F$13</f>
        <v>537.04395822684899</v>
      </c>
      <c r="G19" s="31">
        <f>G7*Lebenszykluskosten!$F$13</f>
        <v>558.52571655592305</v>
      </c>
      <c r="H19" s="31">
        <f>H7*Lebenszykluskosten!$F$13</f>
        <v>580.86674521815996</v>
      </c>
      <c r="I19" s="31">
        <f>I7*Lebenszykluskosten!$F$13</f>
        <v>604.10141502688634</v>
      </c>
      <c r="J19" s="31">
        <f>J7*Lebenszykluskosten!$F$13</f>
        <v>628.26547162796192</v>
      </c>
      <c r="K19" s="31">
        <f>K7*Lebenszykluskosten!$F$13</f>
        <v>653.39609049308046</v>
      </c>
      <c r="L19" s="31">
        <f>L7*Lebenszykluskosten!$F$13</f>
        <v>679.5319341128037</v>
      </c>
      <c r="M19" s="31">
        <f>M7*Lebenszykluskosten!$F$13</f>
        <v>706.71321147731589</v>
      </c>
      <c r="N19" s="31">
        <f>N7*Lebenszykluskosten!$F$13</f>
        <v>734.98173993640853</v>
      </c>
      <c r="O19" s="31">
        <f>O7*Lebenszykluskosten!$F$13</f>
        <v>764.38100953386493</v>
      </c>
      <c r="P19" s="31">
        <f>P7*Lebenszykluskosten!$F$13</f>
        <v>794.95624991521947</v>
      </c>
      <c r="Q19" s="31">
        <f>Q7*Lebenszykluskosten!$F$13</f>
        <v>826.75449991182825</v>
      </c>
      <c r="R19" s="31">
        <f>R7*Lebenszykluskosten!$F$13</f>
        <v>859.8246799083015</v>
      </c>
      <c r="S19" s="31">
        <f>S7*Lebenszykluskosten!$F$13</f>
        <v>894.21766710463351</v>
      </c>
      <c r="T19" s="31">
        <f>T7*Lebenszykluskosten!$F$13</f>
        <v>929.98637378881892</v>
      </c>
      <c r="U19" s="31">
        <f>U7*Lebenszykluskosten!$F$13</f>
        <v>967.18582874037168</v>
      </c>
      <c r="V19" s="31">
        <f>V7*Lebenszykluskosten!$F$13</f>
        <v>1005.8732618899866</v>
      </c>
      <c r="W19" s="31">
        <f>W7*Lebenszykluskosten!$F$13</f>
        <v>1046.1081923655861</v>
      </c>
    </row>
    <row r="20" spans="1:23" x14ac:dyDescent="0.2">
      <c r="A20" s="26">
        <v>15</v>
      </c>
      <c r="B20" s="27"/>
      <c r="C20" s="28" t="s">
        <v>22</v>
      </c>
      <c r="D20" s="31">
        <f t="shared" ref="D20:R20" si="5">D19*D$9</f>
        <v>496.52732824227905</v>
      </c>
      <c r="E20" s="31">
        <f t="shared" si="5"/>
        <v>489.46769798291018</v>
      </c>
      <c r="F20" s="31">
        <f t="shared" si="5"/>
        <v>482.50844161348493</v>
      </c>
      <c r="G20" s="31">
        <f t="shared" si="5"/>
        <v>475.64813201708478</v>
      </c>
      <c r="H20" s="31">
        <f t="shared" si="5"/>
        <v>468.88536236755277</v>
      </c>
      <c r="I20" s="31">
        <f t="shared" si="5"/>
        <v>462.21874584099987</v>
      </c>
      <c r="J20" s="31">
        <f t="shared" si="5"/>
        <v>455.64691533141229</v>
      </c>
      <c r="K20" s="31">
        <f t="shared" si="5"/>
        <v>449.16852317030225</v>
      </c>
      <c r="L20" s="31">
        <f t="shared" si="5"/>
        <v>442.78224085034537</v>
      </c>
      <c r="M20" s="31">
        <f t="shared" si="5"/>
        <v>436.48675875294714</v>
      </c>
      <c r="N20" s="31">
        <f t="shared" si="5"/>
        <v>430.28078587968247</v>
      </c>
      <c r="O20" s="31">
        <f t="shared" si="5"/>
        <v>424.16304958755433</v>
      </c>
      <c r="P20" s="31">
        <f t="shared" si="5"/>
        <v>418.13229532801569</v>
      </c>
      <c r="Q20" s="31">
        <f t="shared" si="5"/>
        <v>412.18728638970271</v>
      </c>
      <c r="R20" s="31">
        <f t="shared" si="5"/>
        <v>406.32680364482542</v>
      </c>
      <c r="S20" s="31">
        <f>S19*S$9</f>
        <v>400.54964529916447</v>
      </c>
      <c r="T20" s="31">
        <f>T19*T$9</f>
        <v>394.85462664562186</v>
      </c>
      <c r="U20" s="31">
        <f>U19*U$9</f>
        <v>389.24057982127653</v>
      </c>
      <c r="V20" s="31">
        <f>V19*V$9</f>
        <v>383.70635356789342</v>
      </c>
      <c r="W20" s="31">
        <f>W19*W$9</f>
        <v>378.25081299583815</v>
      </c>
    </row>
    <row r="21" spans="1:23" x14ac:dyDescent="0.2">
      <c r="A21" s="26">
        <v>16</v>
      </c>
      <c r="B21" s="27"/>
      <c r="C21" s="27" t="s">
        <v>20</v>
      </c>
      <c r="D21" s="31">
        <f>D20</f>
        <v>496.52732824227905</v>
      </c>
      <c r="E21" s="31">
        <f t="shared" ref="E21:R21" si="6">D21+E20</f>
        <v>985.99502622518924</v>
      </c>
      <c r="F21" s="31">
        <f t="shared" si="6"/>
        <v>1468.5034678386742</v>
      </c>
      <c r="G21" s="31">
        <f t="shared" si="6"/>
        <v>1944.1515998557588</v>
      </c>
      <c r="H21" s="31">
        <f t="shared" si="6"/>
        <v>2413.0369622233115</v>
      </c>
      <c r="I21" s="31">
        <f t="shared" si="6"/>
        <v>2875.2557080643114</v>
      </c>
      <c r="J21" s="31">
        <f t="shared" si="6"/>
        <v>3330.9026233957238</v>
      </c>
      <c r="K21" s="31">
        <f t="shared" si="6"/>
        <v>3780.0711465660261</v>
      </c>
      <c r="L21" s="31">
        <f t="shared" si="6"/>
        <v>4222.8533874163713</v>
      </c>
      <c r="M21" s="31">
        <f t="shared" si="6"/>
        <v>4659.3401461693184</v>
      </c>
      <c r="N21" s="31">
        <f t="shared" si="6"/>
        <v>5089.6209320490007</v>
      </c>
      <c r="O21" s="31">
        <f t="shared" si="6"/>
        <v>5513.7839816365549</v>
      </c>
      <c r="P21" s="31">
        <f t="shared" si="6"/>
        <v>5931.9162769645709</v>
      </c>
      <c r="Q21" s="31">
        <f t="shared" si="6"/>
        <v>6344.1035633542733</v>
      </c>
      <c r="R21" s="31">
        <f t="shared" si="6"/>
        <v>6750.4303669990986</v>
      </c>
      <c r="S21" s="31">
        <f>R21+S20</f>
        <v>7150.9800122982633</v>
      </c>
      <c r="T21" s="31">
        <f>S21+T20</f>
        <v>7545.8346389438848</v>
      </c>
      <c r="U21" s="31">
        <f>T21+U20</f>
        <v>7935.0752187651615</v>
      </c>
      <c r="V21" s="31">
        <f>U21+V20</f>
        <v>8318.781572333055</v>
      </c>
      <c r="W21" s="31">
        <f>V21+W20</f>
        <v>8697.0323853288937</v>
      </c>
    </row>
    <row r="22" spans="1:23" x14ac:dyDescent="0.2">
      <c r="A22" s="26">
        <v>17</v>
      </c>
    </row>
    <row r="23" spans="1:23" x14ac:dyDescent="0.2">
      <c r="A23" s="26">
        <v>18</v>
      </c>
      <c r="B23" s="27" t="s">
        <v>24</v>
      </c>
      <c r="C23" s="27" t="s">
        <v>13</v>
      </c>
      <c r="D23" s="31">
        <f>D$7*Lebenszykluskosten!H13</f>
        <v>0</v>
      </c>
      <c r="E23" s="31">
        <f>E7*Lebenszykluskosten!$H$13</f>
        <v>0</v>
      </c>
      <c r="F23" s="31">
        <f>F7*Lebenszykluskosten!$H$13</f>
        <v>0</v>
      </c>
      <c r="G23" s="31">
        <f>G7*Lebenszykluskosten!$H$13</f>
        <v>0</v>
      </c>
      <c r="H23" s="31">
        <f>H7*Lebenszykluskosten!$H$13</f>
        <v>0</v>
      </c>
      <c r="I23" s="31">
        <f>I7*Lebenszykluskosten!$H$13</f>
        <v>0</v>
      </c>
      <c r="J23" s="31">
        <f>J7*Lebenszykluskosten!$H$13</f>
        <v>0</v>
      </c>
      <c r="K23" s="31">
        <f>K7*Lebenszykluskosten!$H$13</f>
        <v>0</v>
      </c>
      <c r="L23" s="31">
        <f>L7*Lebenszykluskosten!$H$13</f>
        <v>0</v>
      </c>
      <c r="M23" s="31">
        <f>M7*Lebenszykluskosten!$H$13</f>
        <v>0</v>
      </c>
      <c r="N23" s="31">
        <f>N7*Lebenszykluskosten!$H$13</f>
        <v>0</v>
      </c>
      <c r="O23" s="31">
        <f>O7*Lebenszykluskosten!$H$13</f>
        <v>0</v>
      </c>
      <c r="P23" s="31">
        <f>P7*Lebenszykluskosten!$H$13</f>
        <v>0</v>
      </c>
      <c r="Q23" s="31">
        <f>Q7*Lebenszykluskosten!$H$13</f>
        <v>0</v>
      </c>
      <c r="R23" s="31">
        <f>R7*Lebenszykluskosten!$H$13</f>
        <v>0</v>
      </c>
      <c r="S23" s="31">
        <f>S7*Lebenszykluskosten!$H$13</f>
        <v>0</v>
      </c>
      <c r="T23" s="31">
        <f>T7*Lebenszykluskosten!$H$13</f>
        <v>0</v>
      </c>
      <c r="U23" s="31">
        <f>U7*Lebenszykluskosten!$H$13</f>
        <v>0</v>
      </c>
      <c r="V23" s="31">
        <f>V7*Lebenszykluskosten!$H$13</f>
        <v>0</v>
      </c>
      <c r="W23" s="31">
        <f>W7*Lebenszykluskosten!$H$13</f>
        <v>0</v>
      </c>
    </row>
    <row r="24" spans="1:23" x14ac:dyDescent="0.2">
      <c r="A24" s="26">
        <v>19</v>
      </c>
      <c r="B24" s="27"/>
      <c r="C24" s="28" t="s">
        <v>22</v>
      </c>
      <c r="D24" s="31">
        <f t="shared" ref="D24:R24" si="7">D23*D$9</f>
        <v>0</v>
      </c>
      <c r="E24" s="31">
        <f t="shared" si="7"/>
        <v>0</v>
      </c>
      <c r="F24" s="31">
        <f t="shared" si="7"/>
        <v>0</v>
      </c>
      <c r="G24" s="31">
        <f t="shared" si="7"/>
        <v>0</v>
      </c>
      <c r="H24" s="31">
        <f t="shared" si="7"/>
        <v>0</v>
      </c>
      <c r="I24" s="31">
        <f t="shared" si="7"/>
        <v>0</v>
      </c>
      <c r="J24" s="31">
        <f t="shared" si="7"/>
        <v>0</v>
      </c>
      <c r="K24" s="31">
        <f t="shared" si="7"/>
        <v>0</v>
      </c>
      <c r="L24" s="31">
        <f t="shared" si="7"/>
        <v>0</v>
      </c>
      <c r="M24" s="31">
        <f t="shared" si="7"/>
        <v>0</v>
      </c>
      <c r="N24" s="31">
        <f t="shared" si="7"/>
        <v>0</v>
      </c>
      <c r="O24" s="31">
        <f t="shared" si="7"/>
        <v>0</v>
      </c>
      <c r="P24" s="31">
        <f t="shared" si="7"/>
        <v>0</v>
      </c>
      <c r="Q24" s="31">
        <f t="shared" si="7"/>
        <v>0</v>
      </c>
      <c r="R24" s="31">
        <f t="shared" si="7"/>
        <v>0</v>
      </c>
      <c r="S24" s="31">
        <f>S23*S$9</f>
        <v>0</v>
      </c>
      <c r="T24" s="31">
        <f>T23*T$9</f>
        <v>0</v>
      </c>
      <c r="U24" s="31">
        <f>U23*U$9</f>
        <v>0</v>
      </c>
      <c r="V24" s="31">
        <f>V23*V$9</f>
        <v>0</v>
      </c>
      <c r="W24" s="31">
        <f>W23*W$9</f>
        <v>0</v>
      </c>
    </row>
    <row r="25" spans="1:23" x14ac:dyDescent="0.2">
      <c r="A25" s="26">
        <v>20</v>
      </c>
      <c r="B25" s="27"/>
      <c r="C25" s="27" t="s">
        <v>20</v>
      </c>
      <c r="D25" s="31">
        <f>D24</f>
        <v>0</v>
      </c>
      <c r="E25" s="31">
        <f t="shared" ref="E25:R25" si="8">D25+E24</f>
        <v>0</v>
      </c>
      <c r="F25" s="31">
        <f t="shared" si="8"/>
        <v>0</v>
      </c>
      <c r="G25" s="31">
        <f t="shared" si="8"/>
        <v>0</v>
      </c>
      <c r="H25" s="31">
        <f t="shared" si="8"/>
        <v>0</v>
      </c>
      <c r="I25" s="31">
        <f t="shared" si="8"/>
        <v>0</v>
      </c>
      <c r="J25" s="31">
        <f t="shared" si="8"/>
        <v>0</v>
      </c>
      <c r="K25" s="31">
        <f t="shared" si="8"/>
        <v>0</v>
      </c>
      <c r="L25" s="31">
        <f t="shared" si="8"/>
        <v>0</v>
      </c>
      <c r="M25" s="31">
        <f t="shared" si="8"/>
        <v>0</v>
      </c>
      <c r="N25" s="31">
        <f t="shared" si="8"/>
        <v>0</v>
      </c>
      <c r="O25" s="31">
        <f t="shared" si="8"/>
        <v>0</v>
      </c>
      <c r="P25" s="31">
        <f t="shared" si="8"/>
        <v>0</v>
      </c>
      <c r="Q25" s="31">
        <f t="shared" si="8"/>
        <v>0</v>
      </c>
      <c r="R25" s="31">
        <f t="shared" si="8"/>
        <v>0</v>
      </c>
      <c r="S25" s="31">
        <f>R25+S24</f>
        <v>0</v>
      </c>
      <c r="T25" s="31">
        <f>S25+T24</f>
        <v>0</v>
      </c>
      <c r="U25" s="31">
        <f>T25+U24</f>
        <v>0</v>
      </c>
      <c r="V25" s="31">
        <f>U25+V24</f>
        <v>0</v>
      </c>
      <c r="W25" s="31">
        <f>V25+W24</f>
        <v>0</v>
      </c>
    </row>
    <row r="26" spans="1:23" x14ac:dyDescent="0.2">
      <c r="A26" s="26">
        <v>21</v>
      </c>
    </row>
    <row r="27" spans="1:23" x14ac:dyDescent="0.2">
      <c r="A27" s="26">
        <v>22</v>
      </c>
      <c r="B27" s="27" t="s">
        <v>1</v>
      </c>
      <c r="C27" s="27" t="s">
        <v>13</v>
      </c>
      <c r="D27" s="31">
        <f>D$7*Lebenszykluskosten!J13</f>
        <v>0</v>
      </c>
      <c r="E27" s="31">
        <f>E7*Lebenszykluskosten!$J$13</f>
        <v>0</v>
      </c>
      <c r="F27" s="31">
        <f>F7*Lebenszykluskosten!$J$13</f>
        <v>0</v>
      </c>
      <c r="G27" s="31">
        <f>G7*Lebenszykluskosten!$J$13</f>
        <v>0</v>
      </c>
      <c r="H27" s="31">
        <f>H7*Lebenszykluskosten!$J$13</f>
        <v>0</v>
      </c>
      <c r="I27" s="31">
        <f>I7*Lebenszykluskosten!$J$13</f>
        <v>0</v>
      </c>
      <c r="J27" s="31">
        <f>J7*Lebenszykluskosten!$J$13</f>
        <v>0</v>
      </c>
      <c r="K27" s="31">
        <f>K7*Lebenszykluskosten!$J$13</f>
        <v>0</v>
      </c>
      <c r="L27" s="31">
        <f>L7*Lebenszykluskosten!$J$13</f>
        <v>0</v>
      </c>
      <c r="M27" s="31">
        <f>M7*Lebenszykluskosten!$J$13</f>
        <v>0</v>
      </c>
      <c r="N27" s="31">
        <f>N7*Lebenszykluskosten!$J$13</f>
        <v>0</v>
      </c>
      <c r="O27" s="31">
        <f>O7*Lebenszykluskosten!$J$13</f>
        <v>0</v>
      </c>
      <c r="P27" s="31">
        <f>P7*Lebenszykluskosten!$J$13</f>
        <v>0</v>
      </c>
      <c r="Q27" s="31">
        <f>Q7*Lebenszykluskosten!$J$13</f>
        <v>0</v>
      </c>
      <c r="R27" s="31">
        <f>R7*Lebenszykluskosten!$J$13</f>
        <v>0</v>
      </c>
      <c r="S27" s="31">
        <f>S7*Lebenszykluskosten!$J$13</f>
        <v>0</v>
      </c>
      <c r="T27" s="31">
        <f>T7*Lebenszykluskosten!$J$13</f>
        <v>0</v>
      </c>
      <c r="U27" s="31">
        <f>U7*Lebenszykluskosten!$J$13</f>
        <v>0</v>
      </c>
      <c r="V27" s="31">
        <f>V7*Lebenszykluskosten!$J$13</f>
        <v>0</v>
      </c>
      <c r="W27" s="31">
        <f>W7*Lebenszykluskosten!$J$13</f>
        <v>0</v>
      </c>
    </row>
    <row r="28" spans="1:23" x14ac:dyDescent="0.2">
      <c r="A28" s="26">
        <v>23</v>
      </c>
      <c r="B28" s="27"/>
      <c r="C28" s="28" t="s">
        <v>22</v>
      </c>
      <c r="D28" s="31">
        <f t="shared" ref="D28:R28" si="9">D27*D$9</f>
        <v>0</v>
      </c>
      <c r="E28" s="31">
        <f t="shared" si="9"/>
        <v>0</v>
      </c>
      <c r="F28" s="31">
        <f t="shared" si="9"/>
        <v>0</v>
      </c>
      <c r="G28" s="31">
        <f t="shared" si="9"/>
        <v>0</v>
      </c>
      <c r="H28" s="31">
        <f t="shared" si="9"/>
        <v>0</v>
      </c>
      <c r="I28" s="31">
        <f t="shared" si="9"/>
        <v>0</v>
      </c>
      <c r="J28" s="31">
        <f t="shared" si="9"/>
        <v>0</v>
      </c>
      <c r="K28" s="31">
        <f t="shared" si="9"/>
        <v>0</v>
      </c>
      <c r="L28" s="31">
        <f t="shared" si="9"/>
        <v>0</v>
      </c>
      <c r="M28" s="31">
        <f t="shared" si="9"/>
        <v>0</v>
      </c>
      <c r="N28" s="31">
        <f t="shared" si="9"/>
        <v>0</v>
      </c>
      <c r="O28" s="31">
        <f t="shared" si="9"/>
        <v>0</v>
      </c>
      <c r="P28" s="31">
        <f t="shared" si="9"/>
        <v>0</v>
      </c>
      <c r="Q28" s="31">
        <f t="shared" si="9"/>
        <v>0</v>
      </c>
      <c r="R28" s="31">
        <f t="shared" si="9"/>
        <v>0</v>
      </c>
      <c r="S28" s="31">
        <f>S27*S$9</f>
        <v>0</v>
      </c>
      <c r="T28" s="31">
        <f>T27*T$9</f>
        <v>0</v>
      </c>
      <c r="U28" s="31">
        <f>U27*U$9</f>
        <v>0</v>
      </c>
      <c r="V28" s="31">
        <f>V27*V$9</f>
        <v>0</v>
      </c>
      <c r="W28" s="31">
        <f>W27*W$9</f>
        <v>0</v>
      </c>
    </row>
    <row r="29" spans="1:23" x14ac:dyDescent="0.2">
      <c r="A29" s="26">
        <v>24</v>
      </c>
      <c r="B29" s="27"/>
      <c r="C29" s="27" t="s">
        <v>20</v>
      </c>
      <c r="D29" s="31">
        <f>D28</f>
        <v>0</v>
      </c>
      <c r="E29" s="31">
        <f t="shared" ref="E29:R29" si="10">D29+E28</f>
        <v>0</v>
      </c>
      <c r="F29" s="31">
        <f t="shared" si="10"/>
        <v>0</v>
      </c>
      <c r="G29" s="31">
        <f t="shared" si="10"/>
        <v>0</v>
      </c>
      <c r="H29" s="31">
        <f t="shared" si="10"/>
        <v>0</v>
      </c>
      <c r="I29" s="31">
        <f t="shared" si="10"/>
        <v>0</v>
      </c>
      <c r="J29" s="31">
        <f t="shared" si="10"/>
        <v>0</v>
      </c>
      <c r="K29" s="31">
        <f t="shared" si="10"/>
        <v>0</v>
      </c>
      <c r="L29" s="31">
        <f t="shared" si="10"/>
        <v>0</v>
      </c>
      <c r="M29" s="31">
        <f t="shared" si="10"/>
        <v>0</v>
      </c>
      <c r="N29" s="31">
        <f t="shared" si="10"/>
        <v>0</v>
      </c>
      <c r="O29" s="31">
        <f t="shared" si="10"/>
        <v>0</v>
      </c>
      <c r="P29" s="31">
        <f t="shared" si="10"/>
        <v>0</v>
      </c>
      <c r="Q29" s="31">
        <f t="shared" si="10"/>
        <v>0</v>
      </c>
      <c r="R29" s="31">
        <f t="shared" si="10"/>
        <v>0</v>
      </c>
      <c r="S29" s="31">
        <f>R29+S28</f>
        <v>0</v>
      </c>
      <c r="T29" s="31">
        <f>S29+T28</f>
        <v>0</v>
      </c>
      <c r="U29" s="31">
        <f>T29+U28</f>
        <v>0</v>
      </c>
      <c r="V29" s="31">
        <f>U29+V28</f>
        <v>0</v>
      </c>
      <c r="W29" s="31">
        <f>V29+W28</f>
        <v>0</v>
      </c>
    </row>
    <row r="30" spans="1:23" x14ac:dyDescent="0.2">
      <c r="A30" s="26">
        <v>25</v>
      </c>
    </row>
    <row r="31" spans="1:23" x14ac:dyDescent="0.2">
      <c r="A31" s="26">
        <v>26</v>
      </c>
      <c r="B31" s="27" t="s">
        <v>25</v>
      </c>
      <c r="C31" s="27" t="s">
        <v>13</v>
      </c>
      <c r="D31" s="31">
        <f>D$7*Lebenszykluskosten!L13</f>
        <v>0</v>
      </c>
      <c r="E31" s="31">
        <f>E7*Lebenszykluskosten!$L$13</f>
        <v>0</v>
      </c>
      <c r="F31" s="31">
        <f>F7*Lebenszykluskosten!$L$13</f>
        <v>0</v>
      </c>
      <c r="G31" s="31">
        <f>G7*Lebenszykluskosten!$L$13</f>
        <v>0</v>
      </c>
      <c r="H31" s="31">
        <f>H7*Lebenszykluskosten!$L$13</f>
        <v>0</v>
      </c>
      <c r="I31" s="31">
        <f>I7*Lebenszykluskosten!$L$13</f>
        <v>0</v>
      </c>
      <c r="J31" s="31">
        <f>J7*Lebenszykluskosten!$L$13</f>
        <v>0</v>
      </c>
      <c r="K31" s="31">
        <f>K7*Lebenszykluskosten!$L$13</f>
        <v>0</v>
      </c>
      <c r="L31" s="31">
        <f>L7*Lebenszykluskosten!$L$13</f>
        <v>0</v>
      </c>
      <c r="M31" s="31">
        <f>M7*Lebenszykluskosten!$L$13</f>
        <v>0</v>
      </c>
      <c r="N31" s="31">
        <f>N7*Lebenszykluskosten!$L$13</f>
        <v>0</v>
      </c>
      <c r="O31" s="31">
        <f>O7*Lebenszykluskosten!$L$13</f>
        <v>0</v>
      </c>
      <c r="P31" s="31">
        <f>P7*Lebenszykluskosten!$L$13</f>
        <v>0</v>
      </c>
      <c r="Q31" s="31">
        <f>Q7*Lebenszykluskosten!$L$13</f>
        <v>0</v>
      </c>
      <c r="R31" s="31">
        <f>R7*Lebenszykluskosten!$L$13</f>
        <v>0</v>
      </c>
      <c r="S31" s="31">
        <f>S7*Lebenszykluskosten!$L$13</f>
        <v>0</v>
      </c>
      <c r="T31" s="31">
        <f>T7*Lebenszykluskosten!$L$13</f>
        <v>0</v>
      </c>
      <c r="U31" s="31">
        <f>U7*Lebenszykluskosten!$L$13</f>
        <v>0</v>
      </c>
      <c r="V31" s="31">
        <f>V7*Lebenszykluskosten!$L$13</f>
        <v>0</v>
      </c>
      <c r="W31" s="31">
        <f>W7*Lebenszykluskosten!$L$13</f>
        <v>0</v>
      </c>
    </row>
    <row r="32" spans="1:23" x14ac:dyDescent="0.2">
      <c r="A32" s="26">
        <v>27</v>
      </c>
      <c r="B32" s="27"/>
      <c r="C32" s="28" t="s">
        <v>22</v>
      </c>
      <c r="D32" s="31">
        <f t="shared" ref="D32:R32" si="11">D31*D$9</f>
        <v>0</v>
      </c>
      <c r="E32" s="31">
        <f t="shared" si="11"/>
        <v>0</v>
      </c>
      <c r="F32" s="31">
        <f t="shared" si="11"/>
        <v>0</v>
      </c>
      <c r="G32" s="31">
        <f t="shared" si="11"/>
        <v>0</v>
      </c>
      <c r="H32" s="31">
        <f t="shared" si="11"/>
        <v>0</v>
      </c>
      <c r="I32" s="31">
        <f t="shared" si="11"/>
        <v>0</v>
      </c>
      <c r="J32" s="31">
        <f t="shared" si="11"/>
        <v>0</v>
      </c>
      <c r="K32" s="31">
        <f t="shared" si="11"/>
        <v>0</v>
      </c>
      <c r="L32" s="31">
        <f t="shared" si="11"/>
        <v>0</v>
      </c>
      <c r="M32" s="31">
        <f t="shared" si="11"/>
        <v>0</v>
      </c>
      <c r="N32" s="31">
        <f t="shared" si="11"/>
        <v>0</v>
      </c>
      <c r="O32" s="31">
        <f t="shared" si="11"/>
        <v>0</v>
      </c>
      <c r="P32" s="31">
        <f t="shared" si="11"/>
        <v>0</v>
      </c>
      <c r="Q32" s="31">
        <f t="shared" si="11"/>
        <v>0</v>
      </c>
      <c r="R32" s="31">
        <f t="shared" si="11"/>
        <v>0</v>
      </c>
      <c r="S32" s="31">
        <f>S31*S$9</f>
        <v>0</v>
      </c>
      <c r="T32" s="31">
        <f>T31*T$9</f>
        <v>0</v>
      </c>
      <c r="U32" s="31">
        <f>U31*U$9</f>
        <v>0</v>
      </c>
      <c r="V32" s="31">
        <f>V31*V$9</f>
        <v>0</v>
      </c>
      <c r="W32" s="31">
        <f>W31*W$9</f>
        <v>0</v>
      </c>
    </row>
    <row r="33" spans="1:23" x14ac:dyDescent="0.2">
      <c r="A33" s="26">
        <v>28</v>
      </c>
      <c r="B33" s="27"/>
      <c r="C33" s="27" t="s">
        <v>20</v>
      </c>
      <c r="D33" s="31">
        <f>D32</f>
        <v>0</v>
      </c>
      <c r="E33" s="31">
        <f t="shared" ref="E33:R33" si="12">D33+E32</f>
        <v>0</v>
      </c>
      <c r="F33" s="31">
        <f t="shared" si="12"/>
        <v>0</v>
      </c>
      <c r="G33" s="31">
        <f t="shared" si="12"/>
        <v>0</v>
      </c>
      <c r="H33" s="31">
        <f t="shared" si="12"/>
        <v>0</v>
      </c>
      <c r="I33" s="31">
        <f t="shared" si="12"/>
        <v>0</v>
      </c>
      <c r="J33" s="31">
        <f t="shared" si="12"/>
        <v>0</v>
      </c>
      <c r="K33" s="31">
        <f t="shared" si="12"/>
        <v>0</v>
      </c>
      <c r="L33" s="31">
        <f t="shared" si="12"/>
        <v>0</v>
      </c>
      <c r="M33" s="31">
        <f t="shared" si="12"/>
        <v>0</v>
      </c>
      <c r="N33" s="31">
        <f t="shared" si="12"/>
        <v>0</v>
      </c>
      <c r="O33" s="31">
        <f t="shared" si="12"/>
        <v>0</v>
      </c>
      <c r="P33" s="31">
        <f t="shared" si="12"/>
        <v>0</v>
      </c>
      <c r="Q33" s="31">
        <f t="shared" si="12"/>
        <v>0</v>
      </c>
      <c r="R33" s="31">
        <f t="shared" si="12"/>
        <v>0</v>
      </c>
      <c r="S33" s="31">
        <f>R33+S32</f>
        <v>0</v>
      </c>
      <c r="T33" s="31">
        <f>S33+T32</f>
        <v>0</v>
      </c>
      <c r="U33" s="31">
        <f>T33+U32</f>
        <v>0</v>
      </c>
      <c r="V33" s="31">
        <f>U33+V32</f>
        <v>0</v>
      </c>
      <c r="W33" s="31">
        <f>V33+W32</f>
        <v>0</v>
      </c>
    </row>
    <row r="36" spans="1:23" x14ac:dyDescent="0.2">
      <c r="C36" s="38" t="s">
        <v>32</v>
      </c>
    </row>
    <row r="38" spans="1:23" x14ac:dyDescent="0.2">
      <c r="A38" s="26">
        <v>1</v>
      </c>
      <c r="C38" s="27" t="s">
        <v>11</v>
      </c>
      <c r="D38" s="27">
        <v>1</v>
      </c>
      <c r="E38" s="27">
        <v>2</v>
      </c>
      <c r="F38" s="27">
        <v>3</v>
      </c>
      <c r="G38" s="27">
        <v>4</v>
      </c>
      <c r="H38" s="27">
        <v>5</v>
      </c>
      <c r="I38" s="27">
        <v>6</v>
      </c>
      <c r="J38" s="27">
        <v>7</v>
      </c>
      <c r="K38" s="27">
        <v>8</v>
      </c>
      <c r="L38" s="27">
        <v>9</v>
      </c>
      <c r="M38" s="27">
        <v>10</v>
      </c>
      <c r="N38" s="27">
        <v>11</v>
      </c>
      <c r="O38" s="27">
        <v>12</v>
      </c>
      <c r="P38" s="27">
        <v>13</v>
      </c>
      <c r="Q38" s="27">
        <v>14</v>
      </c>
      <c r="R38" s="27">
        <v>15</v>
      </c>
      <c r="S38" s="27">
        <v>16</v>
      </c>
      <c r="T38" s="27">
        <v>17</v>
      </c>
      <c r="U38" s="27">
        <v>18</v>
      </c>
      <c r="V38" s="27">
        <v>19</v>
      </c>
      <c r="W38" s="27">
        <v>20</v>
      </c>
    </row>
    <row r="39" spans="1:23" x14ac:dyDescent="0.2">
      <c r="A39" s="26">
        <v>2</v>
      </c>
      <c r="C39" s="27" t="s">
        <v>30</v>
      </c>
      <c r="D39" s="27">
        <v>1</v>
      </c>
      <c r="E39" s="31">
        <f>D39*(1+Lebenszykluskosten!$B$20)</f>
        <v>1.02</v>
      </c>
      <c r="F39" s="31">
        <f>E39*(1+Lebenszykluskosten!$B$20)</f>
        <v>1.0404</v>
      </c>
      <c r="G39" s="31">
        <f>F39*(1+Lebenszykluskosten!$B$20)</f>
        <v>1.0612079999999999</v>
      </c>
      <c r="H39" s="31">
        <f>G39*(1+Lebenszykluskosten!$B$20)</f>
        <v>1.08243216</v>
      </c>
      <c r="I39" s="31">
        <f>H39*(1+Lebenszykluskosten!$B$20)</f>
        <v>1.1040808032</v>
      </c>
      <c r="J39" s="31">
        <f>I39*(1+Lebenszykluskosten!$B$20)</f>
        <v>1.1261624192640001</v>
      </c>
      <c r="K39" s="31">
        <f>J39*(1+Lebenszykluskosten!$B$20)</f>
        <v>1.14868566764928</v>
      </c>
      <c r="L39" s="31">
        <f>K39*(1+Lebenszykluskosten!$B$20)</f>
        <v>1.1716593810022657</v>
      </c>
      <c r="M39" s="31">
        <f>L39*(1+Lebenszykluskosten!$B$20)</f>
        <v>1.1950925686223111</v>
      </c>
      <c r="N39" s="31">
        <f>M39*(1+Lebenszykluskosten!$B$20)</f>
        <v>1.2189944199947573</v>
      </c>
      <c r="O39" s="31">
        <f>N39*(1+Lebenszykluskosten!$B$20)</f>
        <v>1.2433743083946525</v>
      </c>
      <c r="P39" s="31">
        <f>O39*(1+Lebenszykluskosten!$B$20)</f>
        <v>1.2682417945625455</v>
      </c>
      <c r="Q39" s="31">
        <f>P39*(1+Lebenszykluskosten!$B$20)</f>
        <v>1.2936066304537963</v>
      </c>
      <c r="R39" s="31">
        <f>Q39*(1+Lebenszykluskosten!$B$20)</f>
        <v>1.3194787630628724</v>
      </c>
      <c r="S39" s="31">
        <f>R39*(1+Lebenszykluskosten!$B$20)</f>
        <v>1.3458683383241299</v>
      </c>
      <c r="T39" s="31">
        <f>S39*(1+Lebenszykluskosten!$B$20)</f>
        <v>1.3727857050906125</v>
      </c>
      <c r="U39" s="31">
        <f>T39*(1+Lebenszykluskosten!$B$20)</f>
        <v>1.4002414191924248</v>
      </c>
      <c r="V39" s="31">
        <f>U39*(1+Lebenszykluskosten!$B$20)</f>
        <v>1.4282462475762734</v>
      </c>
      <c r="W39" s="31">
        <f>V39*(1+Lebenszykluskosten!$B$20)</f>
        <v>1.4568111725277988</v>
      </c>
    </row>
    <row r="40" spans="1:23" x14ac:dyDescent="0.2">
      <c r="A40" s="26">
        <v>3</v>
      </c>
      <c r="C40" s="35" t="s">
        <v>20</v>
      </c>
      <c r="D40" s="27">
        <f>D39</f>
        <v>1</v>
      </c>
      <c r="E40" s="31">
        <f>D40+E39</f>
        <v>2.02</v>
      </c>
      <c r="F40" s="31">
        <f t="shared" ref="F40:W40" si="13">E40+F39</f>
        <v>3.0604</v>
      </c>
      <c r="G40" s="31">
        <f t="shared" si="13"/>
        <v>4.1216080000000002</v>
      </c>
      <c r="H40" s="31">
        <f t="shared" si="13"/>
        <v>5.2040401599999999</v>
      </c>
      <c r="I40" s="31">
        <f t="shared" si="13"/>
        <v>6.3081209632000004</v>
      </c>
      <c r="J40" s="31">
        <f t="shared" si="13"/>
        <v>7.4342833824640007</v>
      </c>
      <c r="K40" s="31">
        <f t="shared" si="13"/>
        <v>8.5829690501132809</v>
      </c>
      <c r="L40" s="31">
        <f t="shared" si="13"/>
        <v>9.7546284311155471</v>
      </c>
      <c r="M40" s="31">
        <f t="shared" si="13"/>
        <v>10.949720999737858</v>
      </c>
      <c r="N40" s="31">
        <f t="shared" si="13"/>
        <v>12.168715419732616</v>
      </c>
      <c r="O40" s="31">
        <f t="shared" si="13"/>
        <v>13.412089728127269</v>
      </c>
      <c r="P40" s="31">
        <f t="shared" si="13"/>
        <v>14.680331522689814</v>
      </c>
      <c r="Q40" s="31">
        <f t="shared" si="13"/>
        <v>15.97393815314361</v>
      </c>
      <c r="R40" s="31">
        <f t="shared" si="13"/>
        <v>17.293416916206482</v>
      </c>
      <c r="S40" s="31">
        <f t="shared" si="13"/>
        <v>18.639285254530613</v>
      </c>
      <c r="T40" s="31">
        <f t="shared" si="13"/>
        <v>20.012070959621227</v>
      </c>
      <c r="U40" s="31">
        <f t="shared" si="13"/>
        <v>21.412312378813652</v>
      </c>
      <c r="V40" s="31">
        <f t="shared" si="13"/>
        <v>22.840558626389925</v>
      </c>
      <c r="W40" s="31">
        <f t="shared" si="13"/>
        <v>24.297369798917725</v>
      </c>
    </row>
    <row r="41" spans="1:23" x14ac:dyDescent="0.2">
      <c r="A41" s="26">
        <v>4</v>
      </c>
      <c r="C41" s="27" t="s">
        <v>21</v>
      </c>
      <c r="D41" s="32">
        <f>1/(1+Lebenszykluskosten!$B$23)^(Hilfsrechnungen!D38-1)</f>
        <v>1</v>
      </c>
      <c r="E41" s="32">
        <f>1/(1+Lebenszykluskosten!$B$23)^(Hilfsrechnungen!E38-1)</f>
        <v>0.94786729857819907</v>
      </c>
      <c r="F41" s="32">
        <f>1/(1+Lebenszykluskosten!$B$23)^(Hilfsrechnungen!F38-1)</f>
        <v>0.89845241571393286</v>
      </c>
      <c r="G41" s="32">
        <f>1/(1+Lebenszykluskosten!$B$23)^(Hilfsrechnungen!G38-1)</f>
        <v>0.85161366418382267</v>
      </c>
      <c r="H41" s="32">
        <f>1/(1+Lebenszykluskosten!$B$23)^(Hilfsrechnungen!H38-1)</f>
        <v>0.80721674330220161</v>
      </c>
      <c r="I41" s="32">
        <f>1/(1+Lebenszykluskosten!$B$23)^(Hilfsrechnungen!I38-1)</f>
        <v>0.76513435384094941</v>
      </c>
      <c r="J41" s="32">
        <f>1/(1+Lebenszykluskosten!$B$23)^(Hilfsrechnungen!J38-1)</f>
        <v>0.72524583302459655</v>
      </c>
      <c r="K41" s="32">
        <f>1/(1+Lebenszykluskosten!$B$23)^(Hilfsrechnungen!K38-1)</f>
        <v>0.68743680855412004</v>
      </c>
      <c r="L41" s="32">
        <f>1/(1+Lebenszykluskosten!$B$23)^(Hilfsrechnungen!L38-1)</f>
        <v>0.6515988706674124</v>
      </c>
      <c r="M41" s="32">
        <f>1/(1+Lebenszykluskosten!$B$23)^(Hilfsrechnungen!M38-1)</f>
        <v>0.6176292612961255</v>
      </c>
      <c r="N41" s="32">
        <f>1/(1+Lebenszykluskosten!$B$23)^(Hilfsrechnungen!N38-1)</f>
        <v>0.58543057942760712</v>
      </c>
      <c r="O41" s="32">
        <f>1/(1+Lebenszykluskosten!$B$23)^(Hilfsrechnungen!O38-1)</f>
        <v>0.55491050182711577</v>
      </c>
      <c r="P41" s="32">
        <f>1/(1+Lebenszykluskosten!$B$23)^(Hilfsrechnungen!P38-1)</f>
        <v>0.5259815183195411</v>
      </c>
      <c r="Q41" s="32">
        <f>1/(1+Lebenszykluskosten!$B$23)^(Hilfsrechnungen!Q38-1)</f>
        <v>0.49856068087160293</v>
      </c>
      <c r="R41" s="32">
        <f>1/(1+Lebenszykluskosten!$B$23)^(Hilfsrechnungen!R38-1)</f>
        <v>0.47256936575507386</v>
      </c>
      <c r="S41" s="32">
        <f>1/(1+Lebenszykluskosten!$B$23)^(Hilfsrechnungen!S38-1)</f>
        <v>0.44793304810907481</v>
      </c>
      <c r="T41" s="32">
        <f>1/(1+Lebenszykluskosten!$B$23)^(Hilfsrechnungen!T38-1)</f>
        <v>0.4245810882550472</v>
      </c>
      <c r="U41" s="32">
        <f>1/(1+Lebenszykluskosten!$B$23)^(Hilfsrechnungen!U38-1)</f>
        <v>0.40244652915170354</v>
      </c>
      <c r="V41" s="32">
        <f>1/(1+Lebenszykluskosten!$B$23)^(Hilfsrechnungen!V38-1)</f>
        <v>0.38146590440919764</v>
      </c>
      <c r="W41" s="32">
        <f>1/(1+Lebenszykluskosten!$B$23)^(Hilfsrechnungen!W38-1)</f>
        <v>0.36157905631203574</v>
      </c>
    </row>
    <row r="42" spans="1:23" x14ac:dyDescent="0.2">
      <c r="A42" s="26">
        <v>5</v>
      </c>
    </row>
    <row r="43" spans="1:23" x14ac:dyDescent="0.2">
      <c r="A43" s="26">
        <v>6</v>
      </c>
      <c r="B43" s="27" t="s">
        <v>3</v>
      </c>
      <c r="C43" s="27" t="s">
        <v>28</v>
      </c>
      <c r="D43" s="31">
        <f>Lebenszykluskosten!B19</f>
        <v>6300</v>
      </c>
      <c r="E43" s="31">
        <f>Lebenszykluskosten!$B$19*E39</f>
        <v>6426</v>
      </c>
      <c r="F43" s="31">
        <f>Lebenszykluskosten!$B$19*F39</f>
        <v>6554.5199999999995</v>
      </c>
      <c r="G43" s="31">
        <f>Lebenszykluskosten!$B$19*G39</f>
        <v>6685.6103999999996</v>
      </c>
      <c r="H43" s="31">
        <f>Lebenszykluskosten!$B$19*H39</f>
        <v>6819.3226079999995</v>
      </c>
      <c r="I43" s="31">
        <f>Lebenszykluskosten!$B$19*I39</f>
        <v>6955.7090601600003</v>
      </c>
      <c r="J43" s="31">
        <f>Lebenszykluskosten!$B$19*J39</f>
        <v>7094.8232413632004</v>
      </c>
      <c r="K43" s="31">
        <f>Lebenszykluskosten!$B$19*K39</f>
        <v>7236.7197061904644</v>
      </c>
      <c r="L43" s="31">
        <f>Lebenszykluskosten!$B$19*L39</f>
        <v>7381.454100314274</v>
      </c>
      <c r="M43" s="31">
        <f>Lebenszykluskosten!$B$19*M39</f>
        <v>7529.0831823205599</v>
      </c>
      <c r="N43" s="31">
        <f>Lebenszykluskosten!$B$19*N39</f>
        <v>7679.6648459669714</v>
      </c>
      <c r="O43" s="31">
        <f>Lebenszykluskosten!$B$19*O39</f>
        <v>7833.2581428863105</v>
      </c>
      <c r="P43" s="31">
        <f>Lebenszykluskosten!$B$19*P39</f>
        <v>7989.923305744037</v>
      </c>
      <c r="Q43" s="31">
        <f>Lebenszykluskosten!$B$19*Q39</f>
        <v>8149.7217718589163</v>
      </c>
      <c r="R43" s="31">
        <f>Lebenszykluskosten!$B$19*R39</f>
        <v>8312.7162072960964</v>
      </c>
      <c r="S43" s="31">
        <f>Lebenszykluskosten!$B$19*S39</f>
        <v>8478.9705314420189</v>
      </c>
      <c r="T43" s="31">
        <f>Lebenszykluskosten!$B$19*T39</f>
        <v>8648.5499420708584</v>
      </c>
      <c r="U43" s="31">
        <f>Lebenszykluskosten!$B$19*U39</f>
        <v>8821.5209409122763</v>
      </c>
      <c r="V43" s="31">
        <f>Lebenszykluskosten!$B$19*V39</f>
        <v>8997.9513597305231</v>
      </c>
      <c r="W43" s="31">
        <f>Lebenszykluskosten!$B$19*W39</f>
        <v>9177.9103869251321</v>
      </c>
    </row>
    <row r="44" spans="1:23" ht="25.5" x14ac:dyDescent="0.2">
      <c r="A44" s="26">
        <v>7</v>
      </c>
      <c r="B44" s="27"/>
      <c r="C44" s="37" t="s">
        <v>29</v>
      </c>
      <c r="D44" s="31">
        <f>D43*D$9</f>
        <v>6300</v>
      </c>
      <c r="E44" s="31">
        <f>E43*E$41</f>
        <v>6090.995260663507</v>
      </c>
      <c r="F44" s="31">
        <f t="shared" ref="F44:W44" si="14">F43*F$41</f>
        <v>5888.9243278452868</v>
      </c>
      <c r="G44" s="31">
        <f t="shared" si="14"/>
        <v>5693.557170049472</v>
      </c>
      <c r="H44" s="31">
        <f t="shared" si="14"/>
        <v>5504.6713871568354</v>
      </c>
      <c r="I44" s="31">
        <f t="shared" si="14"/>
        <v>5322.0519572511594</v>
      </c>
      <c r="J44" s="31">
        <f t="shared" si="14"/>
        <v>5145.4909918447229</v>
      </c>
      <c r="K44" s="31">
        <f t="shared" si="14"/>
        <v>4974.7874992242823</v>
      </c>
      <c r="L44" s="31">
        <f t="shared" si="14"/>
        <v>4809.7471556481214</v>
      </c>
      <c r="M44" s="31">
        <f t="shared" si="14"/>
        <v>4650.1820841337294</v>
      </c>
      <c r="N44" s="31">
        <f t="shared" si="14"/>
        <v>4495.9106405842695</v>
      </c>
      <c r="O44" s="31">
        <f t="shared" si="14"/>
        <v>4346.7572070103834</v>
      </c>
      <c r="P44" s="31">
        <f t="shared" si="14"/>
        <v>4202.5519916119356</v>
      </c>
      <c r="Q44" s="31">
        <f t="shared" si="14"/>
        <v>4063.1308354921075</v>
      </c>
      <c r="R44" s="31">
        <f t="shared" si="14"/>
        <v>3928.3350257838392</v>
      </c>
      <c r="S44" s="31">
        <f t="shared" si="14"/>
        <v>3798.0111149758454</v>
      </c>
      <c r="T44" s="31">
        <f t="shared" si="14"/>
        <v>3672.0107462325705</v>
      </c>
      <c r="U44" s="31">
        <f t="shared" si="14"/>
        <v>3550.1904845092158</v>
      </c>
      <c r="V44" s="31">
        <f t="shared" si="14"/>
        <v>3432.4116532695739</v>
      </c>
      <c r="W44" s="31">
        <f t="shared" si="14"/>
        <v>3318.5401766208201</v>
      </c>
    </row>
    <row r="45" spans="1:23" x14ac:dyDescent="0.2">
      <c r="A45" s="26">
        <v>8</v>
      </c>
      <c r="B45" s="27"/>
      <c r="C45" s="27" t="s">
        <v>20</v>
      </c>
      <c r="D45" s="31">
        <f>D44</f>
        <v>6300</v>
      </c>
      <c r="E45" s="31">
        <f t="shared" ref="E45:W45" si="15">D45+E44</f>
        <v>12390.995260663507</v>
      </c>
      <c r="F45" s="31">
        <f t="shared" si="15"/>
        <v>18279.919588508794</v>
      </c>
      <c r="G45" s="31">
        <f t="shared" si="15"/>
        <v>23973.476758558267</v>
      </c>
      <c r="H45" s="31">
        <f t="shared" si="15"/>
        <v>29478.148145715102</v>
      </c>
      <c r="I45" s="31">
        <f t="shared" si="15"/>
        <v>34800.200102966264</v>
      </c>
      <c r="J45" s="31">
        <f t="shared" si="15"/>
        <v>39945.691094810987</v>
      </c>
      <c r="K45" s="31">
        <f t="shared" si="15"/>
        <v>44920.478594035267</v>
      </c>
      <c r="L45" s="31">
        <f t="shared" si="15"/>
        <v>49730.225749683392</v>
      </c>
      <c r="M45" s="31">
        <f t="shared" si="15"/>
        <v>54380.407833817124</v>
      </c>
      <c r="N45" s="31">
        <f t="shared" si="15"/>
        <v>58876.318474401392</v>
      </c>
      <c r="O45" s="31">
        <f t="shared" si="15"/>
        <v>63223.075681411778</v>
      </c>
      <c r="P45" s="31">
        <f t="shared" si="15"/>
        <v>67425.627673023715</v>
      </c>
      <c r="Q45" s="31">
        <f t="shared" si="15"/>
        <v>71488.758508515821</v>
      </c>
      <c r="R45" s="31">
        <f t="shared" si="15"/>
        <v>75417.093534299667</v>
      </c>
      <c r="S45" s="31">
        <f t="shared" si="15"/>
        <v>79215.104649275512</v>
      </c>
      <c r="T45" s="31">
        <f t="shared" si="15"/>
        <v>82887.115395508081</v>
      </c>
      <c r="U45" s="31">
        <f t="shared" si="15"/>
        <v>86437.305880017302</v>
      </c>
      <c r="V45" s="31">
        <f t="shared" si="15"/>
        <v>89869.717533286879</v>
      </c>
      <c r="W45" s="31">
        <f t="shared" si="15"/>
        <v>93188.257709907703</v>
      </c>
    </row>
    <row r="46" spans="1:23" x14ac:dyDescent="0.2">
      <c r="A46" s="26">
        <v>9</v>
      </c>
    </row>
    <row r="47" spans="1:23" x14ac:dyDescent="0.2">
      <c r="A47" s="26">
        <v>10</v>
      </c>
      <c r="B47" s="27" t="s">
        <v>0</v>
      </c>
      <c r="C47" s="27" t="s">
        <v>28</v>
      </c>
      <c r="D47" s="31">
        <f>Lebenszykluskosten!$D$19</f>
        <v>5000</v>
      </c>
      <c r="E47" s="31">
        <f>Lebenszykluskosten!$D$19</f>
        <v>5000</v>
      </c>
      <c r="F47" s="31">
        <f>Lebenszykluskosten!$D$19</f>
        <v>5000</v>
      </c>
      <c r="G47" s="31">
        <f>Lebenszykluskosten!$D$19</f>
        <v>5000</v>
      </c>
      <c r="H47" s="31">
        <f>Lebenszykluskosten!$D$19</f>
        <v>5000</v>
      </c>
      <c r="I47" s="31">
        <f>Lebenszykluskosten!$D$19</f>
        <v>5000</v>
      </c>
      <c r="J47" s="31">
        <f>Lebenszykluskosten!$D$19</f>
        <v>5000</v>
      </c>
      <c r="K47" s="31">
        <f>Lebenszykluskosten!$D$19</f>
        <v>5000</v>
      </c>
      <c r="L47" s="31">
        <f>Lebenszykluskosten!$D$19</f>
        <v>5000</v>
      </c>
      <c r="M47" s="31">
        <f>Lebenszykluskosten!$D$19</f>
        <v>5000</v>
      </c>
      <c r="N47" s="31">
        <f>Lebenszykluskosten!$D$19</f>
        <v>5000</v>
      </c>
      <c r="O47" s="31">
        <f>Lebenszykluskosten!$D$19</f>
        <v>5000</v>
      </c>
      <c r="P47" s="31">
        <f>Lebenszykluskosten!$D$19</f>
        <v>5000</v>
      </c>
      <c r="Q47" s="31">
        <f>Lebenszykluskosten!$D$19</f>
        <v>5000</v>
      </c>
      <c r="R47" s="31">
        <f>Lebenszykluskosten!$D$19</f>
        <v>5000</v>
      </c>
      <c r="S47" s="31">
        <f>Lebenszykluskosten!$D$19</f>
        <v>5000</v>
      </c>
      <c r="T47" s="31">
        <f>Lebenszykluskosten!$D$19</f>
        <v>5000</v>
      </c>
      <c r="U47" s="31">
        <f>Lebenszykluskosten!$D$19</f>
        <v>5000</v>
      </c>
      <c r="V47" s="31">
        <f>Lebenszykluskosten!$D$19</f>
        <v>5000</v>
      </c>
      <c r="W47" s="31">
        <f>Lebenszykluskosten!$D$19</f>
        <v>5000</v>
      </c>
    </row>
    <row r="48" spans="1:23" ht="25.5" x14ac:dyDescent="0.2">
      <c r="A48" s="26">
        <v>11</v>
      </c>
      <c r="B48" s="27"/>
      <c r="C48" s="37" t="s">
        <v>29</v>
      </c>
      <c r="D48" s="31">
        <f>D47*D$9</f>
        <v>5000</v>
      </c>
      <c r="E48" s="31">
        <f>E47*E$41</f>
        <v>4739.336492890995</v>
      </c>
      <c r="F48" s="31">
        <f t="shared" ref="F48:W48" si="16">F47*F$41</f>
        <v>4492.2620785696645</v>
      </c>
      <c r="G48" s="31">
        <f t="shared" si="16"/>
        <v>4258.0683209191129</v>
      </c>
      <c r="H48" s="31">
        <f t="shared" si="16"/>
        <v>4036.0837165110079</v>
      </c>
      <c r="I48" s="31">
        <f t="shared" si="16"/>
        <v>3825.6717692047469</v>
      </c>
      <c r="J48" s="31">
        <f t="shared" si="16"/>
        <v>3626.229165122983</v>
      </c>
      <c r="K48" s="31">
        <f t="shared" si="16"/>
        <v>3437.1840427706002</v>
      </c>
      <c r="L48" s="31">
        <f t="shared" si="16"/>
        <v>3257.994353337062</v>
      </c>
      <c r="M48" s="31">
        <f t="shared" si="16"/>
        <v>3088.1463064806276</v>
      </c>
      <c r="N48" s="31">
        <f t="shared" si="16"/>
        <v>2927.1528971380358</v>
      </c>
      <c r="O48" s="31">
        <f t="shared" si="16"/>
        <v>2774.5525091355789</v>
      </c>
      <c r="P48" s="31">
        <f t="shared" si="16"/>
        <v>2629.9075915977055</v>
      </c>
      <c r="Q48" s="31">
        <f t="shared" si="16"/>
        <v>2492.8034043580146</v>
      </c>
      <c r="R48" s="31">
        <f t="shared" si="16"/>
        <v>2362.8468287753694</v>
      </c>
      <c r="S48" s="31">
        <f t="shared" si="16"/>
        <v>2239.6652405453742</v>
      </c>
      <c r="T48" s="31">
        <f t="shared" si="16"/>
        <v>2122.9054412752362</v>
      </c>
      <c r="U48" s="31">
        <f t="shared" si="16"/>
        <v>2012.2326457585177</v>
      </c>
      <c r="V48" s="31">
        <f t="shared" si="16"/>
        <v>1907.3295220459881</v>
      </c>
      <c r="W48" s="31">
        <f t="shared" si="16"/>
        <v>1807.8952815601788</v>
      </c>
    </row>
    <row r="49" spans="1:23" x14ac:dyDescent="0.2">
      <c r="A49" s="26">
        <v>12</v>
      </c>
      <c r="B49" s="27"/>
      <c r="C49" s="27" t="s">
        <v>20</v>
      </c>
      <c r="D49" s="31">
        <f>D48</f>
        <v>5000</v>
      </c>
      <c r="E49" s="31">
        <f t="shared" ref="E49:W49" si="17">D49+E48</f>
        <v>9739.3364928909941</v>
      </c>
      <c r="F49" s="31">
        <f t="shared" si="17"/>
        <v>14231.598571460658</v>
      </c>
      <c r="G49" s="31">
        <f t="shared" si="17"/>
        <v>18489.66689237977</v>
      </c>
      <c r="H49" s="31">
        <f t="shared" si="17"/>
        <v>22525.750608890776</v>
      </c>
      <c r="I49" s="31">
        <f t="shared" si="17"/>
        <v>26351.422378095522</v>
      </c>
      <c r="J49" s="31">
        <f t="shared" si="17"/>
        <v>29977.651543218504</v>
      </c>
      <c r="K49" s="31">
        <f t="shared" si="17"/>
        <v>33414.835585989102</v>
      </c>
      <c r="L49" s="31">
        <f t="shared" si="17"/>
        <v>36672.829939326162</v>
      </c>
      <c r="M49" s="31">
        <f t="shared" si="17"/>
        <v>39760.976245806793</v>
      </c>
      <c r="N49" s="31">
        <f t="shared" si="17"/>
        <v>42688.129142944832</v>
      </c>
      <c r="O49" s="31">
        <f t="shared" si="17"/>
        <v>45462.681652080413</v>
      </c>
      <c r="P49" s="31">
        <f t="shared" si="17"/>
        <v>48092.589243678121</v>
      </c>
      <c r="Q49" s="31">
        <f t="shared" si="17"/>
        <v>50585.392648036133</v>
      </c>
      <c r="R49" s="31">
        <f t="shared" si="17"/>
        <v>52948.239476811505</v>
      </c>
      <c r="S49" s="31">
        <f t="shared" si="17"/>
        <v>55187.904717356876</v>
      </c>
      <c r="T49" s="31">
        <f t="shared" si="17"/>
        <v>57310.810158632114</v>
      </c>
      <c r="U49" s="31">
        <f t="shared" si="17"/>
        <v>59323.042804390629</v>
      </c>
      <c r="V49" s="31">
        <f t="shared" si="17"/>
        <v>61230.37232643662</v>
      </c>
      <c r="W49" s="31">
        <f t="shared" si="17"/>
        <v>63038.267607996801</v>
      </c>
    </row>
    <row r="50" spans="1:23" x14ac:dyDescent="0.2">
      <c r="A50" s="26">
        <v>13</v>
      </c>
    </row>
    <row r="51" spans="1:23" x14ac:dyDescent="0.2">
      <c r="A51" s="26">
        <v>14</v>
      </c>
      <c r="B51" s="27" t="s">
        <v>23</v>
      </c>
      <c r="C51" s="27" t="s">
        <v>28</v>
      </c>
      <c r="D51" s="31">
        <f>Lebenszykluskosten!$F$19</f>
        <v>5000</v>
      </c>
      <c r="E51" s="31">
        <f>Lebenszykluskosten!$F$19</f>
        <v>5000</v>
      </c>
      <c r="F51" s="31">
        <f>Lebenszykluskosten!$F$19</f>
        <v>5000</v>
      </c>
      <c r="G51" s="31">
        <f>Lebenszykluskosten!$F$19</f>
        <v>5000</v>
      </c>
      <c r="H51" s="31">
        <f>Lebenszykluskosten!$F$19</f>
        <v>5000</v>
      </c>
      <c r="I51" s="31">
        <f>Lebenszykluskosten!$F$19</f>
        <v>5000</v>
      </c>
      <c r="J51" s="31">
        <f>Lebenszykluskosten!$F$19</f>
        <v>5000</v>
      </c>
      <c r="K51" s="31">
        <f>Lebenszykluskosten!$F$19</f>
        <v>5000</v>
      </c>
      <c r="L51" s="31">
        <f>Lebenszykluskosten!$F$19</f>
        <v>5000</v>
      </c>
      <c r="M51" s="31">
        <f>Lebenszykluskosten!$F$19</f>
        <v>5000</v>
      </c>
      <c r="N51" s="31">
        <f>Lebenszykluskosten!$F$19</f>
        <v>5000</v>
      </c>
      <c r="O51" s="31">
        <f>Lebenszykluskosten!$F$19</f>
        <v>5000</v>
      </c>
      <c r="P51" s="31">
        <f>Lebenszykluskosten!$F$19</f>
        <v>5000</v>
      </c>
      <c r="Q51" s="31">
        <f>Lebenszykluskosten!$F$19</f>
        <v>5000</v>
      </c>
      <c r="R51" s="31">
        <f>Lebenszykluskosten!$F$19</f>
        <v>5000</v>
      </c>
      <c r="S51" s="31">
        <f>Lebenszykluskosten!$F$19</f>
        <v>5000</v>
      </c>
      <c r="T51" s="31">
        <f>Lebenszykluskosten!$F$19</f>
        <v>5000</v>
      </c>
      <c r="U51" s="31">
        <f>Lebenszykluskosten!$F$19</f>
        <v>5000</v>
      </c>
      <c r="V51" s="31">
        <f>Lebenszykluskosten!$F$19</f>
        <v>5000</v>
      </c>
      <c r="W51" s="31">
        <f>Lebenszykluskosten!$F$19</f>
        <v>5000</v>
      </c>
    </row>
    <row r="52" spans="1:23" ht="25.5" x14ac:dyDescent="0.2">
      <c r="A52" s="26">
        <v>15</v>
      </c>
      <c r="B52" s="27"/>
      <c r="C52" s="37" t="s">
        <v>29</v>
      </c>
      <c r="D52" s="31">
        <f>D51*D$9</f>
        <v>5000</v>
      </c>
      <c r="E52" s="31">
        <f>E51*E$41</f>
        <v>4739.336492890995</v>
      </c>
      <c r="F52" s="31">
        <f t="shared" ref="F52:W52" si="18">F51*F$41</f>
        <v>4492.2620785696645</v>
      </c>
      <c r="G52" s="31">
        <f t="shared" si="18"/>
        <v>4258.0683209191129</v>
      </c>
      <c r="H52" s="31">
        <f t="shared" si="18"/>
        <v>4036.0837165110079</v>
      </c>
      <c r="I52" s="31">
        <f t="shared" si="18"/>
        <v>3825.6717692047469</v>
      </c>
      <c r="J52" s="31">
        <f t="shared" si="18"/>
        <v>3626.229165122983</v>
      </c>
      <c r="K52" s="31">
        <f t="shared" si="18"/>
        <v>3437.1840427706002</v>
      </c>
      <c r="L52" s="31">
        <f t="shared" si="18"/>
        <v>3257.994353337062</v>
      </c>
      <c r="M52" s="31">
        <f t="shared" si="18"/>
        <v>3088.1463064806276</v>
      </c>
      <c r="N52" s="31">
        <f t="shared" si="18"/>
        <v>2927.1528971380358</v>
      </c>
      <c r="O52" s="31">
        <f t="shared" si="18"/>
        <v>2774.5525091355789</v>
      </c>
      <c r="P52" s="31">
        <f t="shared" si="18"/>
        <v>2629.9075915977055</v>
      </c>
      <c r="Q52" s="31">
        <f t="shared" si="18"/>
        <v>2492.8034043580146</v>
      </c>
      <c r="R52" s="31">
        <f t="shared" si="18"/>
        <v>2362.8468287753694</v>
      </c>
      <c r="S52" s="31">
        <f t="shared" si="18"/>
        <v>2239.6652405453742</v>
      </c>
      <c r="T52" s="31">
        <f t="shared" si="18"/>
        <v>2122.9054412752362</v>
      </c>
      <c r="U52" s="31">
        <f t="shared" si="18"/>
        <v>2012.2326457585177</v>
      </c>
      <c r="V52" s="31">
        <f t="shared" si="18"/>
        <v>1907.3295220459881</v>
      </c>
      <c r="W52" s="31">
        <f t="shared" si="18"/>
        <v>1807.8952815601788</v>
      </c>
    </row>
    <row r="53" spans="1:23" x14ac:dyDescent="0.2">
      <c r="A53" s="26">
        <v>16</v>
      </c>
      <c r="B53" s="27"/>
      <c r="C53" s="27" t="s">
        <v>20</v>
      </c>
      <c r="D53" s="31">
        <f>D52</f>
        <v>5000</v>
      </c>
      <c r="E53" s="31">
        <f t="shared" ref="E53:W53" si="19">D53+E52</f>
        <v>9739.3364928909941</v>
      </c>
      <c r="F53" s="31">
        <f t="shared" si="19"/>
        <v>14231.598571460658</v>
      </c>
      <c r="G53" s="31">
        <f t="shared" si="19"/>
        <v>18489.66689237977</v>
      </c>
      <c r="H53" s="31">
        <f t="shared" si="19"/>
        <v>22525.750608890776</v>
      </c>
      <c r="I53" s="31">
        <f t="shared" si="19"/>
        <v>26351.422378095522</v>
      </c>
      <c r="J53" s="31">
        <f t="shared" si="19"/>
        <v>29977.651543218504</v>
      </c>
      <c r="K53" s="31">
        <f t="shared" si="19"/>
        <v>33414.835585989102</v>
      </c>
      <c r="L53" s="31">
        <f t="shared" si="19"/>
        <v>36672.829939326162</v>
      </c>
      <c r="M53" s="31">
        <f t="shared" si="19"/>
        <v>39760.976245806793</v>
      </c>
      <c r="N53" s="31">
        <f t="shared" si="19"/>
        <v>42688.129142944832</v>
      </c>
      <c r="O53" s="31">
        <f t="shared" si="19"/>
        <v>45462.681652080413</v>
      </c>
      <c r="P53" s="31">
        <f t="shared" si="19"/>
        <v>48092.589243678121</v>
      </c>
      <c r="Q53" s="31">
        <f t="shared" si="19"/>
        <v>50585.392648036133</v>
      </c>
      <c r="R53" s="31">
        <f t="shared" si="19"/>
        <v>52948.239476811505</v>
      </c>
      <c r="S53" s="31">
        <f t="shared" si="19"/>
        <v>55187.904717356876</v>
      </c>
      <c r="T53" s="31">
        <f t="shared" si="19"/>
        <v>57310.810158632114</v>
      </c>
      <c r="U53" s="31">
        <f t="shared" si="19"/>
        <v>59323.042804390629</v>
      </c>
      <c r="V53" s="31">
        <f t="shared" si="19"/>
        <v>61230.37232643662</v>
      </c>
      <c r="W53" s="31">
        <f t="shared" si="19"/>
        <v>63038.267607996801</v>
      </c>
    </row>
    <row r="54" spans="1:23" x14ac:dyDescent="0.2">
      <c r="A54" s="26">
        <v>17</v>
      </c>
    </row>
    <row r="55" spans="1:23" x14ac:dyDescent="0.2">
      <c r="A55" s="26">
        <v>18</v>
      </c>
      <c r="B55" s="27" t="s">
        <v>24</v>
      </c>
      <c r="C55" s="27" t="s">
        <v>28</v>
      </c>
      <c r="D55" s="31">
        <f>Lebenszykluskosten!$H$19</f>
        <v>0</v>
      </c>
      <c r="E55" s="31">
        <f>Lebenszykluskosten!$H$19</f>
        <v>0</v>
      </c>
      <c r="F55" s="31">
        <f>Lebenszykluskosten!$H$19</f>
        <v>0</v>
      </c>
      <c r="G55" s="31">
        <f>Lebenszykluskosten!$H$19</f>
        <v>0</v>
      </c>
      <c r="H55" s="31">
        <f>Lebenszykluskosten!$H$19</f>
        <v>0</v>
      </c>
      <c r="I55" s="31">
        <f>Lebenszykluskosten!$H$19</f>
        <v>0</v>
      </c>
      <c r="J55" s="31">
        <f>Lebenszykluskosten!$H$19</f>
        <v>0</v>
      </c>
      <c r="K55" s="31">
        <f>Lebenszykluskosten!$H$19</f>
        <v>0</v>
      </c>
      <c r="L55" s="31">
        <f>Lebenszykluskosten!$H$19</f>
        <v>0</v>
      </c>
      <c r="M55" s="31">
        <f>Lebenszykluskosten!$H$19</f>
        <v>0</v>
      </c>
      <c r="N55" s="31">
        <f>Lebenszykluskosten!$H$19</f>
        <v>0</v>
      </c>
      <c r="O55" s="31">
        <f>Lebenszykluskosten!$H$19</f>
        <v>0</v>
      </c>
      <c r="P55" s="31">
        <f>Lebenszykluskosten!$H$19</f>
        <v>0</v>
      </c>
      <c r="Q55" s="31">
        <f>Lebenszykluskosten!$H$19</f>
        <v>0</v>
      </c>
      <c r="R55" s="31">
        <f>Lebenszykluskosten!$H$19</f>
        <v>0</v>
      </c>
      <c r="S55" s="31">
        <f>Lebenszykluskosten!$H$19</f>
        <v>0</v>
      </c>
      <c r="T55" s="31">
        <f>Lebenszykluskosten!$H$19</f>
        <v>0</v>
      </c>
      <c r="U55" s="31">
        <f>Lebenszykluskosten!$H$19</f>
        <v>0</v>
      </c>
      <c r="V55" s="31">
        <f>Lebenszykluskosten!$H$19</f>
        <v>0</v>
      </c>
      <c r="W55" s="31">
        <f>Lebenszykluskosten!$H$19</f>
        <v>0</v>
      </c>
    </row>
    <row r="56" spans="1:23" ht="25.5" x14ac:dyDescent="0.2">
      <c r="A56" s="26">
        <v>19</v>
      </c>
      <c r="B56" s="27"/>
      <c r="C56" s="37" t="s">
        <v>29</v>
      </c>
      <c r="D56" s="31">
        <f>D55*D$9</f>
        <v>0</v>
      </c>
      <c r="E56" s="31">
        <f>E55*E$9</f>
        <v>0</v>
      </c>
      <c r="F56" s="31">
        <f>F55*F$41</f>
        <v>0</v>
      </c>
      <c r="G56" s="31">
        <f t="shared" ref="G56:W56" si="20">G55*G$41</f>
        <v>0</v>
      </c>
      <c r="H56" s="31">
        <f t="shared" si="20"/>
        <v>0</v>
      </c>
      <c r="I56" s="31">
        <f t="shared" si="20"/>
        <v>0</v>
      </c>
      <c r="J56" s="31">
        <f t="shared" si="20"/>
        <v>0</v>
      </c>
      <c r="K56" s="31">
        <f t="shared" si="20"/>
        <v>0</v>
      </c>
      <c r="L56" s="31">
        <f t="shared" si="20"/>
        <v>0</v>
      </c>
      <c r="M56" s="31">
        <f t="shared" si="20"/>
        <v>0</v>
      </c>
      <c r="N56" s="31">
        <f t="shared" si="20"/>
        <v>0</v>
      </c>
      <c r="O56" s="31">
        <f t="shared" si="20"/>
        <v>0</v>
      </c>
      <c r="P56" s="31">
        <f t="shared" si="20"/>
        <v>0</v>
      </c>
      <c r="Q56" s="31">
        <f t="shared" si="20"/>
        <v>0</v>
      </c>
      <c r="R56" s="31">
        <f t="shared" si="20"/>
        <v>0</v>
      </c>
      <c r="S56" s="31">
        <f t="shared" si="20"/>
        <v>0</v>
      </c>
      <c r="T56" s="31">
        <f t="shared" si="20"/>
        <v>0</v>
      </c>
      <c r="U56" s="31">
        <f t="shared" si="20"/>
        <v>0</v>
      </c>
      <c r="V56" s="31">
        <f t="shared" si="20"/>
        <v>0</v>
      </c>
      <c r="W56" s="31">
        <f t="shared" si="20"/>
        <v>0</v>
      </c>
    </row>
    <row r="57" spans="1:23" x14ac:dyDescent="0.2">
      <c r="A57" s="26">
        <v>20</v>
      </c>
      <c r="B57" s="27"/>
      <c r="C57" s="27" t="s">
        <v>20</v>
      </c>
      <c r="D57" s="31">
        <f>D56</f>
        <v>0</v>
      </c>
      <c r="E57" s="31">
        <f t="shared" ref="E57:W57" si="21">D57+E56</f>
        <v>0</v>
      </c>
      <c r="F57" s="31">
        <f t="shared" si="21"/>
        <v>0</v>
      </c>
      <c r="G57" s="31">
        <f t="shared" si="21"/>
        <v>0</v>
      </c>
      <c r="H57" s="31">
        <f t="shared" si="21"/>
        <v>0</v>
      </c>
      <c r="I57" s="31">
        <f t="shared" si="21"/>
        <v>0</v>
      </c>
      <c r="J57" s="31">
        <f t="shared" si="21"/>
        <v>0</v>
      </c>
      <c r="K57" s="31">
        <f t="shared" si="21"/>
        <v>0</v>
      </c>
      <c r="L57" s="31">
        <f t="shared" si="21"/>
        <v>0</v>
      </c>
      <c r="M57" s="31">
        <f t="shared" si="21"/>
        <v>0</v>
      </c>
      <c r="N57" s="31">
        <f t="shared" si="21"/>
        <v>0</v>
      </c>
      <c r="O57" s="31">
        <f t="shared" si="21"/>
        <v>0</v>
      </c>
      <c r="P57" s="31">
        <f t="shared" si="21"/>
        <v>0</v>
      </c>
      <c r="Q57" s="31">
        <f t="shared" si="21"/>
        <v>0</v>
      </c>
      <c r="R57" s="31">
        <f t="shared" si="21"/>
        <v>0</v>
      </c>
      <c r="S57" s="31">
        <f t="shared" si="21"/>
        <v>0</v>
      </c>
      <c r="T57" s="31">
        <f t="shared" si="21"/>
        <v>0</v>
      </c>
      <c r="U57" s="31">
        <f t="shared" si="21"/>
        <v>0</v>
      </c>
      <c r="V57" s="31">
        <f t="shared" si="21"/>
        <v>0</v>
      </c>
      <c r="W57" s="31">
        <f t="shared" si="21"/>
        <v>0</v>
      </c>
    </row>
    <row r="58" spans="1:23" x14ac:dyDescent="0.2">
      <c r="A58" s="26">
        <v>21</v>
      </c>
    </row>
    <row r="59" spans="1:23" x14ac:dyDescent="0.2">
      <c r="A59" s="26">
        <v>22</v>
      </c>
      <c r="B59" s="27" t="s">
        <v>1</v>
      </c>
      <c r="C59" s="27" t="s">
        <v>28</v>
      </c>
      <c r="D59" s="31">
        <f>Lebenszykluskosten!$J$19</f>
        <v>0</v>
      </c>
      <c r="E59" s="31">
        <f>Lebenszykluskosten!$J$19</f>
        <v>0</v>
      </c>
      <c r="F59" s="31">
        <f>Lebenszykluskosten!$J$19</f>
        <v>0</v>
      </c>
      <c r="G59" s="31">
        <f>Lebenszykluskosten!$J$19</f>
        <v>0</v>
      </c>
      <c r="H59" s="31">
        <f>Lebenszykluskosten!$J$19</f>
        <v>0</v>
      </c>
      <c r="I59" s="31">
        <f>Lebenszykluskosten!$J$19</f>
        <v>0</v>
      </c>
      <c r="J59" s="31">
        <f>Lebenszykluskosten!$J$19</f>
        <v>0</v>
      </c>
      <c r="K59" s="31">
        <f>Lebenszykluskosten!$J$19</f>
        <v>0</v>
      </c>
      <c r="L59" s="31">
        <f>Lebenszykluskosten!$J$19</f>
        <v>0</v>
      </c>
      <c r="M59" s="31">
        <f>Lebenszykluskosten!$J$19</f>
        <v>0</v>
      </c>
      <c r="N59" s="31">
        <f>Lebenszykluskosten!$J$19</f>
        <v>0</v>
      </c>
      <c r="O59" s="31">
        <f>Lebenszykluskosten!$J$19</f>
        <v>0</v>
      </c>
      <c r="P59" s="31">
        <f>Lebenszykluskosten!$J$19</f>
        <v>0</v>
      </c>
      <c r="Q59" s="31">
        <f>Lebenszykluskosten!$J$19</f>
        <v>0</v>
      </c>
      <c r="R59" s="31">
        <f>Lebenszykluskosten!$J$19</f>
        <v>0</v>
      </c>
      <c r="S59" s="31">
        <f>Lebenszykluskosten!$J$19</f>
        <v>0</v>
      </c>
      <c r="T59" s="31">
        <f>Lebenszykluskosten!$J$19</f>
        <v>0</v>
      </c>
      <c r="U59" s="31">
        <f>Lebenszykluskosten!$J$19</f>
        <v>0</v>
      </c>
      <c r="V59" s="31">
        <f>Lebenszykluskosten!$J$19</f>
        <v>0</v>
      </c>
      <c r="W59" s="31">
        <f>Lebenszykluskosten!$J$19</f>
        <v>0</v>
      </c>
    </row>
    <row r="60" spans="1:23" ht="25.5" x14ac:dyDescent="0.2">
      <c r="A60" s="26">
        <v>23</v>
      </c>
      <c r="B60" s="27"/>
      <c r="C60" s="37" t="s">
        <v>29</v>
      </c>
      <c r="D60" s="31">
        <f>D59*D$9</f>
        <v>0</v>
      </c>
      <c r="E60" s="31">
        <f>E59*E$41</f>
        <v>0</v>
      </c>
      <c r="F60" s="31">
        <f t="shared" ref="F60:W60" si="22">F59*F$41</f>
        <v>0</v>
      </c>
      <c r="G60" s="31">
        <f t="shared" si="22"/>
        <v>0</v>
      </c>
      <c r="H60" s="31">
        <f t="shared" si="22"/>
        <v>0</v>
      </c>
      <c r="I60" s="31">
        <f t="shared" si="22"/>
        <v>0</v>
      </c>
      <c r="J60" s="31">
        <f t="shared" si="22"/>
        <v>0</v>
      </c>
      <c r="K60" s="31">
        <f t="shared" si="22"/>
        <v>0</v>
      </c>
      <c r="L60" s="31">
        <f t="shared" si="22"/>
        <v>0</v>
      </c>
      <c r="M60" s="31">
        <f t="shared" si="22"/>
        <v>0</v>
      </c>
      <c r="N60" s="31">
        <f t="shared" si="22"/>
        <v>0</v>
      </c>
      <c r="O60" s="31">
        <f t="shared" si="22"/>
        <v>0</v>
      </c>
      <c r="P60" s="31">
        <f t="shared" si="22"/>
        <v>0</v>
      </c>
      <c r="Q60" s="31">
        <f t="shared" si="22"/>
        <v>0</v>
      </c>
      <c r="R60" s="31">
        <f t="shared" si="22"/>
        <v>0</v>
      </c>
      <c r="S60" s="31">
        <f t="shared" si="22"/>
        <v>0</v>
      </c>
      <c r="T60" s="31">
        <f t="shared" si="22"/>
        <v>0</v>
      </c>
      <c r="U60" s="31">
        <f t="shared" si="22"/>
        <v>0</v>
      </c>
      <c r="V60" s="31">
        <f t="shared" si="22"/>
        <v>0</v>
      </c>
      <c r="W60" s="31">
        <f t="shared" si="22"/>
        <v>0</v>
      </c>
    </row>
    <row r="61" spans="1:23" x14ac:dyDescent="0.2">
      <c r="A61" s="26">
        <v>24</v>
      </c>
      <c r="B61" s="27"/>
      <c r="C61" s="27" t="s">
        <v>20</v>
      </c>
      <c r="D61" s="31">
        <f>D60</f>
        <v>0</v>
      </c>
      <c r="E61" s="31">
        <f t="shared" ref="E61:W61" si="23">D61+E60</f>
        <v>0</v>
      </c>
      <c r="F61" s="31">
        <f t="shared" si="23"/>
        <v>0</v>
      </c>
      <c r="G61" s="31">
        <f t="shared" si="23"/>
        <v>0</v>
      </c>
      <c r="H61" s="31">
        <f t="shared" si="23"/>
        <v>0</v>
      </c>
      <c r="I61" s="31">
        <f t="shared" si="23"/>
        <v>0</v>
      </c>
      <c r="J61" s="31">
        <f t="shared" si="23"/>
        <v>0</v>
      </c>
      <c r="K61" s="31">
        <f t="shared" si="23"/>
        <v>0</v>
      </c>
      <c r="L61" s="31">
        <f t="shared" si="23"/>
        <v>0</v>
      </c>
      <c r="M61" s="31">
        <f t="shared" si="23"/>
        <v>0</v>
      </c>
      <c r="N61" s="31">
        <f t="shared" si="23"/>
        <v>0</v>
      </c>
      <c r="O61" s="31">
        <f t="shared" si="23"/>
        <v>0</v>
      </c>
      <c r="P61" s="31">
        <f t="shared" si="23"/>
        <v>0</v>
      </c>
      <c r="Q61" s="31">
        <f t="shared" si="23"/>
        <v>0</v>
      </c>
      <c r="R61" s="31">
        <f t="shared" si="23"/>
        <v>0</v>
      </c>
      <c r="S61" s="31">
        <f t="shared" si="23"/>
        <v>0</v>
      </c>
      <c r="T61" s="31">
        <f t="shared" si="23"/>
        <v>0</v>
      </c>
      <c r="U61" s="31">
        <f t="shared" si="23"/>
        <v>0</v>
      </c>
      <c r="V61" s="31">
        <f t="shared" si="23"/>
        <v>0</v>
      </c>
      <c r="W61" s="31">
        <f t="shared" si="23"/>
        <v>0</v>
      </c>
    </row>
    <row r="62" spans="1:23" x14ac:dyDescent="0.2">
      <c r="A62" s="26">
        <v>25</v>
      </c>
    </row>
    <row r="63" spans="1:23" x14ac:dyDescent="0.2">
      <c r="A63" s="26">
        <v>26</v>
      </c>
      <c r="B63" s="27" t="s">
        <v>25</v>
      </c>
      <c r="C63" s="35" t="s">
        <v>28</v>
      </c>
      <c r="D63" s="31">
        <f>Lebenszykluskosten!$L$19</f>
        <v>0</v>
      </c>
      <c r="E63" s="31">
        <f>Lebenszykluskosten!$L$19</f>
        <v>0</v>
      </c>
      <c r="F63" s="31">
        <f>Lebenszykluskosten!$L$19</f>
        <v>0</v>
      </c>
      <c r="G63" s="31">
        <f>Lebenszykluskosten!$L$19</f>
        <v>0</v>
      </c>
      <c r="H63" s="31">
        <f>Lebenszykluskosten!$L$19</f>
        <v>0</v>
      </c>
      <c r="I63" s="31">
        <f>Lebenszykluskosten!$L$19</f>
        <v>0</v>
      </c>
      <c r="J63" s="31">
        <f>Lebenszykluskosten!$L$19</f>
        <v>0</v>
      </c>
      <c r="K63" s="31">
        <f>Lebenszykluskosten!$L$19</f>
        <v>0</v>
      </c>
      <c r="L63" s="31">
        <f>Lebenszykluskosten!$L$19</f>
        <v>0</v>
      </c>
      <c r="M63" s="31">
        <f>Lebenszykluskosten!$L$19</f>
        <v>0</v>
      </c>
      <c r="N63" s="31">
        <f>Lebenszykluskosten!$L$19</f>
        <v>0</v>
      </c>
      <c r="O63" s="31">
        <f>Lebenszykluskosten!$L$19</f>
        <v>0</v>
      </c>
      <c r="P63" s="31">
        <f>Lebenszykluskosten!$L$19</f>
        <v>0</v>
      </c>
      <c r="Q63" s="31">
        <f>Lebenszykluskosten!$L$19</f>
        <v>0</v>
      </c>
      <c r="R63" s="31">
        <f>Lebenszykluskosten!$L$19</f>
        <v>0</v>
      </c>
      <c r="S63" s="31">
        <f>Lebenszykluskosten!$L$19</f>
        <v>0</v>
      </c>
      <c r="T63" s="31">
        <f>Lebenszykluskosten!$L$19</f>
        <v>0</v>
      </c>
      <c r="U63" s="31">
        <f>Lebenszykluskosten!$L$19</f>
        <v>0</v>
      </c>
      <c r="V63" s="31">
        <f>Lebenszykluskosten!$L$19</f>
        <v>0</v>
      </c>
      <c r="W63" s="31">
        <f>Lebenszykluskosten!$L$19</f>
        <v>0</v>
      </c>
    </row>
    <row r="64" spans="1:23" ht="25.5" x14ac:dyDescent="0.2">
      <c r="A64" s="26">
        <v>27</v>
      </c>
      <c r="B64" s="27"/>
      <c r="C64" s="37" t="s">
        <v>29</v>
      </c>
      <c r="D64" s="31">
        <f>D63*D$9</f>
        <v>0</v>
      </c>
      <c r="E64" s="31">
        <f>E63*E$41</f>
        <v>0</v>
      </c>
      <c r="F64" s="31">
        <f t="shared" ref="F64:W64" si="24">F63*F$41</f>
        <v>0</v>
      </c>
      <c r="G64" s="31">
        <f t="shared" si="24"/>
        <v>0</v>
      </c>
      <c r="H64" s="31">
        <f t="shared" si="24"/>
        <v>0</v>
      </c>
      <c r="I64" s="31">
        <f t="shared" si="24"/>
        <v>0</v>
      </c>
      <c r="J64" s="31">
        <f t="shared" si="24"/>
        <v>0</v>
      </c>
      <c r="K64" s="31">
        <f t="shared" si="24"/>
        <v>0</v>
      </c>
      <c r="L64" s="31">
        <f t="shared" si="24"/>
        <v>0</v>
      </c>
      <c r="M64" s="31">
        <f t="shared" si="24"/>
        <v>0</v>
      </c>
      <c r="N64" s="31">
        <f t="shared" si="24"/>
        <v>0</v>
      </c>
      <c r="O64" s="31">
        <f t="shared" si="24"/>
        <v>0</v>
      </c>
      <c r="P64" s="31">
        <f t="shared" si="24"/>
        <v>0</v>
      </c>
      <c r="Q64" s="31">
        <f t="shared" si="24"/>
        <v>0</v>
      </c>
      <c r="R64" s="31">
        <f t="shared" si="24"/>
        <v>0</v>
      </c>
      <c r="S64" s="31">
        <f t="shared" si="24"/>
        <v>0</v>
      </c>
      <c r="T64" s="31">
        <f t="shared" si="24"/>
        <v>0</v>
      </c>
      <c r="U64" s="31">
        <f t="shared" si="24"/>
        <v>0</v>
      </c>
      <c r="V64" s="31">
        <f t="shared" si="24"/>
        <v>0</v>
      </c>
      <c r="W64" s="31">
        <f t="shared" si="24"/>
        <v>0</v>
      </c>
    </row>
    <row r="65" spans="1:23" x14ac:dyDescent="0.2">
      <c r="A65" s="26">
        <v>28</v>
      </c>
      <c r="B65" s="27"/>
      <c r="C65" s="27" t="s">
        <v>20</v>
      </c>
      <c r="D65" s="31">
        <f>D64</f>
        <v>0</v>
      </c>
      <c r="E65" s="31">
        <f t="shared" ref="E65:W65" si="25">D65+E64</f>
        <v>0</v>
      </c>
      <c r="F65" s="31">
        <f t="shared" si="25"/>
        <v>0</v>
      </c>
      <c r="G65" s="31">
        <f t="shared" si="25"/>
        <v>0</v>
      </c>
      <c r="H65" s="31">
        <f t="shared" si="25"/>
        <v>0</v>
      </c>
      <c r="I65" s="31">
        <f t="shared" si="25"/>
        <v>0</v>
      </c>
      <c r="J65" s="31">
        <f t="shared" si="25"/>
        <v>0</v>
      </c>
      <c r="K65" s="31">
        <f t="shared" si="25"/>
        <v>0</v>
      </c>
      <c r="L65" s="31">
        <f t="shared" si="25"/>
        <v>0</v>
      </c>
      <c r="M65" s="31">
        <f t="shared" si="25"/>
        <v>0</v>
      </c>
      <c r="N65" s="31">
        <f t="shared" si="25"/>
        <v>0</v>
      </c>
      <c r="O65" s="31">
        <f t="shared" si="25"/>
        <v>0</v>
      </c>
      <c r="P65" s="31">
        <f t="shared" si="25"/>
        <v>0</v>
      </c>
      <c r="Q65" s="31">
        <f t="shared" si="25"/>
        <v>0</v>
      </c>
      <c r="R65" s="31">
        <f t="shared" si="25"/>
        <v>0</v>
      </c>
      <c r="S65" s="31">
        <f t="shared" si="25"/>
        <v>0</v>
      </c>
      <c r="T65" s="31">
        <f t="shared" si="25"/>
        <v>0</v>
      </c>
      <c r="U65" s="31">
        <f t="shared" si="25"/>
        <v>0</v>
      </c>
      <c r="V65" s="31">
        <f t="shared" si="25"/>
        <v>0</v>
      </c>
      <c r="W65" s="31">
        <f t="shared" si="25"/>
        <v>0</v>
      </c>
    </row>
  </sheetData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3:E38"/>
  <sheetViews>
    <sheetView workbookViewId="0">
      <selection activeCell="H27" sqref="H27"/>
    </sheetView>
  </sheetViews>
  <sheetFormatPr baseColWidth="10" defaultRowHeight="12.75" x14ac:dyDescent="0.2"/>
  <sheetData>
    <row r="3" spans="2:5" ht="15" x14ac:dyDescent="0.25">
      <c r="B3" s="48" t="s">
        <v>44</v>
      </c>
    </row>
    <row r="4" spans="2:5" x14ac:dyDescent="0.2">
      <c r="B4" s="49" t="s">
        <v>45</v>
      </c>
    </row>
    <row r="5" spans="2:5" x14ac:dyDescent="0.2">
      <c r="B5" s="50" t="s">
        <v>46</v>
      </c>
    </row>
    <row r="7" spans="2:5" x14ac:dyDescent="0.2">
      <c r="B7" s="51" t="s">
        <v>47</v>
      </c>
    </row>
    <row r="10" spans="2:5" ht="15" x14ac:dyDescent="0.2">
      <c r="B10" s="52" t="s">
        <v>48</v>
      </c>
    </row>
    <row r="11" spans="2:5" x14ac:dyDescent="0.2">
      <c r="B11" s="50" t="s">
        <v>49</v>
      </c>
    </row>
    <row r="12" spans="2:5" x14ac:dyDescent="0.2">
      <c r="B12" s="50" t="s">
        <v>50</v>
      </c>
    </row>
    <row r="13" spans="2:5" x14ac:dyDescent="0.2">
      <c r="B13" s="50"/>
    </row>
    <row r="14" spans="2:5" x14ac:dyDescent="0.2">
      <c r="B14" s="50" t="s">
        <v>51</v>
      </c>
      <c r="E14" s="53">
        <v>0.04</v>
      </c>
    </row>
    <row r="15" spans="2:5" ht="14.25" x14ac:dyDescent="0.2">
      <c r="B15" s="54"/>
    </row>
    <row r="16" spans="2:5" x14ac:dyDescent="0.2">
      <c r="B16" s="55" t="s">
        <v>11</v>
      </c>
      <c r="C16" s="55" t="s">
        <v>52</v>
      </c>
      <c r="D16" s="55"/>
    </row>
    <row r="17" spans="2:4" x14ac:dyDescent="0.2">
      <c r="B17">
        <v>2010</v>
      </c>
      <c r="C17" s="56">
        <v>22</v>
      </c>
      <c r="D17" s="56"/>
    </row>
    <row r="18" spans="2:4" x14ac:dyDescent="0.2">
      <c r="B18">
        <v>2011</v>
      </c>
      <c r="C18" s="56">
        <f>$C$17*(1+$E$14)^(B18-$B$17)</f>
        <v>22.880000000000003</v>
      </c>
    </row>
    <row r="19" spans="2:4" x14ac:dyDescent="0.2">
      <c r="B19">
        <v>2012</v>
      </c>
      <c r="C19" s="56">
        <f>$C$17*(1+$E$14)^(B19-$B$17)</f>
        <v>23.795200000000001</v>
      </c>
    </row>
    <row r="20" spans="2:4" x14ac:dyDescent="0.2">
      <c r="B20">
        <v>2013</v>
      </c>
      <c r="C20" s="56">
        <f t="shared" ref="C20:C33" si="0">$C$17*(1+$E$14)^(B20-$B$17)</f>
        <v>24.747008000000001</v>
      </c>
    </row>
    <row r="21" spans="2:4" x14ac:dyDescent="0.2">
      <c r="B21">
        <v>2014</v>
      </c>
      <c r="C21" s="56">
        <f t="shared" si="0"/>
        <v>25.736888320000006</v>
      </c>
    </row>
    <row r="22" spans="2:4" x14ac:dyDescent="0.2">
      <c r="B22">
        <v>2015</v>
      </c>
      <c r="C22" s="56">
        <f t="shared" si="0"/>
        <v>26.766363852800009</v>
      </c>
    </row>
    <row r="23" spans="2:4" x14ac:dyDescent="0.2">
      <c r="B23">
        <v>2016</v>
      </c>
      <c r="C23" s="56">
        <f t="shared" si="0"/>
        <v>27.837018406912009</v>
      </c>
    </row>
    <row r="24" spans="2:4" x14ac:dyDescent="0.2">
      <c r="B24">
        <v>2017</v>
      </c>
      <c r="C24" s="56">
        <f t="shared" si="0"/>
        <v>28.950499143188487</v>
      </c>
    </row>
    <row r="25" spans="2:4" x14ac:dyDescent="0.2">
      <c r="B25">
        <v>2018</v>
      </c>
      <c r="C25" s="56">
        <f t="shared" si="0"/>
        <v>30.108519108916031</v>
      </c>
    </row>
    <row r="26" spans="2:4" x14ac:dyDescent="0.2">
      <c r="B26">
        <v>2019</v>
      </c>
      <c r="C26" s="56">
        <f t="shared" si="0"/>
        <v>31.312859873272675</v>
      </c>
    </row>
    <row r="27" spans="2:4" x14ac:dyDescent="0.2">
      <c r="B27">
        <v>2020</v>
      </c>
      <c r="C27" s="56">
        <f t="shared" si="0"/>
        <v>32.565374268203584</v>
      </c>
    </row>
    <row r="28" spans="2:4" x14ac:dyDescent="0.2">
      <c r="B28">
        <v>2021</v>
      </c>
      <c r="C28" s="56">
        <f t="shared" si="0"/>
        <v>33.86798923893172</v>
      </c>
    </row>
    <row r="29" spans="2:4" x14ac:dyDescent="0.2">
      <c r="B29">
        <v>2022</v>
      </c>
      <c r="C29" s="56">
        <f t="shared" si="0"/>
        <v>35.222708808488996</v>
      </c>
    </row>
    <row r="30" spans="2:4" x14ac:dyDescent="0.2">
      <c r="B30">
        <v>2023</v>
      </c>
      <c r="C30" s="56">
        <f t="shared" si="0"/>
        <v>36.631617160828561</v>
      </c>
    </row>
    <row r="31" spans="2:4" ht="14.25" x14ac:dyDescent="0.2">
      <c r="B31" s="54">
        <v>2024</v>
      </c>
      <c r="C31" s="56">
        <f t="shared" si="0"/>
        <v>38.096881847261699</v>
      </c>
    </row>
    <row r="32" spans="2:4" ht="14.25" x14ac:dyDescent="0.2">
      <c r="B32" s="54">
        <v>2025</v>
      </c>
      <c r="C32" s="56">
        <f t="shared" si="0"/>
        <v>39.620757121152167</v>
      </c>
    </row>
    <row r="33" spans="2:3" ht="14.25" x14ac:dyDescent="0.2">
      <c r="B33" s="54">
        <v>2026</v>
      </c>
      <c r="C33" s="56">
        <f t="shared" si="0"/>
        <v>41.205587405998259</v>
      </c>
    </row>
    <row r="34" spans="2:3" ht="14.25" x14ac:dyDescent="0.2">
      <c r="B34" s="54"/>
    </row>
    <row r="35" spans="2:3" ht="14.25" x14ac:dyDescent="0.2">
      <c r="B35" s="54"/>
    </row>
    <row r="36" spans="2:3" ht="14.25" x14ac:dyDescent="0.2">
      <c r="B36" s="54"/>
    </row>
    <row r="37" spans="2:3" ht="14.25" x14ac:dyDescent="0.2">
      <c r="B37" s="54"/>
    </row>
    <row r="38" spans="2:3" ht="14.25" x14ac:dyDescent="0.2">
      <c r="B38" s="54"/>
    </row>
  </sheetData>
  <hyperlinks>
    <hyperlink ref="B7" r:id="rId1" xr:uid="{00000000-0004-0000-0300-000000000000}"/>
  </hyperlink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3</vt:i4>
      </vt:variant>
      <vt:variant>
        <vt:lpstr>Diagramme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5" baseType="lpstr">
      <vt:lpstr>Lebenszykluskosten</vt:lpstr>
      <vt:lpstr>Hilfsrechnungen</vt:lpstr>
      <vt:lpstr>Strompreise</vt:lpstr>
      <vt:lpstr>Diagramm</vt:lpstr>
      <vt:lpstr>Lebenszykluskosten!Druckbereich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Anhang 6 der VwVBU: Berechnungshilfe zur Berechnung der Lebenszykluskosten</dc:title>
  <dc:subject>Berechnungshilfe zur Berechnung von Lebenszykluskosten</dc:subject>
  <dc:creator>Senatsverwaltung für Stadtentwicklung und Umwelt</dc:creator>
  <cp:lastModifiedBy>Viana de Abreu, Matthias</cp:lastModifiedBy>
  <cp:lastPrinted>2011-05-27T10:15:35Z</cp:lastPrinted>
  <dcterms:created xsi:type="dcterms:W3CDTF">2009-05-08T11:12:31Z</dcterms:created>
  <dcterms:modified xsi:type="dcterms:W3CDTF">2026-02-24T09:19:40Z</dcterms:modified>
</cp:coreProperties>
</file>