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I:\DATEN\FM\50_Verträge\110_Vergabe(O)\20_in_Arbeit\26.06.-30.05_Wachschutz_041\2_Vergabeunterlagen\"/>
    </mc:Choice>
  </mc:AlternateContent>
  <xr:revisionPtr revIDLastSave="0" documentId="8_{7F490E8E-AE03-4299-AB4B-2D8493780966}" xr6:coauthVersionLast="47" xr6:coauthVersionMax="47" xr10:uidLastSave="{00000000-0000-0000-0000-000000000000}"/>
  <workbookProtection workbookAlgorithmName="SHA-512" workbookHashValue="ApYE7HWLfKkEBIV11VHNKpcrWRzc0AyJSjy4bXRopLrHub4UpMUPgu5BXBtIaz2//rknlU0kPbdfa43uRUueEQ==" workbookSaltValue="TYp9aGn2emrvvom4UeE3bQ==" workbookSpinCount="100000" lockStructure="1"/>
  <bookViews>
    <workbookView xWindow="-120" yWindow="-120" windowWidth="29040" windowHeight="15720" xr2:uid="{CCD9F920-70C9-4841-BAA8-24DD4E49AC65}"/>
  </bookViews>
  <sheets>
    <sheet name="Leistungsbeschreibung II " sheetId="1" r:id="rId1"/>
    <sheet name="SVS Wach-Schließdienst 26" sheetId="2" r:id="rId2"/>
    <sheet name="SVS Revierdienst 26" sheetId="3" r:id="rId3"/>
    <sheet name=" Preisblatt Sicherheit " sheetId="4" r:id="rId4"/>
    <sheet name="Tage" sheetId="5" r:id="rId5"/>
  </sheets>
  <definedNames>
    <definedName name="_xlnm._FilterDatabase" localSheetId="4" hidden="1">Tage!$B$7:$J$739</definedName>
    <definedName name="Brutto">' Preisblatt Sicherheit '!$L$129</definedName>
    <definedName name="_xlnm.Print_Area" localSheetId="3">' Preisblatt Sicherheit '!$A$5:$O$134</definedName>
    <definedName name="_xlnm.Print_Area" localSheetId="0">'Leistungsbeschreibung II '!$A$1:$D$109</definedName>
    <definedName name="_xlnm.Print_Area" localSheetId="2">'SVS Revierdienst 26'!$A$1:$T$68</definedName>
    <definedName name="_xlnm.Print_Area" localSheetId="1">'SVS Wach-Schließdienst 26'!$A$1:$N$64</definedName>
    <definedName name="MyChanged" hidden="1">0</definedName>
    <definedName name="MyVersion" hidden="1">43743.7486111111</definedName>
    <definedName name="Netto">' Preisblatt Sicherheit '!$J$129</definedName>
    <definedName name="Ust">' Preisblatt Sicherheit '!$K$129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88" i="5" l="1"/>
  <c r="I587" i="5"/>
  <c r="D163" i="5"/>
  <c r="D162" i="5"/>
  <c r="V18" i="5"/>
  <c r="U18" i="5"/>
  <c r="T18" i="5"/>
  <c r="S18" i="5"/>
  <c r="R18" i="5"/>
  <c r="Q18" i="5"/>
  <c r="P18" i="5"/>
  <c r="O18" i="5"/>
  <c r="N18" i="5"/>
  <c r="V15" i="5"/>
  <c r="V21" i="5" s="1"/>
  <c r="U15" i="5"/>
  <c r="U21" i="5" s="1"/>
  <c r="T15" i="5"/>
  <c r="T21" i="5" s="1"/>
  <c r="T9" i="5" s="1"/>
  <c r="S15" i="5"/>
  <c r="S21" i="5" s="1"/>
  <c r="S9" i="5" s="1"/>
  <c r="R15" i="5"/>
  <c r="R21" i="5" s="1"/>
  <c r="R9" i="5" s="1"/>
  <c r="Q15" i="5"/>
  <c r="Q21" i="5" s="1"/>
  <c r="Q9" i="5" s="1"/>
  <c r="P15" i="5"/>
  <c r="P21" i="5" s="1"/>
  <c r="P9" i="5" s="1"/>
  <c r="O15" i="5"/>
  <c r="O21" i="5" s="1"/>
  <c r="O9" i="5" s="1"/>
  <c r="N15" i="5"/>
  <c r="N21" i="5" s="1"/>
  <c r="Y10" i="5"/>
  <c r="W10" i="5"/>
  <c r="D132" i="4"/>
  <c r="D128" i="4"/>
  <c r="J125" i="4"/>
  <c r="J124" i="4"/>
  <c r="I124" i="4"/>
  <c r="I125" i="4" s="1"/>
  <c r="J123" i="4"/>
  <c r="I123" i="4"/>
  <c r="H123" i="4"/>
  <c r="J122" i="4"/>
  <c r="I122" i="4"/>
  <c r="H122" i="4"/>
  <c r="H124" i="4" s="1"/>
  <c r="H125" i="4" s="1"/>
  <c r="N120" i="4" s="1"/>
  <c r="J117" i="4"/>
  <c r="J118" i="4" s="1"/>
  <c r="J116" i="4"/>
  <c r="I116" i="4"/>
  <c r="H116" i="4"/>
  <c r="J115" i="4"/>
  <c r="I115" i="4"/>
  <c r="I117" i="4" s="1"/>
  <c r="I118" i="4" s="1"/>
  <c r="H115" i="4"/>
  <c r="H117" i="4" s="1"/>
  <c r="H118" i="4" s="1"/>
  <c r="N113" i="4" s="1"/>
  <c r="L110" i="4"/>
  <c r="L111" i="4" s="1"/>
  <c r="K110" i="4"/>
  <c r="K111" i="4" s="1"/>
  <c r="H110" i="4"/>
  <c r="H111" i="4" s="1"/>
  <c r="F110" i="4"/>
  <c r="L109" i="4"/>
  <c r="K109" i="4"/>
  <c r="J109" i="4"/>
  <c r="I109" i="4"/>
  <c r="I110" i="4" s="1"/>
  <c r="I111" i="4" s="1"/>
  <c r="H109" i="4"/>
  <c r="L108" i="4"/>
  <c r="K108" i="4"/>
  <c r="J108" i="4"/>
  <c r="J110" i="4" s="1"/>
  <c r="J111" i="4" s="1"/>
  <c r="I108" i="4"/>
  <c r="H108" i="4"/>
  <c r="J104" i="4"/>
  <c r="J103" i="4"/>
  <c r="I103" i="4"/>
  <c r="I104" i="4" s="1"/>
  <c r="F103" i="4"/>
  <c r="J102" i="4"/>
  <c r="I102" i="4"/>
  <c r="H102" i="4"/>
  <c r="J101" i="4"/>
  <c r="I101" i="4"/>
  <c r="H101" i="4"/>
  <c r="H103" i="4" s="1"/>
  <c r="H104" i="4" s="1"/>
  <c r="H97" i="4"/>
  <c r="N92" i="4" s="1"/>
  <c r="H96" i="4"/>
  <c r="J95" i="4"/>
  <c r="I95" i="4"/>
  <c r="H95" i="4"/>
  <c r="J94" i="4"/>
  <c r="J96" i="4" s="1"/>
  <c r="J97" i="4" s="1"/>
  <c r="I94" i="4"/>
  <c r="I96" i="4" s="1"/>
  <c r="I97" i="4" s="1"/>
  <c r="H94" i="4"/>
  <c r="H89" i="4"/>
  <c r="H90" i="4" s="1"/>
  <c r="N85" i="4" s="1"/>
  <c r="H88" i="4"/>
  <c r="H87" i="4"/>
  <c r="H81" i="4"/>
  <c r="H80" i="4"/>
  <c r="H82" i="4" s="1"/>
  <c r="H83" i="4" s="1"/>
  <c r="N78" i="4" s="1"/>
  <c r="H74" i="4"/>
  <c r="H73" i="4"/>
  <c r="H75" i="4" s="1"/>
  <c r="H76" i="4" s="1"/>
  <c r="N71" i="4" s="1"/>
  <c r="M66" i="4"/>
  <c r="L66" i="4"/>
  <c r="K66" i="4"/>
  <c r="J66" i="4"/>
  <c r="I66" i="4"/>
  <c r="H66" i="4"/>
  <c r="M65" i="4"/>
  <c r="M67" i="4" s="1"/>
  <c r="M68" i="4" s="1"/>
  <c r="L65" i="4"/>
  <c r="L67" i="4" s="1"/>
  <c r="L68" i="4" s="1"/>
  <c r="K65" i="4"/>
  <c r="K67" i="4" s="1"/>
  <c r="K68" i="4" s="1"/>
  <c r="J65" i="4"/>
  <c r="J67" i="4" s="1"/>
  <c r="J68" i="4" s="1"/>
  <c r="I65" i="4"/>
  <c r="I67" i="4" s="1"/>
  <c r="I68" i="4" s="1"/>
  <c r="H65" i="4"/>
  <c r="H67" i="4" s="1"/>
  <c r="H68" i="4" s="1"/>
  <c r="I60" i="4"/>
  <c r="I59" i="4"/>
  <c r="H59" i="4"/>
  <c r="H60" i="4" s="1"/>
  <c r="J58" i="4"/>
  <c r="I58" i="4"/>
  <c r="H58" i="4"/>
  <c r="J57" i="4"/>
  <c r="J59" i="4" s="1"/>
  <c r="J60" i="4" s="1"/>
  <c r="I57" i="4"/>
  <c r="H57" i="4"/>
  <c r="K50" i="4"/>
  <c r="J50" i="4"/>
  <c r="I50" i="4"/>
  <c r="H50" i="4"/>
  <c r="K49" i="4"/>
  <c r="K51" i="4" s="1"/>
  <c r="K52" i="4" s="1"/>
  <c r="J49" i="4"/>
  <c r="J51" i="4" s="1"/>
  <c r="J52" i="4" s="1"/>
  <c r="I49" i="4"/>
  <c r="I51" i="4" s="1"/>
  <c r="I52" i="4" s="1"/>
  <c r="H49" i="4"/>
  <c r="H51" i="4" s="1"/>
  <c r="H52" i="4" s="1"/>
  <c r="N47" i="4" s="1"/>
  <c r="H43" i="4"/>
  <c r="H44" i="4" s="1"/>
  <c r="H45" i="4" s="1"/>
  <c r="N40" i="4" s="1"/>
  <c r="H42" i="4"/>
  <c r="F40" i="4"/>
  <c r="H36" i="4"/>
  <c r="H35" i="4"/>
  <c r="H37" i="4" s="1"/>
  <c r="H38" i="4" s="1"/>
  <c r="N33" i="4" s="1"/>
  <c r="H29" i="4"/>
  <c r="H28" i="4"/>
  <c r="H30" i="4" s="1"/>
  <c r="H31" i="4" s="1"/>
  <c r="N26" i="4" s="1"/>
  <c r="M19" i="4"/>
  <c r="L19" i="4"/>
  <c r="K19" i="4"/>
  <c r="J19" i="4"/>
  <c r="I19" i="4"/>
  <c r="H19" i="4"/>
  <c r="M18" i="4"/>
  <c r="M20" i="4" s="1"/>
  <c r="M21" i="4" s="1"/>
  <c r="L18" i="4"/>
  <c r="L20" i="4" s="1"/>
  <c r="L21" i="4" s="1"/>
  <c r="K18" i="4"/>
  <c r="K20" i="4" s="1"/>
  <c r="K21" i="4" s="1"/>
  <c r="J18" i="4"/>
  <c r="J20" i="4" s="1"/>
  <c r="J21" i="4" s="1"/>
  <c r="I18" i="4"/>
  <c r="I20" i="4" s="1"/>
  <c r="I21" i="4" s="1"/>
  <c r="H18" i="4"/>
  <c r="H20" i="4" s="1"/>
  <c r="H21" i="4" s="1"/>
  <c r="N16" i="4" s="1"/>
  <c r="M11" i="4"/>
  <c r="L11" i="4"/>
  <c r="K11" i="4"/>
  <c r="J11" i="4"/>
  <c r="I11" i="4"/>
  <c r="H11" i="4"/>
  <c r="M10" i="4"/>
  <c r="M12" i="4" s="1"/>
  <c r="M13" i="4" s="1"/>
  <c r="L10" i="4"/>
  <c r="L12" i="4" s="1"/>
  <c r="L13" i="4" s="1"/>
  <c r="K10" i="4"/>
  <c r="K12" i="4" s="1"/>
  <c r="K13" i="4" s="1"/>
  <c r="J10" i="4"/>
  <c r="J12" i="4" s="1"/>
  <c r="J13" i="4" s="1"/>
  <c r="I10" i="4"/>
  <c r="I12" i="4" s="1"/>
  <c r="I13" i="4" s="1"/>
  <c r="H10" i="4"/>
  <c r="H12" i="4" s="1"/>
  <c r="H13" i="4" s="1"/>
  <c r="N8" i="4" s="1"/>
  <c r="L60" i="3"/>
  <c r="C60" i="3"/>
  <c r="T59" i="3"/>
  <c r="S59" i="3"/>
  <c r="R59" i="3"/>
  <c r="O59" i="3"/>
  <c r="L59" i="3"/>
  <c r="I59" i="3"/>
  <c r="H59" i="3"/>
  <c r="G59" i="3"/>
  <c r="F59" i="3"/>
  <c r="E59" i="3"/>
  <c r="D59" i="3"/>
  <c r="T58" i="3"/>
  <c r="R58" i="3"/>
  <c r="P58" i="3"/>
  <c r="O58" i="3"/>
  <c r="L58" i="3"/>
  <c r="I58" i="3"/>
  <c r="H58" i="3"/>
  <c r="F58" i="3"/>
  <c r="E58" i="3"/>
  <c r="D58" i="3"/>
  <c r="R57" i="3"/>
  <c r="O57" i="3"/>
  <c r="N57" i="3"/>
  <c r="L57" i="3"/>
  <c r="I57" i="3"/>
  <c r="F57" i="3"/>
  <c r="E57" i="3"/>
  <c r="D57" i="3"/>
  <c r="S56" i="3"/>
  <c r="R56" i="3"/>
  <c r="O56" i="3"/>
  <c r="L56" i="3"/>
  <c r="I56" i="3"/>
  <c r="G56" i="3"/>
  <c r="F56" i="3"/>
  <c r="E56" i="3"/>
  <c r="D56" i="3"/>
  <c r="T55" i="3"/>
  <c r="S55" i="3"/>
  <c r="R55" i="3"/>
  <c r="O55" i="3"/>
  <c r="L55" i="3"/>
  <c r="I55" i="3"/>
  <c r="H55" i="3"/>
  <c r="G55" i="3"/>
  <c r="F55" i="3"/>
  <c r="E55" i="3"/>
  <c r="D55" i="3"/>
  <c r="T54" i="3"/>
  <c r="R54" i="3"/>
  <c r="P54" i="3"/>
  <c r="O54" i="3"/>
  <c r="L54" i="3"/>
  <c r="I54" i="3"/>
  <c r="H54" i="3"/>
  <c r="F54" i="3"/>
  <c r="E54" i="3"/>
  <c r="D54" i="3"/>
  <c r="R53" i="3"/>
  <c r="O53" i="3"/>
  <c r="L53" i="3"/>
  <c r="J53" i="3"/>
  <c r="I53" i="3"/>
  <c r="F53" i="3"/>
  <c r="E53" i="3"/>
  <c r="D53" i="3"/>
  <c r="S52" i="3"/>
  <c r="R52" i="3"/>
  <c r="O52" i="3"/>
  <c r="N52" i="3"/>
  <c r="L52" i="3"/>
  <c r="I52" i="3"/>
  <c r="G52" i="3"/>
  <c r="F52" i="3"/>
  <c r="E52" i="3"/>
  <c r="D52" i="3"/>
  <c r="T51" i="3"/>
  <c r="S51" i="3"/>
  <c r="R51" i="3"/>
  <c r="P51" i="3"/>
  <c r="O51" i="3"/>
  <c r="L51" i="3"/>
  <c r="I51" i="3"/>
  <c r="H51" i="3"/>
  <c r="G51" i="3"/>
  <c r="F51" i="3"/>
  <c r="E51" i="3"/>
  <c r="D51" i="3"/>
  <c r="T49" i="3"/>
  <c r="R49" i="3"/>
  <c r="P49" i="3"/>
  <c r="O49" i="3"/>
  <c r="L49" i="3"/>
  <c r="I49" i="3"/>
  <c r="H49" i="3"/>
  <c r="F49" i="3"/>
  <c r="E49" i="3"/>
  <c r="D49" i="3"/>
  <c r="R48" i="3"/>
  <c r="O48" i="3"/>
  <c r="O60" i="3" s="1"/>
  <c r="L48" i="3"/>
  <c r="J48" i="3"/>
  <c r="I48" i="3"/>
  <c r="F48" i="3"/>
  <c r="E48" i="3"/>
  <c r="D48" i="3"/>
  <c r="F45" i="3"/>
  <c r="C45" i="3"/>
  <c r="S44" i="3"/>
  <c r="R44" i="3"/>
  <c r="O44" i="3"/>
  <c r="L44" i="3"/>
  <c r="J44" i="3"/>
  <c r="I44" i="3"/>
  <c r="G44" i="3"/>
  <c r="F44" i="3"/>
  <c r="E44" i="3"/>
  <c r="D44" i="3"/>
  <c r="T43" i="3"/>
  <c r="S43" i="3"/>
  <c r="R43" i="3"/>
  <c r="O43" i="3"/>
  <c r="L43" i="3"/>
  <c r="I43" i="3"/>
  <c r="G43" i="3"/>
  <c r="F43" i="3"/>
  <c r="E43" i="3"/>
  <c r="D43" i="3"/>
  <c r="T42" i="3"/>
  <c r="R42" i="3"/>
  <c r="P42" i="3"/>
  <c r="O42" i="3"/>
  <c r="L42" i="3"/>
  <c r="L45" i="3" s="1"/>
  <c r="I42" i="3"/>
  <c r="F42" i="3"/>
  <c r="E42" i="3"/>
  <c r="D42" i="3"/>
  <c r="R41" i="3"/>
  <c r="R45" i="3" s="1"/>
  <c r="O41" i="3"/>
  <c r="N41" i="3"/>
  <c r="L41" i="3"/>
  <c r="I41" i="3"/>
  <c r="I45" i="3" s="1"/>
  <c r="G41" i="3"/>
  <c r="F41" i="3"/>
  <c r="E41" i="3"/>
  <c r="E45" i="3" s="1"/>
  <c r="D41" i="3"/>
  <c r="S36" i="3"/>
  <c r="R36" i="3"/>
  <c r="O36" i="3"/>
  <c r="N36" i="3"/>
  <c r="L36" i="3"/>
  <c r="I36" i="3"/>
  <c r="H36" i="3"/>
  <c r="F36" i="3"/>
  <c r="D36" i="3"/>
  <c r="T35" i="3"/>
  <c r="R35" i="3"/>
  <c r="O35" i="3"/>
  <c r="L35" i="3"/>
  <c r="I35" i="3"/>
  <c r="F35" i="3"/>
  <c r="E35" i="3"/>
  <c r="T34" i="3"/>
  <c r="R34" i="3"/>
  <c r="O34" i="3"/>
  <c r="N34" i="3"/>
  <c r="L34" i="3"/>
  <c r="I34" i="3"/>
  <c r="F34" i="3"/>
  <c r="E34" i="3"/>
  <c r="D34" i="3"/>
  <c r="R33" i="3"/>
  <c r="O33" i="3"/>
  <c r="L33" i="3"/>
  <c r="I33" i="3"/>
  <c r="G33" i="3"/>
  <c r="F33" i="3"/>
  <c r="E33" i="3"/>
  <c r="S29" i="3"/>
  <c r="G29" i="3"/>
  <c r="D29" i="3"/>
  <c r="C29" i="3"/>
  <c r="C30" i="3" s="1"/>
  <c r="R28" i="3"/>
  <c r="O28" i="3"/>
  <c r="L28" i="3"/>
  <c r="I28" i="3"/>
  <c r="F28" i="3"/>
  <c r="H28" i="3" s="1"/>
  <c r="E28" i="3"/>
  <c r="R27" i="3"/>
  <c r="O27" i="3"/>
  <c r="L27" i="3"/>
  <c r="I27" i="3"/>
  <c r="G27" i="3"/>
  <c r="F27" i="3"/>
  <c r="E27" i="3"/>
  <c r="S26" i="3"/>
  <c r="R26" i="3"/>
  <c r="O26" i="3"/>
  <c r="L26" i="3"/>
  <c r="I26" i="3"/>
  <c r="H26" i="3"/>
  <c r="F26" i="3"/>
  <c r="D26" i="3"/>
  <c r="T25" i="3"/>
  <c r="R25" i="3"/>
  <c r="O25" i="3"/>
  <c r="L25" i="3"/>
  <c r="I25" i="3"/>
  <c r="H25" i="3"/>
  <c r="G25" i="3"/>
  <c r="F25" i="3"/>
  <c r="E25" i="3"/>
  <c r="D25" i="3"/>
  <c r="R24" i="3"/>
  <c r="T24" i="3" s="1"/>
  <c r="O24" i="3"/>
  <c r="N24" i="3"/>
  <c r="L24" i="3"/>
  <c r="I24" i="3"/>
  <c r="F24" i="3"/>
  <c r="E24" i="3"/>
  <c r="D24" i="3"/>
  <c r="R23" i="3"/>
  <c r="O23" i="3"/>
  <c r="L23" i="3"/>
  <c r="I23" i="3"/>
  <c r="G23" i="3"/>
  <c r="F23" i="3"/>
  <c r="E23" i="3"/>
  <c r="C20" i="3"/>
  <c r="T19" i="3"/>
  <c r="R19" i="3"/>
  <c r="O19" i="3"/>
  <c r="L19" i="3"/>
  <c r="I19" i="3"/>
  <c r="G19" i="3"/>
  <c r="F19" i="3"/>
  <c r="H19" i="3" s="1"/>
  <c r="D19" i="3"/>
  <c r="S18" i="3"/>
  <c r="R18" i="3"/>
  <c r="O18" i="3"/>
  <c r="M18" i="3"/>
  <c r="L18" i="3"/>
  <c r="I18" i="3"/>
  <c r="H18" i="3"/>
  <c r="F18" i="3"/>
  <c r="E18" i="3"/>
  <c r="D18" i="3"/>
  <c r="R17" i="3"/>
  <c r="O17" i="3"/>
  <c r="L17" i="3"/>
  <c r="I17" i="3"/>
  <c r="F17" i="3"/>
  <c r="H17" i="3" s="1"/>
  <c r="E17" i="3"/>
  <c r="D17" i="3"/>
  <c r="S16" i="3"/>
  <c r="R16" i="3"/>
  <c r="R20" i="3" s="1"/>
  <c r="O16" i="3"/>
  <c r="M16" i="3"/>
  <c r="L16" i="3"/>
  <c r="I16" i="3"/>
  <c r="F16" i="3"/>
  <c r="E16" i="3"/>
  <c r="T15" i="3"/>
  <c r="R15" i="3"/>
  <c r="O15" i="3"/>
  <c r="O20" i="3" s="1"/>
  <c r="O29" i="3" s="1"/>
  <c r="L15" i="3"/>
  <c r="L20" i="3" s="1"/>
  <c r="J15" i="3"/>
  <c r="I15" i="3"/>
  <c r="G15" i="3"/>
  <c r="F15" i="3"/>
  <c r="F20" i="3" s="1"/>
  <c r="D15" i="3"/>
  <c r="K10" i="3"/>
  <c r="T9" i="3"/>
  <c r="N9" i="3"/>
  <c r="K9" i="3"/>
  <c r="H9" i="3"/>
  <c r="E9" i="3"/>
  <c r="T8" i="3"/>
  <c r="R8" i="3"/>
  <c r="Q8" i="3"/>
  <c r="N8" i="3"/>
  <c r="K8" i="3"/>
  <c r="H8" i="3"/>
  <c r="C8" i="3"/>
  <c r="F8" i="3" s="1"/>
  <c r="T7" i="3"/>
  <c r="Q7" i="3"/>
  <c r="N7" i="3"/>
  <c r="K7" i="3"/>
  <c r="H7" i="3"/>
  <c r="C58" i="2"/>
  <c r="N57" i="2"/>
  <c r="M57" i="2"/>
  <c r="K57" i="2"/>
  <c r="J57" i="2"/>
  <c r="I57" i="2"/>
  <c r="G57" i="2"/>
  <c r="F57" i="2"/>
  <c r="E57" i="2"/>
  <c r="D57" i="2"/>
  <c r="M56" i="2"/>
  <c r="K56" i="2"/>
  <c r="I56" i="2"/>
  <c r="G56" i="2"/>
  <c r="E56" i="2"/>
  <c r="D56" i="2"/>
  <c r="N55" i="2"/>
  <c r="M55" i="2"/>
  <c r="K55" i="2"/>
  <c r="I55" i="2"/>
  <c r="G55" i="2"/>
  <c r="F55" i="2"/>
  <c r="E55" i="2"/>
  <c r="D55" i="2"/>
  <c r="M54" i="2"/>
  <c r="K54" i="2"/>
  <c r="I54" i="2"/>
  <c r="G54" i="2"/>
  <c r="E54" i="2"/>
  <c r="D54" i="2"/>
  <c r="N53" i="2"/>
  <c r="M53" i="2"/>
  <c r="K53" i="2"/>
  <c r="J53" i="2"/>
  <c r="I53" i="2"/>
  <c r="G53" i="2"/>
  <c r="F53" i="2"/>
  <c r="E53" i="2"/>
  <c r="D53" i="2"/>
  <c r="M52" i="2"/>
  <c r="K52" i="2"/>
  <c r="I52" i="2"/>
  <c r="G52" i="2"/>
  <c r="E52" i="2"/>
  <c r="D52" i="2"/>
  <c r="N51" i="2"/>
  <c r="M51" i="2"/>
  <c r="L51" i="2"/>
  <c r="K51" i="2"/>
  <c r="I51" i="2"/>
  <c r="G51" i="2"/>
  <c r="F51" i="2"/>
  <c r="E51" i="2"/>
  <c r="D51" i="2"/>
  <c r="M50" i="2"/>
  <c r="K50" i="2"/>
  <c r="I50" i="2"/>
  <c r="G50" i="2"/>
  <c r="E50" i="2"/>
  <c r="D50" i="2"/>
  <c r="N49" i="2"/>
  <c r="M49" i="2"/>
  <c r="K49" i="2"/>
  <c r="J49" i="2"/>
  <c r="I49" i="2"/>
  <c r="G49" i="2"/>
  <c r="F49" i="2"/>
  <c r="E49" i="2"/>
  <c r="D49" i="2"/>
  <c r="M47" i="2"/>
  <c r="K47" i="2"/>
  <c r="I47" i="2"/>
  <c r="G47" i="2"/>
  <c r="E47" i="2"/>
  <c r="D47" i="2"/>
  <c r="N46" i="2"/>
  <c r="M46" i="2"/>
  <c r="M58" i="2" s="1"/>
  <c r="K46" i="2"/>
  <c r="J46" i="2"/>
  <c r="I46" i="2"/>
  <c r="I58" i="2" s="1"/>
  <c r="G46" i="2"/>
  <c r="G58" i="2" s="1"/>
  <c r="F46" i="2"/>
  <c r="E46" i="2"/>
  <c r="E58" i="2" s="1"/>
  <c r="D46" i="2"/>
  <c r="C43" i="2"/>
  <c r="M42" i="2"/>
  <c r="K42" i="2"/>
  <c r="K43" i="2" s="1"/>
  <c r="I42" i="2"/>
  <c r="G42" i="2"/>
  <c r="G43" i="2" s="1"/>
  <c r="E42" i="2"/>
  <c r="D42" i="2"/>
  <c r="N41" i="2"/>
  <c r="M41" i="2"/>
  <c r="K41" i="2"/>
  <c r="J41" i="2"/>
  <c r="I41" i="2"/>
  <c r="G41" i="2"/>
  <c r="F41" i="2"/>
  <c r="E41" i="2"/>
  <c r="D41" i="2"/>
  <c r="M40" i="2"/>
  <c r="M43" i="2" s="1"/>
  <c r="K40" i="2"/>
  <c r="I40" i="2"/>
  <c r="I43" i="2" s="1"/>
  <c r="G40" i="2"/>
  <c r="E40" i="2"/>
  <c r="E43" i="2" s="1"/>
  <c r="D40" i="2"/>
  <c r="N39" i="2"/>
  <c r="M39" i="2"/>
  <c r="L39" i="2"/>
  <c r="K39" i="2"/>
  <c r="J39" i="2"/>
  <c r="I39" i="2"/>
  <c r="H39" i="2"/>
  <c r="G39" i="2"/>
  <c r="F39" i="2"/>
  <c r="E39" i="2"/>
  <c r="D39" i="2"/>
  <c r="D43" i="2" s="1"/>
  <c r="M34" i="2"/>
  <c r="K34" i="2"/>
  <c r="I34" i="2"/>
  <c r="G34" i="2"/>
  <c r="E34" i="2"/>
  <c r="D34" i="2"/>
  <c r="N33" i="2"/>
  <c r="M33" i="2"/>
  <c r="K33" i="2"/>
  <c r="J33" i="2"/>
  <c r="I33" i="2"/>
  <c r="G33" i="2"/>
  <c r="F33" i="2"/>
  <c r="E33" i="2"/>
  <c r="D33" i="2"/>
  <c r="M32" i="2"/>
  <c r="K32" i="2"/>
  <c r="I32" i="2"/>
  <c r="G32" i="2"/>
  <c r="E32" i="2"/>
  <c r="D32" i="2"/>
  <c r="N31" i="2"/>
  <c r="M31" i="2"/>
  <c r="L31" i="2"/>
  <c r="K31" i="2"/>
  <c r="J31" i="2"/>
  <c r="I31" i="2"/>
  <c r="G31" i="2"/>
  <c r="F31" i="2"/>
  <c r="E31" i="2"/>
  <c r="D31" i="2"/>
  <c r="M26" i="2"/>
  <c r="K26" i="2"/>
  <c r="I26" i="2"/>
  <c r="G26" i="2"/>
  <c r="E26" i="2"/>
  <c r="F26" i="2" s="1"/>
  <c r="D26" i="2"/>
  <c r="N25" i="2"/>
  <c r="M25" i="2"/>
  <c r="L25" i="2"/>
  <c r="K25" i="2"/>
  <c r="J25" i="2"/>
  <c r="I25" i="2"/>
  <c r="H25" i="2"/>
  <c r="G25" i="2"/>
  <c r="F25" i="2"/>
  <c r="E25" i="2"/>
  <c r="D25" i="2"/>
  <c r="M24" i="2"/>
  <c r="K24" i="2"/>
  <c r="I24" i="2"/>
  <c r="G24" i="2"/>
  <c r="E24" i="2"/>
  <c r="F24" i="2" s="1"/>
  <c r="D24" i="2"/>
  <c r="N23" i="2"/>
  <c r="M23" i="2"/>
  <c r="K23" i="2"/>
  <c r="J23" i="2"/>
  <c r="I23" i="2"/>
  <c r="G23" i="2"/>
  <c r="F23" i="2"/>
  <c r="E23" i="2"/>
  <c r="D23" i="2"/>
  <c r="M22" i="2"/>
  <c r="K22" i="2"/>
  <c r="I22" i="2"/>
  <c r="G22" i="2"/>
  <c r="E22" i="2"/>
  <c r="F22" i="2" s="1"/>
  <c r="D22" i="2"/>
  <c r="N21" i="2"/>
  <c r="M21" i="2"/>
  <c r="L21" i="2"/>
  <c r="K21" i="2"/>
  <c r="J21" i="2"/>
  <c r="I21" i="2"/>
  <c r="G21" i="2"/>
  <c r="F21" i="2"/>
  <c r="E21" i="2"/>
  <c r="D21" i="2"/>
  <c r="C18" i="2"/>
  <c r="M17" i="2"/>
  <c r="K17" i="2"/>
  <c r="I17" i="2"/>
  <c r="G17" i="2"/>
  <c r="E17" i="2"/>
  <c r="D17" i="2"/>
  <c r="N16" i="2"/>
  <c r="M16" i="2"/>
  <c r="K16" i="2"/>
  <c r="J16" i="2"/>
  <c r="I16" i="2"/>
  <c r="G16" i="2"/>
  <c r="F16" i="2"/>
  <c r="E16" i="2"/>
  <c r="D16" i="2"/>
  <c r="M15" i="2"/>
  <c r="N15" i="2" s="1"/>
  <c r="K15" i="2"/>
  <c r="I15" i="2"/>
  <c r="G15" i="2"/>
  <c r="E15" i="2"/>
  <c r="F15" i="2" s="1"/>
  <c r="D15" i="2"/>
  <c r="N14" i="2"/>
  <c r="M14" i="2"/>
  <c r="L14" i="2"/>
  <c r="K14" i="2"/>
  <c r="J14" i="2"/>
  <c r="I14" i="2"/>
  <c r="G14" i="2"/>
  <c r="F14" i="2"/>
  <c r="E14" i="2"/>
  <c r="D14" i="2"/>
  <c r="M13" i="2"/>
  <c r="M18" i="2" s="1"/>
  <c r="K13" i="2"/>
  <c r="K18" i="2" s="1"/>
  <c r="I13" i="2"/>
  <c r="I18" i="2" s="1"/>
  <c r="G13" i="2"/>
  <c r="G18" i="2" s="1"/>
  <c r="E13" i="2"/>
  <c r="E18" i="2" s="1"/>
  <c r="D13" i="2"/>
  <c r="D18" i="2" s="1"/>
  <c r="N8" i="2"/>
  <c r="J8" i="2"/>
  <c r="F8" i="2"/>
  <c r="N7" i="2"/>
  <c r="N54" i="2" s="1"/>
  <c r="L7" i="2"/>
  <c r="J7" i="2"/>
  <c r="J54" i="2" s="1"/>
  <c r="H7" i="2"/>
  <c r="F7" i="2"/>
  <c r="F54" i="2" s="1"/>
  <c r="X21" i="5" l="1"/>
  <c r="N9" i="5"/>
  <c r="X15" i="5"/>
  <c r="N99" i="4"/>
  <c r="O8" i="4"/>
  <c r="J129" i="4"/>
  <c r="N63" i="4"/>
  <c r="N106" i="4"/>
  <c r="N55" i="4"/>
  <c r="O55" i="4" s="1"/>
  <c r="R29" i="3"/>
  <c r="T29" i="3" s="1"/>
  <c r="F29" i="3"/>
  <c r="H29" i="3" s="1"/>
  <c r="L29" i="3"/>
  <c r="N29" i="3" s="1"/>
  <c r="R30" i="3"/>
  <c r="R38" i="3" s="1"/>
  <c r="R62" i="3" s="1"/>
  <c r="K58" i="3"/>
  <c r="K54" i="3"/>
  <c r="K49" i="3"/>
  <c r="K42" i="3"/>
  <c r="J35" i="3"/>
  <c r="K34" i="3"/>
  <c r="K28" i="3"/>
  <c r="K57" i="3"/>
  <c r="K53" i="3"/>
  <c r="K48" i="3"/>
  <c r="K59" i="3"/>
  <c r="K55" i="3"/>
  <c r="K51" i="3"/>
  <c r="K41" i="3"/>
  <c r="J36" i="3"/>
  <c r="K27" i="3"/>
  <c r="J25" i="3"/>
  <c r="K24" i="3"/>
  <c r="J18" i="3"/>
  <c r="K17" i="3"/>
  <c r="O30" i="3"/>
  <c r="O38" i="3" s="1"/>
  <c r="K25" i="3"/>
  <c r="J59" i="3"/>
  <c r="J55" i="3"/>
  <c r="J51" i="3"/>
  <c r="J43" i="3"/>
  <c r="J58" i="3"/>
  <c r="J54" i="3"/>
  <c r="J49" i="3"/>
  <c r="J42" i="3"/>
  <c r="J56" i="3"/>
  <c r="J52" i="3"/>
  <c r="J57" i="3"/>
  <c r="L8" i="3"/>
  <c r="N59" i="3"/>
  <c r="N55" i="3"/>
  <c r="N51" i="3"/>
  <c r="N43" i="3"/>
  <c r="M36" i="3"/>
  <c r="N35" i="3"/>
  <c r="M29" i="3"/>
  <c r="N58" i="3"/>
  <c r="N54" i="3"/>
  <c r="N49" i="3"/>
  <c r="N42" i="3"/>
  <c r="N44" i="3"/>
  <c r="M35" i="3"/>
  <c r="M33" i="3"/>
  <c r="N28" i="3"/>
  <c r="M26" i="3"/>
  <c r="N25" i="3"/>
  <c r="M19" i="3"/>
  <c r="N18" i="3"/>
  <c r="M15" i="3"/>
  <c r="N10" i="3"/>
  <c r="N56" i="3"/>
  <c r="K15" i="3"/>
  <c r="N16" i="3"/>
  <c r="M17" i="3"/>
  <c r="K19" i="3"/>
  <c r="L30" i="3"/>
  <c r="L38" i="3" s="1"/>
  <c r="M27" i="3"/>
  <c r="M28" i="3"/>
  <c r="K33" i="3"/>
  <c r="J34" i="3"/>
  <c r="K35" i="3"/>
  <c r="J41" i="3"/>
  <c r="K43" i="3"/>
  <c r="K44" i="3"/>
  <c r="K56" i="3"/>
  <c r="M56" i="3"/>
  <c r="M52" i="3"/>
  <c r="M44" i="3"/>
  <c r="M59" i="3"/>
  <c r="M55" i="3"/>
  <c r="M51" i="3"/>
  <c r="M43" i="3"/>
  <c r="M58" i="3"/>
  <c r="M54" i="3"/>
  <c r="M49" i="3"/>
  <c r="S34" i="3"/>
  <c r="T33" i="3"/>
  <c r="S28" i="3"/>
  <c r="T27" i="3"/>
  <c r="S24" i="3"/>
  <c r="T23" i="3"/>
  <c r="S17" i="3"/>
  <c r="T16" i="3"/>
  <c r="T20" i="3" s="1"/>
  <c r="T10" i="3"/>
  <c r="H15" i="3"/>
  <c r="K16" i="3"/>
  <c r="N17" i="3"/>
  <c r="K18" i="3"/>
  <c r="T18" i="3"/>
  <c r="M23" i="3"/>
  <c r="M25" i="3"/>
  <c r="J26" i="3"/>
  <c r="T26" i="3"/>
  <c r="N27" i="3"/>
  <c r="S27" i="3"/>
  <c r="T28" i="3"/>
  <c r="K36" i="3"/>
  <c r="M42" i="3"/>
  <c r="F60" i="3"/>
  <c r="M48" i="3"/>
  <c r="K52" i="3"/>
  <c r="M53" i="3"/>
  <c r="P57" i="3"/>
  <c r="P53" i="3"/>
  <c r="P48" i="3"/>
  <c r="P41" i="3"/>
  <c r="P56" i="3"/>
  <c r="P52" i="3"/>
  <c r="P44" i="3"/>
  <c r="P43" i="3"/>
  <c r="P59" i="3"/>
  <c r="P55" i="3"/>
  <c r="H57" i="3"/>
  <c r="H53" i="3"/>
  <c r="H48" i="3"/>
  <c r="H41" i="3"/>
  <c r="G34" i="3"/>
  <c r="H33" i="3"/>
  <c r="G28" i="3"/>
  <c r="H27" i="3"/>
  <c r="H56" i="3"/>
  <c r="H52" i="3"/>
  <c r="H44" i="3"/>
  <c r="H35" i="3"/>
  <c r="G24" i="3"/>
  <c r="H23" i="3"/>
  <c r="G17" i="3"/>
  <c r="H16" i="3"/>
  <c r="H10" i="3"/>
  <c r="I20" i="3"/>
  <c r="N15" i="3"/>
  <c r="S15" i="3"/>
  <c r="G16" i="3"/>
  <c r="J17" i="3"/>
  <c r="T17" i="3"/>
  <c r="G18" i="3"/>
  <c r="N19" i="3"/>
  <c r="S19" i="3"/>
  <c r="E30" i="3"/>
  <c r="J23" i="3"/>
  <c r="N23" i="3"/>
  <c r="S23" i="3"/>
  <c r="H24" i="3"/>
  <c r="M24" i="3"/>
  <c r="S25" i="3"/>
  <c r="G26" i="3"/>
  <c r="K26" i="3"/>
  <c r="J27" i="3"/>
  <c r="J28" i="3"/>
  <c r="J29" i="3"/>
  <c r="N33" i="3"/>
  <c r="S33" i="3"/>
  <c r="H34" i="3"/>
  <c r="M34" i="3"/>
  <c r="G35" i="3"/>
  <c r="S35" i="3"/>
  <c r="G36" i="3"/>
  <c r="M41" i="3"/>
  <c r="H42" i="3"/>
  <c r="H43" i="3"/>
  <c r="I60" i="3"/>
  <c r="N48" i="3"/>
  <c r="N53" i="3"/>
  <c r="M57" i="3"/>
  <c r="J33" i="3"/>
  <c r="J19" i="3"/>
  <c r="K23" i="3"/>
  <c r="N45" i="3"/>
  <c r="O8" i="3"/>
  <c r="I8" i="3"/>
  <c r="J16" i="3"/>
  <c r="J24" i="3"/>
  <c r="N26" i="3"/>
  <c r="R60" i="3"/>
  <c r="G58" i="3"/>
  <c r="G54" i="3"/>
  <c r="G49" i="3"/>
  <c r="G42" i="3"/>
  <c r="G57" i="3"/>
  <c r="G53" i="3"/>
  <c r="G48" i="3"/>
  <c r="S58" i="3"/>
  <c r="T57" i="3"/>
  <c r="S54" i="3"/>
  <c r="T53" i="3"/>
  <c r="S49" i="3"/>
  <c r="T48" i="3"/>
  <c r="S42" i="3"/>
  <c r="T41" i="3"/>
  <c r="T45" i="3" s="1"/>
  <c r="S57" i="3"/>
  <c r="T56" i="3"/>
  <c r="S53" i="3"/>
  <c r="T52" i="3"/>
  <c r="S48" i="3"/>
  <c r="T44" i="3"/>
  <c r="S41" i="3"/>
  <c r="E36" i="3"/>
  <c r="D33" i="3"/>
  <c r="E29" i="3"/>
  <c r="D27" i="3"/>
  <c r="Q9" i="3"/>
  <c r="E15" i="3"/>
  <c r="E20" i="3" s="1"/>
  <c r="E38" i="3" s="1"/>
  <c r="E62" i="3" s="1"/>
  <c r="D16" i="3"/>
  <c r="E19" i="3"/>
  <c r="C38" i="3"/>
  <c r="C62" i="3" s="1"/>
  <c r="D23" i="3"/>
  <c r="E26" i="3"/>
  <c r="D28" i="3"/>
  <c r="D35" i="3"/>
  <c r="T36" i="3"/>
  <c r="O45" i="3"/>
  <c r="E60" i="3"/>
  <c r="E27" i="2"/>
  <c r="M27" i="2"/>
  <c r="M28" i="2" s="1"/>
  <c r="M36" i="2" s="1"/>
  <c r="M60" i="2" s="1"/>
  <c r="G27" i="2"/>
  <c r="G28" i="2" s="1"/>
  <c r="G36" i="2" s="1"/>
  <c r="G60" i="2" s="1"/>
  <c r="I36" i="2"/>
  <c r="I60" i="2" s="1"/>
  <c r="I27" i="2"/>
  <c r="I28" i="2"/>
  <c r="K27" i="2"/>
  <c r="L27" i="2" s="1"/>
  <c r="L28" i="2" s="1"/>
  <c r="H56" i="2"/>
  <c r="H52" i="2"/>
  <c r="H47" i="2"/>
  <c r="H40" i="2"/>
  <c r="H43" i="2" s="1"/>
  <c r="H32" i="2"/>
  <c r="H24" i="2"/>
  <c r="H17" i="2"/>
  <c r="H13" i="2"/>
  <c r="H8" i="2"/>
  <c r="H41" i="2"/>
  <c r="H57" i="2"/>
  <c r="H53" i="2"/>
  <c r="H49" i="2"/>
  <c r="H33" i="2"/>
  <c r="H54" i="2"/>
  <c r="H50" i="2"/>
  <c r="H42" i="2"/>
  <c r="H34" i="2"/>
  <c r="H27" i="2"/>
  <c r="H26" i="2"/>
  <c r="H22" i="2"/>
  <c r="H15" i="2"/>
  <c r="H55" i="2"/>
  <c r="C27" i="2"/>
  <c r="H31" i="2"/>
  <c r="H14" i="2"/>
  <c r="H21" i="2"/>
  <c r="J43" i="2"/>
  <c r="N43" i="2"/>
  <c r="K58" i="2"/>
  <c r="L56" i="2"/>
  <c r="L52" i="2"/>
  <c r="L47" i="2"/>
  <c r="L40" i="2"/>
  <c r="L43" i="2" s="1"/>
  <c r="L32" i="2"/>
  <c r="L24" i="2"/>
  <c r="L17" i="2"/>
  <c r="L13" i="2"/>
  <c r="L33" i="2"/>
  <c r="L57" i="2"/>
  <c r="L53" i="2"/>
  <c r="L49" i="2"/>
  <c r="L41" i="2"/>
  <c r="L54" i="2"/>
  <c r="L50" i="2"/>
  <c r="L42" i="2"/>
  <c r="L34" i="2"/>
  <c r="L26" i="2"/>
  <c r="L22" i="2"/>
  <c r="L15" i="2"/>
  <c r="L8" i="2"/>
  <c r="L55" i="2"/>
  <c r="H16" i="2"/>
  <c r="L16" i="2"/>
  <c r="H23" i="2"/>
  <c r="L23" i="2"/>
  <c r="D58" i="2"/>
  <c r="H46" i="2"/>
  <c r="L46" i="2"/>
  <c r="H51" i="2"/>
  <c r="F13" i="2"/>
  <c r="J13" i="2"/>
  <c r="N13" i="2"/>
  <c r="N18" i="2" s="1"/>
  <c r="F17" i="2"/>
  <c r="J17" i="2"/>
  <c r="N17" i="2"/>
  <c r="J24" i="2"/>
  <c r="N24" i="2"/>
  <c r="F32" i="2"/>
  <c r="J32" i="2"/>
  <c r="N32" i="2"/>
  <c r="F40" i="2"/>
  <c r="F43" i="2" s="1"/>
  <c r="J40" i="2"/>
  <c r="N40" i="2"/>
  <c r="F47" i="2"/>
  <c r="J47" i="2"/>
  <c r="N47" i="2"/>
  <c r="F52" i="2"/>
  <c r="J52" i="2"/>
  <c r="N52" i="2"/>
  <c r="F56" i="2"/>
  <c r="J56" i="2"/>
  <c r="N56" i="2"/>
  <c r="J51" i="2"/>
  <c r="J55" i="2"/>
  <c r="J15" i="2"/>
  <c r="J22" i="2"/>
  <c r="J28" i="2" s="1"/>
  <c r="N22" i="2"/>
  <c r="N28" i="2" s="1"/>
  <c r="J26" i="2"/>
  <c r="N26" i="2"/>
  <c r="J27" i="2"/>
  <c r="N27" i="2"/>
  <c r="F34" i="2"/>
  <c r="J34" i="2"/>
  <c r="N34" i="2"/>
  <c r="F42" i="2"/>
  <c r="J42" i="2"/>
  <c r="N42" i="2"/>
  <c r="F50" i="2"/>
  <c r="J50" i="2"/>
  <c r="N50" i="2"/>
  <c r="N10" i="5" l="1"/>
  <c r="N11" i="5"/>
  <c r="U9" i="5"/>
  <c r="K130" i="4"/>
  <c r="L129" i="4"/>
  <c r="C67" i="3"/>
  <c r="C65" i="3"/>
  <c r="E63" i="3"/>
  <c r="C63" i="3" s="1"/>
  <c r="E66" i="3"/>
  <c r="E68" i="3"/>
  <c r="N30" i="3"/>
  <c r="L62" i="3"/>
  <c r="Q56" i="3"/>
  <c r="Q52" i="3"/>
  <c r="Q44" i="3"/>
  <c r="Q36" i="3"/>
  <c r="P33" i="3"/>
  <c r="Q29" i="3"/>
  <c r="P27" i="3"/>
  <c r="Q26" i="3"/>
  <c r="Q59" i="3"/>
  <c r="Q55" i="3"/>
  <c r="Q51" i="3"/>
  <c r="Q43" i="3"/>
  <c r="Q57" i="3"/>
  <c r="Q53" i="3"/>
  <c r="Q48" i="3"/>
  <c r="Q42" i="3"/>
  <c r="P34" i="3"/>
  <c r="P29" i="3"/>
  <c r="P23" i="3"/>
  <c r="Q19" i="3"/>
  <c r="P16" i="3"/>
  <c r="Q15" i="3"/>
  <c r="Q20" i="3" s="1"/>
  <c r="Q58" i="3"/>
  <c r="Q23" i="3"/>
  <c r="P15" i="3"/>
  <c r="Q28" i="3"/>
  <c r="Q27" i="3"/>
  <c r="P17" i="3"/>
  <c r="P28" i="3"/>
  <c r="P26" i="3"/>
  <c r="Q24" i="3"/>
  <c r="Q18" i="3"/>
  <c r="Q16" i="3"/>
  <c r="Q54" i="3"/>
  <c r="Q49" i="3"/>
  <c r="Q41" i="3"/>
  <c r="P36" i="3"/>
  <c r="Q34" i="3"/>
  <c r="P24" i="3"/>
  <c r="P18" i="3"/>
  <c r="Q35" i="3"/>
  <c r="Q33" i="3"/>
  <c r="Q25" i="3"/>
  <c r="P19" i="3"/>
  <c r="Q17" i="3"/>
  <c r="Q10" i="3"/>
  <c r="P35" i="3"/>
  <c r="P25" i="3"/>
  <c r="H45" i="3"/>
  <c r="K20" i="3"/>
  <c r="F30" i="3"/>
  <c r="F38" i="3" s="1"/>
  <c r="F62" i="3" s="1"/>
  <c r="O62" i="3"/>
  <c r="N20" i="3"/>
  <c r="N38" i="3" s="1"/>
  <c r="N62" i="3" s="1"/>
  <c r="H60" i="3"/>
  <c r="K45" i="3"/>
  <c r="K60" i="3"/>
  <c r="T60" i="3"/>
  <c r="N60" i="3"/>
  <c r="I29" i="3"/>
  <c r="H30" i="3"/>
  <c r="H20" i="3"/>
  <c r="T30" i="3"/>
  <c r="T38" i="3" s="1"/>
  <c r="T62" i="3" s="1"/>
  <c r="J58" i="2"/>
  <c r="L18" i="2"/>
  <c r="L36" i="2" s="1"/>
  <c r="F58" i="2"/>
  <c r="N36" i="2"/>
  <c r="H28" i="2"/>
  <c r="K28" i="2"/>
  <c r="K36" i="2" s="1"/>
  <c r="K60" i="2" s="1"/>
  <c r="J18" i="2"/>
  <c r="J36" i="2" s="1"/>
  <c r="J60" i="2" s="1"/>
  <c r="J61" i="2" s="1"/>
  <c r="I61" i="2" s="1"/>
  <c r="I64" i="2" s="1"/>
  <c r="J64" i="2" s="1"/>
  <c r="L58" i="2"/>
  <c r="D27" i="2"/>
  <c r="D28" i="2" s="1"/>
  <c r="D36" i="2" s="1"/>
  <c r="D60" i="2" s="1"/>
  <c r="D61" i="2" s="1"/>
  <c r="C61" i="2" s="1"/>
  <c r="C28" i="2"/>
  <c r="C36" i="2" s="1"/>
  <c r="C60" i="2" s="1"/>
  <c r="H18" i="2"/>
  <c r="H36" i="2" s="1"/>
  <c r="H60" i="2" s="1"/>
  <c r="H61" i="2" s="1"/>
  <c r="G61" i="2" s="1"/>
  <c r="G64" i="2" s="1"/>
  <c r="H64" i="2" s="1"/>
  <c r="N58" i="2"/>
  <c r="F18" i="2"/>
  <c r="H58" i="2"/>
  <c r="F27" i="2"/>
  <c r="F28" i="2" s="1"/>
  <c r="E28" i="2"/>
  <c r="E36" i="2" s="1"/>
  <c r="E60" i="2" s="1"/>
  <c r="T63" i="3" l="1"/>
  <c r="R63" i="3" s="1"/>
  <c r="N63" i="3"/>
  <c r="L63" i="3" s="1"/>
  <c r="N68" i="3"/>
  <c r="N66" i="3"/>
  <c r="Q60" i="3"/>
  <c r="I30" i="3"/>
  <c r="I38" i="3" s="1"/>
  <c r="I62" i="3" s="1"/>
  <c r="K29" i="3"/>
  <c r="K30" i="3" s="1"/>
  <c r="H38" i="3"/>
  <c r="H62" i="3" s="1"/>
  <c r="K38" i="3"/>
  <c r="K62" i="3" s="1"/>
  <c r="Q45" i="3"/>
  <c r="Q30" i="3"/>
  <c r="Q38" i="3" s="1"/>
  <c r="Q62" i="3" s="1"/>
  <c r="L67" i="3"/>
  <c r="L65" i="3"/>
  <c r="C64" i="2"/>
  <c r="D64" i="2" s="1"/>
  <c r="C63" i="2"/>
  <c r="D63" i="2" s="1"/>
  <c r="K63" i="2"/>
  <c r="L63" i="2" s="1"/>
  <c r="I63" i="2"/>
  <c r="J63" i="2" s="1"/>
  <c r="G63" i="2"/>
  <c r="H63" i="2" s="1"/>
  <c r="F36" i="2"/>
  <c r="F60" i="2" s="1"/>
  <c r="F61" i="2" s="1"/>
  <c r="E61" i="2" s="1"/>
  <c r="E64" i="2"/>
  <c r="F64" i="2" s="1"/>
  <c r="E63" i="2"/>
  <c r="F63" i="2" s="1"/>
  <c r="N60" i="2"/>
  <c r="N61" i="2" s="1"/>
  <c r="M61" i="2" s="1"/>
  <c r="L60" i="2"/>
  <c r="L61" i="2" s="1"/>
  <c r="K61" i="2" s="1"/>
  <c r="K64" i="2" s="1"/>
  <c r="L64" i="2" s="1"/>
  <c r="Q63" i="3" l="1"/>
  <c r="O63" i="3" s="1"/>
  <c r="Q66" i="3"/>
  <c r="Q68" i="3"/>
  <c r="R67" i="3"/>
  <c r="R65" i="3"/>
  <c r="T66" i="3"/>
  <c r="K63" i="3"/>
  <c r="I63" i="3" s="1"/>
  <c r="I67" i="3" s="1"/>
  <c r="T68" i="3"/>
  <c r="H68" i="3"/>
  <c r="H63" i="3"/>
  <c r="F63" i="3" s="1"/>
  <c r="I65" i="3"/>
  <c r="M63" i="2"/>
  <c r="N63" i="2" s="1"/>
  <c r="M64" i="2"/>
  <c r="N64" i="2" s="1"/>
  <c r="F67" i="3" l="1"/>
  <c r="F65" i="3"/>
  <c r="K66" i="3"/>
  <c r="O67" i="3"/>
  <c r="O65" i="3"/>
  <c r="H66" i="3"/>
  <c r="K68" i="3"/>
</calcChain>
</file>

<file path=xl/sharedStrings.xml><?xml version="1.0" encoding="utf-8"?>
<sst xmlns="http://schemas.openxmlformats.org/spreadsheetml/2006/main" count="1456" uniqueCount="482">
  <si>
    <t>Leistungsbeschreibung II</t>
  </si>
  <si>
    <t>Lfd. Nr</t>
  </si>
  <si>
    <t>Leistungsart</t>
  </si>
  <si>
    <t>Tätigkeiten</t>
  </si>
  <si>
    <t>Einsatzzeit</t>
  </si>
  <si>
    <t>Bewachungsdienst</t>
  </si>
  <si>
    <t>Mo – So einschl. Feiertage</t>
  </si>
  <si>
    <r>
      <t xml:space="preserve">Rathaus inkl. Nebengebäude
</t>
    </r>
    <r>
      <rPr>
        <sz val="11"/>
        <color theme="1"/>
        <rFont val="Berlin Type Office"/>
        <family val="2"/>
      </rPr>
      <t xml:space="preserve">Eichborndamm 215-239 (Rathaus)
Am Rathauspark 1 (Garagengebäude)Eichborndamm 238 (Haus A)
Eichborndamm 240 (Haus B)
Eichborndamm 242 (Haus C)
</t>
    </r>
  </si>
  <si>
    <t xml:space="preserve">      Präsenz zweier Sicherheitsmitarbeiter der Wachschutzfirma 
      (05.30 - 22.00 Uhr)
     Durchgehende Besetzung (24 Stunden) der Pförtnerloge des Rathauses
     durch einen der beiden Sicherheitsmitarbeiter</t>
  </si>
  <si>
    <t xml:space="preserve">
</t>
  </si>
  <si>
    <t>1.1</t>
  </si>
  <si>
    <t xml:space="preserve">Ordnung /Sauberkeit </t>
  </si>
  <si>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 xml:space="preserve"> Aufrechterhaltung und Sicherstellung
</t>
    </r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 xml:space="preserve"> Durchsetzung der Hausordnung und Einhaltung des 
    Rauch- und Alkoholverbotes im Gebäude
</t>
    </r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 xml:space="preserve"> Durchsetzung von Hausverboten</t>
    </r>
  </si>
  <si>
    <t>06.00 – 19.00 Uhr</t>
  </si>
  <si>
    <t>1.2</t>
  </si>
  <si>
    <t>Sicherheit</t>
  </si>
  <si>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 xml:space="preserve"> Sicherung der DG und Schutz ihrer Belegschaft
</t>
    </r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 xml:space="preserve"> Ständige Überwachung der Alarmmeldeanlage / Pförtnerloge
</t>
    </r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 xml:space="preserve"> Ständige Überwachung der Videoanlage für den 
    Bezirkskassenraum
</t>
    </r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 xml:space="preserve"> Innenrunden (mind. 2x täglich) </t>
    </r>
  </si>
  <si>
    <t>00.00 - 24.00 Uhr</t>
  </si>
  <si>
    <t>1.3</t>
  </si>
  <si>
    <t>Schließdienst</t>
  </si>
  <si>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 xml:space="preserve"> Gebäudeaußentüren, Rauchfangtüren der Blöcke A-G je Etage,
   Feuerschutztüren im Keller, Rauchfangtüren auf dem 
   Dachboden</t>
    </r>
  </si>
  <si>
    <t>05.45 Uhr Aufschluss
Mo + Mi + Fr  20.00 Uhr Verschluss
Di + Do          21.00 Uhr Verschluss</t>
  </si>
  <si>
    <t>1.4</t>
  </si>
  <si>
    <t>Berichts- und Meldewesen</t>
  </si>
  <si>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 xml:space="preserve">  Führen eines Wachbuches (nachvollziehbar muss lesbar )
</t>
    </r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 xml:space="preserve"> Nachweis des Wächterkontrollsystems</t>
    </r>
  </si>
  <si>
    <t>1.5</t>
  </si>
  <si>
    <t>Erste-Hilfe-Maßnahmen/
Unfälle</t>
  </si>
  <si>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 xml:space="preserve">sind im Bedarfsfall durchzuführen.
</t>
    </r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 xml:space="preserve"> Unfälle sofort bei Hausinternen Diensten melden
</t>
    </r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>ggf. Rettungswagen rufen</t>
    </r>
  </si>
  <si>
    <t>1.6</t>
  </si>
  <si>
    <t>Rathaus Neubau</t>
  </si>
  <si>
    <r>
      <t xml:space="preserve">  </t>
    </r>
    <r>
      <rPr>
        <b/>
        <sz val="11"/>
        <rFont val="Berlin Type Office"/>
        <family val="2"/>
      </rPr>
      <t xml:space="preserve">  1 ständiger Wachschutzmitarbeiter während der
    Sprechzeiten, Fachstelle für Soziale Wohnhilfe (Block F) </t>
    </r>
    <r>
      <rPr>
        <sz val="11"/>
        <rFont val="Berlin Type Office"/>
        <family val="2"/>
      </rPr>
      <t xml:space="preserve">
</t>
    </r>
    <r>
      <rPr>
        <sz val="11"/>
        <rFont val="Wingdings"/>
        <charset val="2"/>
      </rPr>
      <t>Ø</t>
    </r>
    <r>
      <rPr>
        <sz val="11"/>
        <rFont val="Berlin Type Office"/>
        <family val="2"/>
      </rPr>
      <t xml:space="preserve"> Schutz der Belegschaft, Verhinderung des Aufenthalts unbefugter
    Personen sowie Deeskalation </t>
    </r>
  </si>
  <si>
    <t>nur zu den Sprechzeiten
Dienstag      08.00 - 14.00 Uhr
Donnerstag  08.00 - 14.00 Uhr</t>
  </si>
  <si>
    <t>1.7</t>
  </si>
  <si>
    <r>
      <rPr>
        <b/>
        <sz val="11"/>
        <rFont val="Berlin Type Office"/>
        <family val="2"/>
      </rPr>
      <t xml:space="preserve">    1 ständiger Wachschutzmitarbeiter während der 
    Sprechzeiten, Team Materielle Hilfen (Block E) </t>
    </r>
    <r>
      <rPr>
        <sz val="11"/>
        <rFont val="Berlin Type Office"/>
        <family val="2"/>
      </rPr>
      <t xml:space="preserve">
</t>
    </r>
    <r>
      <rPr>
        <sz val="11"/>
        <rFont val="Wingdings"/>
        <charset val="2"/>
      </rPr>
      <t>Ø</t>
    </r>
    <r>
      <rPr>
        <sz val="11"/>
        <rFont val="Berlin Type Office"/>
        <family val="2"/>
      </rPr>
      <t>Schutz der Belegschaft, Verhinderung des Aufenthalts unbefugter
     Personen sowie Deeskalation</t>
    </r>
  </si>
  <si>
    <t xml:space="preserve">nur zu den Sprechzeiten
Montag          08.00 – 14.00 Uhr
Donnerstag   08.00 – 14.00 Uhr </t>
  </si>
  <si>
    <t>zusätzlicher Bedarf: 
(kann kurzfristig entfallen)</t>
  </si>
  <si>
    <t>1.8</t>
  </si>
  <si>
    <r>
      <rPr>
        <b/>
        <sz val="11"/>
        <rFont val="Berlin Type Office"/>
        <family val="2"/>
      </rPr>
      <t xml:space="preserve">    Zusätzlicher  Wachschutz (2 Mitarbeiter) für die 
    Besucherstromlenkung an den Sprechtagen</t>
    </r>
    <r>
      <rPr>
        <sz val="11"/>
        <rFont val="Berlin Type Office"/>
        <family val="2"/>
      </rPr>
      <t xml:space="preserve">
</t>
    </r>
    <r>
      <rPr>
        <sz val="11"/>
        <rFont val="Wingdings"/>
        <charset val="2"/>
      </rPr>
      <t>Ø</t>
    </r>
    <r>
      <rPr>
        <sz val="11"/>
        <rFont val="Berlin Type Office"/>
        <family val="2"/>
      </rPr>
      <t>Schutz der Belegschaft, Verhinderung des Aufenthalts unbefugter
     Personen, sowie Deeskalation</t>
    </r>
  </si>
  <si>
    <t>nur zu den Sprechzeiten
Montag, Dienstag 
und Donnerstag     08.00 – 14.00 Uhr</t>
  </si>
  <si>
    <t>Torkontroll- und Empfangsdienst</t>
  </si>
  <si>
    <t>Rathaus inkl. Nebengebäude</t>
  </si>
  <si>
    <t>2.1</t>
  </si>
  <si>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>Öffnen der Außentüren und Pendeltüren</t>
    </r>
  </si>
  <si>
    <t>Mo - Fr             05.45 Uhr Aufschluss</t>
  </si>
  <si>
    <t>Sa                     08.30 Uhr Aufschluss
                         (nur EG Neubau Bürgeramt)</t>
  </si>
  <si>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>Verschließen der Außentüren und Pendeltüren</t>
    </r>
  </si>
  <si>
    <t>Mo +Mi + Fr     20.00 Uhr Verschluss</t>
  </si>
  <si>
    <t>Di + Do            21.00 Uhr Verschluss</t>
  </si>
  <si>
    <t>Sa                     13.30 Uhr Verschluss
                         (nur EG Neubau Bürgeramt)</t>
  </si>
  <si>
    <t>2.2</t>
  </si>
  <si>
    <t>Aufzüge</t>
  </si>
  <si>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 xml:space="preserve"> tägliche Prüfung</t>
    </r>
    <r>
      <rPr>
        <b/>
        <sz val="11"/>
        <color theme="1"/>
        <rFont val="Berlin Type Office"/>
        <family val="2"/>
      </rPr>
      <t xml:space="preserve"> vor</t>
    </r>
    <r>
      <rPr>
        <sz val="11"/>
        <color theme="1"/>
        <rFont val="Berlin Type Office"/>
        <family val="2"/>
      </rPr>
      <t xml:space="preserve"> Beginn des Dienstbetriebes</t>
    </r>
  </si>
  <si>
    <t>2.3</t>
  </si>
  <si>
    <t>Schlüsselverwaltung</t>
  </si>
  <si>
    <t>Schlüssel für Sitzungsräume aushändigen
Schlüssel entgegennehmen und in den Schlüsselkasten einsortieren
Schlüsselbuch führen/Schlüsselliste kontrollieren</t>
  </si>
  <si>
    <t>05.30 – 22.00 Uhr</t>
  </si>
  <si>
    <t>2.4</t>
  </si>
  <si>
    <t>Einlasskontrolle</t>
  </si>
  <si>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 xml:space="preserve">Verhinderung des Aufenthaltes unbefugter Personen
</t>
    </r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 xml:space="preserve"> Durchsetzung von Hausverboten 
</t>
    </r>
    <r>
      <rPr>
        <sz val="11"/>
        <color rgb="FFFF0000"/>
        <rFont val="Wingdings"/>
        <charset val="2"/>
      </rPr>
      <t/>
    </r>
  </si>
  <si>
    <t>2.5</t>
  </si>
  <si>
    <t>Posteingänge</t>
  </si>
  <si>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 xml:space="preserve"> Entgegennahme , Abstempelung , Gegenzeichnung und Hinterlegung
     von perönlich abgegebenen Sendungen/ Paketen für Einrichtungen 
     des öffentlichen Dienstes nach dem allgemeinen Dienstschluss
</t>
    </r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 xml:space="preserve">  </t>
    </r>
    <r>
      <rPr>
        <u/>
        <sz val="11"/>
        <color theme="1"/>
        <rFont val="Berlin Type Office"/>
        <family val="2"/>
      </rPr>
      <t xml:space="preserve">Samstags: </t>
    </r>
    <r>
      <rPr>
        <sz val="11"/>
        <color theme="1"/>
        <rFont val="Berlin Type Office"/>
        <family val="2"/>
      </rPr>
      <t xml:space="preserve">Postsendungen der PinAG und Deutschen Post 
     ungestempelt in Raum 35 abstellen.
</t>
    </r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 xml:space="preserve">  tägliche Leerung des Hausbriefkastens (mind. 1x um 00:00 Uhr
     inkl. Zeitstempelung).
</t>
    </r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 xml:space="preserve"> Entgegennahme von Faxen nach Beendigung der Dienstzeit,
    bei Eil-Feststellung Weiterleitung nach Bedarfsfallverzeichnis</t>
    </r>
  </si>
  <si>
    <t>2.6</t>
  </si>
  <si>
    <t>Sonstiges</t>
  </si>
  <si>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 xml:space="preserve">allgemeine Auskünfte
</t>
    </r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>Entgegennahme von Fund-, Verlust- und Schadensmeldungen</t>
    </r>
    <r>
      <rPr>
        <sz val="11"/>
        <color theme="1"/>
        <rFont val="Wingdings"/>
        <charset val="2"/>
      </rPr>
      <t xml:space="preserve">
Ø</t>
    </r>
    <r>
      <rPr>
        <sz val="11"/>
        <color theme="1"/>
        <rFont val="Berlin Type Office"/>
        <family val="2"/>
      </rPr>
      <t xml:space="preserve">Beflaggung an drei Fahnenmasten des Dienstgebäudes zu
    speziellen Terminen 
</t>
    </r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>Ein- und Ausschalten der Beleuchtung</t>
    </r>
  </si>
  <si>
    <t>3</t>
  </si>
  <si>
    <t>Bewachungs-, Torkontroll-, Empfangs- und Schließdienst</t>
  </si>
  <si>
    <r>
      <rPr>
        <b/>
        <u/>
        <sz val="11"/>
        <color theme="1"/>
        <rFont val="Berlin Type Office"/>
        <family val="2"/>
      </rPr>
      <t>Ernst-Reuter-Saal</t>
    </r>
    <r>
      <rPr>
        <u/>
        <sz val="11"/>
        <color theme="1"/>
        <rFont val="Berlin Type Office"/>
        <family val="2"/>
      </rPr>
      <t xml:space="preserve">
</t>
    </r>
    <r>
      <rPr>
        <sz val="11"/>
        <color theme="1"/>
        <rFont val="Berlin Type Office"/>
        <family val="2"/>
      </rPr>
      <t>Ist im EG des Neubaues des Rathauses integriert</t>
    </r>
  </si>
  <si>
    <t>3.1</t>
  </si>
  <si>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>Sicherung des Saales und seiner Belegschaft</t>
    </r>
  </si>
  <si>
    <t>Bei Veranstaltungen; ca. 200 x jährlich</t>
  </si>
  <si>
    <t>3.2</t>
  </si>
  <si>
    <t>Ordnung /Sauberkeit</t>
  </si>
  <si>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 xml:space="preserve">Aufrechterhaltung und Sicherstellung
</t>
    </r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 xml:space="preserve">Durchsetzung der Hausordnung und Einhaltung des Rauchverbotes
    im Gebäude
</t>
    </r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>Verhinderung des Aufenthaltes unbefugter Personen</t>
    </r>
  </si>
  <si>
    <t>3.3</t>
  </si>
  <si>
    <t>Schießdienste</t>
  </si>
  <si>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>Öffnen / Schließen der Außen-, Pendel- und Notausgangstüren</t>
    </r>
    <r>
      <rPr>
        <sz val="11"/>
        <color theme="1"/>
        <rFont val="Berlin Type Office"/>
        <family val="2"/>
        <charset val="2"/>
      </rPr>
      <t xml:space="preserve"> und
   des Behinderteneingangs</t>
    </r>
  </si>
  <si>
    <t>3.4</t>
  </si>
  <si>
    <t>Besonderheiten</t>
  </si>
  <si>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 xml:space="preserve">Ein-/Ausschalten der Notbeleuchtung und der Beleuchtung des 
   Behindertenzugangs
</t>
    </r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>Bedienung des Treppenliftes</t>
    </r>
    <r>
      <rPr>
        <sz val="11"/>
        <color theme="1"/>
        <rFont val="Wingdings"/>
        <charset val="2"/>
      </rPr>
      <t xml:space="preserve">
Ø</t>
    </r>
    <r>
      <rPr>
        <sz val="11"/>
        <color theme="1"/>
        <rFont val="Berlin Type Office"/>
        <family val="2"/>
      </rPr>
      <t xml:space="preserve">separates Ein- und Ausschalten der Belüftung im Vorführraum (Keller)
</t>
    </r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>weiteres siehe Dienstanweisung des AG</t>
    </r>
  </si>
  <si>
    <r>
      <rPr>
        <b/>
        <u/>
        <sz val="11"/>
        <color theme="1"/>
        <rFont val="Berlin Type Office"/>
        <family val="2"/>
      </rPr>
      <t>BVV-Saal</t>
    </r>
    <r>
      <rPr>
        <u/>
        <sz val="11"/>
        <color theme="1"/>
        <rFont val="Berlin Type Office"/>
        <family val="2"/>
      </rPr>
      <t xml:space="preserve">
</t>
    </r>
    <r>
      <rPr>
        <sz val="11"/>
        <color theme="1"/>
        <rFont val="Berlin Type Office"/>
        <family val="2"/>
      </rPr>
      <t>Ist im 3.OG des Altbaues des Rathauses integriert</t>
    </r>
  </si>
  <si>
    <t>3.5</t>
  </si>
  <si>
    <t>Bei Veranstaltungen nach Sitzungskalender BVV</t>
  </si>
  <si>
    <t>3.6</t>
  </si>
  <si>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 xml:space="preserve">Aufrechterhaltung und Sicherstellung
</t>
    </r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 xml:space="preserve">Durchsetzung der Hausordnung und Einhaltung des Rauchverbotes 
    im Gebäude
</t>
    </r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>Verhinderung des Aufenthaltes unbefugter Personen</t>
    </r>
  </si>
  <si>
    <t>3.7</t>
  </si>
  <si>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 xml:space="preserve">Öffnen / Schließen der Türen, der Pendeltüren und </t>
    </r>
    <r>
      <rPr>
        <sz val="11"/>
        <color theme="1"/>
        <rFont val="Berlin Type Office"/>
        <family val="2"/>
        <charset val="2"/>
      </rPr>
      <t xml:space="preserve"> 
   Verschluss des Eingangs Altbau nach Sitzungsende. </t>
    </r>
  </si>
  <si>
    <t>3.8</t>
  </si>
  <si>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 xml:space="preserve"> Ein- und Ausschalten der Lüftung 
</t>
    </r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 xml:space="preserve"> Auf- und Verschließen der Zimmer 336 (Presse), 337 und 338
</t>
    </r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 xml:space="preserve"> Schließen der Fenster und Ausschalten der Beleuchtung
</t>
    </r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>weiteres siehe Dienstanweisung des AG</t>
    </r>
  </si>
  <si>
    <t>Alarmdienst</t>
  </si>
  <si>
    <t>4.1</t>
  </si>
  <si>
    <t>Brandschutzmaßnahmen und Havarieschutz</t>
  </si>
  <si>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 xml:space="preserve">Durchführung erster Brandschutzmaßnahmen
</t>
    </r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>Benachrichtigung von:
  Auftraggeber, Hausinterne Dienste, Feuerwehr, 
   Brandschutzbeauftragten</t>
    </r>
  </si>
  <si>
    <t>4.2</t>
  </si>
  <si>
    <t>Feststellung von Störungen an Technischen Anlagen und Einleitung von Maßnahmen; besondere Vorkommnisse</t>
  </si>
  <si>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>Benachrichtigung von: 
    Auftraggeber, Hausinterne Dienste und 
   bei Gefahr im Verzug eigenständige Beauftragung
   mittels einer Notrufliste (wird vom Auftraggeber gestellt)</t>
    </r>
  </si>
  <si>
    <t>4.3</t>
  </si>
  <si>
    <t>Störungen an Aufzügen</t>
  </si>
  <si>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 xml:space="preserve">Personenaufzugsbefreiung, wenn möglich, sonst:
</t>
    </r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>Meldung an die hausinternen Dienste bzw. Notdienst Fahrstuhl</t>
    </r>
  </si>
  <si>
    <t xml:space="preserve">06.00 – 20.00 Uhr </t>
  </si>
  <si>
    <t>5</t>
  </si>
  <si>
    <t>Bewachungs-, Torkontroll- und Empfangsdienst</t>
  </si>
  <si>
    <t>5.1</t>
  </si>
  <si>
    <t>Teichstraße 65</t>
  </si>
  <si>
    <t>5.1.1</t>
  </si>
  <si>
    <t>Haus 1 – 4, Badehaus
(im Badehaus zeitweise Veranstaltungen)</t>
  </si>
  <si>
    <r>
      <rPr>
        <b/>
        <sz val="11"/>
        <color theme="1"/>
        <rFont val="Berlin Type Office"/>
        <family val="2"/>
      </rPr>
      <t>1 ständiger Wachschutzmitarbeiter für:</t>
    </r>
    <r>
      <rPr>
        <sz val="11"/>
        <color theme="1"/>
        <rFont val="Berlin Type Office"/>
        <family val="2"/>
      </rPr>
      <t xml:space="preserve">
</t>
    </r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 xml:space="preserve">Schutz der Belegschaft sowie Deeskalation
</t>
    </r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 xml:space="preserve">Verhinderung des Aufenthalts unbefugter Personen
</t>
    </r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 xml:space="preserve">Durchsetzung von Hausverboten
</t>
    </r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 xml:space="preserve">Durchsetzung des Rauch- und Alkoholverbotes für Besucher 
</t>
    </r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 xml:space="preserve">Erste-Hilfe-Maßnahmen
</t>
    </r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 xml:space="preserve">Einsatz von Feuerlöschern und anderen geeigneten Löschmitteln
Bei mehreren Geländerundgängen täglich:
</t>
    </r>
    <r>
      <rPr>
        <sz val="11"/>
        <color theme="1"/>
        <rFont val="Wingdings"/>
        <charset val="2"/>
      </rPr>
      <t></t>
    </r>
    <r>
      <rPr>
        <sz val="11"/>
        <color theme="1"/>
        <rFont val="Berlin Type Office"/>
        <family val="2"/>
      </rPr>
      <t xml:space="preserve"> Durchsetzung des Leinenzwangs für Hunde
</t>
    </r>
    <r>
      <rPr>
        <sz val="11"/>
        <color theme="1"/>
        <rFont val="Wingdings"/>
        <charset val="2"/>
      </rPr>
      <t></t>
    </r>
    <r>
      <rPr>
        <sz val="11"/>
        <color theme="1"/>
        <rFont val="Berlin Type Office"/>
        <family val="2"/>
      </rPr>
      <t xml:space="preserve"> Überprüfung der Parkraumsituation (Parken nur auf ausgewiesenen
   Flächen)</t>
    </r>
  </si>
  <si>
    <t>Mo – Fr außer Feiertags; nicht am 24.12. und 31.12.
Mo + Di   von 08.00 – 18.15 Uhr
Mi            von 07.45 - 16.15 Uhr
Do           von 07.15 - 18.15 Uhr
Fr             von 07.45 - 16.15 Uhr</t>
  </si>
  <si>
    <t>5.1.2</t>
  </si>
  <si>
    <t>Besondere Vorkommnisse / Interventionsdienste</t>
  </si>
  <si>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 xml:space="preserve">Event. Schäden vermerken und melden an die Pförtnerloge im
    Rathaus
</t>
    </r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 xml:space="preserve">Benachrichtigung: Auftraggeber, Hausinterne Dienste, Firmen,  
    Geschäftsstellen, ggf. Polizei, Feuerwehr
</t>
    </r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>Bei Gefahr im Verzug eigenständiges Handeln</t>
    </r>
  </si>
  <si>
    <t xml:space="preserve">6 </t>
  </si>
  <si>
    <t>Revierwachdienste</t>
  </si>
  <si>
    <t>6.1</t>
  </si>
  <si>
    <r>
      <t xml:space="preserve">Rathaus inkl. Nebengebäude
</t>
    </r>
    <r>
      <rPr>
        <sz val="11"/>
        <color theme="1"/>
        <rFont val="Berlin Type Office"/>
        <family val="2"/>
      </rPr>
      <t xml:space="preserve">Eichborndamm 215-239 (Rathaus)
Am Rathauspark 1 (Garagengebäude)
Eichborndamm 238 (Haus A)
Eichborndamm 240 (Haus B)
Eichborndamm 242 (Haus C)
</t>
    </r>
  </si>
  <si>
    <t>6.1.1</t>
  </si>
  <si>
    <r>
      <t xml:space="preserve">Außenkontrolle der Gebäude
</t>
    </r>
    <r>
      <rPr>
        <b/>
        <sz val="11"/>
        <color theme="1"/>
        <rFont val="Berlin Type Office"/>
        <family val="2"/>
      </rPr>
      <t>(Dauer des Rundgangs mind. 40 Minuten)</t>
    </r>
  </si>
  <si>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 xml:space="preserve">1 Sichtkontrolle </t>
    </r>
  </si>
  <si>
    <t>Mo – So einschl. Feiertage
zwischen 22.00 – 04.00 Uhr (wechselnd !)</t>
  </si>
  <si>
    <t>6.2</t>
  </si>
  <si>
    <r>
      <t xml:space="preserve">Teichstraße 65
</t>
    </r>
    <r>
      <rPr>
        <u/>
        <sz val="11"/>
        <color theme="1"/>
        <rFont val="Berlin Type Office"/>
        <family val="2"/>
      </rPr>
      <t>(</t>
    </r>
    <r>
      <rPr>
        <sz val="11"/>
        <color theme="1"/>
        <rFont val="Berlin Type Office"/>
        <family val="2"/>
      </rPr>
      <t>4 Dienstgebäude auf dem Gelände); 
 im Badehaus zeitweise Veranstaltungen</t>
    </r>
  </si>
  <si>
    <t>6.2.1</t>
  </si>
  <si>
    <r>
      <t xml:space="preserve">Außenkontrolle der Gebäude
Teichstr. 65
</t>
    </r>
    <r>
      <rPr>
        <b/>
        <sz val="11"/>
        <color theme="1"/>
        <rFont val="Berlin Type Office"/>
        <family val="2"/>
      </rPr>
      <t>(Dauer des Rundganges mind. 25 Minuten)</t>
    </r>
  </si>
  <si>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 xml:space="preserve">Sichtkontrolle
</t>
    </r>
  </si>
  <si>
    <t>Mo-Fr. zwischen 00.00 – 04.00 Uhr 
(zu wechselnden Zeiten!);
zusätzlich Sa, So + Feiertags
zwischen 11.00 - 15.00 Uhr</t>
  </si>
  <si>
    <t>6.2.2</t>
  </si>
  <si>
    <r>
      <t xml:space="preserve">Haus 1
</t>
    </r>
    <r>
      <rPr>
        <b/>
        <sz val="11"/>
        <color theme="1"/>
        <rFont val="Berlin Type Office"/>
        <family val="2"/>
      </rPr>
      <t>(Dauer mindestens 10 Minuten)</t>
    </r>
  </si>
  <si>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 xml:space="preserve">Deaktivierung der Alarmanlage
</t>
    </r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 xml:space="preserve">Aufschluß Tore vor Haus 1 und Tor St.-Galler-Str. </t>
    </r>
  </si>
  <si>
    <t xml:space="preserve">Mo - Fr.  06.00 Uhr </t>
  </si>
  <si>
    <t>6.2.3</t>
  </si>
  <si>
    <r>
      <t xml:space="preserve">Haus 1
</t>
    </r>
    <r>
      <rPr>
        <b/>
        <sz val="11"/>
        <color theme="1"/>
        <rFont val="Berlin Type Office"/>
        <family val="2"/>
      </rPr>
      <t xml:space="preserve">(Dauer 5 Minuten) </t>
    </r>
  </si>
  <si>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>Aktivierung der Alarmanlage</t>
    </r>
  </si>
  <si>
    <t xml:space="preserve">Mo - Fr. 19.00 Uhr </t>
  </si>
  <si>
    <t>6.2.4</t>
  </si>
  <si>
    <t>Verschließen</t>
  </si>
  <si>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 xml:space="preserve">alle Gebäudeaußentüren
</t>
    </r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 xml:space="preserve"> Parkplatztor Sankt-Galler-Straße
</t>
    </r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>Tor Teichstraße (vor Haus 1)</t>
    </r>
  </si>
  <si>
    <t>Mo - Fr. ab 20.00 – 21.00 Uhr</t>
  </si>
  <si>
    <r>
      <t xml:space="preserve">Kontrollgang durch alle Etagen
</t>
    </r>
    <r>
      <rPr>
        <b/>
        <sz val="11"/>
        <color theme="1"/>
        <rFont val="Berlin Type Office"/>
        <family val="2"/>
      </rPr>
      <t>(Dauer des gesamten Rundgangs mind. 45 Minuten)</t>
    </r>
  </si>
  <si>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 xml:space="preserve">Abschaltung von Lichtquellen
</t>
    </r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 xml:space="preserve"> bei Bedarf Fenster und Türen schließen
</t>
    </r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 xml:space="preserve"> Kontrolle Küchen- und Sanitärbereiche,
</t>
    </r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>Fremdpersonen des Gebäudes verweisen</t>
    </r>
  </si>
  <si>
    <t>6.2.5</t>
  </si>
  <si>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 xml:space="preserve">Event. Schäden vermerken und melden an die Pförtnerloge im
    Rathaus
</t>
    </r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 xml:space="preserve">Benachrichtigung: Auftraggeber, Hausinterne Dienste, Firmen, 
    Geschäftsstellen, ggf. Polizei, Feuerwehr
</t>
    </r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>Bei Gefahr im Verzug eigenständiges Handeln</t>
    </r>
  </si>
  <si>
    <t>6.2.6</t>
  </si>
  <si>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>Nachweis des Wächterkontrollsystems</t>
    </r>
  </si>
  <si>
    <t>6.3</t>
  </si>
  <si>
    <r>
      <t xml:space="preserve">Lübener Weg 26
</t>
    </r>
    <r>
      <rPr>
        <b/>
        <sz val="11"/>
        <color theme="1"/>
        <rFont val="Berlin Type Office"/>
        <family val="2"/>
      </rPr>
      <t>Dauer des Außen- und Innenrundgangs insgesamt mind. 15 Minuten:</t>
    </r>
  </si>
  <si>
    <t>6.3.1</t>
  </si>
  <si>
    <t>Außenkontrolle der Gebäude</t>
  </si>
  <si>
    <r>
      <rPr>
        <b/>
        <sz val="11"/>
        <color theme="1"/>
        <rFont val="Wingdings"/>
        <charset val="2"/>
      </rPr>
      <t>Ø</t>
    </r>
    <r>
      <rPr>
        <b/>
        <sz val="11"/>
        <color theme="1"/>
        <rFont val="Berlin Type Office"/>
        <family val="2"/>
      </rPr>
      <t>Sichtkontrolle</t>
    </r>
  </si>
  <si>
    <t>Mo – So einschl. Feiertage
ab 23.00 – 01.00 Uhr</t>
  </si>
  <si>
    <t>6.3.2</t>
  </si>
  <si>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 xml:space="preserve">alle Gebäudeaußentüren
</t>
    </r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 xml:space="preserve"> Parkplatztore Lübener Weg und Brusebergstraße</t>
    </r>
  </si>
  <si>
    <t>6.3.3</t>
  </si>
  <si>
    <t>Kontrollgang durch alle Etagen</t>
  </si>
  <si>
    <t>6.3.4</t>
  </si>
  <si>
    <t>ØEvent. Schäden vermerken und melden an die Pförtnerloge im
    Rathaus
ØBenachrichtigung:  Auftraggeber, Hausinterne Dienste, Firmen,
    Geschäftsstellen, ggf. Polizei, Feuerwehr
ØBei Gefahr im Verzug eigenständiges Handeln</t>
  </si>
  <si>
    <t>6.3.5</t>
  </si>
  <si>
    <t>6.4</t>
  </si>
  <si>
    <r>
      <t xml:space="preserve">Alt-Wittenau 69
</t>
    </r>
    <r>
      <rPr>
        <sz val="11"/>
        <color theme="1"/>
        <rFont val="Berlin Type Office"/>
        <family val="2"/>
      </rPr>
      <t>(Werkhof)</t>
    </r>
  </si>
  <si>
    <t>6.4.1</t>
  </si>
  <si>
    <r>
      <t xml:space="preserve">Außenkontrolle der Gebäude 
</t>
    </r>
    <r>
      <rPr>
        <b/>
        <sz val="11"/>
        <color theme="1"/>
        <rFont val="Berlin Type Office"/>
        <family val="2"/>
      </rPr>
      <t>(Dauer des Rundgangs mind. 25 Minuten)</t>
    </r>
  </si>
  <si>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>2 Kontrollen in der Zeit vom 01. Oktober – 31. März</t>
    </r>
  </si>
  <si>
    <t>zwischen 22.00 und 05.00 Uhr (wechselnde Zeiten!)</t>
  </si>
  <si>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>2 Kontrollen in der Zeit vom 01. April – 30. September</t>
    </r>
  </si>
  <si>
    <t>zwischen 23.00 und 03.00 Uhr (wechselnde Zeiten!)</t>
  </si>
  <si>
    <t>6.4.2</t>
  </si>
  <si>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 xml:space="preserve">Alle Türen und Fenster sind auf Verschluss bzw. Beschädigungen
    zu überprüfen
</t>
    </r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>Fremdpersonen des Grundstücks verweisen</t>
    </r>
  </si>
  <si>
    <t>6.4.3</t>
  </si>
  <si>
    <t>ØEvent. Schäden vermerken und melden an die Pförtnerloge im
    Rathaus
ØBenachrichtigung: Auftraggeber, Hausinterne Dienste, Firmen, 
    Geschäftsstellen, ggf. Polizei, Feuerwehr
ØBei Gefahr im Verzug eigenständiges Handeln</t>
  </si>
  <si>
    <t>6.4.4</t>
  </si>
  <si>
    <t>6.5</t>
  </si>
  <si>
    <r>
      <rPr>
        <b/>
        <u/>
        <sz val="11"/>
        <color theme="1"/>
        <rFont val="Berlin Type Office"/>
        <family val="2"/>
      </rPr>
      <t>Alt-Hermsdorf 35 + 45</t>
    </r>
    <r>
      <rPr>
        <b/>
        <sz val="11"/>
        <color theme="1"/>
        <rFont val="Berlin Type Office"/>
        <family val="2"/>
      </rPr>
      <t xml:space="preserve">
</t>
    </r>
    <r>
      <rPr>
        <sz val="11"/>
        <color theme="1"/>
        <rFont val="Berlin Type Office"/>
        <family val="2"/>
      </rPr>
      <t>(Museum Reinickendorf)</t>
    </r>
  </si>
  <si>
    <t>6.5.1</t>
  </si>
  <si>
    <r>
      <t xml:space="preserve">Außenkontrolle der Gebäude 
inkl. Mensa und Außenexponate
</t>
    </r>
    <r>
      <rPr>
        <b/>
        <sz val="11"/>
        <color theme="1"/>
        <rFont val="Berlin Type Office"/>
        <family val="2"/>
      </rPr>
      <t>(Dauer des Rundgangs mind. 10 Minuten)</t>
    </r>
  </si>
  <si>
    <r>
      <rPr>
        <b/>
        <sz val="11"/>
        <color theme="1"/>
        <rFont val="Berlin Type Office"/>
        <family val="2"/>
      </rPr>
      <t>Sichtkontrolle:</t>
    </r>
    <r>
      <rPr>
        <sz val="11"/>
        <color theme="1"/>
        <rFont val="Berlin Type Office"/>
        <family val="2"/>
      </rPr>
      <t xml:space="preserve">
</t>
    </r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 xml:space="preserve">2 Kontrollen </t>
    </r>
  </si>
  <si>
    <t>Mo – So einschl. Feiertage
zwischen 22.00 und 6.00 Uhr</t>
  </si>
  <si>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 xml:space="preserve">zusätzlich 2 Kontrollen </t>
    </r>
  </si>
  <si>
    <r>
      <t>Sonnabends</t>
    </r>
    <r>
      <rPr>
        <strike/>
        <sz val="11"/>
        <color theme="1"/>
        <rFont val="Berlin Type Office"/>
        <family val="2"/>
      </rPr>
      <t xml:space="preserve"> </t>
    </r>
    <r>
      <rPr>
        <sz val="11"/>
        <color theme="1"/>
        <rFont val="Berlin Type Office"/>
        <family val="2"/>
      </rPr>
      <t>und Feiertags
zwischen 08.00 und 20.00 Uhr
1x vor- und 1x nachmittags (wechselnde Zeiten!)</t>
    </r>
  </si>
  <si>
    <t>6.5.2</t>
  </si>
  <si>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>Alle Türen und Fenster sind auf Verschluss bzw. Beschädigungen
    zu überprüfen</t>
    </r>
    <r>
      <rPr>
        <sz val="11"/>
        <color rgb="FFFF0000"/>
        <rFont val="Berlin Type Office"/>
        <family val="2"/>
      </rPr>
      <t xml:space="preserve"> 
</t>
    </r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>Fremdpersonen des Grundstücks verweisen</t>
    </r>
  </si>
  <si>
    <t>6.5.3</t>
  </si>
  <si>
    <t>6.5.4</t>
  </si>
  <si>
    <t>6.6</t>
  </si>
  <si>
    <r>
      <t xml:space="preserve">Nimrodstr. 4-14
</t>
    </r>
    <r>
      <rPr>
        <b/>
        <sz val="11"/>
        <color theme="1"/>
        <rFont val="Berlin Type Office"/>
        <family val="2"/>
      </rPr>
      <t>Dauer des Außen- und Innenrundgangs insgesamt mind. 40 Minuten:</t>
    </r>
  </si>
  <si>
    <t>6.6.1</t>
  </si>
  <si>
    <r>
      <t xml:space="preserve">Außenkontrolle der Gebäude
</t>
    </r>
    <r>
      <rPr>
        <b/>
        <sz val="11"/>
        <color theme="1"/>
        <rFont val="Berlin Type Office"/>
        <family val="2"/>
      </rPr>
      <t>(mind. 15 Minuten)</t>
    </r>
  </si>
  <si>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 xml:space="preserve">Sichtkontrolle </t>
    </r>
  </si>
  <si>
    <t>Mo – So einschl. Feiertage
ab 20.00 – 21.00 Uhr</t>
  </si>
  <si>
    <t>6.6.2</t>
  </si>
  <si>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 xml:space="preserve">Aufgang A, Aufgang B  und Keller, 
</t>
    </r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 xml:space="preserve">Verbindungen zwischen den Wohneinheiten A und B
</t>
    </r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 xml:space="preserve">Turnhalle innen und außen
   </t>
    </r>
    <r>
      <rPr>
        <b/>
        <sz val="11"/>
        <color theme="9" tint="-0.499984740745262"/>
        <rFont val="Berlin Type Office"/>
        <family val="2"/>
      </rPr>
      <t xml:space="preserve">Teilbereiche sind vermietet!     </t>
    </r>
  </si>
  <si>
    <t>Mo–Fr außer Feiertage;
nicht am 24.12. und 31.12. 
ab 20.00-21.00</t>
  </si>
  <si>
    <t>6.6.3</t>
  </si>
  <si>
    <r>
      <t xml:space="preserve">Kontrollgang durch alle Etagen 
</t>
    </r>
    <r>
      <rPr>
        <b/>
        <sz val="11"/>
        <color theme="1"/>
        <rFont val="Berlin Type Office"/>
        <family val="2"/>
      </rPr>
      <t>(mind. 25 Minuten)</t>
    </r>
  </si>
  <si>
    <t>6.6.4</t>
  </si>
  <si>
    <t>ØEvent. Schäden vermerken und melden an die Pförtnerloge im
    Rathaus
ØBenachrichtigung: Auftraggeber, Hausinterne Dienste, Firmen,  
    Geschäftsstellen, ggf. Polizei, Feuerwehr
ØBei Gefahr im Verzug eigenständiges Handeln</t>
  </si>
  <si>
    <t>6.6.5</t>
  </si>
  <si>
    <t>6.7</t>
  </si>
  <si>
    <r>
      <t xml:space="preserve">Neheimer Str. 63
</t>
    </r>
    <r>
      <rPr>
        <b/>
        <sz val="11"/>
        <color theme="1"/>
        <rFont val="Berlin Type Office"/>
        <family val="2"/>
      </rPr>
      <t>Dauer des Außen - und Innenrundgangs insgesamt mind. 15 Minuten:</t>
    </r>
  </si>
  <si>
    <t>6.7.1</t>
  </si>
  <si>
    <t xml:space="preserve">Außenkontrolle des Gebäudes </t>
  </si>
  <si>
    <t>Mo – So einschl. Feiertage
20.00 - 22.00 Uhr (wechselnde Zeiten!)</t>
  </si>
  <si>
    <t>6.7.2</t>
  </si>
  <si>
    <r>
      <rPr>
        <sz val="11"/>
        <rFont val="Wingdings"/>
        <charset val="2"/>
      </rPr>
      <t>Ø</t>
    </r>
    <r>
      <rPr>
        <sz val="11"/>
        <rFont val="Berlin Type Office"/>
        <family val="2"/>
      </rPr>
      <t xml:space="preserve">Gebäudeaußentüren 
</t>
    </r>
    <r>
      <rPr>
        <sz val="11"/>
        <rFont val="Wingdings"/>
        <charset val="2"/>
      </rPr>
      <t>Ø</t>
    </r>
    <r>
      <rPr>
        <sz val="11"/>
        <rFont val="Berlin Type Office"/>
        <family val="2"/>
      </rPr>
      <t>Zugangstor</t>
    </r>
  </si>
  <si>
    <t>6.7.3</t>
  </si>
  <si>
    <r>
      <rPr>
        <sz val="11"/>
        <rFont val="Wingdings"/>
        <charset val="2"/>
      </rPr>
      <t>Ø</t>
    </r>
    <r>
      <rPr>
        <sz val="11"/>
        <rFont val="Berlin Type Office"/>
        <family val="2"/>
      </rPr>
      <t xml:space="preserve">Abschaltung von Lichtquellen
</t>
    </r>
    <r>
      <rPr>
        <sz val="11"/>
        <rFont val="Wingdings"/>
        <charset val="2"/>
      </rPr>
      <t>Ø</t>
    </r>
    <r>
      <rPr>
        <sz val="11"/>
        <rFont val="Berlin Type Office"/>
        <family val="2"/>
      </rPr>
      <t xml:space="preserve">bei Bedarf Fenster und Türen schließen
</t>
    </r>
    <r>
      <rPr>
        <sz val="11"/>
        <rFont val="Wingdings"/>
        <charset val="2"/>
      </rPr>
      <t>Ø</t>
    </r>
    <r>
      <rPr>
        <sz val="11"/>
        <rFont val="Berlin Type Office"/>
        <family val="2"/>
      </rPr>
      <t xml:space="preserve">Kontrolle Küchen- und Sanitärbereiche, 
</t>
    </r>
    <r>
      <rPr>
        <sz val="11"/>
        <rFont val="Wingdings"/>
        <charset val="2"/>
      </rPr>
      <t>Ø</t>
    </r>
    <r>
      <rPr>
        <sz val="11"/>
        <rFont val="Berlin Type Office"/>
        <family val="2"/>
      </rPr>
      <t xml:space="preserve">Fremdpersonen des Gebäudes verweisen
</t>
    </r>
    <r>
      <rPr>
        <sz val="11"/>
        <rFont val="Wingdings"/>
        <charset val="2"/>
      </rPr>
      <t>Ø</t>
    </r>
    <r>
      <rPr>
        <sz val="11"/>
        <rFont val="Berlin Type Office"/>
        <family val="2"/>
      </rPr>
      <t xml:space="preserve">Kontrolle der Fensterschlösser (Fluchtweg)
</t>
    </r>
  </si>
  <si>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>Alle Türen und Fenster sind auf Verschluss bzw. Beschädigungen
    zu überprüfen</t>
    </r>
  </si>
  <si>
    <t>6.7.4</t>
  </si>
  <si>
    <t>6.7.5</t>
  </si>
  <si>
    <t>7</t>
  </si>
  <si>
    <t>Verkehrssicherheit</t>
  </si>
  <si>
    <t>7.1</t>
  </si>
  <si>
    <t>Bereich Standesamt</t>
  </si>
  <si>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>Nach Eheschließungen ist die Treppe von Reis, Konfetti 
    und sonst. Unrat zu befreien (Rutschgefahr)</t>
    </r>
  </si>
  <si>
    <t>Bei Bedarf</t>
  </si>
  <si>
    <t>7.2</t>
  </si>
  <si>
    <t>Winterdienst</t>
  </si>
  <si>
    <r>
      <rPr>
        <sz val="11"/>
        <color theme="1"/>
        <rFont val="Wingdings"/>
        <charset val="2"/>
      </rPr>
      <t>Ø</t>
    </r>
    <r>
      <rPr>
        <sz val="11"/>
        <color theme="1"/>
        <rFont val="Berlin Type Office"/>
        <family val="2"/>
      </rPr>
      <t xml:space="preserve"> Fremdvergabe an Firma; falls die Firma nicht rechtzeitig vor Ort ist,
    sind im Bereich der Eingänge erste Sicherungsmaßnahmen 
    (Fegen und Streuen) durchzuführen.</t>
    </r>
  </si>
  <si>
    <t>In Absprache mit dem Auftraggeber ist eine Pförtnerdienstanweisung zu erarbeiten.</t>
  </si>
  <si>
    <t>Für Veranstaltungen der Nutzer ist nach Bedarf auch an Wochenenden oder Feiertagen ein Pförtnerdienst nach Zusatzbeauftragung zu gewährleisten.</t>
  </si>
  <si>
    <r>
      <rPr>
        <b/>
        <sz val="12"/>
        <color theme="1"/>
        <rFont val="Berlin Type Office"/>
        <family val="2"/>
      </rPr>
      <t xml:space="preserve">Stundenverrechnungssatz ab 01.08.2026
</t>
    </r>
    <r>
      <rPr>
        <sz val="12"/>
        <color theme="1"/>
        <rFont val="Berlin Type Office"/>
        <family val="2"/>
      </rPr>
      <t>gem. §3 ETV Berlin und Brandenburg vom 18.11.2025, Nr. 2 - 
- Qualifizierter Sicherheitsmitarbeiter-  i.V.m  § 9 (1) BerlAVG</t>
    </r>
  </si>
  <si>
    <t xml:space="preserve">Stundenverrechnungssatz </t>
  </si>
  <si>
    <t>Wach-und Schließdienst</t>
  </si>
  <si>
    <t>wochentags (6.00-22.00 Uhr)</t>
  </si>
  <si>
    <t>Nachtzuschlag  (22.00-06.00 Uhr)</t>
  </si>
  <si>
    <t xml:space="preserve">Sonntag </t>
  </si>
  <si>
    <t>Sonntag+ Nacht</t>
  </si>
  <si>
    <t>Feiertag</t>
  </si>
  <si>
    <t>Feiertag+ Nacht</t>
  </si>
  <si>
    <t>1. Produktiver Stundenlohn</t>
  </si>
  <si>
    <t>1.1 Zuschlag auf produktiven Stundenlohn</t>
  </si>
  <si>
    <t>2. Lohngebundene Kosten</t>
  </si>
  <si>
    <t>2.1 Soziallöhne</t>
  </si>
  <si>
    <t>2.1 a) Feiertage</t>
  </si>
  <si>
    <t>2.1 b) Urlaubsentgelt</t>
  </si>
  <si>
    <t>2.1 c) Arbeitsfreistellung</t>
  </si>
  <si>
    <t>2.1 d) Lohnfortzahlung im Krankheitsfall</t>
  </si>
  <si>
    <t>2.1 e) Zusätzliches Urlaubsgeld+ Weihnachtsgeld</t>
  </si>
  <si>
    <t>Zwischensumme Soziallöhne</t>
  </si>
  <si>
    <t>2.2 Sozialversicherung auf Fertigungslöhne u. Soz.löhne</t>
  </si>
  <si>
    <t>2.2 a) Rentenversicherung</t>
  </si>
  <si>
    <t>2.2 b) Arbeitslosenversicherung</t>
  </si>
  <si>
    <t>2.2 c) Krankenversicherung + ggf. U1-Umlage</t>
  </si>
  <si>
    <t>2.2 d) Pflegeversicherung</t>
  </si>
  <si>
    <t>2.2 e) Umlage U 2 Mutterschaft (Vorgabe KK)</t>
  </si>
  <si>
    <t>2.2 f) U3-Insolvenzgeldumlage (Vorgabe BG)</t>
  </si>
  <si>
    <t>2.2 g) Sozialversicherung auf Soziallöhne</t>
  </si>
  <si>
    <t>Zwischensumme Sozialversicherung</t>
  </si>
  <si>
    <t>2.3 gesetzliche Unfallversicherung</t>
  </si>
  <si>
    <t>2.4 gesetzliche Haftpflicht und weiter Versicherungen</t>
  </si>
  <si>
    <t>2.5 Löhne Aufsichten/Vorarbeiter</t>
  </si>
  <si>
    <t>2.6 sonstige Personalkosten</t>
  </si>
  <si>
    <t>Zwischensumme lohngebundene Kosten (2.1 bis 2.5)</t>
  </si>
  <si>
    <t>3. Sonstige auftragsbezogene Kosten</t>
  </si>
  <si>
    <t>3.1 Gehalt Objektleiter</t>
  </si>
  <si>
    <t xml:space="preserve">3.2 Schulungen </t>
  </si>
  <si>
    <t>3.3 Dienstkleidung, Ausrüstung, Material</t>
  </si>
  <si>
    <t>3.4 Einsatzmittel/Fahrzeuge</t>
  </si>
  <si>
    <t xml:space="preserve">Zwischensumme so. auftragsbezogene Kosten </t>
  </si>
  <si>
    <t>4. Unternehmensbezogene Kosten</t>
  </si>
  <si>
    <t>4.1 Fuhrparkkosten</t>
  </si>
  <si>
    <t>4.2 Fertigungshilfskosten</t>
  </si>
  <si>
    <t>4.3 Verwaltungskosten</t>
  </si>
  <si>
    <t>4.3 a) Gehälter technische Angestellte  (incl. Lohnfolgekosten)</t>
  </si>
  <si>
    <t>4.3 b) Gehälter kaufmännische Angestellte (incl. Lohnfolgekosten)</t>
  </si>
  <si>
    <t>4.3 c) Löhne Hilfsdienste (incl. Lohnfolgekosten)</t>
  </si>
  <si>
    <t>4.3 d) sonstige Verwaltungskosten</t>
  </si>
  <si>
    <t>4.3 e) Betriebsratskosten</t>
  </si>
  <si>
    <t>4.3 f) Schwerbehindertenabgabe</t>
  </si>
  <si>
    <t>4.4 Sonstige Kosten:</t>
  </si>
  <si>
    <t>(z.B. Verbandsbeiträge,Zertifizierungen etc.)</t>
  </si>
  <si>
    <t>4.5 Vorfinanzierung Sozialversicherungsbeiträge</t>
  </si>
  <si>
    <t>4.6 Gewerbesteuer</t>
  </si>
  <si>
    <t>Zwischensumme Unternehmensbezogene Kosten</t>
  </si>
  <si>
    <t>5. Selbstkosten (Summe 1 bis 4)</t>
  </si>
  <si>
    <t>6. Gewinn und Wagnis (auf Selbstkosten)</t>
  </si>
  <si>
    <t>Kalkulationszuschlag (Unternehmerzuschlag auf den produktiven Stundenlohn)</t>
  </si>
  <si>
    <t>Stundenverrechnungssatz</t>
  </si>
  <si>
    <t>Angaben zur Kalkulation des Stundensatzes werden bei der Prüfung der Auskömmlichkeit des Angebotes herangezogen.</t>
  </si>
  <si>
    <t>Angaben für die Prüfung der Plausibilität des Stundenverrechnungssatzes:</t>
  </si>
  <si>
    <t>!! Die nachfolgenden Felder D68-D72 sind zwingend auszufüllen.!!</t>
  </si>
  <si>
    <t xml:space="preserve">Kalkulierte durchschnittliche </t>
  </si>
  <si>
    <t>Feiertage:</t>
  </si>
  <si>
    <t>Urlaubstage:</t>
  </si>
  <si>
    <t>tarifl. Arbeitsfreistellung:</t>
  </si>
  <si>
    <t>Krankheitstage:</t>
  </si>
  <si>
    <t>SVS für Vorarbeiter (incl. Lohnfolgekosten):</t>
  </si>
  <si>
    <t>Firma:</t>
  </si>
  <si>
    <r>
      <rPr>
        <b/>
        <sz val="12"/>
        <color theme="1"/>
        <rFont val="Berlin Type Office"/>
        <family val="2"/>
      </rPr>
      <t xml:space="preserve">Stundenverrechnungssatz ab 01.08.2026
</t>
    </r>
    <r>
      <rPr>
        <sz val="12"/>
        <color theme="1"/>
        <rFont val="Berlin Type Office"/>
        <family val="2"/>
      </rPr>
      <t>gem. §3 ETV Berlin und Brandenburg vom 18.11.2025, Nr. 2 - 
- Qualifizierter Sicherheitsmitarbeiter</t>
    </r>
    <r>
      <rPr>
        <b/>
        <sz val="12"/>
        <color theme="1"/>
        <rFont val="Berlin Type Office"/>
        <family val="2"/>
      </rPr>
      <t>- zzgl. Zulage nach § 4 Nr. 4 ETV</t>
    </r>
    <r>
      <rPr>
        <sz val="12"/>
        <color theme="1"/>
        <rFont val="Berlin Type Office"/>
        <family val="2"/>
      </rPr>
      <t xml:space="preserve">
i.V.m § 9 (1) BerlAVG </t>
    </r>
  </si>
  <si>
    <t>Revierdienste</t>
  </si>
  <si>
    <t xml:space="preserve">     Zulage nach § 4 Nr. 4 ETV</t>
  </si>
  <si>
    <t>zusammen:</t>
  </si>
  <si>
    <t>1.1 Zuschlag auf produktiven Grundlohn + Zulage</t>
  </si>
  <si>
    <t xml:space="preserve">aus </t>
  </si>
  <si>
    <t>gerundet</t>
  </si>
  <si>
    <t>aus</t>
  </si>
  <si>
    <t>3.2 Schulungen und Qualitätsmanagement</t>
  </si>
  <si>
    <t>5. Selbstkosten (Summe 1 bis 4) *</t>
  </si>
  <si>
    <t>6. Gewinn und Wagnis</t>
  </si>
  <si>
    <t>Kalkulationszuschlag in %
(auf den produktiven Stundenlohn berechnet)</t>
  </si>
  <si>
    <t>tatsächlicher Kalkulationszuschlag in € *</t>
  </si>
  <si>
    <t>Stundenverrechnungssatz in %
(auf den produktiven Stundenlohn berechnet)</t>
  </si>
  <si>
    <t>tatsächlicher Stundenverrechnungssatz in € *</t>
  </si>
  <si>
    <r>
      <t xml:space="preserve">* die tatsächlichen Werte in EUR entsprechen </t>
    </r>
    <r>
      <rPr>
        <b/>
        <sz val="12"/>
        <color theme="1"/>
        <rFont val="Berlin Type Office"/>
        <family val="2"/>
      </rPr>
      <t>nicht</t>
    </r>
    <r>
      <rPr>
        <sz val="12"/>
        <color theme="1"/>
        <rFont val="Berlin Type Office"/>
        <family val="2"/>
      </rPr>
      <t xml:space="preserve"> dem errechenbaren Wert aus dem 
   Kalkulationszuschlag in %, da dieser auf unterschiedliche Ausgangswerte (s.o.) berechnet wird. </t>
    </r>
  </si>
  <si>
    <t>Ab dem 01.08.2026 sind endsprechend der DIN 77200-1 für alle nachfolgend beannten Objekte Bewachungsdienste, Torkontroll- und Empfangsdienste, Alarmdienste und Revierwachdienste, sowie notwendige Interventionsdienste einzukalkulieren (Nr.1-6).</t>
  </si>
  <si>
    <t>Ab dem 01.08.2026 sind endsprechend der DIN 77200-1 für alle nachfolgend benannten Objekte Revierwach- und Streifendienste
(inkl. An-/Abfahrtskosten!), sowie notwendige Interventionsdienste einzukalkulieren (Nr.7-16).</t>
  </si>
  <si>
    <t>Nr.</t>
  </si>
  <si>
    <t xml:space="preserve">Einsatzort: </t>
  </si>
  <si>
    <t>Einsatzzeiten</t>
  </si>
  <si>
    <t xml:space="preserve">Leistung lt. Leistungs-
beschreibung I+ II
(Nummerierung nach II) </t>
  </si>
  <si>
    <t>Hinweise</t>
  </si>
  <si>
    <t>Einsatzzeit in Stunden
(Dezimalangabe)</t>
  </si>
  <si>
    <t>01.08.26 - 31.07.2028</t>
  </si>
  <si>
    <t>2-Jahres-
netto</t>
  </si>
  <si>
    <t>Rathaus Reinickendorf v. Berlin</t>
  </si>
  <si>
    <t>Montag - Sonntag</t>
  </si>
  <si>
    <t>Nr. 1-4 komplett</t>
  </si>
  <si>
    <t>Jeweils 1 Mitarbeiter pro Schicht besetzt ständig die Loge im Rathaus.
Ihm obliegen die Aufgaben des Alarmdienstes, des Torkontroll-, Empfangs- und Sicherheitsdienstes.</t>
  </si>
  <si>
    <t xml:space="preserve">Mo- Sa </t>
  </si>
  <si>
    <t>Mo-Sa Nacht</t>
  </si>
  <si>
    <t xml:space="preserve">So </t>
  </si>
  <si>
    <t>So Nacht</t>
  </si>
  <si>
    <t>Feiertag Nacht</t>
  </si>
  <si>
    <t>Eichborndamm 215-239</t>
  </si>
  <si>
    <t>(einschließlich Feiertagen)</t>
  </si>
  <si>
    <t>Anzahl Tage</t>
  </si>
  <si>
    <t>inkl. Haus A, Eichborndamm 238</t>
  </si>
  <si>
    <t>00.00-24.00 Uhr</t>
  </si>
  <si>
    <t>SVS</t>
  </si>
  <si>
    <t>inkl. Haus B, Eichborndamm 240</t>
  </si>
  <si>
    <t>Summe</t>
  </si>
  <si>
    <t>inkl. Haus C, Eichborndamm 242</t>
  </si>
  <si>
    <t>Verteilung</t>
  </si>
  <si>
    <t>inkl. Garagengebäude, Am Rathauspark 1</t>
  </si>
  <si>
    <t>Tag/Nacht</t>
  </si>
  <si>
    <t xml:space="preserve"> 1 Mitarbeiter pro Schicht übernimmt alle übrigen anfallenden Aufgaben des Alarmdienstes, des Torkontroll-, Empfangs- und Sicherheitsdienstes und sonstige Tätigkeiten.
Z.B. Innen- und Außenrunden abgehen, Empfangsdienst bei Veranstaltungen im Ernst-Reuter-Saal, Interventionsdienste, sofern erforderlich.</t>
  </si>
  <si>
    <t>Nr.1-4 komplett</t>
  </si>
  <si>
    <t>05.30-22.00 Uhr</t>
  </si>
  <si>
    <t xml:space="preserve">Nr. 7 </t>
  </si>
  <si>
    <t>Dienstag und Donnerstag</t>
  </si>
  <si>
    <t>Nr.1.6</t>
  </si>
  <si>
    <t>1 Mitarbeiter als ständiger Wachschutz 
während der Sprechzeiten</t>
  </si>
  <si>
    <t>Di + Do</t>
  </si>
  <si>
    <t>08.00-14.00 Uhr</t>
  </si>
  <si>
    <t>(Neubau)</t>
  </si>
  <si>
    <t>in der Sozialen Wohnhilfe</t>
  </si>
  <si>
    <t>(nicht am 24.12. und 31.12.)</t>
  </si>
  <si>
    <t xml:space="preserve">Montag und Donnerstag </t>
  </si>
  <si>
    <t>Nr.1.7</t>
  </si>
  <si>
    <t>Mo + Do</t>
  </si>
  <si>
    <t>im Team Materielle Hilfen</t>
  </si>
  <si>
    <t>Montag, Dienstag und Donnerstag</t>
  </si>
  <si>
    <t>Nr.1.8</t>
  </si>
  <si>
    <r>
      <rPr>
        <b/>
        <sz val="11"/>
        <color theme="1"/>
        <rFont val="Berlin Type Office"/>
        <family val="2"/>
      </rPr>
      <t>Zusätzlicher</t>
    </r>
    <r>
      <rPr>
        <sz val="11"/>
        <color theme="1"/>
        <rFont val="Berlin Type Office"/>
        <family val="2"/>
      </rPr>
      <t xml:space="preserve"> Wachschutz</t>
    </r>
    <r>
      <rPr>
        <b/>
        <sz val="11"/>
        <color theme="1"/>
        <rFont val="Berlin Type Office"/>
        <family val="2"/>
      </rPr>
      <t xml:space="preserve"> (2 Mitarbeiter) </t>
    </r>
    <r>
      <rPr>
        <sz val="11"/>
        <color theme="1"/>
        <rFont val="Berlin Type Office"/>
        <family val="2"/>
      </rPr>
      <t xml:space="preserve">
für die Besucherstromlenkung
während der Sprechzeiten in der
Sozialen Wohnhilfe / im Team Materielle Hilfen*</t>
    </r>
  </si>
  <si>
    <t>Mo, Di + Do</t>
  </si>
  <si>
    <t xml:space="preserve"> 08.00-14.00 Uhr</t>
  </si>
  <si>
    <t>* kann jederzeit entfallen</t>
  </si>
  <si>
    <t xml:space="preserve">Mo-Fr (außer Feiertagen, </t>
  </si>
  <si>
    <t>Nr. 5 komplett</t>
  </si>
  <si>
    <t>Mo+Di</t>
  </si>
  <si>
    <t>Mi</t>
  </si>
  <si>
    <t>Do</t>
  </si>
  <si>
    <t>Fr</t>
  </si>
  <si>
    <t>13407 Berlin</t>
  </si>
  <si>
    <t>nicht am 24.12. und 31.12.)</t>
  </si>
  <si>
    <t>Haus 1-4 und Badehaus</t>
  </si>
  <si>
    <t>Mo + Di       08.00 - 18.15 Uhr</t>
  </si>
  <si>
    <t xml:space="preserve">Mi                07.45 - 16.15 Uhr </t>
  </si>
  <si>
    <t>Do               07.15 - 18.15 Uhr</t>
  </si>
  <si>
    <t>Fr                 07.45 - 16.15 Uhr</t>
  </si>
  <si>
    <t>Revierwachdienste:</t>
  </si>
  <si>
    <r>
      <t xml:space="preserve">Die nachfolgend einzutragenden Zeiten setzen sich zusammen aus den kalkulierten Zeiten für den Rundgang </t>
    </r>
    <r>
      <rPr>
        <b/>
        <u/>
        <sz val="12"/>
        <color theme="1"/>
        <rFont val="Berlin Type Office"/>
        <family val="2"/>
      </rPr>
      <t>und</t>
    </r>
    <r>
      <rPr>
        <b/>
        <sz val="12"/>
        <color theme="1"/>
        <rFont val="Berlin Type Office"/>
        <family val="2"/>
      </rPr>
      <t xml:space="preserve"> für An- und Abfahrt.</t>
    </r>
  </si>
  <si>
    <t>Zeit pro 
Einsatz
(Dezimalangabe für 
Stunden verwenden!)</t>
  </si>
  <si>
    <r>
      <t>Sichtkontrolle der Gebäude von außen.
Dauer des Rundgangs</t>
    </r>
    <r>
      <rPr>
        <b/>
        <sz val="11"/>
        <color theme="1"/>
        <rFont val="Berlin Type Office"/>
        <family val="2"/>
      </rPr>
      <t xml:space="preserve"> mind. 40 Minuten</t>
    </r>
    <r>
      <rPr>
        <sz val="11"/>
        <color theme="1"/>
        <rFont val="Berlin Type Office"/>
        <family val="2"/>
      </rPr>
      <t xml:space="preserve"> 
zu wechselnden Zeiten.</t>
    </r>
  </si>
  <si>
    <t>Nr. 6.1 / 5 / 6</t>
  </si>
  <si>
    <t>Feiertags Nacht</t>
  </si>
  <si>
    <t>22.00-04.00 Uhr</t>
  </si>
  <si>
    <r>
      <t>Sichtkontrolle der Gebäude von außen.
Dauer des Rundgangs</t>
    </r>
    <r>
      <rPr>
        <b/>
        <sz val="11"/>
        <color theme="1"/>
        <rFont val="Berlin Type Office"/>
        <family val="2"/>
      </rPr>
      <t xml:space="preserve"> mind. 25 Minuten
</t>
    </r>
    <r>
      <rPr>
        <sz val="11"/>
        <color theme="1"/>
        <rFont val="Berlin Type Office"/>
        <family val="2"/>
      </rPr>
      <t>zu wechselnden Zeiten.</t>
    </r>
  </si>
  <si>
    <t>Montag - Sonntag (inkl. Feiertagen)</t>
  </si>
  <si>
    <t>Nr. 6.2.1 / 5 / 6</t>
  </si>
  <si>
    <t>Sa + 1/2 Feiertage</t>
  </si>
  <si>
    <t>So</t>
  </si>
  <si>
    <t xml:space="preserve">So Nacht </t>
  </si>
  <si>
    <t>1 Kontrollfahrt zwischen</t>
  </si>
  <si>
    <t xml:space="preserve">22.00 und 04.00 Uhr </t>
  </si>
  <si>
    <t>zusätzlich:</t>
  </si>
  <si>
    <t>Sa,So und Feiertags</t>
  </si>
  <si>
    <t>zwischen 11.00 und 15.00 Uhr</t>
  </si>
  <si>
    <r>
      <t xml:space="preserve">Öffnung der Tore Teichstr. und St.-Galler-Str.;
Deaktivierung Alarm Haus1 (Bürgerbüro).
</t>
    </r>
    <r>
      <rPr>
        <b/>
        <sz val="11"/>
        <color theme="1"/>
        <rFont val="Berlin Type Office"/>
        <family val="2"/>
      </rPr>
      <t>Dauer mind. 10 Minunten</t>
    </r>
  </si>
  <si>
    <t>Montag - Freitag</t>
  </si>
  <si>
    <t>Nr. 6.2.2 / 5/ 6</t>
  </si>
  <si>
    <t>Mo-Fr</t>
  </si>
  <si>
    <t xml:space="preserve">(außer Feiertagen, </t>
  </si>
  <si>
    <t>nur Haus 1</t>
  </si>
  <si>
    <t>zu 06.00 Uhr</t>
  </si>
  <si>
    <r>
      <t xml:space="preserve">Aktivierung der Alarmanlage
</t>
    </r>
    <r>
      <rPr>
        <b/>
        <sz val="11"/>
        <color theme="1"/>
        <rFont val="Berlin Type Office"/>
        <family val="2"/>
      </rPr>
      <t>Dauer mind. 5 Minunten</t>
    </r>
  </si>
  <si>
    <t>Nr. 6.2.3 / 5 / 6</t>
  </si>
  <si>
    <t>19.00 Uhr</t>
  </si>
  <si>
    <r>
      <t>Kontrollgang Innen inkl. verschließen der Außentüren
Verschluß der Tore Teichstr. und St.-Galler-Str.;
Dauer des Rundgangs</t>
    </r>
    <r>
      <rPr>
        <b/>
        <sz val="11"/>
        <color theme="1"/>
        <rFont val="Berlin Type Office"/>
        <family val="2"/>
      </rPr>
      <t xml:space="preserve"> mind. 45 Minuten.</t>
    </r>
  </si>
  <si>
    <t>Nr. 6.2.4 - 6</t>
  </si>
  <si>
    <t>ab 20.00 Uhr</t>
  </si>
  <si>
    <r>
      <rPr>
        <sz val="11"/>
        <color theme="1"/>
        <rFont val="Berlin Type Office"/>
        <family val="2"/>
      </rPr>
      <t xml:space="preserve"> Dauer des Kontrollgangs (innen + außen)</t>
    </r>
    <r>
      <rPr>
        <b/>
        <sz val="11"/>
        <color theme="1"/>
        <rFont val="Berlin Type Office"/>
        <family val="2"/>
      </rPr>
      <t xml:space="preserve">
 insgesamt mind. 15 Minuten.</t>
    </r>
  </si>
  <si>
    <t>Lübener Weg 26</t>
  </si>
  <si>
    <t>Mo-So (einschließlich Feiertagen)</t>
  </si>
  <si>
    <t>Nr. 6.3 komplett</t>
  </si>
  <si>
    <t>ab 23.00 - 01.00 Uhr</t>
  </si>
  <si>
    <r>
      <rPr>
        <sz val="11"/>
        <color theme="1"/>
        <rFont val="Berlin Type Office"/>
        <family val="2"/>
      </rPr>
      <t>Dauer eines Kontrollgangs (außen)
min</t>
    </r>
    <r>
      <rPr>
        <b/>
        <sz val="11"/>
        <color theme="1"/>
        <rFont val="Berlin Type Office"/>
        <family val="2"/>
      </rPr>
      <t>d. 25 Minuten.</t>
    </r>
  </si>
  <si>
    <t>Alt-Wittenau 69 (Werkhof)</t>
  </si>
  <si>
    <t>Nr. 6.4 komplett</t>
  </si>
  <si>
    <t xml:space="preserve">April-September 23.00 - 03.00 Uhr  </t>
  </si>
  <si>
    <t>Oktober - März   22.00 - 05.00 Uhr</t>
  </si>
  <si>
    <t>(2 Kontrollen pro Nacht)</t>
  </si>
  <si>
    <t>bei zwei Kontrollen pro Nacht zusammen:</t>
  </si>
  <si>
    <r>
      <t xml:space="preserve">Dauer </t>
    </r>
    <r>
      <rPr>
        <b/>
        <sz val="11"/>
        <color theme="1"/>
        <rFont val="Berlin Type Office"/>
        <family val="2"/>
      </rPr>
      <t>eines</t>
    </r>
    <r>
      <rPr>
        <sz val="11"/>
        <color theme="1"/>
        <rFont val="Berlin Type Office"/>
        <family val="2"/>
      </rPr>
      <t xml:space="preserve"> Kontrollgangs (außen)
m</t>
    </r>
    <r>
      <rPr>
        <b/>
        <sz val="11"/>
        <color theme="1"/>
        <rFont val="Berlin Type Office"/>
        <family val="2"/>
      </rPr>
      <t>ind. 10 Minuten.</t>
    </r>
  </si>
  <si>
    <t xml:space="preserve">Alt-Hermsdorf 35 </t>
  </si>
  <si>
    <t>Nr. 6.5 komplett</t>
  </si>
  <si>
    <t>Samstag + 1/2 Feiertage</t>
  </si>
  <si>
    <t xml:space="preserve">Feiertag </t>
  </si>
  <si>
    <t>(Museum Reinickendorf)</t>
  </si>
  <si>
    <r>
      <t xml:space="preserve">22.00-06.00 Uhr </t>
    </r>
    <r>
      <rPr>
        <b/>
        <sz val="11"/>
        <color theme="1"/>
        <rFont val="Berlin Type Office"/>
        <family val="2"/>
      </rPr>
      <t>(2x Nachts)</t>
    </r>
  </si>
  <si>
    <t>Sa und Feiertags</t>
  </si>
  <si>
    <t>bei zwei Kontrollen pro Tag/Nacht zusammen:</t>
  </si>
  <si>
    <t>08.00 - 20.00</t>
  </si>
  <si>
    <t xml:space="preserve"> ( 1x vormittags + 1x nachmittags)</t>
  </si>
  <si>
    <r>
      <rPr>
        <sz val="11"/>
        <color theme="1"/>
        <rFont val="Berlin Type Office"/>
        <family val="2"/>
      </rPr>
      <t xml:space="preserve">Dauer des Kontrollgangs (innen + außen)
</t>
    </r>
    <r>
      <rPr>
        <b/>
        <sz val="11"/>
        <color theme="1"/>
        <rFont val="Berlin Type Office"/>
        <family val="2"/>
      </rPr>
      <t>mind. 40 Minuten.</t>
    </r>
  </si>
  <si>
    <t>Nimrodstr. 4-14</t>
  </si>
  <si>
    <t>Nr. 6.6 komplett</t>
  </si>
  <si>
    <t>Mo-Sa</t>
  </si>
  <si>
    <t>ab 20.00-21.00 Uhr</t>
  </si>
  <si>
    <r>
      <rPr>
        <sz val="11"/>
        <color theme="1"/>
        <rFont val="Berlin Type Office"/>
        <family val="2"/>
      </rPr>
      <t xml:space="preserve">Dauer des Kontrollgangs (innen + außen)
</t>
    </r>
    <r>
      <rPr>
        <b/>
        <sz val="11"/>
        <color theme="1"/>
        <rFont val="Berlin Type Office"/>
        <family val="2"/>
      </rPr>
      <t>mind. 15 Minuten.</t>
    </r>
  </si>
  <si>
    <t>Neheimer Str. 63</t>
  </si>
  <si>
    <t>6.7 komplett</t>
  </si>
  <si>
    <t>Mo- Sa</t>
  </si>
  <si>
    <t>13507 Berlin</t>
  </si>
  <si>
    <t>20.00-22.00 Uhr</t>
  </si>
  <si>
    <t>netto</t>
  </si>
  <si>
    <t>brutto</t>
  </si>
  <si>
    <t xml:space="preserve">Alarmverfolgung </t>
  </si>
  <si>
    <t>Netto</t>
  </si>
  <si>
    <t>MwSt.</t>
  </si>
  <si>
    <t>Brutto</t>
  </si>
  <si>
    <t>1. Stunde inkl. An-/Abfahrt</t>
  </si>
  <si>
    <t>Gesamtsumme für 2 Jahre:
(Pos. 1-16)</t>
  </si>
  <si>
    <r>
      <t xml:space="preserve">jede weitere </t>
    </r>
    <r>
      <rPr>
        <b/>
        <sz val="11"/>
        <color theme="1"/>
        <rFont val="Berlin Type Office"/>
        <family val="2"/>
      </rPr>
      <t>Viertel</t>
    </r>
    <r>
      <rPr>
        <sz val="11"/>
        <color theme="1"/>
        <rFont val="Berlin Type Office"/>
        <family val="2"/>
      </rPr>
      <t xml:space="preserve">stunde </t>
    </r>
  </si>
  <si>
    <t>Skonto (mind. 2% lt.BVB):</t>
  </si>
  <si>
    <t>Samstag</t>
  </si>
  <si>
    <t>Neujahr</t>
  </si>
  <si>
    <t>08.26 - 07.28</t>
  </si>
  <si>
    <t>Anzahl:</t>
  </si>
  <si>
    <t>Montag</t>
  </si>
  <si>
    <t>Dienstag</t>
  </si>
  <si>
    <t>Mittwoch</t>
  </si>
  <si>
    <t>Donnerstag</t>
  </si>
  <si>
    <t>Freitag</t>
  </si>
  <si>
    <t>Sonntag</t>
  </si>
  <si>
    <t>plus:</t>
  </si>
  <si>
    <t>24/31.12:</t>
  </si>
  <si>
    <t>14:00 - 24:00</t>
  </si>
  <si>
    <t>2x Do + 2x Fr</t>
  </si>
  <si>
    <t>08.26 - 12.26</t>
  </si>
  <si>
    <t>halber Feiertag</t>
  </si>
  <si>
    <t>Fr, 2x Sa</t>
  </si>
  <si>
    <t>2x Do</t>
  </si>
  <si>
    <t>01.27- 07.28</t>
  </si>
  <si>
    <t>6x Mo, Mi, 2x Do, 3x Fr, 4x Sa, 6x So</t>
  </si>
  <si>
    <t>2x Fr</t>
  </si>
  <si>
    <t>2x Mo</t>
  </si>
  <si>
    <t xml:space="preserve"> </t>
  </si>
  <si>
    <t>Tag der Deutschen Einheit</t>
  </si>
  <si>
    <t>Internationaler Frauentag</t>
  </si>
  <si>
    <t>Karfreitag</t>
  </si>
  <si>
    <t>Ostersonntag</t>
  </si>
  <si>
    <t>Ostermontag</t>
  </si>
  <si>
    <t>Tag der Arbeit</t>
  </si>
  <si>
    <t>Christi Himmelfahrt</t>
  </si>
  <si>
    <t>Pfingstsonntag</t>
  </si>
  <si>
    <t>Pfingstmontag</t>
  </si>
  <si>
    <t>Halber Feiertag</t>
  </si>
  <si>
    <t>1. Weihnachtsfeiertag</t>
  </si>
  <si>
    <t>2. Weihnachtsfeiertag</t>
  </si>
  <si>
    <t>Feiertage</t>
  </si>
  <si>
    <t>Halbe Feiertage</t>
  </si>
  <si>
    <t>Tag der deutschen Einheit</t>
  </si>
  <si>
    <t>75 Jahre Volksaufstand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</si>
</sst>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€ &quot;;\-#,##0.00&quot; € &quot;;&quot; -&quot;00&quot; € &quot;;@\ "/>
    <numFmt numFmtId="165" formatCode="#,##0.00\ [$€-407]\ ;\-#,##0.00\ [$€-407]\ ;&quot; -&quot;00\ [$€-407]\ ;@\ "/>
    <numFmt numFmtId="166" formatCode="#,##0.00\ &quot;€&quot;"/>
    <numFmt numFmtId="167" formatCode="#,##0.00\ [$€-407];\-#,##0.00\ [$€-407]"/>
  </numFmts>
  <fonts count="52">
    <font>
      <sz val="11"/>
      <color theme="1"/>
      <name val="Aptos Narrow"/>
      <family val="2"/>
      <scheme val="minor"/>
    </font>
    <font>
      <sz val="11"/>
      <color theme="1"/>
      <name val="Berlin Type Office"/>
      <family val="2"/>
    </font>
    <font>
      <sz val="11"/>
      <color rgb="FFFF0000"/>
      <name val="Berlin Type Office"/>
      <family val="2"/>
    </font>
    <font>
      <b/>
      <sz val="11"/>
      <color theme="1"/>
      <name val="Berlin Type Office"/>
      <family val="2"/>
    </font>
    <font>
      <b/>
      <sz val="24"/>
      <name val="Berlin Type Office"/>
      <family val="2"/>
    </font>
    <font>
      <b/>
      <sz val="24"/>
      <color theme="1"/>
      <name val="Berlin Type Office"/>
      <family val="2"/>
    </font>
    <font>
      <b/>
      <sz val="12"/>
      <color theme="1"/>
      <name val="Berlin Type Office"/>
      <family val="2"/>
    </font>
    <font>
      <u/>
      <sz val="11"/>
      <color theme="1"/>
      <name val="Berlin Type Office"/>
      <family val="2"/>
    </font>
    <font>
      <b/>
      <sz val="10"/>
      <color theme="1"/>
      <name val="Berlin Type Office"/>
      <family val="2"/>
    </font>
    <font>
      <sz val="11"/>
      <name val="Berlin Type Office"/>
      <family val="2"/>
    </font>
    <font>
      <sz val="11"/>
      <color theme="1"/>
      <name val="Wingdings"/>
      <charset val="2"/>
    </font>
    <font>
      <sz val="11"/>
      <color rgb="FFFF0000"/>
      <name val="Aptos Narrow"/>
      <family val="2"/>
      <scheme val="minor"/>
    </font>
    <font>
      <b/>
      <sz val="11"/>
      <name val="Berlin Type Office"/>
      <family val="2"/>
    </font>
    <font>
      <sz val="11"/>
      <name val="Wingdings"/>
      <charset val="2"/>
    </font>
    <font>
      <strike/>
      <sz val="11"/>
      <color rgb="FFFF0000"/>
      <name val="Berlin Type Office"/>
      <family val="2"/>
    </font>
    <font>
      <sz val="11"/>
      <color rgb="FFFF0000"/>
      <name val="Wingdings"/>
      <charset val="2"/>
    </font>
    <font>
      <b/>
      <u/>
      <sz val="11"/>
      <color theme="1"/>
      <name val="Berlin Type Office"/>
      <family val="2"/>
    </font>
    <font>
      <sz val="11"/>
      <color theme="1"/>
      <name val="Berlin Type Office"/>
      <family val="2"/>
      <charset val="2"/>
    </font>
    <font>
      <b/>
      <sz val="14"/>
      <color theme="1"/>
      <name val="Berlin Type Office"/>
      <family val="2"/>
    </font>
    <font>
      <b/>
      <sz val="11"/>
      <color theme="1"/>
      <name val="Wingdings"/>
      <charset val="2"/>
    </font>
    <font>
      <strike/>
      <sz val="11"/>
      <color theme="1"/>
      <name val="Berlin Type Office"/>
      <family val="2"/>
    </font>
    <font>
      <b/>
      <sz val="11"/>
      <color theme="9" tint="-0.499984740745262"/>
      <name val="Berlin Type Office"/>
      <family val="2"/>
    </font>
    <font>
      <sz val="10"/>
      <name val="Arial"/>
      <family val="2"/>
    </font>
    <font>
      <sz val="12"/>
      <color theme="1"/>
      <name val="Berlin Type Office"/>
      <family val="2"/>
    </font>
    <font>
      <b/>
      <sz val="12"/>
      <color rgb="FFFF0000"/>
      <name val="Berlin Type Office"/>
      <family val="2"/>
    </font>
    <font>
      <sz val="12"/>
      <color rgb="FFFF0000"/>
      <name val="Berlin Type Office"/>
      <family val="2"/>
    </font>
    <font>
      <b/>
      <sz val="12"/>
      <name val="Berlin Type Office"/>
      <family val="2"/>
    </font>
    <font>
      <sz val="10"/>
      <color indexed="8"/>
      <name val="Arial"/>
      <family val="2"/>
    </font>
    <font>
      <b/>
      <sz val="12"/>
      <color rgb="FF0070C0"/>
      <name val="Berlin Type Office"/>
      <family val="2"/>
    </font>
    <font>
      <b/>
      <sz val="12"/>
      <color indexed="54"/>
      <name val="Berlin Type Office"/>
      <family val="2"/>
    </font>
    <font>
      <sz val="12"/>
      <color indexed="54"/>
      <name val="Berlin Type Office"/>
      <family val="2"/>
    </font>
    <font>
      <sz val="12"/>
      <color indexed="8"/>
      <name val="Berlin Type Office"/>
      <family val="2"/>
    </font>
    <font>
      <sz val="12"/>
      <color indexed="62"/>
      <name val="Berlin Type Office"/>
      <family val="2"/>
    </font>
    <font>
      <b/>
      <sz val="12"/>
      <color indexed="8"/>
      <name val="Berlin Type Office"/>
      <family val="2"/>
    </font>
    <font>
      <b/>
      <sz val="12"/>
      <color theme="4"/>
      <name val="Berlin Type Office"/>
      <family val="2"/>
    </font>
    <font>
      <b/>
      <sz val="12"/>
      <color indexed="62"/>
      <name val="Berlin Type Office"/>
      <family val="2"/>
    </font>
    <font>
      <sz val="12"/>
      <color rgb="FFC00000"/>
      <name val="Berlin Type Office"/>
      <family val="2"/>
    </font>
    <font>
      <b/>
      <sz val="12"/>
      <color rgb="FFC00000"/>
      <name val="Berlin Type Office"/>
      <family val="2"/>
    </font>
    <font>
      <b/>
      <sz val="12"/>
      <color theme="0" tint="-0.499984740745262"/>
      <name val="Berlin Type Office"/>
      <family val="2"/>
    </font>
    <font>
      <sz val="12"/>
      <color theme="0" tint="-0.499984740745262"/>
      <name val="Berlin Type Office"/>
      <family val="2"/>
    </font>
    <font>
      <b/>
      <sz val="12"/>
      <color theme="4" tint="0.59999389629810485"/>
      <name val="Berlin Type Office"/>
      <family val="2"/>
    </font>
    <font>
      <b/>
      <sz val="12"/>
      <color theme="3" tint="0.59999389629810485"/>
      <name val="Berlin Type Office"/>
      <family val="2"/>
    </font>
    <font>
      <sz val="16"/>
      <color theme="1"/>
      <name val="Berlin Type Office"/>
      <family val="2"/>
    </font>
    <font>
      <b/>
      <u/>
      <sz val="12"/>
      <color theme="1"/>
      <name val="Berlin Type Office"/>
      <family val="2"/>
    </font>
    <font>
      <sz val="11"/>
      <color theme="7"/>
      <name val="Berlin Type Office"/>
      <family val="2"/>
    </font>
    <font>
      <sz val="10"/>
      <color theme="1"/>
      <name val="Berlin Type Office"/>
      <family val="2"/>
    </font>
    <font>
      <sz val="10"/>
      <color theme="9" tint="-0.249977111117893"/>
      <name val="Berlin Type Office"/>
      <family val="2"/>
    </font>
    <font>
      <sz val="11"/>
      <color theme="0" tint="-4.9989318521683403E-2"/>
      <name val="Berlin Type Office"/>
      <family val="2"/>
    </font>
    <font>
      <sz val="10"/>
      <color rgb="FFFF0000"/>
      <name val="Berlin Type Office"/>
      <family val="2"/>
    </font>
    <font>
      <sz val="10"/>
      <color theme="0" tint="-4.9989318521683403E-2"/>
      <name val="Berlin Type Office"/>
      <family val="2"/>
    </font>
    <font>
      <sz val="11"/>
      <color theme="6" tint="-0.249977111117893"/>
      <name val="Aptos Narrow"/>
      <family val="2"/>
      <scheme val="minor"/>
    </font>
    <font>
      <sz val="10"/>
      <color theme="9"/>
      <name val="Berlin Type Office"/>
      <family val="2"/>
    </font>
  </fonts>
  <fills count="2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8FADE"/>
        <bgColor indexed="23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8FADE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23"/>
      </patternFill>
    </fill>
    <fill>
      <patternFill patternType="solid">
        <fgColor rgb="FFFEF4EC"/>
        <bgColor indexed="23"/>
      </patternFill>
    </fill>
    <fill>
      <patternFill patternType="solid">
        <fgColor rgb="FFFEF4E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/>
      <top style="hair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DotDot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DotDot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22" fillId="0" borderId="0"/>
    <xf numFmtId="0" fontId="27" fillId="0" borderId="0" applyBorder="0" applyProtection="0"/>
    <xf numFmtId="9" fontId="27" fillId="0" borderId="0" applyBorder="0" applyProtection="0"/>
    <xf numFmtId="164" fontId="27" fillId="0" borderId="0" applyBorder="0" applyProtection="0"/>
  </cellStyleXfs>
  <cellXfs count="61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center" wrapText="1"/>
    </xf>
    <xf numFmtId="49" fontId="1" fillId="0" borderId="0" xfId="0" applyNumberFormat="1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 wrapText="1"/>
    </xf>
    <xf numFmtId="49" fontId="1" fillId="3" borderId="1" xfId="0" applyNumberFormat="1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49" fontId="1" fillId="3" borderId="5" xfId="0" applyNumberFormat="1" applyFont="1" applyFill="1" applyBorder="1" applyAlignment="1">
      <alignment vertical="top" wrapText="1"/>
    </xf>
    <xf numFmtId="0" fontId="7" fillId="4" borderId="5" xfId="0" applyFont="1" applyFill="1" applyBorder="1" applyAlignment="1">
      <alignment vertical="center" wrapText="1"/>
    </xf>
    <xf numFmtId="0" fontId="8" fillId="0" borderId="0" xfId="0" applyFont="1" applyAlignment="1">
      <alignment horizontal="justify" vertical="center" wrapText="1"/>
    </xf>
    <xf numFmtId="0" fontId="1" fillId="0" borderId="2" xfId="0" applyFont="1" applyBorder="1" applyAlignment="1">
      <alignment horizontal="left" vertical="center" wrapText="1"/>
    </xf>
    <xf numFmtId="49" fontId="9" fillId="3" borderId="5" xfId="0" applyNumberFormat="1" applyFont="1" applyFill="1" applyBorder="1" applyAlignment="1">
      <alignment vertical="top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11" fillId="0" borderId="0" xfId="0" applyFont="1"/>
    <xf numFmtId="49" fontId="9" fillId="3" borderId="4" xfId="0" applyNumberFormat="1" applyFont="1" applyFill="1" applyBorder="1" applyAlignment="1">
      <alignment vertical="top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49" fontId="9" fillId="3" borderId="7" xfId="0" applyNumberFormat="1" applyFont="1" applyFill="1" applyBorder="1" applyAlignment="1">
      <alignment vertical="top" wrapText="1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center" wrapText="1"/>
    </xf>
    <xf numFmtId="0" fontId="7" fillId="0" borderId="5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49" fontId="9" fillId="0" borderId="1" xfId="0" applyNumberFormat="1" applyFont="1" applyBorder="1" applyAlignment="1">
      <alignment vertical="top" wrapText="1"/>
    </xf>
    <xf numFmtId="0" fontId="1" fillId="3" borderId="4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49" fontId="9" fillId="3" borderId="1" xfId="0" applyNumberFormat="1" applyFont="1" applyFill="1" applyBorder="1" applyAlignment="1">
      <alignment vertical="top" wrapText="1"/>
    </xf>
    <xf numFmtId="49" fontId="9" fillId="0" borderId="0" xfId="0" applyNumberFormat="1" applyFont="1" applyAlignment="1">
      <alignment vertical="top" wrapText="1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49" fontId="1" fillId="3" borderId="4" xfId="0" applyNumberFormat="1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49" fontId="1" fillId="3" borderId="9" xfId="0" applyNumberFormat="1" applyFont="1" applyFill="1" applyBorder="1" applyAlignment="1">
      <alignment vertical="top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9" xfId="0" applyFont="1" applyBorder="1" applyAlignment="1">
      <alignment vertical="center" wrapText="1"/>
    </xf>
    <xf numFmtId="49" fontId="1" fillId="3" borderId="7" xfId="0" applyNumberFormat="1" applyFont="1" applyFill="1" applyBorder="1" applyAlignment="1">
      <alignment vertical="top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9" fillId="0" borderId="4" xfId="0" applyFont="1" applyBorder="1" applyAlignment="1">
      <alignment vertical="center" wrapText="1"/>
    </xf>
    <xf numFmtId="49" fontId="1" fillId="0" borderId="12" xfId="0" applyNumberFormat="1" applyFont="1" applyBorder="1" applyAlignment="1">
      <alignment vertical="top" wrapText="1"/>
    </xf>
    <xf numFmtId="0" fontId="1" fillId="0" borderId="1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top" wrapText="1"/>
    </xf>
    <xf numFmtId="0" fontId="7" fillId="4" borderId="4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7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vertical="top" wrapText="1"/>
    </xf>
    <xf numFmtId="0" fontId="1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1" fillId="3" borderId="14" xfId="0" applyNumberFormat="1" applyFont="1" applyFill="1" applyBorder="1" applyAlignment="1">
      <alignment vertical="top" wrapText="1"/>
    </xf>
    <xf numFmtId="0" fontId="17" fillId="0" borderId="4" xfId="0" applyFont="1" applyBorder="1" applyAlignment="1">
      <alignment vertical="center" wrapText="1"/>
    </xf>
    <xf numFmtId="0" fontId="17" fillId="0" borderId="8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vertical="top" wrapText="1"/>
    </xf>
    <xf numFmtId="0" fontId="1" fillId="0" borderId="2" xfId="0" applyFont="1" applyBorder="1" applyAlignment="1">
      <alignment vertical="center" wrapText="1"/>
    </xf>
    <xf numFmtId="49" fontId="1" fillId="3" borderId="16" xfId="0" applyNumberFormat="1" applyFont="1" applyFill="1" applyBorder="1" applyAlignment="1">
      <alignment vertical="top" wrapText="1"/>
    </xf>
    <xf numFmtId="0" fontId="17" fillId="0" borderId="17" xfId="0" applyFont="1" applyBorder="1" applyAlignment="1">
      <alignment horizontal="left" vertical="center" wrapText="1"/>
    </xf>
    <xf numFmtId="49" fontId="1" fillId="3" borderId="4" xfId="0" applyNumberFormat="1" applyFont="1" applyFill="1" applyBorder="1" applyAlignment="1">
      <alignment vertical="top" wrapText="1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49" fontId="9" fillId="0" borderId="13" xfId="0" applyNumberFormat="1" applyFont="1" applyBorder="1" applyAlignment="1">
      <alignment vertical="top" wrapText="1"/>
    </xf>
    <xf numFmtId="49" fontId="3" fillId="3" borderId="7" xfId="0" applyNumberFormat="1" applyFont="1" applyFill="1" applyBorder="1" applyAlignment="1">
      <alignment horizontal="left" vertical="center" wrapText="1"/>
    </xf>
    <xf numFmtId="0" fontId="16" fillId="4" borderId="8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49" fontId="1" fillId="3" borderId="4" xfId="0" applyNumberFormat="1" applyFont="1" applyFill="1" applyBorder="1" applyAlignment="1">
      <alignment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17" fillId="0" borderId="3" xfId="0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8" fillId="0" borderId="2" xfId="0" applyFont="1" applyBorder="1" applyAlignment="1">
      <alignment horizontal="center" vertical="center" wrapText="1"/>
    </xf>
    <xf numFmtId="49" fontId="3" fillId="5" borderId="2" xfId="0" applyNumberFormat="1" applyFont="1" applyFill="1" applyBorder="1" applyAlignment="1">
      <alignment vertical="top" wrapText="1"/>
    </xf>
    <xf numFmtId="0" fontId="3" fillId="5" borderId="2" xfId="0" applyFont="1" applyFill="1" applyBorder="1" applyAlignment="1">
      <alignment vertical="top" wrapText="1"/>
    </xf>
    <xf numFmtId="0" fontId="18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vertical="top" wrapText="1"/>
    </xf>
    <xf numFmtId="49" fontId="1" fillId="5" borderId="5" xfId="0" applyNumberFormat="1" applyFont="1" applyFill="1" applyBorder="1" applyAlignment="1">
      <alignment vertical="top" wrapText="1"/>
    </xf>
    <xf numFmtId="49" fontId="9" fillId="5" borderId="4" xfId="0" applyNumberFormat="1" applyFont="1" applyFill="1" applyBorder="1" applyAlignment="1">
      <alignment vertical="top" wrapText="1"/>
    </xf>
    <xf numFmtId="49" fontId="9" fillId="0" borderId="2" xfId="0" applyNumberFormat="1" applyFont="1" applyBorder="1" applyAlignment="1">
      <alignment vertical="top" wrapText="1"/>
    </xf>
    <xf numFmtId="49" fontId="3" fillId="5" borderId="7" xfId="0" applyNumberFormat="1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49" fontId="1" fillId="5" borderId="4" xfId="0" applyNumberFormat="1" applyFont="1" applyFill="1" applyBorder="1" applyAlignment="1">
      <alignment vertical="center" wrapText="1"/>
    </xf>
    <xf numFmtId="49" fontId="1" fillId="5" borderId="5" xfId="0" applyNumberFormat="1" applyFont="1" applyFill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49" fontId="1" fillId="5" borderId="7" xfId="0" applyNumberFormat="1" applyFont="1" applyFill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49" fontId="1" fillId="0" borderId="16" xfId="0" applyNumberFormat="1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49" fontId="1" fillId="5" borderId="4" xfId="0" applyNumberFormat="1" applyFont="1" applyFill="1" applyBorder="1" applyAlignment="1">
      <alignment horizontal="left" vertical="center" wrapText="1"/>
    </xf>
    <xf numFmtId="0" fontId="16" fillId="6" borderId="3" xfId="0" applyFont="1" applyFill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49" fontId="1" fillId="5" borderId="7" xfId="0" applyNumberFormat="1" applyFont="1" applyFill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1" fillId="0" borderId="8" xfId="0" applyFont="1" applyBorder="1" applyAlignment="1">
      <alignment vertical="top" wrapText="1"/>
    </xf>
    <xf numFmtId="49" fontId="1" fillId="0" borderId="13" xfId="0" applyNumberFormat="1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0" xfId="0" applyFont="1" applyAlignment="1">
      <alignment vertical="center" wrapText="1"/>
    </xf>
    <xf numFmtId="49" fontId="1" fillId="5" borderId="7" xfId="0" applyNumberFormat="1" applyFont="1" applyFill="1" applyBorder="1" applyAlignment="1">
      <alignment horizontal="left" vertical="center" wrapText="1"/>
    </xf>
    <xf numFmtId="0" fontId="16" fillId="6" borderId="8" xfId="0" applyFont="1" applyFill="1" applyBorder="1" applyAlignment="1">
      <alignment horizontal="left" vertical="center" wrapText="1"/>
    </xf>
    <xf numFmtId="49" fontId="1" fillId="5" borderId="9" xfId="0" applyNumberFormat="1" applyFont="1" applyFill="1" applyBorder="1" applyAlignment="1">
      <alignment horizontal="left" vertical="center" wrapText="1"/>
    </xf>
    <xf numFmtId="0" fontId="1" fillId="0" borderId="9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8" fillId="0" borderId="0" xfId="0" applyFont="1" applyAlignment="1">
      <alignment horizontal="center" vertical="center" wrapText="1"/>
    </xf>
    <xf numFmtId="0" fontId="3" fillId="6" borderId="3" xfId="0" applyFont="1" applyFill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9" fillId="0" borderId="13" xfId="0" applyFont="1" applyBorder="1" applyAlignment="1">
      <alignment vertical="top" wrapText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vertical="center" wrapText="1"/>
    </xf>
    <xf numFmtId="49" fontId="1" fillId="5" borderId="7" xfId="0" applyNumberFormat="1" applyFont="1" applyFill="1" applyBorder="1" applyAlignment="1">
      <alignment vertical="top" wrapText="1"/>
    </xf>
    <xf numFmtId="0" fontId="17" fillId="0" borderId="8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12" xfId="0" applyFont="1" applyBorder="1" applyAlignment="1">
      <alignment vertical="center" wrapText="1"/>
    </xf>
    <xf numFmtId="49" fontId="1" fillId="5" borderId="5" xfId="0" applyNumberFormat="1" applyFont="1" applyFill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49" fontId="9" fillId="0" borderId="1" xfId="0" applyNumberFormat="1" applyFont="1" applyBorder="1" applyAlignment="1">
      <alignment vertical="center" wrapText="1"/>
    </xf>
    <xf numFmtId="49" fontId="9" fillId="5" borderId="4" xfId="0" applyNumberFormat="1" applyFont="1" applyFill="1" applyBorder="1" applyAlignment="1">
      <alignment vertical="center" wrapText="1"/>
    </xf>
    <xf numFmtId="0" fontId="16" fillId="6" borderId="4" xfId="0" applyFont="1" applyFill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49" fontId="9" fillId="5" borderId="7" xfId="0" applyNumberFormat="1" applyFont="1" applyFill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8" xfId="0" applyFont="1" applyBorder="1" applyAlignment="1">
      <alignment wrapText="1"/>
    </xf>
    <xf numFmtId="49" fontId="9" fillId="5" borderId="5" xfId="0" applyNumberFormat="1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wrapText="1"/>
    </xf>
    <xf numFmtId="49" fontId="9" fillId="5" borderId="7" xfId="0" applyNumberFormat="1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4" xfId="0" applyFont="1" applyBorder="1" applyAlignment="1">
      <alignment vertical="top" wrapText="1"/>
    </xf>
    <xf numFmtId="0" fontId="9" fillId="0" borderId="8" xfId="0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1" fillId="7" borderId="7" xfId="0" applyNumberFormat="1" applyFont="1" applyFill="1" applyBorder="1" applyAlignment="1">
      <alignment vertical="top" wrapText="1"/>
    </xf>
    <xf numFmtId="0" fontId="3" fillId="7" borderId="3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49" fontId="1" fillId="7" borderId="0" xfId="0" applyNumberFormat="1" applyFont="1" applyFill="1" applyAlignment="1">
      <alignment vertical="top"/>
    </xf>
    <xf numFmtId="0" fontId="7" fillId="6" borderId="8" xfId="0" applyFont="1" applyFill="1" applyBorder="1" applyAlignment="1">
      <alignment vertical="top" wrapText="1"/>
    </xf>
    <xf numFmtId="0" fontId="1" fillId="0" borderId="13" xfId="0" applyFont="1" applyBorder="1" applyAlignment="1">
      <alignment vertical="center" wrapText="1"/>
    </xf>
    <xf numFmtId="49" fontId="1" fillId="7" borderId="4" xfId="0" applyNumberFormat="1" applyFont="1" applyFill="1" applyBorder="1" applyAlignment="1">
      <alignment vertical="center"/>
    </xf>
    <xf numFmtId="49" fontId="1" fillId="7" borderId="7" xfId="0" applyNumberFormat="1" applyFont="1" applyFill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vertical="top"/>
    </xf>
    <xf numFmtId="0" fontId="18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vertical="top"/>
    </xf>
    <xf numFmtId="49" fontId="3" fillId="0" borderId="0" xfId="0" applyNumberFormat="1" applyFont="1" applyAlignment="1">
      <alignment horizontal="left" vertical="top"/>
    </xf>
    <xf numFmtId="0" fontId="6" fillId="0" borderId="16" xfId="1" applyFont="1" applyBorder="1" applyAlignment="1">
      <alignment horizontal="center" vertical="center" wrapText="1"/>
    </xf>
    <xf numFmtId="0" fontId="24" fillId="0" borderId="12" xfId="1" applyFont="1" applyBorder="1" applyAlignment="1">
      <alignment horizontal="center" vertical="center" wrapText="1"/>
    </xf>
    <xf numFmtId="0" fontId="24" fillId="0" borderId="17" xfId="1" applyFont="1" applyBorder="1" applyAlignment="1">
      <alignment horizontal="center" vertical="center" wrapText="1"/>
    </xf>
    <xf numFmtId="0" fontId="23" fillId="0" borderId="0" xfId="0" applyFont="1"/>
    <xf numFmtId="0" fontId="24" fillId="0" borderId="15" xfId="1" applyFont="1" applyBorder="1" applyAlignment="1">
      <alignment horizontal="center" vertical="center" wrapText="1"/>
    </xf>
    <xf numFmtId="0" fontId="24" fillId="0" borderId="0" xfId="1" applyFont="1" applyAlignment="1">
      <alignment horizontal="center" vertical="center" wrapText="1"/>
    </xf>
    <xf numFmtId="0" fontId="24" fillId="0" borderId="6" xfId="1" applyFont="1" applyBorder="1" applyAlignment="1">
      <alignment horizontal="center" vertical="center" wrapText="1"/>
    </xf>
    <xf numFmtId="0" fontId="25" fillId="0" borderId="0" xfId="0" applyFont="1"/>
    <xf numFmtId="0" fontId="24" fillId="0" borderId="14" xfId="1" applyFont="1" applyBorder="1" applyAlignment="1">
      <alignment horizontal="center" vertical="center" wrapText="1"/>
    </xf>
    <xf numFmtId="0" fontId="24" fillId="0" borderId="13" xfId="1" applyFont="1" applyBorder="1" applyAlignment="1">
      <alignment horizontal="center" vertical="center" wrapText="1"/>
    </xf>
    <xf numFmtId="0" fontId="24" fillId="0" borderId="8" xfId="1" applyFont="1" applyBorder="1" applyAlignment="1">
      <alignment horizontal="center" vertical="center" wrapText="1"/>
    </xf>
    <xf numFmtId="0" fontId="26" fillId="0" borderId="0" xfId="1" applyFont="1" applyAlignment="1">
      <alignment vertical="center" wrapText="1"/>
    </xf>
    <xf numFmtId="0" fontId="6" fillId="3" borderId="20" xfId="0" applyFont="1" applyFill="1" applyBorder="1"/>
    <xf numFmtId="0" fontId="6" fillId="3" borderId="21" xfId="0" applyFont="1" applyFill="1" applyBorder="1"/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23" fillId="0" borderId="23" xfId="0" applyFont="1" applyBorder="1"/>
    <xf numFmtId="0" fontId="23" fillId="0" borderId="24" xfId="0" applyFont="1" applyBorder="1"/>
    <xf numFmtId="0" fontId="28" fillId="0" borderId="0" xfId="2" applyFont="1" applyAlignment="1" applyProtection="1">
      <alignment vertical="center"/>
    </xf>
    <xf numFmtId="10" fontId="28" fillId="0" borderId="23" xfId="3" applyNumberFormat="1" applyFont="1" applyBorder="1" applyAlignment="1">
      <alignment vertical="center"/>
    </xf>
    <xf numFmtId="165" fontId="28" fillId="8" borderId="25" xfId="4" applyNumberFormat="1" applyFont="1" applyFill="1" applyBorder="1" applyAlignment="1" applyProtection="1">
      <alignment horizontal="right" vertical="center"/>
      <protection locked="0"/>
    </xf>
    <xf numFmtId="10" fontId="28" fillId="0" borderId="23" xfId="3" applyNumberFormat="1" applyFont="1" applyBorder="1" applyAlignment="1" applyProtection="1">
      <alignment vertical="center"/>
    </xf>
    <xf numFmtId="165" fontId="28" fillId="9" borderId="25" xfId="4" applyNumberFormat="1" applyFont="1" applyFill="1" applyBorder="1" applyAlignment="1" applyProtection="1">
      <alignment horizontal="right" vertical="center"/>
    </xf>
    <xf numFmtId="165" fontId="28" fillId="0" borderId="0" xfId="4" applyNumberFormat="1" applyFont="1" applyBorder="1" applyAlignment="1" applyProtection="1">
      <alignment horizontal="right" vertical="center"/>
    </xf>
    <xf numFmtId="0" fontId="29" fillId="0" borderId="0" xfId="2" applyFont="1" applyAlignment="1" applyProtection="1">
      <alignment vertical="center"/>
    </xf>
    <xf numFmtId="10" fontId="30" fillId="0" borderId="23" xfId="3" applyNumberFormat="1" applyFont="1" applyBorder="1" applyAlignment="1">
      <alignment vertical="center"/>
    </xf>
    <xf numFmtId="165" fontId="31" fillId="0" borderId="0" xfId="4" applyNumberFormat="1" applyFont="1" applyAlignment="1">
      <alignment horizontal="right" vertical="center"/>
    </xf>
    <xf numFmtId="165" fontId="32" fillId="0" borderId="0" xfId="4" applyNumberFormat="1" applyFont="1" applyAlignment="1">
      <alignment horizontal="right" vertical="center"/>
    </xf>
    <xf numFmtId="0" fontId="33" fillId="0" borderId="0" xfId="2" applyFont="1" applyAlignment="1" applyProtection="1">
      <alignment vertical="center"/>
    </xf>
    <xf numFmtId="10" fontId="31" fillId="0" borderId="23" xfId="3" applyNumberFormat="1" applyFont="1" applyBorder="1" applyAlignment="1">
      <alignment vertical="center"/>
    </xf>
    <xf numFmtId="0" fontId="31" fillId="0" borderId="0" xfId="2" applyFont="1" applyAlignment="1" applyProtection="1">
      <alignment vertical="center"/>
    </xf>
    <xf numFmtId="10" fontId="31" fillId="8" borderId="26" xfId="3" applyNumberFormat="1" applyFont="1" applyFill="1" applyBorder="1" applyAlignment="1" applyProtection="1">
      <alignment horizontal="right" vertical="center"/>
      <protection locked="0"/>
    </xf>
    <xf numFmtId="166" fontId="31" fillId="0" borderId="0" xfId="4" applyNumberFormat="1" applyFont="1" applyAlignment="1">
      <alignment horizontal="right" vertical="center"/>
    </xf>
    <xf numFmtId="10" fontId="31" fillId="9" borderId="26" xfId="3" applyNumberFormat="1" applyFont="1" applyFill="1" applyBorder="1" applyAlignment="1" applyProtection="1">
      <alignment horizontal="right" vertical="center"/>
    </xf>
    <xf numFmtId="166" fontId="31" fillId="0" borderId="0" xfId="4" applyNumberFormat="1" applyFont="1" applyAlignment="1" applyProtection="1">
      <alignment horizontal="right" vertical="center"/>
    </xf>
    <xf numFmtId="0" fontId="31" fillId="0" borderId="27" xfId="2" applyFont="1" applyBorder="1" applyAlignment="1" applyProtection="1">
      <alignment vertical="center"/>
    </xf>
    <xf numFmtId="0" fontId="31" fillId="0" borderId="28" xfId="2" applyFont="1" applyBorder="1" applyAlignment="1" applyProtection="1">
      <alignment vertical="center"/>
    </xf>
    <xf numFmtId="166" fontId="31" fillId="0" borderId="27" xfId="4" applyNumberFormat="1" applyFont="1" applyBorder="1" applyAlignment="1" applyProtection="1">
      <alignment horizontal="right" vertical="center"/>
    </xf>
    <xf numFmtId="10" fontId="31" fillId="9" borderId="29" xfId="3" applyNumberFormat="1" applyFont="1" applyFill="1" applyBorder="1" applyAlignment="1" applyProtection="1">
      <alignment horizontal="right" vertical="center"/>
    </xf>
    <xf numFmtId="0" fontId="32" fillId="0" borderId="0" xfId="2" applyFont="1" applyAlignment="1" applyProtection="1">
      <alignment vertical="center"/>
    </xf>
    <xf numFmtId="0" fontId="28" fillId="0" borderId="0" xfId="2" applyFont="1" applyAlignment="1" applyProtection="1">
      <alignment horizontal="right" vertical="center"/>
    </xf>
    <xf numFmtId="10" fontId="28" fillId="0" borderId="26" xfId="3" applyNumberFormat="1" applyFont="1" applyBorder="1" applyAlignment="1">
      <alignment horizontal="right" vertical="center"/>
    </xf>
    <xf numFmtId="166" fontId="34" fillId="0" borderId="30" xfId="4" applyNumberFormat="1" applyFont="1" applyBorder="1" applyAlignment="1">
      <alignment horizontal="right" vertical="center"/>
    </xf>
    <xf numFmtId="10" fontId="34" fillId="0" borderId="25" xfId="3" applyNumberFormat="1" applyFont="1" applyBorder="1" applyAlignment="1" applyProtection="1">
      <alignment horizontal="right" vertical="center"/>
    </xf>
    <xf numFmtId="166" fontId="34" fillId="0" borderId="31" xfId="4" applyNumberFormat="1" applyFont="1" applyBorder="1" applyAlignment="1" applyProtection="1">
      <alignment horizontal="right" vertical="center"/>
    </xf>
    <xf numFmtId="10" fontId="34" fillId="0" borderId="26" xfId="3" applyNumberFormat="1" applyFont="1" applyBorder="1" applyAlignment="1" applyProtection="1">
      <alignment horizontal="right" vertical="center"/>
    </xf>
    <xf numFmtId="0" fontId="35" fillId="0" borderId="0" xfId="2" applyFont="1" applyAlignment="1" applyProtection="1">
      <alignment horizontal="right" vertical="center"/>
    </xf>
    <xf numFmtId="10" fontId="33" fillId="0" borderId="23" xfId="3" applyNumberFormat="1" applyFont="1" applyBorder="1" applyAlignment="1">
      <alignment horizontal="right" vertical="center"/>
    </xf>
    <xf numFmtId="166" fontId="36" fillId="0" borderId="0" xfId="4" applyNumberFormat="1" applyFont="1" applyAlignment="1">
      <alignment horizontal="right" vertical="center"/>
    </xf>
    <xf numFmtId="10" fontId="37" fillId="0" borderId="23" xfId="3" applyNumberFormat="1" applyFont="1" applyBorder="1" applyAlignment="1" applyProtection="1">
      <alignment horizontal="right" vertical="center"/>
    </xf>
    <xf numFmtId="166" fontId="36" fillId="0" borderId="0" xfId="4" applyNumberFormat="1" applyFont="1" applyAlignment="1" applyProtection="1">
      <alignment horizontal="right" vertical="center"/>
    </xf>
    <xf numFmtId="10" fontId="33" fillId="0" borderId="23" xfId="3" applyNumberFormat="1" applyFont="1" applyBorder="1" applyAlignment="1" applyProtection="1">
      <alignment horizontal="right" vertical="center"/>
    </xf>
    <xf numFmtId="10" fontId="31" fillId="0" borderId="29" xfId="3" applyNumberFormat="1" applyFont="1" applyBorder="1" applyAlignment="1" applyProtection="1">
      <alignment horizontal="right" vertical="center"/>
    </xf>
    <xf numFmtId="166" fontId="28" fillId="0" borderId="30" xfId="4" applyNumberFormat="1" applyFont="1" applyBorder="1" applyAlignment="1">
      <alignment horizontal="right" vertical="center"/>
    </xf>
    <xf numFmtId="10" fontId="28" fillId="0" borderId="26" xfId="3" applyNumberFormat="1" applyFont="1" applyBorder="1" applyAlignment="1" applyProtection="1">
      <alignment horizontal="right" vertical="center"/>
    </xf>
    <xf numFmtId="166" fontId="34" fillId="0" borderId="30" xfId="4" applyNumberFormat="1" applyFont="1" applyBorder="1" applyAlignment="1" applyProtection="1">
      <alignment horizontal="right" vertical="center"/>
    </xf>
    <xf numFmtId="166" fontId="28" fillId="0" borderId="30" xfId="4" applyNumberFormat="1" applyFont="1" applyBorder="1" applyAlignment="1" applyProtection="1">
      <alignment horizontal="right" vertical="center"/>
    </xf>
    <xf numFmtId="0" fontId="6" fillId="0" borderId="0" xfId="2" applyFont="1" applyAlignment="1" applyProtection="1">
      <alignment vertical="center"/>
    </xf>
    <xf numFmtId="10" fontId="31" fillId="0" borderId="23" xfId="3" applyNumberFormat="1" applyFont="1" applyBorder="1" applyAlignment="1" applyProtection="1">
      <alignment horizontal="right" vertical="center"/>
    </xf>
    <xf numFmtId="0" fontId="32" fillId="10" borderId="20" xfId="2" applyFont="1" applyFill="1" applyBorder="1" applyAlignment="1" applyProtection="1">
      <alignment vertical="center"/>
    </xf>
    <xf numFmtId="0" fontId="28" fillId="10" borderId="32" xfId="2" applyFont="1" applyFill="1" applyBorder="1" applyAlignment="1" applyProtection="1">
      <alignment horizontal="right" vertical="center"/>
    </xf>
    <xf numFmtId="10" fontId="28" fillId="10" borderId="20" xfId="3" applyNumberFormat="1" applyFont="1" applyFill="1" applyBorder="1" applyAlignment="1">
      <alignment horizontal="right" vertical="center"/>
    </xf>
    <xf numFmtId="166" fontId="28" fillId="10" borderId="21" xfId="4" applyNumberFormat="1" applyFont="1" applyFill="1" applyBorder="1" applyAlignment="1">
      <alignment horizontal="right" vertical="center"/>
    </xf>
    <xf numFmtId="10" fontId="28" fillId="10" borderId="20" xfId="3" applyNumberFormat="1" applyFont="1" applyFill="1" applyBorder="1" applyAlignment="1" applyProtection="1">
      <alignment horizontal="right" vertical="center"/>
    </xf>
    <xf numFmtId="166" fontId="28" fillId="10" borderId="21" xfId="4" applyNumberFormat="1" applyFont="1" applyFill="1" applyBorder="1" applyAlignment="1" applyProtection="1">
      <alignment horizontal="right" vertical="center"/>
    </xf>
    <xf numFmtId="0" fontId="35" fillId="0" borderId="0" xfId="2" applyFont="1" applyAlignment="1" applyProtection="1">
      <alignment vertical="center"/>
    </xf>
    <xf numFmtId="10" fontId="31" fillId="8" borderId="23" xfId="3" applyNumberFormat="1" applyFont="1" applyFill="1" applyBorder="1" applyAlignment="1" applyProtection="1">
      <alignment horizontal="right" vertical="center"/>
      <protection locked="0"/>
    </xf>
    <xf numFmtId="10" fontId="31" fillId="9" borderId="23" xfId="3" applyNumberFormat="1" applyFont="1" applyFill="1" applyBorder="1" applyAlignment="1" applyProtection="1">
      <alignment horizontal="right" vertical="center"/>
    </xf>
    <xf numFmtId="0" fontId="35" fillId="10" borderId="20" xfId="2" applyFont="1" applyFill="1" applyBorder="1" applyAlignment="1" applyProtection="1">
      <alignment vertical="center"/>
    </xf>
    <xf numFmtId="166" fontId="28" fillId="10" borderId="32" xfId="4" applyNumberFormat="1" applyFont="1" applyFill="1" applyBorder="1" applyAlignment="1">
      <alignment horizontal="right" vertical="center"/>
    </xf>
    <xf numFmtId="166" fontId="28" fillId="10" borderId="32" xfId="4" applyNumberFormat="1" applyFont="1" applyFill="1" applyBorder="1" applyAlignment="1" applyProtection="1">
      <alignment horizontal="right" vertical="center"/>
    </xf>
    <xf numFmtId="166" fontId="23" fillId="0" borderId="0" xfId="0" applyNumberFormat="1" applyFont="1"/>
    <xf numFmtId="17" fontId="31" fillId="0" borderId="0" xfId="2" applyNumberFormat="1" applyFont="1" applyAlignment="1" applyProtection="1">
      <alignment vertical="center"/>
    </xf>
    <xf numFmtId="0" fontId="31" fillId="11" borderId="0" xfId="2" applyFont="1" applyFill="1" applyAlignment="1" applyProtection="1">
      <alignment vertical="center"/>
      <protection locked="0"/>
    </xf>
    <xf numFmtId="0" fontId="28" fillId="10" borderId="20" xfId="2" applyFont="1" applyFill="1" applyBorder="1" applyAlignment="1" applyProtection="1">
      <alignment vertical="center"/>
    </xf>
    <xf numFmtId="0" fontId="28" fillId="0" borderId="20" xfId="2" applyFont="1" applyBorder="1" applyAlignment="1" applyProtection="1">
      <alignment vertical="center"/>
    </xf>
    <xf numFmtId="0" fontId="35" fillId="0" borderId="32" xfId="2" applyFont="1" applyBorder="1" applyAlignment="1" applyProtection="1">
      <alignment vertical="center"/>
    </xf>
    <xf numFmtId="10" fontId="23" fillId="12" borderId="23" xfId="3" applyNumberFormat="1" applyFont="1" applyFill="1" applyBorder="1" applyAlignment="1" applyProtection="1">
      <alignment horizontal="right" vertical="center"/>
    </xf>
    <xf numFmtId="166" fontId="28" fillId="0" borderId="0" xfId="4" applyNumberFormat="1" applyFont="1" applyAlignment="1">
      <alignment horizontal="right" vertical="center"/>
    </xf>
    <xf numFmtId="10" fontId="23" fillId="12" borderId="23" xfId="0" applyNumberFormat="1" applyFont="1" applyFill="1" applyBorder="1"/>
    <xf numFmtId="166" fontId="28" fillId="0" borderId="0" xfId="4" applyNumberFormat="1" applyFont="1" applyAlignment="1" applyProtection="1">
      <alignment horizontal="right" vertical="center"/>
    </xf>
    <xf numFmtId="0" fontId="38" fillId="0" borderId="13" xfId="2" applyFont="1" applyBorder="1" applyAlignment="1" applyProtection="1">
      <alignment horizontal="right" vertical="center"/>
    </xf>
    <xf numFmtId="0" fontId="38" fillId="0" borderId="33" xfId="2" applyFont="1" applyBorder="1" applyAlignment="1" applyProtection="1">
      <alignment horizontal="right" vertical="center"/>
    </xf>
    <xf numFmtId="165" fontId="33" fillId="0" borderId="0" xfId="4" applyNumberFormat="1" applyFont="1" applyAlignment="1">
      <alignment horizontal="right" vertical="center"/>
    </xf>
    <xf numFmtId="10" fontId="39" fillId="0" borderId="26" xfId="3" applyNumberFormat="1" applyFont="1" applyBorder="1" applyAlignment="1" applyProtection="1">
      <alignment horizontal="right" vertical="center"/>
    </xf>
    <xf numFmtId="165" fontId="33" fillId="0" borderId="0" xfId="4" applyNumberFormat="1" applyFont="1" applyAlignment="1" applyProtection="1">
      <alignment horizontal="right" vertical="center"/>
    </xf>
    <xf numFmtId="0" fontId="28" fillId="0" borderId="34" xfId="2" applyFont="1" applyBorder="1" applyAlignment="1" applyProtection="1">
      <alignment vertical="center" wrapText="1"/>
    </xf>
    <xf numFmtId="0" fontId="28" fillId="0" borderId="35" xfId="2" applyFont="1" applyBorder="1" applyAlignment="1" applyProtection="1">
      <alignment vertical="center" wrapText="1"/>
    </xf>
    <xf numFmtId="10" fontId="28" fillId="0" borderId="36" xfId="3" applyNumberFormat="1" applyFont="1" applyBorder="1" applyAlignment="1">
      <alignment horizontal="right" vertical="center"/>
    </xf>
    <xf numFmtId="165" fontId="28" fillId="0" borderId="37" xfId="4" applyNumberFormat="1" applyFont="1" applyBorder="1" applyAlignment="1">
      <alignment horizontal="right" vertical="center"/>
    </xf>
    <xf numFmtId="10" fontId="28" fillId="0" borderId="38" xfId="3" applyNumberFormat="1" applyFont="1" applyBorder="1" applyAlignment="1" applyProtection="1">
      <alignment horizontal="right" vertical="center"/>
    </xf>
    <xf numFmtId="165" fontId="28" fillId="0" borderId="35" xfId="4" applyNumberFormat="1" applyFont="1" applyBorder="1" applyAlignment="1" applyProtection="1">
      <alignment horizontal="right" vertical="center"/>
    </xf>
    <xf numFmtId="165" fontId="28" fillId="0" borderId="37" xfId="4" applyNumberFormat="1" applyFont="1" applyBorder="1" applyAlignment="1" applyProtection="1">
      <alignment horizontal="right" vertical="center"/>
    </xf>
    <xf numFmtId="10" fontId="28" fillId="0" borderId="34" xfId="3" applyNumberFormat="1" applyFont="1" applyBorder="1" applyAlignment="1" applyProtection="1">
      <alignment horizontal="right" vertical="center"/>
    </xf>
    <xf numFmtId="165" fontId="28" fillId="0" borderId="35" xfId="4" applyNumberFormat="1" applyFont="1" applyBorder="1" applyAlignment="1">
      <alignment horizontal="right" vertical="center"/>
    </xf>
    <xf numFmtId="0" fontId="28" fillId="0" borderId="39" xfId="2" applyFont="1" applyBorder="1" applyAlignment="1" applyProtection="1">
      <alignment vertical="center" wrapText="1"/>
    </xf>
    <xf numFmtId="0" fontId="28" fillId="0" borderId="40" xfId="2" applyFont="1" applyBorder="1" applyAlignment="1" applyProtection="1">
      <alignment vertical="center" wrapText="1"/>
    </xf>
    <xf numFmtId="10" fontId="28" fillId="0" borderId="41" xfId="3" applyNumberFormat="1" applyFont="1" applyBorder="1" applyAlignment="1">
      <alignment horizontal="right" vertical="center"/>
    </xf>
    <xf numFmtId="165" fontId="28" fillId="10" borderId="42" xfId="4" applyNumberFormat="1" applyFont="1" applyFill="1" applyBorder="1" applyAlignment="1">
      <alignment horizontal="right" vertical="center"/>
    </xf>
    <xf numFmtId="10" fontId="28" fillId="0" borderId="14" xfId="3" applyNumberFormat="1" applyFont="1" applyBorder="1" applyAlignment="1" applyProtection="1">
      <alignment horizontal="right" vertical="center"/>
    </xf>
    <xf numFmtId="165" fontId="28" fillId="10" borderId="43" xfId="4" applyNumberFormat="1" applyFont="1" applyFill="1" applyBorder="1" applyAlignment="1" applyProtection="1">
      <alignment horizontal="right" vertical="center"/>
    </xf>
    <xf numFmtId="165" fontId="28" fillId="10" borderId="44" xfId="4" applyNumberFormat="1" applyFont="1" applyFill="1" applyBorder="1" applyAlignment="1" applyProtection="1">
      <alignment horizontal="right" vertical="center"/>
    </xf>
    <xf numFmtId="165" fontId="28" fillId="10" borderId="40" xfId="4" applyNumberFormat="1" applyFont="1" applyFill="1" applyBorder="1" applyAlignment="1">
      <alignment horizontal="right" vertical="center"/>
    </xf>
    <xf numFmtId="0" fontId="23" fillId="0" borderId="0" xfId="2" applyFont="1" applyAlignment="1" applyProtection="1">
      <alignment vertical="center"/>
    </xf>
    <xf numFmtId="10" fontId="23" fillId="0" borderId="0" xfId="2" applyNumberFormat="1" applyFont="1" applyAlignment="1" applyProtection="1">
      <alignment vertical="center"/>
    </xf>
    <xf numFmtId="0" fontId="24" fillId="0" borderId="0" xfId="0" applyFont="1"/>
    <xf numFmtId="0" fontId="6" fillId="0" borderId="0" xfId="0" applyFont="1"/>
    <xf numFmtId="1" fontId="23" fillId="8" borderId="22" xfId="0" applyNumberFormat="1" applyFont="1" applyFill="1" applyBorder="1" applyAlignment="1" applyProtection="1">
      <alignment horizontal="center" vertical="center"/>
      <protection locked="0"/>
    </xf>
    <xf numFmtId="166" fontId="23" fillId="8" borderId="22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right"/>
    </xf>
    <xf numFmtId="0" fontId="6" fillId="8" borderId="16" xfId="0" applyFont="1" applyFill="1" applyBorder="1" applyAlignment="1" applyProtection="1">
      <alignment horizontal="center"/>
      <protection locked="0"/>
    </xf>
    <xf numFmtId="0" fontId="6" fillId="8" borderId="12" xfId="0" applyFont="1" applyFill="1" applyBorder="1" applyAlignment="1" applyProtection="1">
      <alignment horizontal="center"/>
      <protection locked="0"/>
    </xf>
    <xf numFmtId="0" fontId="6" fillId="8" borderId="17" xfId="0" applyFont="1" applyFill="1" applyBorder="1" applyAlignment="1" applyProtection="1">
      <alignment horizontal="center"/>
      <protection locked="0"/>
    </xf>
    <xf numFmtId="0" fontId="6" fillId="8" borderId="15" xfId="0" applyFont="1" applyFill="1" applyBorder="1" applyAlignment="1" applyProtection="1">
      <alignment horizontal="center"/>
      <protection locked="0"/>
    </xf>
    <xf numFmtId="0" fontId="6" fillId="8" borderId="0" xfId="0" applyFont="1" applyFill="1" applyAlignment="1" applyProtection="1">
      <alignment horizontal="center"/>
      <protection locked="0"/>
    </xf>
    <xf numFmtId="0" fontId="6" fillId="8" borderId="6" xfId="0" applyFont="1" applyFill="1" applyBorder="1" applyAlignment="1" applyProtection="1">
      <alignment horizontal="center"/>
      <protection locked="0"/>
    </xf>
    <xf numFmtId="0" fontId="6" fillId="8" borderId="14" xfId="0" applyFont="1" applyFill="1" applyBorder="1" applyAlignment="1" applyProtection="1">
      <alignment horizontal="center"/>
      <protection locked="0"/>
    </xf>
    <xf numFmtId="0" fontId="6" fillId="8" borderId="13" xfId="0" applyFont="1" applyFill="1" applyBorder="1" applyAlignment="1" applyProtection="1">
      <alignment horizontal="center"/>
      <protection locked="0"/>
    </xf>
    <xf numFmtId="0" fontId="6" fillId="8" borderId="8" xfId="0" applyFont="1" applyFill="1" applyBorder="1" applyAlignment="1" applyProtection="1">
      <alignment horizontal="center"/>
      <protection locked="0"/>
    </xf>
    <xf numFmtId="0" fontId="23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1" applyFont="1" applyAlignment="1">
      <alignment horizontal="center" vertical="center" wrapText="1"/>
    </xf>
    <xf numFmtId="0" fontId="6" fillId="13" borderId="20" xfId="0" applyFont="1" applyFill="1" applyBorder="1"/>
    <xf numFmtId="0" fontId="6" fillId="13" borderId="32" xfId="0" applyFont="1" applyFill="1" applyBorder="1"/>
    <xf numFmtId="0" fontId="6" fillId="0" borderId="20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23" fillId="0" borderId="45" xfId="0" applyFont="1" applyBorder="1"/>
    <xf numFmtId="10" fontId="28" fillId="0" borderId="0" xfId="3" applyNumberFormat="1" applyFont="1" applyBorder="1" applyAlignment="1">
      <alignment horizontal="center" vertical="center"/>
    </xf>
    <xf numFmtId="165" fontId="28" fillId="8" borderId="46" xfId="4" applyNumberFormat="1" applyFont="1" applyFill="1" applyBorder="1" applyAlignment="1" applyProtection="1">
      <alignment horizontal="right" vertical="center"/>
      <protection locked="0"/>
    </xf>
    <xf numFmtId="9" fontId="34" fillId="0" borderId="23" xfId="0" applyNumberFormat="1" applyFont="1" applyBorder="1"/>
    <xf numFmtId="165" fontId="28" fillId="14" borderId="25" xfId="4" applyNumberFormat="1" applyFont="1" applyFill="1" applyBorder="1" applyAlignment="1" applyProtection="1">
      <alignment horizontal="right" vertical="center"/>
    </xf>
    <xf numFmtId="9" fontId="34" fillId="0" borderId="0" xfId="0" applyNumberFormat="1" applyFont="1" applyAlignment="1">
      <alignment horizontal="center"/>
    </xf>
    <xf numFmtId="10" fontId="40" fillId="0" borderId="23" xfId="3" applyNumberFormat="1" applyFont="1" applyBorder="1" applyAlignment="1">
      <alignment vertical="center"/>
    </xf>
    <xf numFmtId="165" fontId="28" fillId="8" borderId="47" xfId="4" applyNumberFormat="1" applyFont="1" applyFill="1" applyBorder="1" applyAlignment="1" applyProtection="1">
      <alignment horizontal="right" vertical="center"/>
      <protection locked="0"/>
    </xf>
    <xf numFmtId="10" fontId="40" fillId="0" borderId="23" xfId="0" applyNumberFormat="1" applyFont="1" applyBorder="1"/>
    <xf numFmtId="165" fontId="28" fillId="14" borderId="47" xfId="4" applyNumberFormat="1" applyFont="1" applyFill="1" applyBorder="1" applyAlignment="1" applyProtection="1">
      <alignment horizontal="right" vertical="center"/>
    </xf>
    <xf numFmtId="10" fontId="40" fillId="0" borderId="0" xfId="0" applyNumberFormat="1" applyFont="1" applyAlignment="1">
      <alignment horizontal="center"/>
    </xf>
    <xf numFmtId="165" fontId="28" fillId="0" borderId="45" xfId="4" applyNumberFormat="1" applyFont="1" applyBorder="1" applyAlignment="1" applyProtection="1">
      <alignment horizontal="right" vertical="center"/>
    </xf>
    <xf numFmtId="10" fontId="28" fillId="0" borderId="0" xfId="3" applyNumberFormat="1" applyFont="1" applyBorder="1" applyAlignment="1" applyProtection="1">
      <alignment vertical="center"/>
    </xf>
    <xf numFmtId="10" fontId="28" fillId="0" borderId="0" xfId="3" applyNumberFormat="1" applyFont="1" applyBorder="1" applyAlignment="1" applyProtection="1">
      <alignment horizontal="center" vertical="center"/>
    </xf>
    <xf numFmtId="165" fontId="28" fillId="14" borderId="0" xfId="4" applyNumberFormat="1" applyFont="1" applyFill="1" applyBorder="1" applyAlignment="1" applyProtection="1">
      <alignment horizontal="right" vertical="center"/>
    </xf>
    <xf numFmtId="10" fontId="30" fillId="0" borderId="0" xfId="3" applyNumberFormat="1" applyFont="1" applyBorder="1" applyAlignment="1">
      <alignment horizontal="center" vertical="center"/>
    </xf>
    <xf numFmtId="165" fontId="31" fillId="0" borderId="45" xfId="4" applyNumberFormat="1" applyFont="1" applyBorder="1" applyAlignment="1">
      <alignment horizontal="right" vertical="center"/>
    </xf>
    <xf numFmtId="165" fontId="32" fillId="0" borderId="45" xfId="4" applyNumberFormat="1" applyFont="1" applyBorder="1" applyAlignment="1">
      <alignment horizontal="right" vertical="center"/>
    </xf>
    <xf numFmtId="10" fontId="31" fillId="0" borderId="0" xfId="3" applyNumberFormat="1" applyFont="1" applyBorder="1" applyAlignment="1">
      <alignment horizontal="center" vertical="center"/>
    </xf>
    <xf numFmtId="165" fontId="31" fillId="0" borderId="0" xfId="3" applyNumberFormat="1" applyFont="1" applyBorder="1" applyAlignment="1" applyProtection="1">
      <alignment horizontal="center" vertical="center"/>
    </xf>
    <xf numFmtId="166" fontId="31" fillId="0" borderId="45" xfId="4" applyNumberFormat="1" applyFont="1" applyBorder="1" applyAlignment="1">
      <alignment horizontal="right" vertical="center"/>
    </xf>
    <xf numFmtId="10" fontId="31" fillId="15" borderId="26" xfId="3" applyNumberFormat="1" applyFont="1" applyFill="1" applyBorder="1" applyAlignment="1" applyProtection="1">
      <alignment horizontal="right" vertical="center"/>
    </xf>
    <xf numFmtId="166" fontId="31" fillId="0" borderId="0" xfId="3" applyNumberFormat="1" applyFont="1" applyBorder="1" applyAlignment="1" applyProtection="1">
      <alignment horizontal="center" vertical="center"/>
    </xf>
    <xf numFmtId="10" fontId="28" fillId="0" borderId="48" xfId="3" applyNumberFormat="1" applyFont="1" applyBorder="1" applyAlignment="1">
      <alignment horizontal="right" vertical="center"/>
    </xf>
    <xf numFmtId="10" fontId="28" fillId="0" borderId="49" xfId="3" applyNumberFormat="1" applyFont="1" applyBorder="1" applyAlignment="1" applyProtection="1">
      <alignment horizontal="center" vertical="center"/>
    </xf>
    <xf numFmtId="10" fontId="34" fillId="0" borderId="48" xfId="3" applyNumberFormat="1" applyFont="1" applyBorder="1" applyAlignment="1" applyProtection="1">
      <alignment horizontal="right" vertical="center"/>
    </xf>
    <xf numFmtId="10" fontId="34" fillId="0" borderId="49" xfId="3" applyNumberFormat="1" applyFont="1" applyBorder="1" applyAlignment="1" applyProtection="1">
      <alignment horizontal="center" vertical="center"/>
    </xf>
    <xf numFmtId="10" fontId="33" fillId="0" borderId="0" xfId="3" applyNumberFormat="1" applyFont="1" applyBorder="1" applyAlignment="1" applyProtection="1">
      <alignment horizontal="center" vertical="center"/>
    </xf>
    <xf numFmtId="166" fontId="36" fillId="0" borderId="45" xfId="4" applyNumberFormat="1" applyFont="1" applyBorder="1" applyAlignment="1">
      <alignment horizontal="right" vertical="center"/>
    </xf>
    <xf numFmtId="10" fontId="37" fillId="0" borderId="0" xfId="3" applyNumberFormat="1" applyFont="1" applyBorder="1" applyAlignment="1" applyProtection="1">
      <alignment horizontal="center" vertical="center"/>
    </xf>
    <xf numFmtId="10" fontId="28" fillId="0" borderId="49" xfId="3" applyNumberFormat="1" applyFont="1" applyBorder="1" applyAlignment="1">
      <alignment horizontal="center" vertical="center"/>
    </xf>
    <xf numFmtId="10" fontId="28" fillId="0" borderId="48" xfId="3" applyNumberFormat="1" applyFont="1" applyBorder="1" applyAlignment="1" applyProtection="1">
      <alignment horizontal="right" vertical="center"/>
    </xf>
    <xf numFmtId="10" fontId="33" fillId="0" borderId="0" xfId="3" applyNumberFormat="1" applyFont="1" applyBorder="1" applyAlignment="1">
      <alignment horizontal="center" vertical="center"/>
    </xf>
    <xf numFmtId="166" fontId="23" fillId="0" borderId="0" xfId="3" applyNumberFormat="1" applyFont="1" applyBorder="1" applyAlignment="1" applyProtection="1">
      <alignment horizontal="center" vertical="center"/>
    </xf>
    <xf numFmtId="10" fontId="31" fillId="0" borderId="0" xfId="3" applyNumberFormat="1" applyFont="1" applyBorder="1" applyAlignment="1" applyProtection="1">
      <alignment horizontal="center" vertical="center"/>
    </xf>
    <xf numFmtId="0" fontId="32" fillId="13" borderId="20" xfId="2" applyFont="1" applyFill="1" applyBorder="1" applyAlignment="1" applyProtection="1">
      <alignment vertical="center"/>
    </xf>
    <xf numFmtId="0" fontId="28" fillId="13" borderId="32" xfId="2" applyFont="1" applyFill="1" applyBorder="1" applyAlignment="1" applyProtection="1">
      <alignment horizontal="right" vertical="center"/>
    </xf>
    <xf numFmtId="10" fontId="28" fillId="13" borderId="20" xfId="3" applyNumberFormat="1" applyFont="1" applyFill="1" applyBorder="1" applyAlignment="1">
      <alignment horizontal="right" vertical="center"/>
    </xf>
    <xf numFmtId="10" fontId="28" fillId="13" borderId="32" xfId="3" applyNumberFormat="1" applyFont="1" applyFill="1" applyBorder="1" applyAlignment="1">
      <alignment horizontal="center" vertical="center"/>
    </xf>
    <xf numFmtId="166" fontId="28" fillId="13" borderId="21" xfId="4" applyNumberFormat="1" applyFont="1" applyFill="1" applyBorder="1" applyAlignment="1">
      <alignment horizontal="right" vertical="center"/>
    </xf>
    <xf numFmtId="10" fontId="28" fillId="13" borderId="20" xfId="3" applyNumberFormat="1" applyFont="1" applyFill="1" applyBorder="1" applyAlignment="1" applyProtection="1">
      <alignment horizontal="right" vertical="center"/>
    </xf>
    <xf numFmtId="10" fontId="28" fillId="13" borderId="32" xfId="3" applyNumberFormat="1" applyFont="1" applyFill="1" applyBorder="1" applyAlignment="1" applyProtection="1">
      <alignment horizontal="center" vertical="center"/>
    </xf>
    <xf numFmtId="166" fontId="28" fillId="13" borderId="32" xfId="4" applyNumberFormat="1" applyFont="1" applyFill="1" applyBorder="1" applyAlignment="1" applyProtection="1">
      <alignment horizontal="right" vertical="center"/>
    </xf>
    <xf numFmtId="10" fontId="28" fillId="13" borderId="20" xfId="3" applyNumberFormat="1" applyFont="1" applyFill="1" applyBorder="1" applyAlignment="1" applyProtection="1">
      <alignment horizontal="center" vertical="center"/>
    </xf>
    <xf numFmtId="10" fontId="28" fillId="13" borderId="22" xfId="3" applyNumberFormat="1" applyFont="1" applyFill="1" applyBorder="1" applyAlignment="1">
      <alignment horizontal="right" vertical="center"/>
    </xf>
    <xf numFmtId="166" fontId="23" fillId="0" borderId="45" xfId="4" applyNumberFormat="1" applyFont="1" applyBorder="1" applyAlignment="1">
      <alignment horizontal="right" vertical="center"/>
    </xf>
    <xf numFmtId="10" fontId="6" fillId="0" borderId="23" xfId="3" applyNumberFormat="1" applyFont="1" applyBorder="1" applyAlignment="1" applyProtection="1">
      <alignment horizontal="right" vertical="center"/>
    </xf>
    <xf numFmtId="10" fontId="6" fillId="0" borderId="0" xfId="3" applyNumberFormat="1" applyFont="1" applyBorder="1" applyAlignment="1" applyProtection="1">
      <alignment horizontal="center" vertical="center"/>
    </xf>
    <xf numFmtId="10" fontId="23" fillId="15" borderId="26" xfId="3" applyNumberFormat="1" applyFont="1" applyFill="1" applyBorder="1" applyAlignment="1" applyProtection="1">
      <alignment horizontal="right" vertical="center"/>
    </xf>
    <xf numFmtId="165" fontId="23" fillId="0" borderId="0" xfId="3" applyNumberFormat="1" applyFont="1" applyBorder="1" applyAlignment="1" applyProtection="1">
      <alignment horizontal="center" vertical="center"/>
    </xf>
    <xf numFmtId="10" fontId="23" fillId="15" borderId="23" xfId="3" applyNumberFormat="1" applyFont="1" applyFill="1" applyBorder="1" applyAlignment="1" applyProtection="1">
      <alignment horizontal="right" vertical="center"/>
    </xf>
    <xf numFmtId="10" fontId="31" fillId="15" borderId="23" xfId="3" applyNumberFormat="1" applyFont="1" applyFill="1" applyBorder="1" applyAlignment="1" applyProtection="1">
      <alignment horizontal="right" vertical="center"/>
    </xf>
    <xf numFmtId="0" fontId="35" fillId="13" borderId="20" xfId="2" applyFont="1" applyFill="1" applyBorder="1" applyAlignment="1" applyProtection="1">
      <alignment vertical="center"/>
    </xf>
    <xf numFmtId="166" fontId="6" fillId="13" borderId="21" xfId="4" applyNumberFormat="1" applyFont="1" applyFill="1" applyBorder="1" applyAlignment="1">
      <alignment horizontal="right" vertical="center"/>
    </xf>
    <xf numFmtId="10" fontId="6" fillId="13" borderId="20" xfId="3" applyNumberFormat="1" applyFont="1" applyFill="1" applyBorder="1" applyAlignment="1" applyProtection="1">
      <alignment horizontal="right" vertical="center"/>
    </xf>
    <xf numFmtId="10" fontId="6" fillId="13" borderId="32" xfId="3" applyNumberFormat="1" applyFont="1" applyFill="1" applyBorder="1" applyAlignment="1" applyProtection="1">
      <alignment horizontal="center" vertical="center"/>
    </xf>
    <xf numFmtId="10" fontId="31" fillId="0" borderId="26" xfId="3" applyNumberFormat="1" applyFont="1" applyBorder="1" applyAlignment="1" applyProtection="1">
      <alignment horizontal="right" vertical="center"/>
    </xf>
    <xf numFmtId="10" fontId="23" fillId="0" borderId="23" xfId="3" applyNumberFormat="1" applyFont="1" applyBorder="1" applyAlignment="1" applyProtection="1">
      <alignment horizontal="right" vertical="center"/>
    </xf>
    <xf numFmtId="0" fontId="28" fillId="13" borderId="20" xfId="2" applyFont="1" applyFill="1" applyBorder="1" applyAlignment="1" applyProtection="1">
      <alignment vertical="center"/>
    </xf>
    <xf numFmtId="10" fontId="28" fillId="13" borderId="26" xfId="3" applyNumberFormat="1" applyFont="1" applyFill="1" applyBorder="1" applyAlignment="1">
      <alignment horizontal="right" vertical="center"/>
    </xf>
    <xf numFmtId="10" fontId="6" fillId="0" borderId="0" xfId="3" applyNumberFormat="1" applyFont="1" applyBorder="1" applyAlignment="1">
      <alignment horizontal="center" vertical="center"/>
    </xf>
    <xf numFmtId="166" fontId="28" fillId="13" borderId="45" xfId="4" applyNumberFormat="1" applyFont="1" applyFill="1" applyBorder="1" applyAlignment="1">
      <alignment horizontal="right" vertical="center"/>
    </xf>
    <xf numFmtId="10" fontId="28" fillId="13" borderId="26" xfId="3" applyNumberFormat="1" applyFont="1" applyFill="1" applyBorder="1" applyAlignment="1" applyProtection="1">
      <alignment horizontal="right" vertical="center"/>
    </xf>
    <xf numFmtId="166" fontId="28" fillId="13" borderId="0" xfId="4" applyNumberFormat="1" applyFont="1" applyFill="1" applyAlignment="1" applyProtection="1">
      <alignment horizontal="right" vertical="center"/>
    </xf>
    <xf numFmtId="166" fontId="28" fillId="13" borderId="0" xfId="4" applyNumberFormat="1" applyFont="1" applyFill="1" applyAlignment="1">
      <alignment horizontal="right" vertical="center"/>
    </xf>
    <xf numFmtId="10" fontId="23" fillId="8" borderId="50" xfId="2" applyNumberFormat="1" applyFont="1" applyFill="1" applyBorder="1" applyAlignment="1" applyProtection="1">
      <alignment horizontal="right" vertical="center"/>
      <protection locked="0"/>
    </xf>
    <xf numFmtId="10" fontId="23" fillId="0" borderId="51" xfId="3" applyNumberFormat="1" applyFont="1" applyBorder="1" applyAlignment="1" applyProtection="1">
      <alignment horizontal="right" vertical="center"/>
    </xf>
    <xf numFmtId="10" fontId="23" fillId="0" borderId="0" xfId="3" applyNumberFormat="1" applyFont="1" applyBorder="1" applyAlignment="1" applyProtection="1">
      <alignment horizontal="center" vertical="center"/>
    </xf>
    <xf numFmtId="10" fontId="23" fillId="16" borderId="52" xfId="0" applyNumberFormat="1" applyFont="1" applyFill="1" applyBorder="1"/>
    <xf numFmtId="10" fontId="23" fillId="0" borderId="0" xfId="0" applyNumberFormat="1" applyFont="1" applyAlignment="1">
      <alignment horizontal="center"/>
    </xf>
    <xf numFmtId="0" fontId="38" fillId="0" borderId="0" xfId="2" applyFont="1" applyBorder="1" applyAlignment="1" applyProtection="1">
      <alignment horizontal="right" vertical="center"/>
    </xf>
    <xf numFmtId="0" fontId="38" fillId="0" borderId="45" xfId="2" applyFont="1" applyBorder="1" applyAlignment="1" applyProtection="1">
      <alignment horizontal="right" vertical="center"/>
    </xf>
    <xf numFmtId="10" fontId="39" fillId="0" borderId="23" xfId="3" applyNumberFormat="1" applyFont="1" applyBorder="1" applyAlignment="1" applyProtection="1">
      <alignment horizontal="right" vertical="center"/>
    </xf>
    <xf numFmtId="10" fontId="39" fillId="0" borderId="0" xfId="3" applyNumberFormat="1" applyFont="1" applyBorder="1" applyAlignment="1" applyProtection="1">
      <alignment horizontal="center" vertical="center"/>
    </xf>
    <xf numFmtId="0" fontId="41" fillId="0" borderId="53" xfId="2" applyFont="1" applyBorder="1" applyAlignment="1" applyProtection="1">
      <alignment vertical="center" wrapText="1"/>
    </xf>
    <xf numFmtId="0" fontId="41" fillId="0" borderId="54" xfId="2" applyFont="1" applyBorder="1" applyAlignment="1" applyProtection="1">
      <alignment vertical="center" wrapText="1"/>
    </xf>
    <xf numFmtId="10" fontId="41" fillId="0" borderId="55" xfId="3" applyNumberFormat="1" applyFont="1" applyBorder="1" applyAlignment="1">
      <alignment horizontal="right" vertical="center"/>
    </xf>
    <xf numFmtId="10" fontId="6" fillId="0" borderId="12" xfId="3" applyNumberFormat="1" applyFont="1" applyBorder="1" applyAlignment="1">
      <alignment horizontal="center" vertical="center"/>
    </xf>
    <xf numFmtId="165" fontId="28" fillId="0" borderId="12" xfId="4" applyNumberFormat="1" applyFont="1" applyBorder="1" applyAlignment="1">
      <alignment horizontal="right" vertical="center"/>
    </xf>
    <xf numFmtId="10" fontId="41" fillId="0" borderId="55" xfId="3" applyNumberFormat="1" applyFont="1" applyBorder="1" applyAlignment="1" applyProtection="1">
      <alignment horizontal="right" vertical="center"/>
    </xf>
    <xf numFmtId="10" fontId="6" fillId="0" borderId="12" xfId="3" applyNumberFormat="1" applyFont="1" applyBorder="1" applyAlignment="1" applyProtection="1">
      <alignment horizontal="center" vertical="center"/>
    </xf>
    <xf numFmtId="165" fontId="28" fillId="0" borderId="12" xfId="4" applyNumberFormat="1" applyFont="1" applyBorder="1" applyAlignment="1" applyProtection="1">
      <alignment horizontal="right" vertical="center"/>
    </xf>
    <xf numFmtId="10" fontId="41" fillId="0" borderId="56" xfId="3" applyNumberFormat="1" applyFont="1" applyBorder="1" applyAlignment="1" applyProtection="1">
      <alignment horizontal="right" vertical="center"/>
    </xf>
    <xf numFmtId="165" fontId="28" fillId="0" borderId="57" xfId="4" applyNumberFormat="1" applyFont="1" applyBorder="1" applyAlignment="1" applyProtection="1">
      <alignment horizontal="right" vertical="center"/>
    </xf>
    <xf numFmtId="165" fontId="28" fillId="0" borderId="17" xfId="4" applyNumberFormat="1" applyFont="1" applyBorder="1" applyAlignment="1">
      <alignment horizontal="right" vertical="center"/>
    </xf>
    <xf numFmtId="0" fontId="28" fillId="0" borderId="14" xfId="2" applyFont="1" applyBorder="1" applyAlignment="1" applyProtection="1">
      <alignment vertical="center" wrapText="1"/>
    </xf>
    <xf numFmtId="0" fontId="28" fillId="0" borderId="13" xfId="2" applyFont="1" applyBorder="1" applyAlignment="1" applyProtection="1">
      <alignment vertical="center" wrapText="1"/>
    </xf>
    <xf numFmtId="10" fontId="28" fillId="0" borderId="44" xfId="3" applyNumberFormat="1" applyFont="1" applyBorder="1" applyAlignment="1">
      <alignment horizontal="right" vertical="center"/>
    </xf>
    <xf numFmtId="10" fontId="6" fillId="0" borderId="13" xfId="3" applyNumberFormat="1" applyFont="1" applyBorder="1" applyAlignment="1">
      <alignment horizontal="center" vertical="center"/>
    </xf>
    <xf numFmtId="165" fontId="28" fillId="5" borderId="58" xfId="4" applyNumberFormat="1" applyFont="1" applyFill="1" applyBorder="1" applyAlignment="1">
      <alignment horizontal="right" vertical="center"/>
    </xf>
    <xf numFmtId="10" fontId="28" fillId="0" borderId="44" xfId="3" applyNumberFormat="1" applyFont="1" applyBorder="1" applyAlignment="1" applyProtection="1">
      <alignment horizontal="right" vertical="center"/>
    </xf>
    <xf numFmtId="10" fontId="6" fillId="0" borderId="13" xfId="3" applyNumberFormat="1" applyFont="1" applyBorder="1" applyAlignment="1" applyProtection="1">
      <alignment horizontal="center" vertical="center"/>
    </xf>
    <xf numFmtId="165" fontId="28" fillId="5" borderId="58" xfId="4" applyNumberFormat="1" applyFont="1" applyFill="1" applyBorder="1" applyAlignment="1" applyProtection="1">
      <alignment horizontal="right" vertical="center"/>
    </xf>
    <xf numFmtId="10" fontId="28" fillId="0" borderId="59" xfId="3" applyNumberFormat="1" applyFont="1" applyBorder="1" applyAlignment="1" applyProtection="1">
      <alignment horizontal="right" vertical="center"/>
    </xf>
    <xf numFmtId="165" fontId="28" fillId="5" borderId="13" xfId="4" applyNumberFormat="1" applyFont="1" applyFill="1" applyBorder="1" applyAlignment="1" applyProtection="1">
      <alignment horizontal="right" vertical="center"/>
    </xf>
    <xf numFmtId="165" fontId="28" fillId="5" borderId="60" xfId="4" applyNumberFormat="1" applyFont="1" applyFill="1" applyBorder="1" applyAlignment="1">
      <alignment horizontal="right" vertical="center"/>
    </xf>
    <xf numFmtId="10" fontId="41" fillId="0" borderId="23" xfId="3" applyNumberFormat="1" applyFont="1" applyBorder="1" applyAlignment="1">
      <alignment horizontal="right" vertical="center"/>
    </xf>
    <xf numFmtId="165" fontId="28" fillId="0" borderId="57" xfId="4" applyNumberFormat="1" applyFont="1" applyBorder="1" applyAlignment="1">
      <alignment horizontal="right" vertical="center"/>
    </xf>
    <xf numFmtId="165" fontId="28" fillId="0" borderId="54" xfId="4" applyNumberFormat="1" applyFont="1" applyBorder="1" applyAlignment="1" applyProtection="1">
      <alignment horizontal="right" vertical="center"/>
    </xf>
    <xf numFmtId="165" fontId="28" fillId="0" borderId="6" xfId="4" applyNumberFormat="1" applyFont="1" applyBorder="1" applyAlignment="1">
      <alignment horizontal="right" vertical="center"/>
    </xf>
    <xf numFmtId="10" fontId="28" fillId="0" borderId="59" xfId="3" applyNumberFormat="1" applyFont="1" applyBorder="1" applyAlignment="1">
      <alignment horizontal="right" vertical="center"/>
    </xf>
    <xf numFmtId="165" fontId="28" fillId="13" borderId="13" xfId="4" applyNumberFormat="1" applyFont="1" applyFill="1" applyBorder="1" applyAlignment="1">
      <alignment horizontal="right" vertical="center"/>
    </xf>
    <xf numFmtId="165" fontId="28" fillId="13" borderId="13" xfId="4" applyNumberFormat="1" applyFont="1" applyFill="1" applyBorder="1" applyAlignment="1" applyProtection="1">
      <alignment horizontal="right" vertical="center"/>
    </xf>
    <xf numFmtId="165" fontId="28" fillId="13" borderId="60" xfId="4" applyNumberFormat="1" applyFont="1" applyFill="1" applyBorder="1" applyAlignment="1">
      <alignment horizontal="right" vertical="center"/>
    </xf>
    <xf numFmtId="10" fontId="23" fillId="0" borderId="0" xfId="2" applyNumberFormat="1" applyFont="1" applyAlignment="1" applyProtection="1">
      <alignment horizontal="center" vertical="center"/>
    </xf>
    <xf numFmtId="0" fontId="23" fillId="0" borderId="61" xfId="2" applyFont="1" applyBorder="1" applyAlignment="1" applyProtection="1">
      <alignment horizontal="left" vertical="center" wrapText="1"/>
    </xf>
    <xf numFmtId="0" fontId="23" fillId="0" borderId="62" xfId="2" applyFont="1" applyBorder="1" applyAlignment="1" applyProtection="1">
      <alignment horizontal="left" vertical="center"/>
    </xf>
    <xf numFmtId="0" fontId="23" fillId="0" borderId="63" xfId="2" applyFont="1" applyBorder="1" applyAlignment="1" applyProtection="1">
      <alignment horizontal="left" vertical="center"/>
    </xf>
    <xf numFmtId="0" fontId="23" fillId="0" borderId="0" xfId="2" applyFont="1" applyBorder="1" applyAlignment="1" applyProtection="1">
      <alignment vertical="center"/>
    </xf>
    <xf numFmtId="167" fontId="23" fillId="0" borderId="0" xfId="0" applyNumberFormat="1" applyFont="1"/>
    <xf numFmtId="0" fontId="6" fillId="0" borderId="0" xfId="0" applyFont="1" applyAlignment="1">
      <alignment horizontal="center"/>
    </xf>
    <xf numFmtId="167" fontId="23" fillId="0" borderId="0" xfId="0" applyNumberFormat="1" applyFont="1" applyAlignment="1">
      <alignment horizontal="center"/>
    </xf>
    <xf numFmtId="1" fontId="23" fillId="0" borderId="0" xfId="0" applyNumberFormat="1" applyFont="1" applyAlignment="1">
      <alignment horizontal="center" vertical="center"/>
    </xf>
    <xf numFmtId="166" fontId="2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17" borderId="1" xfId="0" applyFont="1" applyFill="1" applyBorder="1" applyAlignment="1">
      <alignment horizontal="left" vertical="center" wrapText="1"/>
    </xf>
    <xf numFmtId="0" fontId="1" fillId="17" borderId="2" xfId="0" applyFont="1" applyFill="1" applyBorder="1" applyAlignment="1">
      <alignment horizontal="left" vertical="center" wrapText="1"/>
    </xf>
    <xf numFmtId="0" fontId="1" fillId="17" borderId="3" xfId="0" applyFont="1" applyFill="1" applyBorder="1" applyAlignment="1">
      <alignment horizontal="left" vertical="center" wrapText="1"/>
    </xf>
    <xf numFmtId="0" fontId="1" fillId="18" borderId="22" xfId="0" applyFont="1" applyFill="1" applyBorder="1" applyAlignment="1">
      <alignment vertical="center"/>
    </xf>
    <xf numFmtId="0" fontId="1" fillId="18" borderId="32" xfId="0" applyFont="1" applyFill="1" applyBorder="1" applyAlignment="1">
      <alignment vertical="center"/>
    </xf>
    <xf numFmtId="0" fontId="1" fillId="18" borderId="20" xfId="0" applyFont="1" applyFill="1" applyBorder="1" applyAlignment="1">
      <alignment vertical="center"/>
    </xf>
    <xf numFmtId="0" fontId="1" fillId="18" borderId="20" xfId="0" applyFont="1" applyFill="1" applyBorder="1" applyAlignment="1">
      <alignment vertical="center" wrapText="1"/>
    </xf>
    <xf numFmtId="0" fontId="1" fillId="19" borderId="20" xfId="0" applyFont="1" applyFill="1" applyBorder="1" applyAlignment="1">
      <alignment horizontal="center" vertical="center" wrapText="1"/>
    </xf>
    <xf numFmtId="0" fontId="42" fillId="18" borderId="20" xfId="0" applyFont="1" applyFill="1" applyBorder="1" applyAlignment="1">
      <alignment horizontal="center" vertical="center"/>
    </xf>
    <xf numFmtId="0" fontId="42" fillId="18" borderId="32" xfId="0" applyFont="1" applyFill="1" applyBorder="1" applyAlignment="1">
      <alignment horizontal="center" vertical="center"/>
    </xf>
    <xf numFmtId="0" fontId="42" fillId="18" borderId="21" xfId="0" applyFont="1" applyFill="1" applyBorder="1" applyAlignment="1">
      <alignment horizontal="center" vertical="center"/>
    </xf>
    <xf numFmtId="0" fontId="3" fillId="18" borderId="22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64" xfId="0" applyFont="1" applyBorder="1"/>
    <xf numFmtId="0" fontId="1" fillId="0" borderId="23" xfId="0" applyFont="1" applyBorder="1"/>
    <xf numFmtId="0" fontId="1" fillId="0" borderId="64" xfId="0" applyFont="1" applyBorder="1" applyAlignment="1">
      <alignment horizontal="center" vertical="center"/>
    </xf>
    <xf numFmtId="0" fontId="1" fillId="0" borderId="45" xfId="0" applyFont="1" applyBorder="1"/>
    <xf numFmtId="166" fontId="1" fillId="0" borderId="64" xfId="0" applyNumberFormat="1" applyFont="1" applyBorder="1" applyAlignment="1">
      <alignment horizontal="center" vertical="center"/>
    </xf>
    <xf numFmtId="0" fontId="1" fillId="0" borderId="65" xfId="0" applyFont="1" applyBorder="1"/>
    <xf numFmtId="0" fontId="1" fillId="0" borderId="23" xfId="0" applyFont="1" applyBorder="1" applyAlignment="1">
      <alignment horizontal="left" vertical="center" wrapText="1"/>
    </xf>
    <xf numFmtId="0" fontId="1" fillId="0" borderId="65" xfId="0" applyFont="1" applyBorder="1" applyAlignment="1">
      <alignment horizontal="center" vertical="center"/>
    </xf>
    <xf numFmtId="166" fontId="1" fillId="0" borderId="65" xfId="0" applyNumberFormat="1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166" fontId="1" fillId="0" borderId="0" xfId="0" applyNumberFormat="1" applyFont="1"/>
    <xf numFmtId="166" fontId="1" fillId="0" borderId="45" xfId="0" applyNumberFormat="1" applyFont="1" applyBorder="1"/>
    <xf numFmtId="0" fontId="1" fillId="0" borderId="67" xfId="0" applyFont="1" applyBorder="1"/>
    <xf numFmtId="0" fontId="1" fillId="0" borderId="27" xfId="0" applyFont="1" applyBorder="1"/>
    <xf numFmtId="0" fontId="1" fillId="0" borderId="67" xfId="0" applyFont="1" applyBorder="1" applyAlignment="1">
      <alignment horizontal="center" vertical="center"/>
    </xf>
    <xf numFmtId="0" fontId="1" fillId="0" borderId="29" xfId="0" applyFont="1" applyBorder="1"/>
    <xf numFmtId="166" fontId="1" fillId="0" borderId="27" xfId="0" applyNumberFormat="1" applyFont="1" applyBorder="1"/>
    <xf numFmtId="166" fontId="1" fillId="0" borderId="28" xfId="0" applyNumberFormat="1" applyFont="1" applyBorder="1"/>
    <xf numFmtId="0" fontId="1" fillId="0" borderId="68" xfId="0" applyFont="1" applyBorder="1"/>
    <xf numFmtId="0" fontId="1" fillId="0" borderId="49" xfId="0" applyFont="1" applyBorder="1"/>
    <xf numFmtId="0" fontId="1" fillId="0" borderId="0" xfId="0" applyFont="1" applyAlignment="1">
      <alignment horizontal="left" vertical="center" wrapText="1"/>
    </xf>
    <xf numFmtId="0" fontId="1" fillId="0" borderId="69" xfId="0" applyFont="1" applyBorder="1" applyAlignment="1">
      <alignment horizontal="center" vertical="center"/>
    </xf>
    <xf numFmtId="0" fontId="1" fillId="0" borderId="28" xfId="0" applyFont="1" applyBorder="1"/>
    <xf numFmtId="0" fontId="1" fillId="0" borderId="23" xfId="0" applyFont="1" applyBorder="1" applyAlignment="1">
      <alignment horizontal="left" wrapText="1"/>
    </xf>
    <xf numFmtId="0" fontId="1" fillId="0" borderId="0" xfId="0" applyFont="1" applyAlignment="1">
      <alignment horizontal="left" vertical="center"/>
    </xf>
    <xf numFmtId="166" fontId="1" fillId="0" borderId="49" xfId="0" applyNumberFormat="1" applyFont="1" applyBorder="1"/>
    <xf numFmtId="166" fontId="1" fillId="0" borderId="68" xfId="0" applyNumberFormat="1" applyFont="1" applyBorder="1"/>
    <xf numFmtId="0" fontId="1" fillId="0" borderId="65" xfId="0" applyFont="1" applyBorder="1" applyAlignment="1">
      <alignment horizontal="left" vertical="center" wrapText="1"/>
    </xf>
    <xf numFmtId="0" fontId="1" fillId="0" borderId="70" xfId="0" applyFont="1" applyBorder="1"/>
    <xf numFmtId="0" fontId="1" fillId="0" borderId="33" xfId="0" applyFont="1" applyBorder="1"/>
    <xf numFmtId="0" fontId="1" fillId="0" borderId="13" xfId="0" applyFont="1" applyBorder="1"/>
    <xf numFmtId="0" fontId="1" fillId="0" borderId="70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166" fontId="1" fillId="0" borderId="71" xfId="0" applyNumberFormat="1" applyFont="1" applyBorder="1" applyAlignment="1">
      <alignment horizontal="center" vertical="center"/>
    </xf>
    <xf numFmtId="0" fontId="3" fillId="0" borderId="65" xfId="0" applyFont="1" applyBorder="1"/>
    <xf numFmtId="0" fontId="1" fillId="0" borderId="0" xfId="0" applyFont="1" applyAlignment="1">
      <alignment horizontal="center" vertical="center" wrapText="1"/>
    </xf>
    <xf numFmtId="166" fontId="1" fillId="0" borderId="67" xfId="0" applyNumberFormat="1" applyFont="1" applyBorder="1" applyAlignment="1">
      <alignment horizontal="center" vertical="center"/>
    </xf>
    <xf numFmtId="0" fontId="1" fillId="18" borderId="20" xfId="0" applyFont="1" applyFill="1" applyBorder="1"/>
    <xf numFmtId="0" fontId="3" fillId="18" borderId="32" xfId="0" applyFont="1" applyFill="1" applyBorder="1"/>
    <xf numFmtId="0" fontId="1" fillId="18" borderId="32" xfId="0" applyFont="1" applyFill="1" applyBorder="1"/>
    <xf numFmtId="0" fontId="6" fillId="18" borderId="32" xfId="0" applyFont="1" applyFill="1" applyBorder="1" applyAlignment="1">
      <alignment vertical="center" wrapText="1"/>
    </xf>
    <xf numFmtId="0" fontId="1" fillId="18" borderId="20" xfId="0" applyFont="1" applyFill="1" applyBorder="1" applyAlignment="1">
      <alignment horizontal="center" vertical="center"/>
    </xf>
    <xf numFmtId="0" fontId="1" fillId="18" borderId="21" xfId="0" applyFont="1" applyFill="1" applyBorder="1"/>
    <xf numFmtId="0" fontId="1" fillId="18" borderId="21" xfId="0" applyFont="1" applyFill="1" applyBorder="1" applyAlignment="1">
      <alignment horizontal="center" vertical="center"/>
    </xf>
    <xf numFmtId="166" fontId="1" fillId="0" borderId="0" xfId="0" applyNumberFormat="1" applyFont="1" applyAlignment="1">
      <alignment horizontal="right" vertical="center"/>
    </xf>
    <xf numFmtId="0" fontId="1" fillId="0" borderId="24" xfId="0" applyFont="1" applyBorder="1"/>
    <xf numFmtId="0" fontId="1" fillId="0" borderId="64" xfId="0" applyFont="1" applyBorder="1" applyAlignment="1">
      <alignment horizontal="left" vertical="center" wrapText="1"/>
    </xf>
    <xf numFmtId="2" fontId="1" fillId="8" borderId="64" xfId="0" applyNumberFormat="1" applyFont="1" applyFill="1" applyBorder="1" applyAlignment="1" applyProtection="1">
      <alignment horizontal="center" vertical="center"/>
      <protection locked="0"/>
    </xf>
    <xf numFmtId="2" fontId="1" fillId="0" borderId="24" xfId="0" applyNumberFormat="1" applyFont="1" applyBorder="1" applyAlignment="1">
      <alignment vertical="center"/>
    </xf>
    <xf numFmtId="0" fontId="44" fillId="0" borderId="0" xfId="0" applyFont="1"/>
    <xf numFmtId="2" fontId="1" fillId="8" borderId="65" xfId="0" applyNumberFormat="1" applyFont="1" applyFill="1" applyBorder="1" applyAlignment="1" applyProtection="1">
      <alignment horizontal="center" vertical="center"/>
      <protection locked="0"/>
    </xf>
    <xf numFmtId="2" fontId="1" fillId="0" borderId="23" xfId="0" applyNumberFormat="1" applyFont="1" applyBorder="1" applyAlignment="1">
      <alignment vertical="center"/>
    </xf>
    <xf numFmtId="0" fontId="1" fillId="0" borderId="44" xfId="0" applyFont="1" applyBorder="1"/>
    <xf numFmtId="0" fontId="1" fillId="0" borderId="70" xfId="0" applyFont="1" applyBorder="1" applyAlignment="1">
      <alignment horizontal="left" vertical="center" wrapText="1"/>
    </xf>
    <xf numFmtId="2" fontId="1" fillId="8" borderId="70" xfId="0" applyNumberFormat="1" applyFont="1" applyFill="1" applyBorder="1" applyAlignment="1" applyProtection="1">
      <alignment horizontal="center" vertical="center"/>
      <protection locked="0"/>
    </xf>
    <xf numFmtId="2" fontId="1" fillId="0" borderId="44" xfId="0" applyNumberFormat="1" applyFont="1" applyBorder="1" applyAlignment="1">
      <alignment vertical="center"/>
    </xf>
    <xf numFmtId="166" fontId="1" fillId="0" borderId="70" xfId="0" applyNumberFormat="1" applyFont="1" applyBorder="1" applyAlignment="1">
      <alignment horizontal="center" vertical="center"/>
    </xf>
    <xf numFmtId="0" fontId="1" fillId="0" borderId="71" xfId="0" applyFont="1" applyBorder="1" applyAlignment="1">
      <alignment horizontal="left" vertical="center" wrapText="1"/>
    </xf>
    <xf numFmtId="2" fontId="1" fillId="8" borderId="71" xfId="0" applyNumberFormat="1" applyFont="1" applyFill="1" applyBorder="1" applyAlignment="1" applyProtection="1">
      <alignment horizontal="center" vertical="center"/>
      <protection locked="0"/>
    </xf>
    <xf numFmtId="2" fontId="1" fillId="0" borderId="56" xfId="0" applyNumberFormat="1" applyFont="1" applyBorder="1" applyAlignment="1">
      <alignment vertical="center"/>
    </xf>
    <xf numFmtId="0" fontId="1" fillId="0" borderId="0" xfId="0" applyFont="1" applyAlignment="1">
      <alignment wrapText="1"/>
    </xf>
    <xf numFmtId="0" fontId="1" fillId="0" borderId="67" xfId="0" applyFont="1" applyBorder="1" applyAlignment="1">
      <alignment horizontal="left" vertical="center" wrapText="1"/>
    </xf>
    <xf numFmtId="2" fontId="1" fillId="8" borderId="67" xfId="0" applyNumberFormat="1" applyFont="1" applyFill="1" applyBorder="1" applyAlignment="1" applyProtection="1">
      <alignment horizontal="center" vertical="center"/>
      <protection locked="0"/>
    </xf>
    <xf numFmtId="2" fontId="1" fillId="0" borderId="29" xfId="0" applyNumberFormat="1" applyFont="1" applyBorder="1" applyAlignment="1">
      <alignment vertical="center"/>
    </xf>
    <xf numFmtId="2" fontId="1" fillId="8" borderId="64" xfId="0" applyNumberFormat="1" applyFont="1" applyFill="1" applyBorder="1" applyAlignment="1" applyProtection="1">
      <alignment horizontal="center" vertical="center" wrapText="1"/>
      <protection locked="0"/>
    </xf>
    <xf numFmtId="2" fontId="1" fillId="8" borderId="65" xfId="0" applyNumberFormat="1" applyFont="1" applyFill="1" applyBorder="1" applyAlignment="1" applyProtection="1">
      <alignment horizontal="center" vertical="center" wrapText="1"/>
      <protection locked="0"/>
    </xf>
    <xf numFmtId="2" fontId="1" fillId="8" borderId="6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Border="1"/>
    <xf numFmtId="0" fontId="2" fillId="0" borderId="64" xfId="0" applyFont="1" applyBorder="1"/>
    <xf numFmtId="0" fontId="2" fillId="0" borderId="44" xfId="0" applyFont="1" applyBorder="1"/>
    <xf numFmtId="0" fontId="2" fillId="0" borderId="70" xfId="0" applyFont="1" applyBorder="1"/>
    <xf numFmtId="0" fontId="1" fillId="0" borderId="56" xfId="0" applyFont="1" applyBorder="1"/>
    <xf numFmtId="0" fontId="1" fillId="0" borderId="71" xfId="0" applyFont="1" applyBorder="1"/>
    <xf numFmtId="0" fontId="1" fillId="0" borderId="12" xfId="0" applyFont="1" applyBorder="1"/>
    <xf numFmtId="0" fontId="3" fillId="0" borderId="71" xfId="0" applyFont="1" applyBorder="1" applyAlignment="1">
      <alignment horizontal="left" vertical="center" wrapText="1"/>
    </xf>
    <xf numFmtId="0" fontId="3" fillId="0" borderId="65" xfId="0" applyFont="1" applyBorder="1" applyAlignment="1">
      <alignment horizontal="left" vertical="center" wrapText="1"/>
    </xf>
    <xf numFmtId="0" fontId="3" fillId="0" borderId="70" xfId="0" applyFont="1" applyBorder="1" applyAlignment="1">
      <alignment horizontal="left" vertical="center" wrapText="1"/>
    </xf>
    <xf numFmtId="0" fontId="3" fillId="0" borderId="56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66" xfId="0" applyFont="1" applyBorder="1" applyAlignment="1">
      <alignment horizontal="left" vertical="center" wrapText="1"/>
    </xf>
    <xf numFmtId="2" fontId="1" fillId="8" borderId="66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1" fillId="0" borderId="69" xfId="0" applyFont="1" applyBorder="1" applyAlignment="1">
      <alignment horizontal="left" vertical="center" wrapText="1"/>
    </xf>
    <xf numFmtId="2" fontId="3" fillId="0" borderId="65" xfId="0" applyNumberFormat="1" applyFont="1" applyBorder="1" applyAlignment="1">
      <alignment horizontal="center" vertical="center"/>
    </xf>
    <xf numFmtId="0" fontId="3" fillId="0" borderId="67" xfId="0" applyFont="1" applyBorder="1" applyAlignment="1">
      <alignment horizontal="left" vertical="center" wrapText="1"/>
    </xf>
    <xf numFmtId="2" fontId="3" fillId="0" borderId="70" xfId="0" applyNumberFormat="1" applyFont="1" applyBorder="1" applyAlignment="1">
      <alignment horizontal="center" vertical="center"/>
    </xf>
    <xf numFmtId="0" fontId="3" fillId="0" borderId="44" xfId="0" applyFont="1" applyBorder="1" applyAlignment="1">
      <alignment vertical="center"/>
    </xf>
    <xf numFmtId="0" fontId="2" fillId="0" borderId="71" xfId="0" applyFont="1" applyBorder="1"/>
    <xf numFmtId="2" fontId="3" fillId="0" borderId="56" xfId="0" applyNumberFormat="1" applyFont="1" applyBorder="1" applyAlignment="1">
      <alignment vertical="center"/>
    </xf>
    <xf numFmtId="0" fontId="1" fillId="0" borderId="72" xfId="0" applyFont="1" applyBorder="1"/>
    <xf numFmtId="2" fontId="3" fillId="0" borderId="23" xfId="0" applyNumberFormat="1" applyFont="1" applyBorder="1" applyAlignment="1">
      <alignment vertical="center"/>
    </xf>
    <xf numFmtId="0" fontId="1" fillId="0" borderId="66" xfId="0" applyFont="1" applyBorder="1" applyAlignment="1">
      <alignment horizontal="left" vertical="center" wrapText="1"/>
    </xf>
    <xf numFmtId="0" fontId="2" fillId="0" borderId="65" xfId="0" applyFont="1" applyBorder="1" applyAlignment="1">
      <alignment wrapText="1"/>
    </xf>
    <xf numFmtId="2" fontId="3" fillId="0" borderId="69" xfId="0" applyNumberFormat="1" applyFont="1" applyBorder="1" applyAlignment="1">
      <alignment horizontal="center" vertical="center"/>
    </xf>
    <xf numFmtId="0" fontId="2" fillId="0" borderId="65" xfId="0" applyFont="1" applyBorder="1"/>
    <xf numFmtId="2" fontId="3" fillId="0" borderId="67" xfId="0" applyNumberFormat="1" applyFont="1" applyBorder="1" applyAlignment="1">
      <alignment horizontal="center" vertical="center"/>
    </xf>
    <xf numFmtId="2" fontId="3" fillId="0" borderId="44" xfId="0" applyNumberFormat="1" applyFont="1" applyBorder="1" applyAlignment="1">
      <alignment vertical="center"/>
    </xf>
    <xf numFmtId="166" fontId="1" fillId="0" borderId="13" xfId="0" applyNumberFormat="1" applyFont="1" applyBorder="1"/>
    <xf numFmtId="166" fontId="1" fillId="0" borderId="33" xfId="0" applyNumberFormat="1" applyFont="1" applyBorder="1"/>
    <xf numFmtId="0" fontId="1" fillId="0" borderId="16" xfId="0" applyFont="1" applyBorder="1"/>
    <xf numFmtId="166" fontId="1" fillId="0" borderId="71" xfId="0" applyNumberFormat="1" applyFont="1" applyBorder="1" applyAlignment="1">
      <alignment vertical="center"/>
    </xf>
    <xf numFmtId="0" fontId="1" fillId="0" borderId="15" xfId="0" applyFont="1" applyBorder="1"/>
    <xf numFmtId="166" fontId="1" fillId="8" borderId="65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9" fontId="1" fillId="0" borderId="73" xfId="0" applyNumberFormat="1" applyFont="1" applyBorder="1" applyAlignment="1">
      <alignment vertical="center"/>
    </xf>
    <xf numFmtId="0" fontId="3" fillId="0" borderId="3" xfId="0" applyFont="1" applyBorder="1"/>
    <xf numFmtId="166" fontId="1" fillId="0" borderId="0" xfId="0" applyNumberFormat="1" applyFont="1" applyAlignment="1">
      <alignment horizontal="center" vertical="center"/>
    </xf>
    <xf numFmtId="0" fontId="6" fillId="20" borderId="16" xfId="0" applyFont="1" applyFill="1" applyBorder="1" applyAlignment="1">
      <alignment horizontal="right" vertical="center" wrapText="1"/>
    </xf>
    <xf numFmtId="0" fontId="6" fillId="20" borderId="12" xfId="0" applyFont="1" applyFill="1" applyBorder="1" applyAlignment="1">
      <alignment horizontal="right" vertical="center"/>
    </xf>
    <xf numFmtId="0" fontId="6" fillId="20" borderId="72" xfId="0" applyFont="1" applyFill="1" applyBorder="1" applyAlignment="1">
      <alignment horizontal="right" vertical="center"/>
    </xf>
    <xf numFmtId="166" fontId="3" fillId="20" borderId="71" xfId="0" applyNumberFormat="1" applyFont="1" applyFill="1" applyBorder="1" applyAlignment="1">
      <alignment horizontal="right" vertical="center"/>
    </xf>
    <xf numFmtId="9" fontId="1" fillId="20" borderId="74" xfId="0" applyNumberFormat="1" applyFont="1" applyFill="1" applyBorder="1" applyAlignment="1">
      <alignment horizontal="center" vertical="center"/>
    </xf>
    <xf numFmtId="166" fontId="3" fillId="20" borderId="75" xfId="0" applyNumberFormat="1" applyFont="1" applyFill="1" applyBorder="1" applyAlignment="1">
      <alignment horizontal="right" vertical="center"/>
    </xf>
    <xf numFmtId="0" fontId="1" fillId="0" borderId="76" xfId="0" applyFont="1" applyBorder="1"/>
    <xf numFmtId="166" fontId="1" fillId="0" borderId="67" xfId="0" applyNumberFormat="1" applyFont="1" applyBorder="1" applyAlignment="1">
      <alignment vertical="center"/>
    </xf>
    <xf numFmtId="0" fontId="6" fillId="20" borderId="15" xfId="0" applyFont="1" applyFill="1" applyBorder="1" applyAlignment="1">
      <alignment horizontal="right" vertical="center"/>
    </xf>
    <xf numFmtId="0" fontId="6" fillId="20" borderId="0" xfId="0" applyFont="1" applyFill="1" applyAlignment="1">
      <alignment horizontal="right" vertical="center"/>
    </xf>
    <xf numFmtId="0" fontId="6" fillId="20" borderId="45" xfId="0" applyFont="1" applyFill="1" applyBorder="1" applyAlignment="1">
      <alignment horizontal="right" vertical="center"/>
    </xf>
    <xf numFmtId="0" fontId="3" fillId="20" borderId="65" xfId="0" applyFont="1" applyFill="1" applyBorder="1" applyAlignment="1">
      <alignment horizontal="right" vertical="center"/>
    </xf>
    <xf numFmtId="166" fontId="1" fillId="20" borderId="65" xfId="0" applyNumberFormat="1" applyFont="1" applyFill="1" applyBorder="1" applyAlignment="1">
      <alignment horizontal="center" vertical="center"/>
    </xf>
    <xf numFmtId="0" fontId="3" fillId="20" borderId="77" xfId="0" applyFont="1" applyFill="1" applyBorder="1" applyAlignment="1">
      <alignment horizontal="right" vertical="center"/>
    </xf>
    <xf numFmtId="0" fontId="1" fillId="0" borderId="78" xfId="0" applyFont="1" applyBorder="1"/>
    <xf numFmtId="166" fontId="1" fillId="0" borderId="64" xfId="0" applyNumberFormat="1" applyFont="1" applyBorder="1" applyAlignment="1">
      <alignment vertical="center"/>
    </xf>
    <xf numFmtId="0" fontId="6" fillId="20" borderId="14" xfId="0" applyFont="1" applyFill="1" applyBorder="1" applyAlignment="1">
      <alignment horizontal="right" vertical="center"/>
    </xf>
    <xf numFmtId="0" fontId="6" fillId="20" borderId="13" xfId="0" applyFont="1" applyFill="1" applyBorder="1" applyAlignment="1">
      <alignment horizontal="right" vertical="center"/>
    </xf>
    <xf numFmtId="0" fontId="6" fillId="20" borderId="33" xfId="0" applyFont="1" applyFill="1" applyBorder="1" applyAlignment="1">
      <alignment horizontal="right" vertical="center"/>
    </xf>
    <xf numFmtId="0" fontId="3" fillId="20" borderId="70" xfId="0" applyFont="1" applyFill="1" applyBorder="1" applyAlignment="1">
      <alignment horizontal="right" vertical="center"/>
    </xf>
    <xf numFmtId="0" fontId="1" fillId="20" borderId="70" xfId="0" applyFont="1" applyFill="1" applyBorder="1" applyAlignment="1">
      <alignment horizontal="center" vertical="center"/>
    </xf>
    <xf numFmtId="0" fontId="3" fillId="20" borderId="43" xfId="0" applyFont="1" applyFill="1" applyBorder="1" applyAlignment="1">
      <alignment horizontal="right" vertical="center"/>
    </xf>
    <xf numFmtId="166" fontId="1" fillId="0" borderId="65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16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72" xfId="0" applyFont="1" applyBorder="1" applyAlignment="1">
      <alignment horizontal="right" vertical="center"/>
    </xf>
    <xf numFmtId="1" fontId="3" fillId="8" borderId="75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166" fontId="1" fillId="8" borderId="70" xfId="0" applyNumberFormat="1" applyFont="1" applyFill="1" applyBorder="1" applyAlignment="1" applyProtection="1">
      <alignment horizontal="center" vertical="center"/>
      <protection locked="0"/>
    </xf>
    <xf numFmtId="166" fontId="1" fillId="0" borderId="70" xfId="0" applyNumberFormat="1" applyFont="1" applyBorder="1" applyAlignment="1">
      <alignment horizontal="center"/>
    </xf>
    <xf numFmtId="0" fontId="1" fillId="0" borderId="15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45" xfId="0" applyFont="1" applyBorder="1" applyAlignment="1">
      <alignment horizontal="right" vertical="center"/>
    </xf>
    <xf numFmtId="1" fontId="3" fillId="8" borderId="77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1" fillId="0" borderId="14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0" fontId="1" fillId="0" borderId="33" xfId="0" applyFont="1" applyBorder="1" applyAlignment="1">
      <alignment horizontal="right" vertical="center"/>
    </xf>
    <xf numFmtId="1" fontId="3" fillId="8" borderId="43" xfId="0" applyNumberFormat="1" applyFont="1" applyFill="1" applyBorder="1" applyAlignment="1" applyProtection="1">
      <alignment horizontal="center" vertical="center"/>
      <protection locked="0"/>
    </xf>
    <xf numFmtId="0" fontId="45" fillId="0" borderId="0" xfId="0" applyFont="1"/>
    <xf numFmtId="14" fontId="45" fillId="0" borderId="0" xfId="0" applyNumberFormat="1" applyFont="1"/>
    <xf numFmtId="0" fontId="45" fillId="0" borderId="0" xfId="0" applyFont="1" applyAlignment="1">
      <alignment horizontal="center" vertical="center" wrapText="1"/>
    </xf>
    <xf numFmtId="9" fontId="45" fillId="0" borderId="0" xfId="0" applyNumberFormat="1" applyFont="1"/>
    <xf numFmtId="14" fontId="45" fillId="0" borderId="24" xfId="0" applyNumberFormat="1" applyFont="1" applyBorder="1"/>
    <xf numFmtId="0" fontId="45" fillId="0" borderId="49" xfId="0" applyFont="1" applyBorder="1"/>
    <xf numFmtId="0" fontId="45" fillId="0" borderId="68" xfId="0" applyFont="1" applyBorder="1"/>
    <xf numFmtId="14" fontId="45" fillId="0" borderId="23" xfId="0" applyNumberFormat="1" applyFont="1" applyBorder="1"/>
    <xf numFmtId="0" fontId="45" fillId="0" borderId="45" xfId="0" applyFont="1" applyBorder="1"/>
    <xf numFmtId="49" fontId="45" fillId="0" borderId="0" xfId="0" applyNumberFormat="1" applyFont="1"/>
    <xf numFmtId="0" fontId="45" fillId="0" borderId="64" xfId="0" applyFont="1" applyBorder="1" applyAlignment="1">
      <alignment horizontal="center" vertical="center"/>
    </xf>
    <xf numFmtId="0" fontId="45" fillId="0" borderId="64" xfId="0" applyFont="1" applyBorder="1"/>
    <xf numFmtId="0" fontId="45" fillId="0" borderId="22" xfId="0" applyFont="1" applyBorder="1" applyAlignment="1">
      <alignment horizontal="center" vertical="center"/>
    </xf>
    <xf numFmtId="0" fontId="45" fillId="0" borderId="65" xfId="0" applyFont="1" applyBorder="1" applyAlignment="1">
      <alignment horizontal="center" vertical="center"/>
    </xf>
    <xf numFmtId="0" fontId="45" fillId="0" borderId="67" xfId="0" applyFont="1" applyBorder="1"/>
    <xf numFmtId="0" fontId="1" fillId="0" borderId="22" xfId="0" applyFont="1" applyBorder="1" applyAlignment="1">
      <alignment horizontal="center" vertical="center"/>
    </xf>
    <xf numFmtId="0" fontId="45" fillId="0" borderId="22" xfId="0" applyFont="1" applyBorder="1"/>
    <xf numFmtId="0" fontId="45" fillId="0" borderId="22" xfId="0" applyFont="1" applyBorder="1" applyAlignment="1">
      <alignment horizontal="center" vertical="center"/>
    </xf>
    <xf numFmtId="0" fontId="45" fillId="0" borderId="67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49" fontId="1" fillId="0" borderId="0" xfId="0" applyNumberFormat="1" applyFont="1"/>
    <xf numFmtId="0" fontId="1" fillId="0" borderId="0" xfId="0" applyFont="1" applyAlignment="1">
      <alignment horizontal="right"/>
    </xf>
    <xf numFmtId="49" fontId="2" fillId="0" borderId="0" xfId="0" applyNumberFormat="1" applyFont="1"/>
    <xf numFmtId="0" fontId="2" fillId="0" borderId="0" xfId="0" applyFont="1"/>
    <xf numFmtId="0" fontId="46" fillId="0" borderId="0" xfId="0" applyFont="1"/>
    <xf numFmtId="0" fontId="47" fillId="0" borderId="0" xfId="0" applyFont="1"/>
    <xf numFmtId="0" fontId="48" fillId="0" borderId="0" xfId="0" applyFont="1"/>
    <xf numFmtId="0" fontId="48" fillId="0" borderId="27" xfId="0" applyFont="1" applyBorder="1"/>
    <xf numFmtId="0" fontId="49" fillId="0" borderId="27" xfId="0" applyFont="1" applyBorder="1"/>
    <xf numFmtId="0" fontId="45" fillId="0" borderId="27" xfId="0" applyFont="1" applyBorder="1"/>
    <xf numFmtId="49" fontId="50" fillId="0" borderId="0" xfId="0" applyNumberFormat="1" applyFont="1"/>
    <xf numFmtId="49" fontId="0" fillId="0" borderId="0" xfId="0" applyNumberFormat="1"/>
    <xf numFmtId="0" fontId="51" fillId="0" borderId="0" xfId="0" applyFont="1"/>
    <xf numFmtId="14" fontId="45" fillId="0" borderId="44" xfId="0" applyNumberFormat="1" applyFont="1" applyBorder="1"/>
    <xf numFmtId="0" fontId="45" fillId="0" borderId="13" xfId="0" applyFont="1" applyBorder="1"/>
    <xf numFmtId="0" fontId="45" fillId="0" borderId="33" xfId="0" applyFont="1" applyBorder="1"/>
  </cellXfs>
  <cellStyles count="5">
    <cellStyle name="Euro 2 2 2" xfId="4" xr:uid="{69FC8B3A-E196-4B77-A841-2AF3301D66F3}"/>
    <cellStyle name="Prozent 2 2" xfId="3" xr:uid="{B675AD39-1D5E-4DD1-843C-62550400EC08}"/>
    <cellStyle name="Standard" xfId="0" builtinId="0"/>
    <cellStyle name="Standard 2 3" xfId="2" xr:uid="{DE7773B7-FA69-4C74-AE4F-EBCABAE5B60B}"/>
    <cellStyle name="Standard_2010_09_21_STV" xfId="1" xr:uid="{A2206DAB-BC95-4D41-8C76-3AE53120106A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D6490-1F03-4C72-8309-311D6DB3A08C}">
  <sheetPr codeName="Tabelle1"/>
  <dimension ref="A1:H109"/>
  <sheetViews>
    <sheetView tabSelected="1" zoomScale="80" zoomScaleNormal="80" workbookViewId="0">
      <selection activeCell="F8" sqref="F8"/>
    </sheetView>
  </sheetViews>
  <sheetFormatPr baseColWidth="10" defaultRowHeight="15"/>
  <cols>
    <col min="2" max="2" width="46.42578125" customWidth="1"/>
    <col min="3" max="3" width="65" customWidth="1"/>
    <col min="4" max="4" width="48.42578125" customWidth="1"/>
  </cols>
  <sheetData>
    <row r="1" spans="1:5" ht="36" thickBot="1">
      <c r="A1" s="1" t="s">
        <v>0</v>
      </c>
      <c r="B1" s="2"/>
      <c r="C1" s="2"/>
      <c r="D1" s="3"/>
    </row>
    <row r="2" spans="1:5" ht="18" thickBot="1">
      <c r="A2" s="4" t="s">
        <v>1</v>
      </c>
      <c r="B2" s="5" t="s">
        <v>2</v>
      </c>
      <c r="C2" s="6" t="s">
        <v>3</v>
      </c>
      <c r="D2" s="5" t="s">
        <v>4</v>
      </c>
    </row>
    <row r="3" spans="1:5" ht="18" thickBot="1">
      <c r="A3" s="7"/>
      <c r="B3" s="8"/>
      <c r="C3" s="9"/>
      <c r="D3" s="8"/>
    </row>
    <row r="4" spans="1:5" ht="18.75" thickBot="1">
      <c r="A4" s="10">
        <v>1</v>
      </c>
      <c r="B4" s="11" t="s">
        <v>5</v>
      </c>
      <c r="C4" s="12"/>
      <c r="D4" s="13" t="s">
        <v>6</v>
      </c>
    </row>
    <row r="5" spans="1:5" ht="138.75" thickBot="1">
      <c r="A5" s="14"/>
      <c r="B5" s="15" t="s">
        <v>7</v>
      </c>
      <c r="C5" s="16" t="s">
        <v>8</v>
      </c>
      <c r="D5" s="17" t="s">
        <v>9</v>
      </c>
    </row>
    <row r="6" spans="1:5" ht="69.75" thickBot="1">
      <c r="A6" s="18" t="s">
        <v>10</v>
      </c>
      <c r="B6" s="19" t="s">
        <v>11</v>
      </c>
      <c r="C6" s="20" t="s">
        <v>12</v>
      </c>
      <c r="D6" s="21" t="s">
        <v>13</v>
      </c>
    </row>
    <row r="7" spans="1:5" ht="89.25" customHeight="1" thickBot="1">
      <c r="A7" s="18" t="s">
        <v>14</v>
      </c>
      <c r="B7" s="19" t="s">
        <v>15</v>
      </c>
      <c r="C7" s="22" t="s">
        <v>16</v>
      </c>
      <c r="D7" s="21" t="s">
        <v>17</v>
      </c>
      <c r="E7" s="23"/>
    </row>
    <row r="8" spans="1:5" ht="52.5" thickBot="1">
      <c r="A8" s="18" t="s">
        <v>18</v>
      </c>
      <c r="B8" s="19" t="s">
        <v>19</v>
      </c>
      <c r="C8" s="20" t="s">
        <v>20</v>
      </c>
      <c r="D8" s="21" t="s">
        <v>21</v>
      </c>
    </row>
    <row r="9" spans="1:5" ht="35.25" thickBot="1">
      <c r="A9" s="24" t="s">
        <v>22</v>
      </c>
      <c r="B9" s="20" t="s">
        <v>23</v>
      </c>
      <c r="C9" s="25" t="s">
        <v>24</v>
      </c>
      <c r="D9" s="26"/>
    </row>
    <row r="10" spans="1:5" ht="52.5" thickBot="1">
      <c r="A10" s="27" t="s">
        <v>25</v>
      </c>
      <c r="B10" s="28" t="s">
        <v>26</v>
      </c>
      <c r="C10" s="28" t="s">
        <v>27</v>
      </c>
      <c r="D10" s="29"/>
    </row>
    <row r="11" spans="1:5" ht="69.75" thickBot="1">
      <c r="A11" s="18" t="s">
        <v>28</v>
      </c>
      <c r="B11" s="30" t="s">
        <v>29</v>
      </c>
      <c r="C11" s="31" t="s">
        <v>30</v>
      </c>
      <c r="D11" s="26" t="s">
        <v>31</v>
      </c>
    </row>
    <row r="12" spans="1:5" ht="69.75" thickBot="1">
      <c r="A12" s="24" t="s">
        <v>32</v>
      </c>
      <c r="B12" s="32" t="s">
        <v>29</v>
      </c>
      <c r="C12" s="33" t="s">
        <v>33</v>
      </c>
      <c r="D12" s="34" t="s">
        <v>34</v>
      </c>
      <c r="E12" s="23"/>
    </row>
    <row r="13" spans="1:5" ht="60.75" customHeight="1" thickBot="1">
      <c r="A13" s="35"/>
      <c r="B13" s="36" t="s">
        <v>35</v>
      </c>
      <c r="C13" s="33"/>
      <c r="D13" s="37"/>
      <c r="E13" s="23"/>
    </row>
    <row r="14" spans="1:5" ht="92.25" customHeight="1" thickBot="1">
      <c r="A14" s="38" t="s">
        <v>36</v>
      </c>
      <c r="B14" s="32" t="s">
        <v>29</v>
      </c>
      <c r="C14" s="33" t="s">
        <v>37</v>
      </c>
      <c r="D14" s="34" t="s">
        <v>38</v>
      </c>
      <c r="E14" s="23"/>
    </row>
    <row r="15" spans="1:5" ht="32.25" customHeight="1">
      <c r="A15" s="39"/>
      <c r="B15" s="40"/>
      <c r="C15" s="41"/>
      <c r="D15" s="9"/>
      <c r="E15" s="23"/>
    </row>
    <row r="16" spans="1:5" ht="18" thickBot="1">
      <c r="A16" s="39"/>
      <c r="B16" s="8"/>
      <c r="C16" s="8"/>
      <c r="D16" s="9"/>
    </row>
    <row r="17" spans="1:4" ht="18" thickBot="1">
      <c r="A17" s="10">
        <v>2</v>
      </c>
      <c r="B17" s="42" t="s">
        <v>39</v>
      </c>
      <c r="C17" s="43"/>
      <c r="D17" s="44" t="s">
        <v>6</v>
      </c>
    </row>
    <row r="18" spans="1:4" ht="25.5" customHeight="1" thickBot="1">
      <c r="A18" s="45"/>
      <c r="B18" s="46" t="s">
        <v>40</v>
      </c>
      <c r="C18" s="47"/>
      <c r="D18" s="48"/>
    </row>
    <row r="19" spans="1:4" ht="17.25">
      <c r="A19" s="14" t="s">
        <v>41</v>
      </c>
      <c r="B19" s="49" t="s">
        <v>19</v>
      </c>
      <c r="C19" s="49" t="s">
        <v>42</v>
      </c>
      <c r="D19" s="21" t="s">
        <v>43</v>
      </c>
    </row>
    <row r="20" spans="1:4" ht="34.5">
      <c r="A20" s="50"/>
      <c r="B20" s="51"/>
      <c r="C20" s="52"/>
      <c r="D20" s="53" t="s">
        <v>44</v>
      </c>
    </row>
    <row r="21" spans="1:4" ht="17.25">
      <c r="A21" s="50"/>
      <c r="B21" s="51"/>
      <c r="C21" s="54" t="s">
        <v>45</v>
      </c>
      <c r="D21" s="55" t="s">
        <v>46</v>
      </c>
    </row>
    <row r="22" spans="1:4" ht="17.25">
      <c r="A22" s="50"/>
      <c r="B22" s="51"/>
      <c r="C22" s="51"/>
      <c r="D22" s="55" t="s">
        <v>47</v>
      </c>
    </row>
    <row r="23" spans="1:4" ht="35.25" thickBot="1">
      <c r="A23" s="56"/>
      <c r="B23" s="57"/>
      <c r="C23" s="57"/>
      <c r="D23" s="58" t="s">
        <v>48</v>
      </c>
    </row>
    <row r="24" spans="1:4" ht="18" thickBot="1">
      <c r="A24" s="56" t="s">
        <v>49</v>
      </c>
      <c r="B24" s="59" t="s">
        <v>50</v>
      </c>
      <c r="C24" s="28" t="s">
        <v>51</v>
      </c>
      <c r="D24" s="58"/>
    </row>
    <row r="25" spans="1:4" ht="52.5" thickBot="1">
      <c r="A25" s="56" t="s">
        <v>52</v>
      </c>
      <c r="B25" s="20" t="s">
        <v>53</v>
      </c>
      <c r="C25" s="25" t="s">
        <v>54</v>
      </c>
      <c r="D25" s="60" t="s">
        <v>55</v>
      </c>
    </row>
    <row r="26" spans="1:4" ht="35.25" thickBot="1">
      <c r="A26" s="56" t="s">
        <v>56</v>
      </c>
      <c r="B26" s="25" t="s">
        <v>57</v>
      </c>
      <c r="C26" s="25" t="s">
        <v>58</v>
      </c>
      <c r="D26" s="34" t="s">
        <v>13</v>
      </c>
    </row>
    <row r="27" spans="1:4" ht="190.5" thickBot="1">
      <c r="A27" s="56" t="s">
        <v>59</v>
      </c>
      <c r="B27" s="20" t="s">
        <v>60</v>
      </c>
      <c r="C27" s="20" t="s">
        <v>61</v>
      </c>
      <c r="D27" s="34"/>
    </row>
    <row r="28" spans="1:4" ht="87" thickBot="1">
      <c r="A28" s="56" t="s">
        <v>62</v>
      </c>
      <c r="B28" s="20" t="s">
        <v>63</v>
      </c>
      <c r="C28" s="20" t="s">
        <v>64</v>
      </c>
      <c r="D28" s="34"/>
    </row>
    <row r="29" spans="1:4" ht="17.25">
      <c r="A29" s="61"/>
      <c r="B29" s="62"/>
      <c r="C29" s="63"/>
      <c r="D29" s="64"/>
    </row>
    <row r="30" spans="1:4" ht="18" thickBot="1">
      <c r="A30" s="7"/>
      <c r="B30" s="8"/>
      <c r="C30" s="65"/>
      <c r="D30" s="8"/>
    </row>
    <row r="31" spans="1:4" ht="35.25" thickBot="1">
      <c r="A31" s="10" t="s">
        <v>65</v>
      </c>
      <c r="B31" s="42" t="s">
        <v>66</v>
      </c>
      <c r="C31" s="12"/>
      <c r="D31" s="13" t="s">
        <v>6</v>
      </c>
    </row>
    <row r="32" spans="1:4" ht="35.25" thickBot="1">
      <c r="A32" s="10"/>
      <c r="B32" s="66" t="s">
        <v>67</v>
      </c>
      <c r="C32" s="67"/>
      <c r="D32" s="17"/>
    </row>
    <row r="33" spans="1:8" ht="24.75" customHeight="1" thickBot="1">
      <c r="A33" s="50" t="s">
        <v>68</v>
      </c>
      <c r="B33" s="22" t="s">
        <v>15</v>
      </c>
      <c r="C33" s="68" t="s">
        <v>69</v>
      </c>
      <c r="D33" s="69" t="s">
        <v>70</v>
      </c>
    </row>
    <row r="34" spans="1:8" ht="87" thickBot="1">
      <c r="A34" s="70" t="s">
        <v>71</v>
      </c>
      <c r="B34" s="20" t="s">
        <v>72</v>
      </c>
      <c r="C34" s="20" t="s">
        <v>73</v>
      </c>
      <c r="D34" s="71"/>
      <c r="H34" s="72"/>
    </row>
    <row r="35" spans="1:8" ht="39" customHeight="1" thickBot="1">
      <c r="A35" s="73" t="s">
        <v>74</v>
      </c>
      <c r="B35" s="59" t="s">
        <v>75</v>
      </c>
      <c r="C35" s="74" t="s">
        <v>76</v>
      </c>
      <c r="D35" s="71"/>
    </row>
    <row r="36" spans="1:8" ht="99.75" customHeight="1" thickBot="1">
      <c r="A36" s="73" t="s">
        <v>77</v>
      </c>
      <c r="B36" s="59" t="s">
        <v>78</v>
      </c>
      <c r="C36" s="75" t="s">
        <v>79</v>
      </c>
      <c r="D36" s="76"/>
    </row>
    <row r="37" spans="1:8" ht="52.5" thickBot="1">
      <c r="A37" s="77"/>
      <c r="B37" s="66" t="s">
        <v>80</v>
      </c>
      <c r="C37" s="67"/>
      <c r="D37" s="78"/>
    </row>
    <row r="38" spans="1:8" ht="21.75" customHeight="1" thickBot="1">
      <c r="A38" s="79" t="s">
        <v>81</v>
      </c>
      <c r="B38" s="19" t="s">
        <v>15</v>
      </c>
      <c r="C38" s="80" t="s">
        <v>69</v>
      </c>
      <c r="D38" s="69" t="s">
        <v>82</v>
      </c>
    </row>
    <row r="39" spans="1:8" ht="87" thickBot="1">
      <c r="A39" s="81" t="s">
        <v>83</v>
      </c>
      <c r="B39" s="20" t="s">
        <v>72</v>
      </c>
      <c r="C39" s="20" t="s">
        <v>84</v>
      </c>
      <c r="D39" s="71"/>
    </row>
    <row r="40" spans="1:8" ht="39" customHeight="1" thickBot="1">
      <c r="A40" s="73" t="s">
        <v>85</v>
      </c>
      <c r="B40" s="59" t="s">
        <v>75</v>
      </c>
      <c r="C40" s="74" t="s">
        <v>86</v>
      </c>
      <c r="D40" s="71"/>
    </row>
    <row r="41" spans="1:8" ht="78.75" customHeight="1" thickBot="1">
      <c r="A41" s="70" t="s">
        <v>87</v>
      </c>
      <c r="B41" s="20" t="s">
        <v>78</v>
      </c>
      <c r="C41" s="82" t="s">
        <v>88</v>
      </c>
      <c r="D41" s="76"/>
    </row>
    <row r="42" spans="1:8" ht="18" thickBot="1">
      <c r="A42" s="7"/>
      <c r="B42" s="8"/>
      <c r="C42" s="8"/>
      <c r="D42" s="8"/>
    </row>
    <row r="43" spans="1:8" ht="18" thickBot="1">
      <c r="A43" s="10">
        <v>4</v>
      </c>
      <c r="B43" s="42" t="s">
        <v>89</v>
      </c>
      <c r="C43" s="12"/>
      <c r="D43" s="13" t="s">
        <v>6</v>
      </c>
    </row>
    <row r="44" spans="1:8" ht="69.75" thickBot="1">
      <c r="A44" s="81" t="s">
        <v>90</v>
      </c>
      <c r="B44" s="26" t="s">
        <v>91</v>
      </c>
      <c r="C44" s="83" t="s">
        <v>92</v>
      </c>
      <c r="D44" s="26" t="s">
        <v>17</v>
      </c>
    </row>
    <row r="45" spans="1:8" ht="69.75" thickBot="1">
      <c r="A45" s="56" t="s">
        <v>93</v>
      </c>
      <c r="B45" s="29" t="s">
        <v>94</v>
      </c>
      <c r="C45" s="84" t="s">
        <v>95</v>
      </c>
      <c r="D45" s="29" t="s">
        <v>17</v>
      </c>
    </row>
    <row r="46" spans="1:8" ht="35.25" thickBot="1">
      <c r="A46" s="24" t="s">
        <v>96</v>
      </c>
      <c r="B46" s="34" t="s">
        <v>97</v>
      </c>
      <c r="C46" s="83" t="s">
        <v>98</v>
      </c>
      <c r="D46" s="34" t="s">
        <v>99</v>
      </c>
    </row>
    <row r="47" spans="1:8" ht="18" thickBot="1">
      <c r="A47" s="85"/>
      <c r="B47" s="65"/>
      <c r="C47" s="65"/>
      <c r="D47" s="65"/>
    </row>
    <row r="48" spans="1:8" ht="18" thickBot="1">
      <c r="A48" s="10" t="s">
        <v>100</v>
      </c>
      <c r="B48" s="42" t="s">
        <v>101</v>
      </c>
      <c r="C48" s="12"/>
      <c r="D48" s="13"/>
    </row>
    <row r="49" spans="1:4" ht="31.5" customHeight="1" thickBot="1">
      <c r="A49" s="86" t="s">
        <v>102</v>
      </c>
      <c r="B49" s="87" t="s">
        <v>103</v>
      </c>
      <c r="C49" s="88"/>
      <c r="D49" s="89"/>
    </row>
    <row r="50" spans="1:4" ht="225" thickBot="1">
      <c r="A50" s="90" t="s">
        <v>104</v>
      </c>
      <c r="B50" s="20" t="s">
        <v>105</v>
      </c>
      <c r="C50" s="25" t="s">
        <v>106</v>
      </c>
      <c r="D50" s="34" t="s">
        <v>107</v>
      </c>
    </row>
    <row r="51" spans="1:4" ht="87" thickBot="1">
      <c r="A51" s="91" t="s">
        <v>108</v>
      </c>
      <c r="B51" s="26" t="s">
        <v>109</v>
      </c>
      <c r="C51" s="92" t="s">
        <v>110</v>
      </c>
      <c r="D51" s="26"/>
    </row>
    <row r="52" spans="1:4" ht="21.75" thickBot="1">
      <c r="A52" s="93"/>
      <c r="B52" s="94"/>
      <c r="C52" s="95"/>
      <c r="D52" s="94"/>
    </row>
    <row r="53" spans="1:4" ht="21.75" thickBot="1">
      <c r="A53" s="96" t="s">
        <v>111</v>
      </c>
      <c r="B53" s="97" t="s">
        <v>112</v>
      </c>
      <c r="C53" s="98"/>
      <c r="D53" s="99"/>
    </row>
    <row r="54" spans="1:4" ht="121.5" thickBot="1">
      <c r="A54" s="100" t="s">
        <v>113</v>
      </c>
      <c r="B54" s="15" t="s">
        <v>114</v>
      </c>
      <c r="C54" s="16"/>
      <c r="D54" s="94"/>
    </row>
    <row r="55" spans="1:4" ht="35.25" thickBot="1">
      <c r="A55" s="101" t="s">
        <v>115</v>
      </c>
      <c r="B55" s="20" t="s">
        <v>116</v>
      </c>
      <c r="C55" s="25" t="s">
        <v>117</v>
      </c>
      <c r="D55" s="34" t="s">
        <v>118</v>
      </c>
    </row>
    <row r="56" spans="1:4" ht="18" thickBot="1">
      <c r="A56" s="102"/>
      <c r="B56" s="17"/>
      <c r="C56" s="63"/>
      <c r="D56" s="9"/>
    </row>
    <row r="57" spans="1:4" ht="52.5" thickBot="1">
      <c r="A57" s="103" t="s">
        <v>119</v>
      </c>
      <c r="B57" s="87" t="s">
        <v>120</v>
      </c>
      <c r="C57" s="104"/>
      <c r="D57" s="89"/>
    </row>
    <row r="58" spans="1:4" ht="69.75" thickBot="1">
      <c r="A58" s="105" t="s">
        <v>121</v>
      </c>
      <c r="B58" s="20" t="s">
        <v>122</v>
      </c>
      <c r="C58" s="20" t="s">
        <v>123</v>
      </c>
      <c r="D58" s="34" t="s">
        <v>124</v>
      </c>
    </row>
    <row r="59" spans="1:4" ht="35.25" thickBot="1">
      <c r="A59" s="105" t="s">
        <v>125</v>
      </c>
      <c r="B59" s="28" t="s">
        <v>126</v>
      </c>
      <c r="C59" s="28" t="s">
        <v>127</v>
      </c>
      <c r="D59" s="29" t="s">
        <v>128</v>
      </c>
    </row>
    <row r="60" spans="1:4" ht="35.25" thickBot="1">
      <c r="A60" s="105" t="s">
        <v>129</v>
      </c>
      <c r="B60" s="28" t="s">
        <v>130</v>
      </c>
      <c r="C60" s="28" t="s">
        <v>131</v>
      </c>
      <c r="D60" s="29" t="s">
        <v>132</v>
      </c>
    </row>
    <row r="61" spans="1:4" ht="52.5" thickBot="1">
      <c r="A61" s="106" t="s">
        <v>133</v>
      </c>
      <c r="B61" s="22" t="s">
        <v>134</v>
      </c>
      <c r="C61" s="107" t="s">
        <v>135</v>
      </c>
      <c r="D61" s="49" t="s">
        <v>136</v>
      </c>
    </row>
    <row r="62" spans="1:4" ht="69.75" thickBot="1">
      <c r="A62" s="108"/>
      <c r="B62" s="109" t="s">
        <v>137</v>
      </c>
      <c r="C62" s="28" t="s">
        <v>138</v>
      </c>
      <c r="D62" s="57"/>
    </row>
    <row r="63" spans="1:4" ht="87" thickBot="1">
      <c r="A63" s="105" t="s">
        <v>139</v>
      </c>
      <c r="B63" s="20" t="s">
        <v>109</v>
      </c>
      <c r="C63" s="92" t="s">
        <v>140</v>
      </c>
      <c r="D63" s="110"/>
    </row>
    <row r="64" spans="1:4" ht="18" thickBot="1">
      <c r="A64" s="105" t="s">
        <v>141</v>
      </c>
      <c r="B64" s="25" t="s">
        <v>23</v>
      </c>
      <c r="C64" s="25" t="s">
        <v>142</v>
      </c>
      <c r="D64" s="111"/>
    </row>
    <row r="65" spans="1:4" ht="18" thickBot="1">
      <c r="A65" s="112"/>
      <c r="B65" s="62"/>
      <c r="C65" s="62"/>
      <c r="D65" s="113"/>
    </row>
    <row r="66" spans="1:4" ht="56.25" customHeight="1" thickBot="1">
      <c r="A66" s="114" t="s">
        <v>143</v>
      </c>
      <c r="B66" s="115" t="s">
        <v>144</v>
      </c>
      <c r="C66" s="89"/>
      <c r="D66" s="116"/>
    </row>
    <row r="67" spans="1:4" ht="18" thickBot="1">
      <c r="A67" s="117" t="s">
        <v>145</v>
      </c>
      <c r="B67" s="29" t="s">
        <v>146</v>
      </c>
      <c r="C67" s="118" t="s">
        <v>147</v>
      </c>
      <c r="D67" s="69" t="s">
        <v>148</v>
      </c>
    </row>
    <row r="68" spans="1:4" ht="35.25" thickBot="1">
      <c r="A68" s="117" t="s">
        <v>149</v>
      </c>
      <c r="B68" s="29" t="s">
        <v>134</v>
      </c>
      <c r="C68" s="29" t="s">
        <v>150</v>
      </c>
      <c r="D68" s="71"/>
    </row>
    <row r="69" spans="1:4" ht="69.75" thickBot="1">
      <c r="A69" s="117" t="s">
        <v>151</v>
      </c>
      <c r="B69" s="19" t="s">
        <v>152</v>
      </c>
      <c r="C69" s="28" t="s">
        <v>138</v>
      </c>
      <c r="D69" s="76"/>
    </row>
    <row r="70" spans="1:4" ht="87" thickBot="1">
      <c r="A70" s="117" t="s">
        <v>153</v>
      </c>
      <c r="B70" s="26" t="s">
        <v>109</v>
      </c>
      <c r="C70" s="92" t="s">
        <v>154</v>
      </c>
      <c r="D70" s="26"/>
    </row>
    <row r="71" spans="1:4" ht="18" thickBot="1">
      <c r="A71" s="117" t="s">
        <v>155</v>
      </c>
      <c r="B71" s="29" t="s">
        <v>23</v>
      </c>
      <c r="C71" s="25" t="s">
        <v>142</v>
      </c>
      <c r="D71" s="119"/>
    </row>
    <row r="72" spans="1:4" ht="18" thickBot="1">
      <c r="A72" s="120"/>
      <c r="B72" s="121"/>
      <c r="C72" s="122"/>
      <c r="D72" s="8"/>
    </row>
    <row r="73" spans="1:4" ht="35.25" thickBot="1">
      <c r="A73" s="123" t="s">
        <v>156</v>
      </c>
      <c r="B73" s="124" t="s">
        <v>157</v>
      </c>
      <c r="C73" s="104"/>
      <c r="D73" s="116"/>
    </row>
    <row r="74" spans="1:4" ht="18" thickBot="1">
      <c r="A74" s="106" t="s">
        <v>158</v>
      </c>
      <c r="B74" s="49" t="s">
        <v>159</v>
      </c>
      <c r="C74" s="118" t="s">
        <v>147</v>
      </c>
      <c r="D74" s="31" t="s">
        <v>6</v>
      </c>
    </row>
    <row r="75" spans="1:4" ht="34.5">
      <c r="A75" s="125"/>
      <c r="B75" s="51"/>
      <c r="C75" s="126" t="s">
        <v>160</v>
      </c>
      <c r="D75" s="127" t="s">
        <v>161</v>
      </c>
    </row>
    <row r="76" spans="1:4" ht="35.25" thickBot="1">
      <c r="A76" s="108"/>
      <c r="B76" s="51"/>
      <c r="C76" s="128" t="s">
        <v>162</v>
      </c>
      <c r="D76" s="128" t="s">
        <v>163</v>
      </c>
    </row>
    <row r="77" spans="1:4" ht="52.5" thickBot="1">
      <c r="A77" s="123" t="s">
        <v>164</v>
      </c>
      <c r="B77" s="57"/>
      <c r="C77" s="119" t="s">
        <v>165</v>
      </c>
      <c r="D77" s="119"/>
    </row>
    <row r="78" spans="1:4" ht="87" thickBot="1">
      <c r="A78" s="123" t="s">
        <v>166</v>
      </c>
      <c r="B78" s="26" t="s">
        <v>109</v>
      </c>
      <c r="C78" s="92" t="s">
        <v>167</v>
      </c>
      <c r="D78" s="110"/>
    </row>
    <row r="79" spans="1:4" ht="18" thickBot="1">
      <c r="A79" s="123" t="s">
        <v>168</v>
      </c>
      <c r="B79" s="29" t="s">
        <v>23</v>
      </c>
      <c r="C79" s="25" t="s">
        <v>142</v>
      </c>
      <c r="D79" s="119"/>
    </row>
    <row r="80" spans="1:4" ht="21.75" thickBot="1">
      <c r="A80" s="120"/>
      <c r="B80" s="65"/>
      <c r="C80" s="129"/>
      <c r="D80" s="8"/>
    </row>
    <row r="81" spans="1:4" ht="35.25" thickBot="1">
      <c r="A81" s="105" t="s">
        <v>169</v>
      </c>
      <c r="B81" s="130" t="s">
        <v>170</v>
      </c>
      <c r="C81" s="131"/>
      <c r="D81" s="132"/>
    </row>
    <row r="82" spans="1:4" ht="35.25" thickBot="1">
      <c r="A82" s="125" t="s">
        <v>171</v>
      </c>
      <c r="B82" s="49" t="s">
        <v>172</v>
      </c>
      <c r="C82" s="55" t="s">
        <v>173</v>
      </c>
      <c r="D82" s="133" t="s">
        <v>174</v>
      </c>
    </row>
    <row r="83" spans="1:4" ht="52.5" thickBot="1">
      <c r="A83" s="108"/>
      <c r="B83" s="51"/>
      <c r="C83" s="134" t="s">
        <v>175</v>
      </c>
      <c r="D83" s="119" t="s">
        <v>176</v>
      </c>
    </row>
    <row r="84" spans="1:4" ht="52.5" thickBot="1">
      <c r="A84" s="135" t="s">
        <v>177</v>
      </c>
      <c r="B84" s="57"/>
      <c r="C84" s="136" t="s">
        <v>178</v>
      </c>
      <c r="D84" s="119"/>
    </row>
    <row r="85" spans="1:4" ht="87" thickBot="1">
      <c r="A85" s="135" t="s">
        <v>179</v>
      </c>
      <c r="B85" s="26" t="s">
        <v>109</v>
      </c>
      <c r="C85" s="92" t="s">
        <v>167</v>
      </c>
      <c r="D85" s="110"/>
    </row>
    <row r="86" spans="1:4" ht="18" thickBot="1">
      <c r="A86" s="135" t="s">
        <v>180</v>
      </c>
      <c r="B86" s="29" t="s">
        <v>23</v>
      </c>
      <c r="C86" s="25" t="s">
        <v>142</v>
      </c>
      <c r="D86" s="29"/>
    </row>
    <row r="87" spans="1:4" ht="18" thickBot="1">
      <c r="A87" s="7"/>
      <c r="B87" s="137"/>
      <c r="C87" s="138"/>
      <c r="D87" s="113"/>
    </row>
    <row r="88" spans="1:4" ht="50.25" customHeight="1" thickBot="1">
      <c r="A88" s="114" t="s">
        <v>181</v>
      </c>
      <c r="B88" s="115" t="s">
        <v>182</v>
      </c>
      <c r="C88" s="89"/>
      <c r="D88" s="116"/>
    </row>
    <row r="89" spans="1:4" ht="35.25" thickBot="1">
      <c r="A89" s="139" t="s">
        <v>183</v>
      </c>
      <c r="B89" s="140" t="s">
        <v>184</v>
      </c>
      <c r="C89" s="25" t="s">
        <v>185</v>
      </c>
      <c r="D89" s="141" t="s">
        <v>186</v>
      </c>
    </row>
    <row r="90" spans="1:4" ht="69.75" thickBot="1">
      <c r="A90" s="139" t="s">
        <v>187</v>
      </c>
      <c r="B90" s="21" t="s">
        <v>134</v>
      </c>
      <c r="C90" s="26" t="s">
        <v>188</v>
      </c>
      <c r="D90" s="142" t="s">
        <v>189</v>
      </c>
    </row>
    <row r="91" spans="1:4" ht="69.75" thickBot="1">
      <c r="A91" s="139" t="s">
        <v>190</v>
      </c>
      <c r="B91" s="143" t="s">
        <v>191</v>
      </c>
      <c r="C91" s="20" t="s">
        <v>138</v>
      </c>
      <c r="D91" s="60" t="s">
        <v>189</v>
      </c>
    </row>
    <row r="92" spans="1:4" ht="87" thickBot="1">
      <c r="A92" s="139" t="s">
        <v>192</v>
      </c>
      <c r="B92" s="26" t="s">
        <v>109</v>
      </c>
      <c r="C92" s="92" t="s">
        <v>193</v>
      </c>
      <c r="D92" s="58"/>
    </row>
    <row r="93" spans="1:4" ht="18" thickBot="1">
      <c r="A93" s="139" t="s">
        <v>194</v>
      </c>
      <c r="B93" s="111" t="s">
        <v>23</v>
      </c>
      <c r="C93" s="25" t="s">
        <v>142</v>
      </c>
      <c r="D93" s="111"/>
    </row>
    <row r="94" spans="1:4" ht="18" thickBot="1">
      <c r="A94" s="144"/>
      <c r="B94" s="137"/>
      <c r="C94" s="122"/>
      <c r="D94" s="8"/>
    </row>
    <row r="95" spans="1:4" ht="52.5" thickBot="1">
      <c r="A95" s="145" t="s">
        <v>195</v>
      </c>
      <c r="B95" s="146" t="s">
        <v>196</v>
      </c>
      <c r="C95" s="147"/>
      <c r="D95" s="116"/>
    </row>
    <row r="96" spans="1:4" ht="18" thickBot="1">
      <c r="A96" s="148" t="s">
        <v>197</v>
      </c>
      <c r="B96" s="149" t="s">
        <v>198</v>
      </c>
      <c r="C96" s="118" t="s">
        <v>147</v>
      </c>
      <c r="D96" s="69" t="s">
        <v>199</v>
      </c>
    </row>
    <row r="97" spans="1:4" ht="35.25" thickBot="1">
      <c r="A97" s="148" t="s">
        <v>200</v>
      </c>
      <c r="B97" s="150" t="s">
        <v>134</v>
      </c>
      <c r="C97" s="150" t="s">
        <v>201</v>
      </c>
      <c r="D97" s="71"/>
    </row>
    <row r="98" spans="1:4" ht="103.5">
      <c r="A98" s="151" t="s">
        <v>202</v>
      </c>
      <c r="B98" s="152" t="s">
        <v>152</v>
      </c>
      <c r="C98" s="153" t="s">
        <v>203</v>
      </c>
      <c r="D98" s="71"/>
    </row>
    <row r="99" spans="1:4" ht="35.25" thickBot="1">
      <c r="A99" s="154"/>
      <c r="B99" s="155"/>
      <c r="C99" s="119" t="s">
        <v>204</v>
      </c>
      <c r="D99" s="76"/>
    </row>
    <row r="100" spans="1:4" ht="87" thickBot="1">
      <c r="A100" s="123" t="s">
        <v>205</v>
      </c>
      <c r="B100" s="60" t="s">
        <v>109</v>
      </c>
      <c r="C100" s="92" t="s">
        <v>167</v>
      </c>
      <c r="D100" s="156"/>
    </row>
    <row r="101" spans="1:4" ht="18" thickBot="1">
      <c r="A101" s="123" t="s">
        <v>206</v>
      </c>
      <c r="B101" s="157" t="s">
        <v>23</v>
      </c>
      <c r="C101" s="25" t="s">
        <v>142</v>
      </c>
      <c r="D101" s="157"/>
    </row>
    <row r="102" spans="1:4" ht="18" thickBot="1">
      <c r="A102" s="158"/>
      <c r="B102" s="137"/>
      <c r="C102" s="122"/>
      <c r="D102" s="8"/>
    </row>
    <row r="103" spans="1:4" ht="18" thickBot="1">
      <c r="A103" s="159" t="s">
        <v>207</v>
      </c>
      <c r="B103" s="160" t="s">
        <v>208</v>
      </c>
      <c r="C103" s="161"/>
      <c r="D103" s="161"/>
    </row>
    <row r="104" spans="1:4" ht="18" thickBot="1">
      <c r="A104" s="162"/>
      <c r="B104" s="163" t="s">
        <v>40</v>
      </c>
      <c r="C104" s="164"/>
      <c r="D104" s="94"/>
    </row>
    <row r="105" spans="1:4" ht="35.25" thickBot="1">
      <c r="A105" s="165" t="s">
        <v>209</v>
      </c>
      <c r="B105" s="28" t="s">
        <v>210</v>
      </c>
      <c r="C105" s="119" t="s">
        <v>211</v>
      </c>
      <c r="D105" s="28" t="s">
        <v>212</v>
      </c>
    </row>
    <row r="106" spans="1:4" ht="69.75" thickBot="1">
      <c r="A106" s="166" t="s">
        <v>213</v>
      </c>
      <c r="B106" s="28" t="s">
        <v>214</v>
      </c>
      <c r="C106" s="29" t="s">
        <v>215</v>
      </c>
      <c r="D106" s="28" t="s">
        <v>212</v>
      </c>
    </row>
    <row r="107" spans="1:4" ht="21">
      <c r="A107" s="167"/>
      <c r="B107" s="168"/>
      <c r="C107" s="169"/>
      <c r="D107" s="168"/>
    </row>
    <row r="108" spans="1:4" ht="17.25">
      <c r="A108" s="170" t="s">
        <v>216</v>
      </c>
      <c r="B108" s="170"/>
      <c r="C108" s="170"/>
      <c r="D108" s="171"/>
    </row>
    <row r="109" spans="1:4" ht="17.25">
      <c r="A109" s="172" t="s">
        <v>217</v>
      </c>
      <c r="B109" s="172"/>
      <c r="C109" s="172"/>
      <c r="D109" s="172"/>
    </row>
  </sheetData>
  <sheetProtection algorithmName="SHA-512" hashValue="b0ytmul+P36cyMMVJYFh8yiJV6cIRQKKz9D8cW5Vy7wL4U++FdGRyNHxaM3DSsTLJrptokobB/+iDcO3f2dO6g==" saltValue="oO6qcgvQ0YqWytz4hm0lxQ==" spinCount="100000" sheet="1" objects="1" scenarios="1"/>
  <mergeCells count="16">
    <mergeCell ref="D96:D99"/>
    <mergeCell ref="A98:A99"/>
    <mergeCell ref="B98:B99"/>
    <mergeCell ref="A61:A62"/>
    <mergeCell ref="D61:D62"/>
    <mergeCell ref="D67:D69"/>
    <mergeCell ref="A74:A76"/>
    <mergeCell ref="B74:B77"/>
    <mergeCell ref="A82:A83"/>
    <mergeCell ref="B82:B84"/>
    <mergeCell ref="A1:D1"/>
    <mergeCell ref="B19:B23"/>
    <mergeCell ref="C19:C20"/>
    <mergeCell ref="C21:C23"/>
    <mergeCell ref="D33:D36"/>
    <mergeCell ref="D38:D41"/>
  </mergeCells>
  <printOptions horizontalCentered="1" verticalCentered="1"/>
  <pageMargins left="0.31496062992125984" right="0.31496062992125984" top="0.19685039370078741" bottom="0.19685039370078741" header="0.11811023622047245" footer="0.11811023622047245"/>
  <pageSetup paperSize="9" scale="65" fitToHeight="6" orientation="landscape" r:id="rId1"/>
  <rowBreaks count="1" manualBreakCount="1">
    <brk id="15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BE49B-51F0-49B3-B517-BFC232CFCFAD}">
  <sheetPr codeName="Tabelle2">
    <tabColor theme="6" tint="0.59999389629810485"/>
    <pageSetUpPr fitToPage="1"/>
  </sheetPr>
  <dimension ref="A1:Q80"/>
  <sheetViews>
    <sheetView zoomScale="80" zoomScaleNormal="80" workbookViewId="0">
      <selection activeCell="P16" sqref="P16"/>
    </sheetView>
  </sheetViews>
  <sheetFormatPr baseColWidth="10" defaultRowHeight="18"/>
  <cols>
    <col min="1" max="1" width="26.42578125" style="176" customWidth="1"/>
    <col min="2" max="2" width="31.85546875" style="176" customWidth="1"/>
    <col min="3" max="14" width="16.42578125" style="176" customWidth="1"/>
    <col min="15" max="16384" width="11.42578125" style="176"/>
  </cols>
  <sheetData>
    <row r="1" spans="1:15" ht="23.45" customHeight="1">
      <c r="A1" s="173" t="s">
        <v>218</v>
      </c>
      <c r="B1" s="174"/>
      <c r="C1" s="174"/>
      <c r="D1" s="175"/>
    </row>
    <row r="2" spans="1:15" ht="14.45" customHeight="1">
      <c r="A2" s="177"/>
      <c r="B2" s="178"/>
      <c r="C2" s="178"/>
      <c r="D2" s="179"/>
      <c r="E2" s="180"/>
      <c r="F2" s="180"/>
      <c r="G2" s="180"/>
    </row>
    <row r="3" spans="1:15" ht="21.6" customHeight="1" thickBot="1">
      <c r="A3" s="181"/>
      <c r="B3" s="182"/>
      <c r="C3" s="182"/>
      <c r="D3" s="183"/>
    </row>
    <row r="4" spans="1:15" ht="17.45" customHeight="1">
      <c r="A4" s="184"/>
      <c r="B4" s="184"/>
      <c r="C4" s="184"/>
      <c r="D4" s="184"/>
    </row>
    <row r="5" spans="1:15" ht="19.899999999999999" customHeight="1">
      <c r="A5" s="185" t="s">
        <v>219</v>
      </c>
      <c r="B5" s="186" t="s">
        <v>220</v>
      </c>
      <c r="C5" s="187" t="s">
        <v>221</v>
      </c>
      <c r="D5" s="188"/>
      <c r="E5" s="188" t="s">
        <v>222</v>
      </c>
      <c r="F5" s="188"/>
      <c r="G5" s="188" t="s">
        <v>223</v>
      </c>
      <c r="H5" s="188"/>
      <c r="I5" s="188" t="s">
        <v>224</v>
      </c>
      <c r="J5" s="188"/>
      <c r="K5" s="188" t="s">
        <v>225</v>
      </c>
      <c r="L5" s="188"/>
      <c r="M5" s="188" t="s">
        <v>226</v>
      </c>
      <c r="N5" s="188"/>
      <c r="O5" s="189"/>
    </row>
    <row r="6" spans="1:15">
      <c r="C6" s="190"/>
      <c r="E6" s="189"/>
      <c r="G6" s="189"/>
      <c r="I6" s="189"/>
      <c r="K6" s="189"/>
      <c r="M6" s="189"/>
      <c r="O6" s="189"/>
    </row>
    <row r="7" spans="1:15">
      <c r="A7" s="191" t="s">
        <v>227</v>
      </c>
      <c r="B7" s="191"/>
      <c r="C7" s="192">
        <v>1</v>
      </c>
      <c r="D7" s="193">
        <v>0</v>
      </c>
      <c r="E7" s="194">
        <v>1</v>
      </c>
      <c r="F7" s="195">
        <f>$D$7</f>
        <v>0</v>
      </c>
      <c r="G7" s="194">
        <v>1</v>
      </c>
      <c r="H7" s="195">
        <f>$D$7</f>
        <v>0</v>
      </c>
      <c r="I7" s="194">
        <v>1</v>
      </c>
      <c r="J7" s="195">
        <f>$D$7</f>
        <v>0</v>
      </c>
      <c r="K7" s="194">
        <v>1</v>
      </c>
      <c r="L7" s="195">
        <f>$D$7</f>
        <v>0</v>
      </c>
      <c r="M7" s="194">
        <v>1</v>
      </c>
      <c r="N7" s="195">
        <f>$D$7</f>
        <v>0</v>
      </c>
      <c r="O7" s="189"/>
    </row>
    <row r="8" spans="1:15">
      <c r="A8" s="191" t="s">
        <v>228</v>
      </c>
      <c r="B8" s="191"/>
      <c r="C8" s="192"/>
      <c r="D8" s="196"/>
      <c r="E8" s="194">
        <v>0.15</v>
      </c>
      <c r="F8" s="196">
        <f>F7*15%</f>
        <v>0</v>
      </c>
      <c r="G8" s="194">
        <v>0.25</v>
      </c>
      <c r="H8" s="196">
        <f>H7*25%</f>
        <v>0</v>
      </c>
      <c r="I8" s="194">
        <v>0.4</v>
      </c>
      <c r="J8" s="196">
        <f>J7*40%</f>
        <v>0</v>
      </c>
      <c r="K8" s="194">
        <v>0.5</v>
      </c>
      <c r="L8" s="196">
        <f>L7*50%</f>
        <v>0</v>
      </c>
      <c r="M8" s="194">
        <v>0.65</v>
      </c>
      <c r="N8" s="196">
        <f>N7*65%</f>
        <v>0</v>
      </c>
      <c r="O8" s="189"/>
    </row>
    <row r="9" spans="1:15">
      <c r="A9" s="197"/>
      <c r="B9" s="197"/>
      <c r="C9" s="198"/>
      <c r="D9" s="199"/>
      <c r="E9" s="198"/>
      <c r="F9" s="199"/>
      <c r="G9" s="198"/>
      <c r="H9" s="199"/>
      <c r="I9" s="198"/>
      <c r="J9" s="199"/>
      <c r="K9" s="198"/>
      <c r="L9" s="199"/>
      <c r="M9" s="189"/>
      <c r="O9" s="189"/>
    </row>
    <row r="10" spans="1:15">
      <c r="A10" s="191" t="s">
        <v>229</v>
      </c>
      <c r="B10" s="197"/>
      <c r="C10" s="198"/>
      <c r="D10" s="200"/>
      <c r="E10" s="198"/>
      <c r="F10" s="200"/>
      <c r="G10" s="198"/>
      <c r="H10" s="200"/>
      <c r="I10" s="198"/>
      <c r="J10" s="200"/>
      <c r="K10" s="198"/>
      <c r="L10" s="200"/>
      <c r="M10" s="189"/>
      <c r="O10" s="189"/>
    </row>
    <row r="11" spans="1:15">
      <c r="A11" s="201"/>
      <c r="B11" s="201"/>
      <c r="C11" s="202"/>
      <c r="D11" s="199"/>
      <c r="E11" s="202"/>
      <c r="F11" s="199"/>
      <c r="G11" s="202"/>
      <c r="H11" s="199"/>
      <c r="I11" s="202"/>
      <c r="J11" s="199"/>
      <c r="K11" s="202"/>
      <c r="L11" s="199"/>
      <c r="M11" s="189"/>
      <c r="O11" s="189"/>
    </row>
    <row r="12" spans="1:15">
      <c r="A12" s="201" t="s">
        <v>230</v>
      </c>
      <c r="B12" s="203"/>
      <c r="C12" s="202"/>
      <c r="D12" s="199"/>
      <c r="E12" s="202"/>
      <c r="F12" s="199"/>
      <c r="G12" s="202"/>
      <c r="H12" s="199"/>
      <c r="I12" s="202"/>
      <c r="J12" s="199"/>
      <c r="K12" s="202"/>
      <c r="L12" s="199"/>
      <c r="M12" s="202"/>
      <c r="N12" s="199"/>
      <c r="O12" s="189"/>
    </row>
    <row r="13" spans="1:15">
      <c r="A13" s="203" t="s">
        <v>231</v>
      </c>
      <c r="B13" s="203"/>
      <c r="C13" s="204">
        <v>0</v>
      </c>
      <c r="D13" s="205">
        <f>$D$7*C13</f>
        <v>0</v>
      </c>
      <c r="E13" s="206">
        <f>$C13*115%</f>
        <v>0</v>
      </c>
      <c r="F13" s="207">
        <f t="shared" ref="F13:F17" si="0">$F$7*E13</f>
        <v>0</v>
      </c>
      <c r="G13" s="206">
        <f>$C13*125%</f>
        <v>0</v>
      </c>
      <c r="H13" s="207">
        <f>$H$7*G13</f>
        <v>0</v>
      </c>
      <c r="I13" s="206">
        <f>$C13*140%</f>
        <v>0</v>
      </c>
      <c r="J13" s="207">
        <f>$J$7*I13</f>
        <v>0</v>
      </c>
      <c r="K13" s="206">
        <f>$C13*150%</f>
        <v>0</v>
      </c>
      <c r="L13" s="207">
        <f>$L$7*K13</f>
        <v>0</v>
      </c>
      <c r="M13" s="206">
        <f>$C13*165%</f>
        <v>0</v>
      </c>
      <c r="N13" s="205">
        <f>$N$7*M13</f>
        <v>0</v>
      </c>
      <c r="O13" s="189"/>
    </row>
    <row r="14" spans="1:15">
      <c r="A14" s="203" t="s">
        <v>232</v>
      </c>
      <c r="B14" s="203"/>
      <c r="C14" s="204">
        <v>0</v>
      </c>
      <c r="D14" s="205">
        <f t="shared" ref="D14:D17" si="1">$D$7*C14</f>
        <v>0</v>
      </c>
      <c r="E14" s="206">
        <f t="shared" ref="E14:E17" si="2">$C14*115%</f>
        <v>0</v>
      </c>
      <c r="F14" s="207">
        <f t="shared" si="0"/>
        <v>0</v>
      </c>
      <c r="G14" s="206">
        <f t="shared" ref="G14:G17" si="3">$C14*125%</f>
        <v>0</v>
      </c>
      <c r="H14" s="207">
        <f t="shared" ref="H14:H17" si="4">$H$7*G14</f>
        <v>0</v>
      </c>
      <c r="I14" s="206">
        <f t="shared" ref="I14:I17" si="5">$C14*140%</f>
        <v>0</v>
      </c>
      <c r="J14" s="207">
        <f t="shared" ref="J14:J17" si="6">$J$7*I14</f>
        <v>0</v>
      </c>
      <c r="K14" s="206">
        <f t="shared" ref="K14:K17" si="7">$C14*150%</f>
        <v>0</v>
      </c>
      <c r="L14" s="207">
        <f t="shared" ref="L14:L17" si="8">$L$7*K14</f>
        <v>0</v>
      </c>
      <c r="M14" s="206">
        <f t="shared" ref="M14:M17" si="9">$C14*165%</f>
        <v>0</v>
      </c>
      <c r="N14" s="205">
        <f t="shared" ref="N14:N17" si="10">$N$7*M14</f>
        <v>0</v>
      </c>
      <c r="O14" s="189"/>
    </row>
    <row r="15" spans="1:15">
      <c r="A15" s="203" t="s">
        <v>233</v>
      </c>
      <c r="B15" s="203"/>
      <c r="C15" s="204">
        <v>0</v>
      </c>
      <c r="D15" s="205">
        <f t="shared" si="1"/>
        <v>0</v>
      </c>
      <c r="E15" s="206">
        <f t="shared" si="2"/>
        <v>0</v>
      </c>
      <c r="F15" s="207">
        <f t="shared" si="0"/>
        <v>0</v>
      </c>
      <c r="G15" s="206">
        <f t="shared" si="3"/>
        <v>0</v>
      </c>
      <c r="H15" s="207">
        <f t="shared" si="4"/>
        <v>0</v>
      </c>
      <c r="I15" s="206">
        <f t="shared" si="5"/>
        <v>0</v>
      </c>
      <c r="J15" s="207">
        <f t="shared" si="6"/>
        <v>0</v>
      </c>
      <c r="K15" s="206">
        <f t="shared" si="7"/>
        <v>0</v>
      </c>
      <c r="L15" s="207">
        <f t="shared" si="8"/>
        <v>0</v>
      </c>
      <c r="M15" s="206">
        <f t="shared" si="9"/>
        <v>0</v>
      </c>
      <c r="N15" s="205">
        <f t="shared" si="10"/>
        <v>0</v>
      </c>
      <c r="O15" s="189"/>
    </row>
    <row r="16" spans="1:15">
      <c r="A16" s="203" t="s">
        <v>234</v>
      </c>
      <c r="B16" s="203"/>
      <c r="C16" s="204">
        <v>0</v>
      </c>
      <c r="D16" s="205">
        <f t="shared" si="1"/>
        <v>0</v>
      </c>
      <c r="E16" s="206">
        <f t="shared" si="2"/>
        <v>0</v>
      </c>
      <c r="F16" s="207">
        <f t="shared" si="0"/>
        <v>0</v>
      </c>
      <c r="G16" s="206">
        <f t="shared" si="3"/>
        <v>0</v>
      </c>
      <c r="H16" s="207">
        <f t="shared" si="4"/>
        <v>0</v>
      </c>
      <c r="I16" s="206">
        <f t="shared" si="5"/>
        <v>0</v>
      </c>
      <c r="J16" s="207">
        <f t="shared" si="6"/>
        <v>0</v>
      </c>
      <c r="K16" s="206">
        <f t="shared" si="7"/>
        <v>0</v>
      </c>
      <c r="L16" s="207">
        <f t="shared" si="8"/>
        <v>0</v>
      </c>
      <c r="M16" s="206">
        <f t="shared" si="9"/>
        <v>0</v>
      </c>
      <c r="N16" s="205">
        <f t="shared" si="10"/>
        <v>0</v>
      </c>
      <c r="O16" s="189"/>
    </row>
    <row r="17" spans="1:15">
      <c r="A17" s="208" t="s">
        <v>235</v>
      </c>
      <c r="B17" s="209"/>
      <c r="C17" s="204">
        <v>0</v>
      </c>
      <c r="D17" s="205">
        <f t="shared" si="1"/>
        <v>0</v>
      </c>
      <c r="E17" s="206">
        <f t="shared" si="2"/>
        <v>0</v>
      </c>
      <c r="F17" s="210">
        <f t="shared" si="0"/>
        <v>0</v>
      </c>
      <c r="G17" s="211">
        <f t="shared" si="3"/>
        <v>0</v>
      </c>
      <c r="H17" s="210">
        <f t="shared" si="4"/>
        <v>0</v>
      </c>
      <c r="I17" s="206">
        <f t="shared" si="5"/>
        <v>0</v>
      </c>
      <c r="J17" s="210">
        <f t="shared" si="6"/>
        <v>0</v>
      </c>
      <c r="K17" s="211">
        <f t="shared" si="7"/>
        <v>0</v>
      </c>
      <c r="L17" s="210">
        <f t="shared" si="8"/>
        <v>0</v>
      </c>
      <c r="M17" s="206">
        <f t="shared" si="9"/>
        <v>0</v>
      </c>
      <c r="N17" s="205">
        <f t="shared" si="10"/>
        <v>0</v>
      </c>
      <c r="O17" s="189"/>
    </row>
    <row r="18" spans="1:15">
      <c r="A18" s="212"/>
      <c r="B18" s="213" t="s">
        <v>236</v>
      </c>
      <c r="C18" s="214">
        <f t="shared" ref="C18:N18" si="11">SUM(C13:C17)</f>
        <v>0</v>
      </c>
      <c r="D18" s="215">
        <f t="shared" si="11"/>
        <v>0</v>
      </c>
      <c r="E18" s="216">
        <f t="shared" si="11"/>
        <v>0</v>
      </c>
      <c r="F18" s="217">
        <f t="shared" si="11"/>
        <v>0</v>
      </c>
      <c r="G18" s="218">
        <f t="shared" si="11"/>
        <v>0</v>
      </c>
      <c r="H18" s="217">
        <f t="shared" si="11"/>
        <v>0</v>
      </c>
      <c r="I18" s="218">
        <f t="shared" si="11"/>
        <v>0</v>
      </c>
      <c r="J18" s="217">
        <f t="shared" si="11"/>
        <v>0</v>
      </c>
      <c r="K18" s="218">
        <f t="shared" si="11"/>
        <v>0</v>
      </c>
      <c r="L18" s="217">
        <f t="shared" si="11"/>
        <v>0</v>
      </c>
      <c r="M18" s="218">
        <f t="shared" si="11"/>
        <v>0</v>
      </c>
      <c r="N18" s="215">
        <f t="shared" si="11"/>
        <v>0</v>
      </c>
      <c r="O18" s="189"/>
    </row>
    <row r="19" spans="1:15">
      <c r="A19" s="212"/>
      <c r="B19" s="219"/>
      <c r="C19" s="220"/>
      <c r="D19" s="221"/>
      <c r="E19" s="222"/>
      <c r="F19" s="223"/>
      <c r="G19" s="222"/>
      <c r="I19" s="222"/>
      <c r="K19" s="222"/>
      <c r="M19" s="222"/>
      <c r="O19" s="189"/>
    </row>
    <row r="20" spans="1:15">
      <c r="A20" s="201" t="s">
        <v>237</v>
      </c>
      <c r="B20" s="201"/>
      <c r="C20" s="220"/>
      <c r="D20" s="205"/>
      <c r="E20" s="224"/>
      <c r="F20" s="207"/>
      <c r="G20" s="224"/>
      <c r="H20" s="207"/>
      <c r="I20" s="224"/>
      <c r="J20" s="207"/>
      <c r="K20" s="224"/>
      <c r="L20" s="207"/>
      <c r="M20" s="224"/>
      <c r="N20" s="205"/>
      <c r="O20" s="189"/>
    </row>
    <row r="21" spans="1:15">
      <c r="A21" s="203" t="s">
        <v>238</v>
      </c>
      <c r="B21" s="203"/>
      <c r="C21" s="204">
        <v>0</v>
      </c>
      <c r="D21" s="205">
        <f>$D$7*C21</f>
        <v>0</v>
      </c>
      <c r="E21" s="206">
        <f>$C$21</f>
        <v>0</v>
      </c>
      <c r="F21" s="207">
        <f>$D$7*E21</f>
        <v>0</v>
      </c>
      <c r="G21" s="206">
        <f>$C$21</f>
        <v>0</v>
      </c>
      <c r="H21" s="207">
        <f t="shared" ref="H21:H27" si="12">$H$7*G21</f>
        <v>0</v>
      </c>
      <c r="I21" s="206">
        <f>$C$21</f>
        <v>0</v>
      </c>
      <c r="J21" s="207">
        <f>$J$7*I21</f>
        <v>0</v>
      </c>
      <c r="K21" s="206">
        <f>$C$21</f>
        <v>0</v>
      </c>
      <c r="L21" s="207">
        <f>$L$7*K21</f>
        <v>0</v>
      </c>
      <c r="M21" s="206">
        <f>$C$21</f>
        <v>0</v>
      </c>
      <c r="N21" s="205">
        <f>$N$7*M21</f>
        <v>0</v>
      </c>
      <c r="O21" s="189"/>
    </row>
    <row r="22" spans="1:15">
      <c r="A22" s="203" t="s">
        <v>239</v>
      </c>
      <c r="B22" s="203"/>
      <c r="C22" s="204">
        <v>0</v>
      </c>
      <c r="D22" s="205">
        <f t="shared" ref="D22:F27" si="13">$D$7*C22</f>
        <v>0</v>
      </c>
      <c r="E22" s="206">
        <f>$C$22</f>
        <v>0</v>
      </c>
      <c r="F22" s="207">
        <f t="shared" si="13"/>
        <v>0</v>
      </c>
      <c r="G22" s="206">
        <f>$C$22</f>
        <v>0</v>
      </c>
      <c r="H22" s="207">
        <f t="shared" si="12"/>
        <v>0</v>
      </c>
      <c r="I22" s="206">
        <f>$C$22</f>
        <v>0</v>
      </c>
      <c r="J22" s="207">
        <f t="shared" ref="J22:J27" si="14">$J$7*I22</f>
        <v>0</v>
      </c>
      <c r="K22" s="206">
        <f>$C$22</f>
        <v>0</v>
      </c>
      <c r="L22" s="207">
        <f t="shared" ref="L22:L27" si="15">$L$7*K22</f>
        <v>0</v>
      </c>
      <c r="M22" s="206">
        <f>$C$22</f>
        <v>0</v>
      </c>
      <c r="N22" s="205">
        <f t="shared" ref="N22:N27" si="16">$N$7*M22</f>
        <v>0</v>
      </c>
      <c r="O22" s="189"/>
    </row>
    <row r="23" spans="1:15">
      <c r="A23" s="203" t="s">
        <v>240</v>
      </c>
      <c r="B23" s="203"/>
      <c r="C23" s="204">
        <v>0</v>
      </c>
      <c r="D23" s="205">
        <f t="shared" si="13"/>
        <v>0</v>
      </c>
      <c r="E23" s="206">
        <f>$C$23</f>
        <v>0</v>
      </c>
      <c r="F23" s="207">
        <f t="shared" si="13"/>
        <v>0</v>
      </c>
      <c r="G23" s="206">
        <f>$C$23</f>
        <v>0</v>
      </c>
      <c r="H23" s="207">
        <f t="shared" si="12"/>
        <v>0</v>
      </c>
      <c r="I23" s="206">
        <f>$C$23</f>
        <v>0</v>
      </c>
      <c r="J23" s="207">
        <f t="shared" si="14"/>
        <v>0</v>
      </c>
      <c r="K23" s="206">
        <f>$C$23</f>
        <v>0</v>
      </c>
      <c r="L23" s="207">
        <f t="shared" si="15"/>
        <v>0</v>
      </c>
      <c r="M23" s="206">
        <f>$C$23</f>
        <v>0</v>
      </c>
      <c r="N23" s="205">
        <f t="shared" si="16"/>
        <v>0</v>
      </c>
      <c r="O23" s="189"/>
    </row>
    <row r="24" spans="1:15">
      <c r="A24" s="203" t="s">
        <v>241</v>
      </c>
      <c r="B24" s="203"/>
      <c r="C24" s="204">
        <v>0</v>
      </c>
      <c r="D24" s="205">
        <f t="shared" si="13"/>
        <v>0</v>
      </c>
      <c r="E24" s="206">
        <f>$C$24</f>
        <v>0</v>
      </c>
      <c r="F24" s="207">
        <f t="shared" si="13"/>
        <v>0</v>
      </c>
      <c r="G24" s="206">
        <f>$C$24</f>
        <v>0</v>
      </c>
      <c r="H24" s="207">
        <f t="shared" si="12"/>
        <v>0</v>
      </c>
      <c r="I24" s="206">
        <f>$C$24</f>
        <v>0</v>
      </c>
      <c r="J24" s="207">
        <f t="shared" si="14"/>
        <v>0</v>
      </c>
      <c r="K24" s="206">
        <f>$C$24</f>
        <v>0</v>
      </c>
      <c r="L24" s="207">
        <f t="shared" si="15"/>
        <v>0</v>
      </c>
      <c r="M24" s="206">
        <f>$C$24</f>
        <v>0</v>
      </c>
      <c r="N24" s="205">
        <f t="shared" si="16"/>
        <v>0</v>
      </c>
      <c r="O24" s="189"/>
    </row>
    <row r="25" spans="1:15">
      <c r="A25" s="203" t="s">
        <v>242</v>
      </c>
      <c r="B25" s="203"/>
      <c r="C25" s="204">
        <v>0</v>
      </c>
      <c r="D25" s="205">
        <f t="shared" si="13"/>
        <v>0</v>
      </c>
      <c r="E25" s="206">
        <f>$C$25</f>
        <v>0</v>
      </c>
      <c r="F25" s="207">
        <f t="shared" si="13"/>
        <v>0</v>
      </c>
      <c r="G25" s="206">
        <f>$C$25</f>
        <v>0</v>
      </c>
      <c r="H25" s="207">
        <f t="shared" si="12"/>
        <v>0</v>
      </c>
      <c r="I25" s="206">
        <f>$C$25</f>
        <v>0</v>
      </c>
      <c r="J25" s="207">
        <f t="shared" si="14"/>
        <v>0</v>
      </c>
      <c r="K25" s="206">
        <f>$C$25</f>
        <v>0</v>
      </c>
      <c r="L25" s="207">
        <f t="shared" si="15"/>
        <v>0</v>
      </c>
      <c r="M25" s="206">
        <f>$C$25</f>
        <v>0</v>
      </c>
      <c r="N25" s="205">
        <f t="shared" si="16"/>
        <v>0</v>
      </c>
      <c r="O25" s="189"/>
    </row>
    <row r="26" spans="1:15">
      <c r="A26" s="203" t="s">
        <v>243</v>
      </c>
      <c r="B26" s="203"/>
      <c r="C26" s="204">
        <v>0</v>
      </c>
      <c r="D26" s="205">
        <f t="shared" si="13"/>
        <v>0</v>
      </c>
      <c r="E26" s="206">
        <f>$C$26</f>
        <v>0</v>
      </c>
      <c r="F26" s="207">
        <f t="shared" si="13"/>
        <v>0</v>
      </c>
      <c r="G26" s="206">
        <f>$C$26</f>
        <v>0</v>
      </c>
      <c r="H26" s="207">
        <f t="shared" si="12"/>
        <v>0</v>
      </c>
      <c r="I26" s="206">
        <f>$C$26</f>
        <v>0</v>
      </c>
      <c r="J26" s="207">
        <f t="shared" si="14"/>
        <v>0</v>
      </c>
      <c r="K26" s="206">
        <f>$C$26</f>
        <v>0</v>
      </c>
      <c r="L26" s="207">
        <f t="shared" si="15"/>
        <v>0</v>
      </c>
      <c r="M26" s="206">
        <f>$C$26</f>
        <v>0</v>
      </c>
      <c r="N26" s="205">
        <f t="shared" si="16"/>
        <v>0</v>
      </c>
      <c r="O26" s="189"/>
    </row>
    <row r="27" spans="1:15">
      <c r="A27" s="208" t="s">
        <v>244</v>
      </c>
      <c r="B27" s="209"/>
      <c r="C27" s="225">
        <f>SUM(C21:C26)*C18</f>
        <v>0</v>
      </c>
      <c r="D27" s="205">
        <f t="shared" si="13"/>
        <v>0</v>
      </c>
      <c r="E27" s="225">
        <f>SUM(E21:E26)*E18</f>
        <v>0</v>
      </c>
      <c r="F27" s="207">
        <f t="shared" si="13"/>
        <v>0</v>
      </c>
      <c r="G27" s="225">
        <f>SUM(G21:G26)*G18</f>
        <v>0</v>
      </c>
      <c r="H27" s="207">
        <f t="shared" si="12"/>
        <v>0</v>
      </c>
      <c r="I27" s="225">
        <f>SUM(I21:I26)*I18</f>
        <v>0</v>
      </c>
      <c r="J27" s="207">
        <f t="shared" si="14"/>
        <v>0</v>
      </c>
      <c r="K27" s="225">
        <f>SUM(K21:K26)*K18</f>
        <v>0</v>
      </c>
      <c r="L27" s="207">
        <f t="shared" si="15"/>
        <v>0</v>
      </c>
      <c r="M27" s="225">
        <f>SUM(M21:M26)*M18</f>
        <v>0</v>
      </c>
      <c r="N27" s="205">
        <f t="shared" si="16"/>
        <v>0</v>
      </c>
      <c r="O27" s="189"/>
    </row>
    <row r="28" spans="1:15">
      <c r="A28" s="212"/>
      <c r="B28" s="213" t="s">
        <v>245</v>
      </c>
      <c r="C28" s="214">
        <f t="shared" ref="C28:N28" si="17">SUM(C21:C27)</f>
        <v>0</v>
      </c>
      <c r="D28" s="226">
        <f t="shared" si="17"/>
        <v>0</v>
      </c>
      <c r="E28" s="227">
        <f t="shared" si="17"/>
        <v>0</v>
      </c>
      <c r="F28" s="228">
        <f t="shared" si="17"/>
        <v>0</v>
      </c>
      <c r="G28" s="218">
        <f t="shared" si="17"/>
        <v>0</v>
      </c>
      <c r="H28" s="228">
        <f t="shared" si="17"/>
        <v>0</v>
      </c>
      <c r="I28" s="227">
        <f t="shared" si="17"/>
        <v>0</v>
      </c>
      <c r="J28" s="229">
        <f t="shared" si="17"/>
        <v>0</v>
      </c>
      <c r="K28" s="227">
        <f t="shared" si="17"/>
        <v>0</v>
      </c>
      <c r="L28" s="229">
        <f t="shared" si="17"/>
        <v>0</v>
      </c>
      <c r="M28" s="227">
        <f t="shared" si="17"/>
        <v>0</v>
      </c>
      <c r="N28" s="226">
        <f t="shared" si="17"/>
        <v>0</v>
      </c>
      <c r="O28" s="189"/>
    </row>
    <row r="29" spans="1:15">
      <c r="A29" s="203"/>
      <c r="B29" s="203"/>
      <c r="C29" s="220"/>
      <c r="D29" s="221"/>
      <c r="E29" s="222"/>
      <c r="F29" s="223"/>
      <c r="G29" s="222"/>
      <c r="H29" s="223"/>
      <c r="I29" s="222"/>
      <c r="J29" s="223"/>
      <c r="K29" s="222"/>
      <c r="L29" s="223"/>
      <c r="M29" s="222"/>
      <c r="N29" s="221"/>
      <c r="O29" s="189"/>
    </row>
    <row r="30" spans="1:15">
      <c r="A30" s="203"/>
      <c r="B30" s="203"/>
      <c r="C30" s="220"/>
      <c r="D30" s="205"/>
      <c r="E30" s="224"/>
      <c r="F30" s="207"/>
      <c r="G30" s="224"/>
      <c r="H30" s="207"/>
      <c r="I30" s="224"/>
      <c r="J30" s="207"/>
      <c r="K30" s="224"/>
      <c r="L30" s="207"/>
      <c r="M30" s="224"/>
      <c r="N30" s="205"/>
      <c r="O30" s="189"/>
    </row>
    <row r="31" spans="1:15">
      <c r="A31" s="201" t="s">
        <v>246</v>
      </c>
      <c r="B31" s="201"/>
      <c r="C31" s="204">
        <v>0</v>
      </c>
      <c r="D31" s="205">
        <f>$D$7*C31</f>
        <v>0</v>
      </c>
      <c r="E31" s="206">
        <f>$C$31*115%</f>
        <v>0</v>
      </c>
      <c r="F31" s="207">
        <f>$F$7*E31</f>
        <v>0</v>
      </c>
      <c r="G31" s="206">
        <f>$C$31*125%</f>
        <v>0</v>
      </c>
      <c r="H31" s="207">
        <f>$H$7*G31</f>
        <v>0</v>
      </c>
      <c r="I31" s="206">
        <f>$C$31*140%</f>
        <v>0</v>
      </c>
      <c r="J31" s="207">
        <f t="shared" ref="J31:J34" si="18">$J$7*I31</f>
        <v>0</v>
      </c>
      <c r="K31" s="206">
        <f>$C$31*150%</f>
        <v>0</v>
      </c>
      <c r="L31" s="207">
        <f>$L$7*K31</f>
        <v>0</v>
      </c>
      <c r="M31" s="206">
        <f>$C$31*165%</f>
        <v>0</v>
      </c>
      <c r="N31" s="205">
        <f>$N$7*M31</f>
        <v>0</v>
      </c>
      <c r="O31" s="189"/>
    </row>
    <row r="32" spans="1:15">
      <c r="A32" s="201" t="s">
        <v>247</v>
      </c>
      <c r="B32" s="201"/>
      <c r="C32" s="204">
        <v>0</v>
      </c>
      <c r="D32" s="205">
        <f t="shared" ref="D32:D34" si="19">$D$7*C32</f>
        <v>0</v>
      </c>
      <c r="E32" s="206">
        <f>$C$32</f>
        <v>0</v>
      </c>
      <c r="F32" s="207">
        <f t="shared" ref="F32:F34" si="20">$F$7*E32</f>
        <v>0</v>
      </c>
      <c r="G32" s="206">
        <f>$C$32</f>
        <v>0</v>
      </c>
      <c r="H32" s="207">
        <f t="shared" ref="H32:H34" si="21">$H$7*G32</f>
        <v>0</v>
      </c>
      <c r="I32" s="206">
        <f>$C$32</f>
        <v>0</v>
      </c>
      <c r="J32" s="207">
        <f t="shared" si="18"/>
        <v>0</v>
      </c>
      <c r="K32" s="206">
        <f>$C$32</f>
        <v>0</v>
      </c>
      <c r="L32" s="207">
        <f t="shared" ref="L32:L34" si="22">$L$7*K32</f>
        <v>0</v>
      </c>
      <c r="M32" s="206">
        <f>$C$32</f>
        <v>0</v>
      </c>
      <c r="N32" s="205">
        <f t="shared" ref="N32:N34" si="23">$N$7*M32</f>
        <v>0</v>
      </c>
      <c r="O32" s="189"/>
    </row>
    <row r="33" spans="1:17">
      <c r="A33" s="230" t="s">
        <v>248</v>
      </c>
      <c r="B33" s="230"/>
      <c r="C33" s="204">
        <v>0</v>
      </c>
      <c r="D33" s="205">
        <f t="shared" si="19"/>
        <v>0</v>
      </c>
      <c r="E33" s="206">
        <f>$C$33</f>
        <v>0</v>
      </c>
      <c r="F33" s="207">
        <f t="shared" si="20"/>
        <v>0</v>
      </c>
      <c r="G33" s="206">
        <f>$C$33</f>
        <v>0</v>
      </c>
      <c r="H33" s="207">
        <f t="shared" si="21"/>
        <v>0</v>
      </c>
      <c r="I33" s="206">
        <f>$C$33</f>
        <v>0</v>
      </c>
      <c r="J33" s="207">
        <f t="shared" si="18"/>
        <v>0</v>
      </c>
      <c r="K33" s="206">
        <f>$C$33</f>
        <v>0</v>
      </c>
      <c r="L33" s="207">
        <f t="shared" si="22"/>
        <v>0</v>
      </c>
      <c r="M33" s="206">
        <f>$C$33</f>
        <v>0</v>
      </c>
      <c r="N33" s="205">
        <f t="shared" si="23"/>
        <v>0</v>
      </c>
      <c r="O33" s="189"/>
    </row>
    <row r="34" spans="1:17">
      <c r="A34" s="230" t="s">
        <v>249</v>
      </c>
      <c r="B34" s="230"/>
      <c r="C34" s="204">
        <v>0</v>
      </c>
      <c r="D34" s="205">
        <f t="shared" si="19"/>
        <v>0</v>
      </c>
      <c r="E34" s="206">
        <f>$C$34</f>
        <v>0</v>
      </c>
      <c r="F34" s="207">
        <f t="shared" si="20"/>
        <v>0</v>
      </c>
      <c r="G34" s="206">
        <f>$C$34</f>
        <v>0</v>
      </c>
      <c r="H34" s="207">
        <f t="shared" si="21"/>
        <v>0</v>
      </c>
      <c r="I34" s="206">
        <f>$C$34</f>
        <v>0</v>
      </c>
      <c r="J34" s="207">
        <f t="shared" si="18"/>
        <v>0</v>
      </c>
      <c r="K34" s="206">
        <f>$C$34</f>
        <v>0</v>
      </c>
      <c r="L34" s="207">
        <f t="shared" si="22"/>
        <v>0</v>
      </c>
      <c r="M34" s="206">
        <f>$C$34</f>
        <v>0</v>
      </c>
      <c r="N34" s="205">
        <f t="shared" si="23"/>
        <v>0</v>
      </c>
      <c r="O34" s="189"/>
    </row>
    <row r="35" spans="1:17">
      <c r="A35" s="201"/>
      <c r="B35" s="201"/>
      <c r="C35" s="231"/>
      <c r="D35" s="205"/>
      <c r="E35" s="231"/>
      <c r="F35" s="207"/>
      <c r="G35" s="231"/>
      <c r="H35" s="207"/>
      <c r="I35" s="231"/>
      <c r="J35" s="207"/>
      <c r="K35" s="231"/>
      <c r="L35" s="207"/>
      <c r="M35" s="231"/>
      <c r="N35" s="205"/>
      <c r="O35" s="189"/>
    </row>
    <row r="36" spans="1:17">
      <c r="A36" s="232"/>
      <c r="B36" s="233" t="s">
        <v>250</v>
      </c>
      <c r="C36" s="234">
        <f>SUM(C31:C34)+C18+C28</f>
        <v>0</v>
      </c>
      <c r="D36" s="235">
        <f>D18+D28+D31+D32+D33+D34</f>
        <v>0</v>
      </c>
      <c r="E36" s="236">
        <f>SUM(E31:E34)+E18+E28</f>
        <v>0</v>
      </c>
      <c r="F36" s="237">
        <f>F18+F28+F31+F32+F33+F34</f>
        <v>0</v>
      </c>
      <c r="G36" s="236">
        <f>SUM(G31:G34)+G18+G28</f>
        <v>0</v>
      </c>
      <c r="H36" s="237">
        <f>H18+H28+H31+H32+H33+H34</f>
        <v>0</v>
      </c>
      <c r="I36" s="236">
        <f>SUM(I31:I34)+I18+I28</f>
        <v>0</v>
      </c>
      <c r="J36" s="237">
        <f>J18+J28+J31+J32+J33+J34</f>
        <v>0</v>
      </c>
      <c r="K36" s="236">
        <f>SUM(K31:K34)+K18+K28</f>
        <v>0</v>
      </c>
      <c r="L36" s="237">
        <f>L18+L28+L31+L32+L33+L34</f>
        <v>0</v>
      </c>
      <c r="M36" s="236">
        <f>SUM(M31:M34)+M18+M28</f>
        <v>0</v>
      </c>
      <c r="N36" s="235">
        <f>N18+N28+N31+N32+N33+N34</f>
        <v>0</v>
      </c>
      <c r="O36" s="189"/>
    </row>
    <row r="37" spans="1:17">
      <c r="A37" s="203"/>
      <c r="B37" s="201"/>
      <c r="C37" s="220"/>
      <c r="D37" s="205"/>
      <c r="E37" s="224"/>
      <c r="F37" s="207"/>
      <c r="G37" s="224"/>
      <c r="H37" s="207"/>
      <c r="I37" s="224"/>
      <c r="J37" s="207"/>
      <c r="K37" s="224"/>
      <c r="L37" s="207"/>
      <c r="M37" s="224"/>
      <c r="N37" s="205"/>
      <c r="O37" s="189"/>
    </row>
    <row r="38" spans="1:17">
      <c r="A38" s="191" t="s">
        <v>251</v>
      </c>
      <c r="B38" s="238"/>
      <c r="C38" s="220"/>
      <c r="D38" s="205"/>
      <c r="E38" s="224"/>
      <c r="F38" s="207"/>
      <c r="G38" s="224"/>
      <c r="H38" s="207"/>
      <c r="I38" s="224"/>
      <c r="J38" s="207"/>
      <c r="K38" s="224"/>
      <c r="L38" s="207"/>
      <c r="M38" s="224"/>
      <c r="N38" s="205"/>
      <c r="O38" s="189"/>
    </row>
    <row r="39" spans="1:17">
      <c r="A39" s="230" t="s">
        <v>252</v>
      </c>
      <c r="B39" s="201"/>
      <c r="C39" s="204">
        <v>0</v>
      </c>
      <c r="D39" s="205">
        <f>$D$7*C39</f>
        <v>0</v>
      </c>
      <c r="E39" s="206">
        <f>$C$39</f>
        <v>0</v>
      </c>
      <c r="F39" s="207">
        <f>$F$7*E39</f>
        <v>0</v>
      </c>
      <c r="G39" s="206">
        <f>$C$39</f>
        <v>0</v>
      </c>
      <c r="H39" s="207">
        <f>$H$7*G39</f>
        <v>0</v>
      </c>
      <c r="I39" s="206">
        <f>$C$39</f>
        <v>0</v>
      </c>
      <c r="J39" s="207">
        <f t="shared" ref="J39:J42" si="24">$J$7*I39</f>
        <v>0</v>
      </c>
      <c r="K39" s="206">
        <f>$C$39</f>
        <v>0</v>
      </c>
      <c r="L39" s="207">
        <f>$L$7*K39</f>
        <v>0</v>
      </c>
      <c r="M39" s="206">
        <f>$C$39</f>
        <v>0</v>
      </c>
      <c r="N39" s="205">
        <f>$N$7*M39</f>
        <v>0</v>
      </c>
      <c r="O39" s="189"/>
    </row>
    <row r="40" spans="1:17">
      <c r="A40" s="230" t="s">
        <v>253</v>
      </c>
      <c r="B40" s="201"/>
      <c r="C40" s="204">
        <v>0</v>
      </c>
      <c r="D40" s="205">
        <f t="shared" ref="D40:D42" si="25">$D$7*C40</f>
        <v>0</v>
      </c>
      <c r="E40" s="206">
        <f>$C$40</f>
        <v>0</v>
      </c>
      <c r="F40" s="207">
        <f t="shared" ref="F40:F42" si="26">$F$7*E40</f>
        <v>0</v>
      </c>
      <c r="G40" s="206">
        <f>$C$40</f>
        <v>0</v>
      </c>
      <c r="H40" s="207">
        <f t="shared" ref="H40:H42" si="27">$H$7*G40</f>
        <v>0</v>
      </c>
      <c r="I40" s="206">
        <f>$C$40</f>
        <v>0</v>
      </c>
      <c r="J40" s="207">
        <f t="shared" si="24"/>
        <v>0</v>
      </c>
      <c r="K40" s="206">
        <f>$C$40</f>
        <v>0</v>
      </c>
      <c r="L40" s="207">
        <f t="shared" ref="L40:L42" si="28">$L$7*K40</f>
        <v>0</v>
      </c>
      <c r="M40" s="206">
        <f>$C$40</f>
        <v>0</v>
      </c>
      <c r="N40" s="205">
        <f t="shared" ref="N40:N42" si="29">$N$7*M40</f>
        <v>0</v>
      </c>
      <c r="O40" s="189"/>
    </row>
    <row r="41" spans="1:17">
      <c r="A41" s="201" t="s">
        <v>254</v>
      </c>
      <c r="B41" s="201"/>
      <c r="C41" s="204">
        <v>0</v>
      </c>
      <c r="D41" s="205">
        <f t="shared" si="25"/>
        <v>0</v>
      </c>
      <c r="E41" s="206">
        <f>$C$41</f>
        <v>0</v>
      </c>
      <c r="F41" s="207">
        <f t="shared" si="26"/>
        <v>0</v>
      </c>
      <c r="G41" s="206">
        <f>$C$41</f>
        <v>0</v>
      </c>
      <c r="H41" s="207">
        <f t="shared" si="27"/>
        <v>0</v>
      </c>
      <c r="I41" s="206">
        <f>$C$41</f>
        <v>0</v>
      </c>
      <c r="J41" s="207">
        <f t="shared" si="24"/>
        <v>0</v>
      </c>
      <c r="K41" s="206">
        <f>$C$41</f>
        <v>0</v>
      </c>
      <c r="L41" s="207">
        <f t="shared" si="28"/>
        <v>0</v>
      </c>
      <c r="M41" s="206">
        <f>$C$41</f>
        <v>0</v>
      </c>
      <c r="N41" s="205">
        <f t="shared" si="29"/>
        <v>0</v>
      </c>
      <c r="O41" s="189"/>
    </row>
    <row r="42" spans="1:17">
      <c r="A42" s="201" t="s">
        <v>255</v>
      </c>
      <c r="B42" s="201"/>
      <c r="C42" s="239">
        <v>0</v>
      </c>
      <c r="D42" s="205">
        <f t="shared" si="25"/>
        <v>0</v>
      </c>
      <c r="E42" s="240">
        <f>$C$42</f>
        <v>0</v>
      </c>
      <c r="F42" s="207">
        <f t="shared" si="26"/>
        <v>0</v>
      </c>
      <c r="G42" s="240">
        <f>$C$42</f>
        <v>0</v>
      </c>
      <c r="H42" s="207">
        <f t="shared" si="27"/>
        <v>0</v>
      </c>
      <c r="I42" s="240">
        <f>$C$42</f>
        <v>0</v>
      </c>
      <c r="J42" s="207">
        <f t="shared" si="24"/>
        <v>0</v>
      </c>
      <c r="K42" s="240">
        <f>$C$42</f>
        <v>0</v>
      </c>
      <c r="L42" s="207">
        <f t="shared" si="28"/>
        <v>0</v>
      </c>
      <c r="M42" s="240">
        <f>$C$42</f>
        <v>0</v>
      </c>
      <c r="N42" s="205">
        <f t="shared" si="29"/>
        <v>0</v>
      </c>
      <c r="O42" s="189"/>
    </row>
    <row r="43" spans="1:17">
      <c r="A43" s="241"/>
      <c r="B43" s="233" t="s">
        <v>256</v>
      </c>
      <c r="C43" s="234">
        <f t="shared" ref="C43:N43" si="30">SUM(C39:C42)</f>
        <v>0</v>
      </c>
      <c r="D43" s="242">
        <f t="shared" si="30"/>
        <v>0</v>
      </c>
      <c r="E43" s="236">
        <f t="shared" si="30"/>
        <v>0</v>
      </c>
      <c r="F43" s="243">
        <f t="shared" si="30"/>
        <v>0</v>
      </c>
      <c r="G43" s="236">
        <f t="shared" si="30"/>
        <v>0</v>
      </c>
      <c r="H43" s="243">
        <f t="shared" si="30"/>
        <v>0</v>
      </c>
      <c r="I43" s="236">
        <f t="shared" si="30"/>
        <v>0</v>
      </c>
      <c r="J43" s="243">
        <f t="shared" si="30"/>
        <v>0</v>
      </c>
      <c r="K43" s="236">
        <f t="shared" si="30"/>
        <v>0</v>
      </c>
      <c r="L43" s="243">
        <f t="shared" si="30"/>
        <v>0</v>
      </c>
      <c r="M43" s="236">
        <f t="shared" si="30"/>
        <v>0</v>
      </c>
      <c r="N43" s="235">
        <f t="shared" si="30"/>
        <v>0</v>
      </c>
      <c r="O43" s="189"/>
    </row>
    <row r="44" spans="1:17">
      <c r="A44" s="201"/>
      <c r="B44" s="197"/>
      <c r="C44" s="220"/>
      <c r="D44" s="205"/>
      <c r="E44" s="224"/>
      <c r="F44" s="207"/>
      <c r="G44" s="224"/>
      <c r="H44" s="207"/>
      <c r="I44" s="224"/>
      <c r="J44" s="207"/>
      <c r="K44" s="224"/>
      <c r="L44" s="207"/>
      <c r="M44" s="224"/>
      <c r="N44" s="205"/>
      <c r="O44" s="189"/>
    </row>
    <row r="45" spans="1:17">
      <c r="A45" s="191" t="s">
        <v>257</v>
      </c>
      <c r="B45" s="238"/>
      <c r="C45" s="220"/>
      <c r="D45" s="205"/>
      <c r="E45" s="224"/>
      <c r="F45" s="207"/>
      <c r="G45" s="224"/>
      <c r="H45" s="207"/>
      <c r="I45" s="224"/>
      <c r="J45" s="207"/>
      <c r="K45" s="224"/>
      <c r="L45" s="207"/>
      <c r="M45" s="224"/>
      <c r="N45" s="205"/>
      <c r="O45" s="189"/>
      <c r="Q45" s="244"/>
    </row>
    <row r="46" spans="1:17">
      <c r="A46" s="201" t="s">
        <v>258</v>
      </c>
      <c r="B46" s="201"/>
      <c r="C46" s="204">
        <v>0</v>
      </c>
      <c r="D46" s="205">
        <f>$D$7*C46</f>
        <v>0</v>
      </c>
      <c r="E46" s="206">
        <f>$C$46</f>
        <v>0</v>
      </c>
      <c r="F46" s="207">
        <f t="shared" ref="F46:F57" si="31">$F$7*E46</f>
        <v>0</v>
      </c>
      <c r="G46" s="206">
        <f>$C$46</f>
        <v>0</v>
      </c>
      <c r="H46" s="207">
        <f>$H$7*G46</f>
        <v>0</v>
      </c>
      <c r="I46" s="206">
        <f>$C$46</f>
        <v>0</v>
      </c>
      <c r="J46" s="207">
        <f t="shared" ref="J46:J57" si="32">$J$7*I46</f>
        <v>0</v>
      </c>
      <c r="K46" s="206">
        <f t="shared" ref="K46" si="33">$C$46</f>
        <v>0</v>
      </c>
      <c r="L46" s="207">
        <f t="shared" ref="L46:L57" si="34">$L$7*K46</f>
        <v>0</v>
      </c>
      <c r="M46" s="206">
        <f>$C$46</f>
        <v>0</v>
      </c>
      <c r="N46" s="205">
        <f>$N$7*M46</f>
        <v>0</v>
      </c>
      <c r="O46" s="189"/>
      <c r="Q46" s="244"/>
    </row>
    <row r="47" spans="1:17">
      <c r="A47" s="201" t="s">
        <v>259</v>
      </c>
      <c r="B47" s="201"/>
      <c r="C47" s="204">
        <v>0</v>
      </c>
      <c r="D47" s="205">
        <f t="shared" ref="D47:D57" si="35">$D$7*C47</f>
        <v>0</v>
      </c>
      <c r="E47" s="206">
        <f>$C$47</f>
        <v>0</v>
      </c>
      <c r="F47" s="207">
        <f t="shared" si="31"/>
        <v>0</v>
      </c>
      <c r="G47" s="206">
        <f>$C$47</f>
        <v>0</v>
      </c>
      <c r="H47" s="207">
        <f t="shared" ref="H47:H57" si="36">$H$7*G47</f>
        <v>0</v>
      </c>
      <c r="I47" s="206">
        <f>$C$47</f>
        <v>0</v>
      </c>
      <c r="J47" s="207">
        <f t="shared" si="32"/>
        <v>0</v>
      </c>
      <c r="K47" s="206">
        <f>$C$47</f>
        <v>0</v>
      </c>
      <c r="L47" s="207">
        <f t="shared" si="34"/>
        <v>0</v>
      </c>
      <c r="M47" s="206">
        <f>$C$47</f>
        <v>0</v>
      </c>
      <c r="N47" s="205">
        <f t="shared" ref="N47:N57" si="37">$N$7*M47</f>
        <v>0</v>
      </c>
      <c r="O47" s="189"/>
      <c r="Q47" s="244"/>
    </row>
    <row r="48" spans="1:17">
      <c r="A48" s="201" t="s">
        <v>260</v>
      </c>
      <c r="B48" s="201"/>
      <c r="C48" s="231"/>
      <c r="D48" s="205"/>
      <c r="E48" s="231"/>
      <c r="F48" s="207"/>
      <c r="G48" s="231"/>
      <c r="H48" s="207"/>
      <c r="I48" s="231"/>
      <c r="J48" s="207"/>
      <c r="K48" s="231"/>
      <c r="L48" s="207"/>
      <c r="M48" s="231"/>
      <c r="N48" s="205"/>
      <c r="O48" s="189"/>
      <c r="Q48" s="244"/>
    </row>
    <row r="49" spans="1:17">
      <c r="A49" s="245" t="s">
        <v>261</v>
      </c>
      <c r="B49" s="203"/>
      <c r="C49" s="204">
        <v>0</v>
      </c>
      <c r="D49" s="205">
        <f t="shared" si="35"/>
        <v>0</v>
      </c>
      <c r="E49" s="206">
        <f>$C$49</f>
        <v>0</v>
      </c>
      <c r="F49" s="207">
        <f t="shared" si="31"/>
        <v>0</v>
      </c>
      <c r="G49" s="206">
        <f>$C$49</f>
        <v>0</v>
      </c>
      <c r="H49" s="207">
        <f t="shared" si="36"/>
        <v>0</v>
      </c>
      <c r="I49" s="206">
        <f>$C$49</f>
        <v>0</v>
      </c>
      <c r="J49" s="207">
        <f t="shared" si="32"/>
        <v>0</v>
      </c>
      <c r="K49" s="206">
        <f>$C$49</f>
        <v>0</v>
      </c>
      <c r="L49" s="207">
        <f t="shared" si="34"/>
        <v>0</v>
      </c>
      <c r="M49" s="206">
        <f>$C$49</f>
        <v>0</v>
      </c>
      <c r="N49" s="205">
        <f t="shared" si="37"/>
        <v>0</v>
      </c>
      <c r="O49" s="189"/>
      <c r="Q49" s="244"/>
    </row>
    <row r="50" spans="1:17">
      <c r="A50" s="203" t="s">
        <v>262</v>
      </c>
      <c r="B50" s="203"/>
      <c r="C50" s="204">
        <v>0</v>
      </c>
      <c r="D50" s="205">
        <f t="shared" si="35"/>
        <v>0</v>
      </c>
      <c r="E50" s="206">
        <f>$C$50</f>
        <v>0</v>
      </c>
      <c r="F50" s="207">
        <f t="shared" si="31"/>
        <v>0</v>
      </c>
      <c r="G50" s="206">
        <f>$C$50</f>
        <v>0</v>
      </c>
      <c r="H50" s="207">
        <f t="shared" si="36"/>
        <v>0</v>
      </c>
      <c r="I50" s="206">
        <f>$C$50</f>
        <v>0</v>
      </c>
      <c r="J50" s="207">
        <f t="shared" si="32"/>
        <v>0</v>
      </c>
      <c r="K50" s="206">
        <f>$C$50</f>
        <v>0</v>
      </c>
      <c r="L50" s="207">
        <f t="shared" si="34"/>
        <v>0</v>
      </c>
      <c r="M50" s="206">
        <f>$C$50</f>
        <v>0</v>
      </c>
      <c r="N50" s="205">
        <f t="shared" si="37"/>
        <v>0</v>
      </c>
      <c r="O50" s="189"/>
      <c r="Q50" s="244"/>
    </row>
    <row r="51" spans="1:17">
      <c r="A51" s="203" t="s">
        <v>263</v>
      </c>
      <c r="B51" s="203"/>
      <c r="C51" s="204">
        <v>0</v>
      </c>
      <c r="D51" s="205">
        <f t="shared" si="35"/>
        <v>0</v>
      </c>
      <c r="E51" s="206">
        <f>$C$51</f>
        <v>0</v>
      </c>
      <c r="F51" s="207">
        <f t="shared" si="31"/>
        <v>0</v>
      </c>
      <c r="G51" s="206">
        <f>$C$51</f>
        <v>0</v>
      </c>
      <c r="H51" s="207">
        <f t="shared" si="36"/>
        <v>0</v>
      </c>
      <c r="I51" s="206">
        <f>$C$51</f>
        <v>0</v>
      </c>
      <c r="J51" s="207">
        <f t="shared" si="32"/>
        <v>0</v>
      </c>
      <c r="K51" s="206">
        <f>$C$51</f>
        <v>0</v>
      </c>
      <c r="L51" s="207">
        <f t="shared" si="34"/>
        <v>0</v>
      </c>
      <c r="M51" s="206">
        <f>$C$51</f>
        <v>0</v>
      </c>
      <c r="N51" s="205">
        <f t="shared" si="37"/>
        <v>0</v>
      </c>
      <c r="O51" s="189"/>
      <c r="Q51" s="244"/>
    </row>
    <row r="52" spans="1:17">
      <c r="A52" s="203" t="s">
        <v>264</v>
      </c>
      <c r="B52" s="203"/>
      <c r="C52" s="204">
        <v>0</v>
      </c>
      <c r="D52" s="205">
        <f t="shared" si="35"/>
        <v>0</v>
      </c>
      <c r="E52" s="206">
        <f>$C$52</f>
        <v>0</v>
      </c>
      <c r="F52" s="207">
        <f t="shared" si="31"/>
        <v>0</v>
      </c>
      <c r="G52" s="206">
        <f>$C$52</f>
        <v>0</v>
      </c>
      <c r="H52" s="207">
        <f t="shared" si="36"/>
        <v>0</v>
      </c>
      <c r="I52" s="206">
        <f>$C$52</f>
        <v>0</v>
      </c>
      <c r="J52" s="207">
        <f t="shared" si="32"/>
        <v>0</v>
      </c>
      <c r="K52" s="206">
        <f>$C$52</f>
        <v>0</v>
      </c>
      <c r="L52" s="207">
        <f t="shared" si="34"/>
        <v>0</v>
      </c>
      <c r="M52" s="206">
        <f>$C$52</f>
        <v>0</v>
      </c>
      <c r="N52" s="205">
        <f t="shared" si="37"/>
        <v>0</v>
      </c>
      <c r="O52" s="189"/>
      <c r="Q52" s="244"/>
    </row>
    <row r="53" spans="1:17">
      <c r="A53" s="203" t="s">
        <v>265</v>
      </c>
      <c r="B53" s="203"/>
      <c r="C53" s="204">
        <v>0</v>
      </c>
      <c r="D53" s="205">
        <f t="shared" si="35"/>
        <v>0</v>
      </c>
      <c r="E53" s="206">
        <f>$C$53</f>
        <v>0</v>
      </c>
      <c r="F53" s="207">
        <f t="shared" si="31"/>
        <v>0</v>
      </c>
      <c r="G53" s="206">
        <f>$C$53</f>
        <v>0</v>
      </c>
      <c r="H53" s="207">
        <f t="shared" si="36"/>
        <v>0</v>
      </c>
      <c r="I53" s="206">
        <f>$C$53</f>
        <v>0</v>
      </c>
      <c r="J53" s="207">
        <f t="shared" si="32"/>
        <v>0</v>
      </c>
      <c r="K53" s="206">
        <f>$C$53</f>
        <v>0</v>
      </c>
      <c r="L53" s="207">
        <f t="shared" si="34"/>
        <v>0</v>
      </c>
      <c r="M53" s="206">
        <f>$C$53</f>
        <v>0</v>
      </c>
      <c r="N53" s="205">
        <f t="shared" si="37"/>
        <v>0</v>
      </c>
      <c r="O53" s="189"/>
      <c r="Q53" s="244"/>
    </row>
    <row r="54" spans="1:17">
      <c r="A54" s="203" t="s">
        <v>266</v>
      </c>
      <c r="B54" s="203"/>
      <c r="C54" s="204">
        <v>0</v>
      </c>
      <c r="D54" s="205">
        <f t="shared" si="35"/>
        <v>0</v>
      </c>
      <c r="E54" s="206">
        <f>$C$54</f>
        <v>0</v>
      </c>
      <c r="F54" s="207">
        <f t="shared" si="31"/>
        <v>0</v>
      </c>
      <c r="G54" s="206">
        <f>$C$54</f>
        <v>0</v>
      </c>
      <c r="H54" s="207">
        <f t="shared" si="36"/>
        <v>0</v>
      </c>
      <c r="I54" s="206">
        <f>$C$54</f>
        <v>0</v>
      </c>
      <c r="J54" s="207">
        <f t="shared" si="32"/>
        <v>0</v>
      </c>
      <c r="K54" s="206">
        <f>$C$54</f>
        <v>0</v>
      </c>
      <c r="L54" s="207">
        <f t="shared" si="34"/>
        <v>0</v>
      </c>
      <c r="M54" s="206">
        <f>$C$54</f>
        <v>0</v>
      </c>
      <c r="N54" s="205">
        <f t="shared" si="37"/>
        <v>0</v>
      </c>
      <c r="O54" s="189"/>
      <c r="Q54" s="244"/>
    </row>
    <row r="55" spans="1:17">
      <c r="A55" s="201" t="s">
        <v>267</v>
      </c>
      <c r="B55" s="246" t="s">
        <v>268</v>
      </c>
      <c r="C55" s="204">
        <v>0</v>
      </c>
      <c r="D55" s="205">
        <f t="shared" si="35"/>
        <v>0</v>
      </c>
      <c r="E55" s="206">
        <f>$C$55</f>
        <v>0</v>
      </c>
      <c r="F55" s="207">
        <f t="shared" si="31"/>
        <v>0</v>
      </c>
      <c r="G55" s="206">
        <f>$C$55</f>
        <v>0</v>
      </c>
      <c r="H55" s="207">
        <f t="shared" si="36"/>
        <v>0</v>
      </c>
      <c r="I55" s="206">
        <f>$C$55</f>
        <v>0</v>
      </c>
      <c r="J55" s="207">
        <f t="shared" si="32"/>
        <v>0</v>
      </c>
      <c r="K55" s="206">
        <f>$C$55</f>
        <v>0</v>
      </c>
      <c r="L55" s="207">
        <f t="shared" si="34"/>
        <v>0</v>
      </c>
      <c r="M55" s="206">
        <f>$C$55</f>
        <v>0</v>
      </c>
      <c r="N55" s="205">
        <f t="shared" si="37"/>
        <v>0</v>
      </c>
      <c r="O55" s="189"/>
      <c r="Q55" s="244"/>
    </row>
    <row r="56" spans="1:17">
      <c r="A56" s="201" t="s">
        <v>269</v>
      </c>
      <c r="B56" s="203"/>
      <c r="C56" s="204">
        <v>0</v>
      </c>
      <c r="D56" s="205">
        <f t="shared" si="35"/>
        <v>0</v>
      </c>
      <c r="E56" s="206">
        <f>$C$56</f>
        <v>0</v>
      </c>
      <c r="F56" s="207">
        <f t="shared" si="31"/>
        <v>0</v>
      </c>
      <c r="G56" s="206">
        <f>$C$56</f>
        <v>0</v>
      </c>
      <c r="H56" s="207">
        <f t="shared" si="36"/>
        <v>0</v>
      </c>
      <c r="I56" s="206">
        <f>$C$56</f>
        <v>0</v>
      </c>
      <c r="J56" s="207">
        <f t="shared" si="32"/>
        <v>0</v>
      </c>
      <c r="K56" s="206">
        <f>$C$56</f>
        <v>0</v>
      </c>
      <c r="L56" s="207">
        <f t="shared" si="34"/>
        <v>0</v>
      </c>
      <c r="M56" s="206">
        <f>$C$56</f>
        <v>0</v>
      </c>
      <c r="N56" s="205">
        <f t="shared" si="37"/>
        <v>0</v>
      </c>
      <c r="O56" s="189"/>
      <c r="Q56" s="244"/>
    </row>
    <row r="57" spans="1:17">
      <c r="A57" s="201" t="s">
        <v>270</v>
      </c>
      <c r="B57" s="203"/>
      <c r="C57" s="204">
        <v>0</v>
      </c>
      <c r="D57" s="205">
        <f t="shared" si="35"/>
        <v>0</v>
      </c>
      <c r="E57" s="240">
        <f>$C$57</f>
        <v>0</v>
      </c>
      <c r="F57" s="207">
        <f t="shared" si="31"/>
        <v>0</v>
      </c>
      <c r="G57" s="240">
        <f>$C$57</f>
        <v>0</v>
      </c>
      <c r="H57" s="207">
        <f t="shared" si="36"/>
        <v>0</v>
      </c>
      <c r="I57" s="240">
        <f>$C$57</f>
        <v>0</v>
      </c>
      <c r="J57" s="207">
        <f t="shared" si="32"/>
        <v>0</v>
      </c>
      <c r="K57" s="240">
        <f>$C$57</f>
        <v>0</v>
      </c>
      <c r="L57" s="207">
        <f t="shared" si="34"/>
        <v>0</v>
      </c>
      <c r="M57" s="240">
        <f>$C$57</f>
        <v>0</v>
      </c>
      <c r="N57" s="205">
        <f t="shared" si="37"/>
        <v>0</v>
      </c>
      <c r="O57" s="189"/>
    </row>
    <row r="58" spans="1:17">
      <c r="A58" s="247"/>
      <c r="B58" s="233" t="s">
        <v>271</v>
      </c>
      <c r="C58" s="234">
        <f t="shared" ref="C58:N58" si="38">SUM(C46:C57)</f>
        <v>0</v>
      </c>
      <c r="D58" s="242">
        <f>SUM(D46:D57)</f>
        <v>0</v>
      </c>
      <c r="E58" s="236">
        <f t="shared" si="38"/>
        <v>0</v>
      </c>
      <c r="F58" s="243">
        <f t="shared" si="38"/>
        <v>0</v>
      </c>
      <c r="G58" s="236">
        <f t="shared" si="38"/>
        <v>0</v>
      </c>
      <c r="H58" s="243">
        <f t="shared" si="38"/>
        <v>0</v>
      </c>
      <c r="I58" s="236">
        <f t="shared" si="38"/>
        <v>0</v>
      </c>
      <c r="J58" s="243">
        <f t="shared" si="38"/>
        <v>0</v>
      </c>
      <c r="K58" s="236">
        <f t="shared" si="38"/>
        <v>0</v>
      </c>
      <c r="L58" s="243">
        <f t="shared" si="38"/>
        <v>0</v>
      </c>
      <c r="M58" s="236">
        <f t="shared" si="38"/>
        <v>0</v>
      </c>
      <c r="N58" s="235">
        <f t="shared" si="38"/>
        <v>0</v>
      </c>
      <c r="O58" s="189"/>
    </row>
    <row r="59" spans="1:17">
      <c r="A59" s="201"/>
      <c r="B59" s="201"/>
      <c r="C59" s="220"/>
      <c r="D59" s="205"/>
      <c r="E59" s="224"/>
      <c r="F59" s="207"/>
      <c r="G59" s="224"/>
      <c r="H59" s="207"/>
      <c r="I59" s="224"/>
      <c r="J59" s="207"/>
      <c r="K59" s="224"/>
      <c r="L59" s="207"/>
      <c r="M59" s="224"/>
      <c r="N59" s="205"/>
      <c r="O59" s="189"/>
    </row>
    <row r="60" spans="1:17">
      <c r="A60" s="248" t="s">
        <v>272</v>
      </c>
      <c r="B60" s="249"/>
      <c r="C60" s="234">
        <f>+C7+C36+C43+C58</f>
        <v>1</v>
      </c>
      <c r="D60" s="242">
        <f>D7+D36+D43+D58</f>
        <v>0</v>
      </c>
      <c r="E60" s="236">
        <f>E7+E8+E36+E43+E58</f>
        <v>1.1499999999999999</v>
      </c>
      <c r="F60" s="243">
        <f>F7+F8+F36+F43+F58</f>
        <v>0</v>
      </c>
      <c r="G60" s="236">
        <f>+G7+G8+G36+G43+G58</f>
        <v>1.25</v>
      </c>
      <c r="H60" s="243">
        <f>H7+H8+H36+H43+H58</f>
        <v>0</v>
      </c>
      <c r="I60" s="236">
        <f>+I7+I8+I36+I43+I58</f>
        <v>1.4</v>
      </c>
      <c r="J60" s="243">
        <f>J7+J8+J36+J43+J58</f>
        <v>0</v>
      </c>
      <c r="K60" s="236">
        <f>K7+K8+K36+K43+K58</f>
        <v>1.5</v>
      </c>
      <c r="L60" s="243">
        <f>L7+L8+L36+L43+L58</f>
        <v>0</v>
      </c>
      <c r="M60" s="236">
        <f>+M7+M8+M36+M43+M58</f>
        <v>1.65</v>
      </c>
      <c r="N60" s="235">
        <f>N7+N8+N36+N43+N58</f>
        <v>0</v>
      </c>
      <c r="O60" s="189"/>
    </row>
    <row r="61" spans="1:17">
      <c r="A61" s="191" t="s">
        <v>273</v>
      </c>
      <c r="B61" s="204">
        <v>0</v>
      </c>
      <c r="C61" s="250" t="e">
        <f>D61/D7</f>
        <v>#DIV/0!</v>
      </c>
      <c r="D61" s="251">
        <f>$D$60*B61</f>
        <v>0</v>
      </c>
      <c r="E61" s="252" t="e">
        <f>F61/F7</f>
        <v>#DIV/0!</v>
      </c>
      <c r="F61" s="253">
        <f>$F$60*B61</f>
        <v>0</v>
      </c>
      <c r="G61" s="252" t="e">
        <f>H61/H7</f>
        <v>#DIV/0!</v>
      </c>
      <c r="H61" s="253">
        <f>$H$60*B61</f>
        <v>0</v>
      </c>
      <c r="I61" s="252" t="e">
        <f>J61/J7</f>
        <v>#DIV/0!</v>
      </c>
      <c r="J61" s="253">
        <f>$J$60*B61</f>
        <v>0</v>
      </c>
      <c r="K61" s="252" t="e">
        <f>L61/L7</f>
        <v>#DIV/0!</v>
      </c>
      <c r="L61" s="253">
        <f>$L$60*B61</f>
        <v>0</v>
      </c>
      <c r="M61" s="252" t="e">
        <f>N61/N7</f>
        <v>#DIV/0!</v>
      </c>
      <c r="N61" s="251">
        <f>$N$60*B61</f>
        <v>0</v>
      </c>
      <c r="O61" s="189"/>
    </row>
    <row r="62" spans="1:17" ht="18.75" thickBot="1">
      <c r="A62" s="254"/>
      <c r="B62" s="255"/>
      <c r="D62" s="256"/>
      <c r="E62" s="257"/>
      <c r="F62" s="258"/>
      <c r="G62" s="257"/>
      <c r="H62" s="258"/>
      <c r="I62" s="257"/>
      <c r="J62" s="258"/>
      <c r="K62" s="257"/>
      <c r="L62" s="258"/>
      <c r="M62" s="257"/>
      <c r="N62" s="256"/>
      <c r="O62" s="189"/>
    </row>
    <row r="63" spans="1:17" ht="35.25" customHeight="1">
      <c r="A63" s="259" t="s">
        <v>274</v>
      </c>
      <c r="B63" s="260"/>
      <c r="C63" s="261" t="e">
        <f>+C60+C61-C7</f>
        <v>#DIV/0!</v>
      </c>
      <c r="D63" s="262" t="e">
        <f>$D$7*C63</f>
        <v>#DIV/0!</v>
      </c>
      <c r="E63" s="263" t="e">
        <f>+E60+E61-E7</f>
        <v>#DIV/0!</v>
      </c>
      <c r="F63" s="264" t="e">
        <f>$F$7*E63</f>
        <v>#DIV/0!</v>
      </c>
      <c r="G63" s="263" t="e">
        <f>+G60+G61-G7</f>
        <v>#DIV/0!</v>
      </c>
      <c r="H63" s="265" t="e">
        <f>$H$7*G63</f>
        <v>#DIV/0!</v>
      </c>
      <c r="I63" s="263" t="e">
        <f>+I60+I61-I7</f>
        <v>#DIV/0!</v>
      </c>
      <c r="J63" s="264" t="e">
        <f>$J$7*I63</f>
        <v>#DIV/0!</v>
      </c>
      <c r="K63" s="263" t="e">
        <f>+K60+K61-K7</f>
        <v>#DIV/0!</v>
      </c>
      <c r="L63" s="264" t="e">
        <f>$L$7*K63</f>
        <v>#DIV/0!</v>
      </c>
      <c r="M63" s="266" t="e">
        <f>+M60+M61-M7</f>
        <v>#DIV/0!</v>
      </c>
      <c r="N63" s="267" t="e">
        <f>$N$7*M63</f>
        <v>#DIV/0!</v>
      </c>
    </row>
    <row r="64" spans="1:17" ht="28.5" customHeight="1" thickBot="1">
      <c r="A64" s="268" t="s">
        <v>275</v>
      </c>
      <c r="B64" s="269"/>
      <c r="C64" s="270" t="e">
        <f>+C60+C61</f>
        <v>#DIV/0!</v>
      </c>
      <c r="D64" s="271" t="e">
        <f>$D$7*C64</f>
        <v>#DIV/0!</v>
      </c>
      <c r="E64" s="272" t="e">
        <f>E60+E61</f>
        <v>#DIV/0!</v>
      </c>
      <c r="F64" s="273" t="e">
        <f>$F$7*$E$64</f>
        <v>#DIV/0!</v>
      </c>
      <c r="G64" s="272" t="e">
        <f>G60+G61</f>
        <v>#DIV/0!</v>
      </c>
      <c r="H64" s="274" t="e">
        <f>$H$7*$G$64</f>
        <v>#DIV/0!</v>
      </c>
      <c r="I64" s="272" t="e">
        <f>I60+I61</f>
        <v>#DIV/0!</v>
      </c>
      <c r="J64" s="273" t="e">
        <f>$J$7*$I$64</f>
        <v>#DIV/0!</v>
      </c>
      <c r="K64" s="272" t="e">
        <f>K60+K61</f>
        <v>#DIV/0!</v>
      </c>
      <c r="L64" s="273" t="e">
        <f>$L$7*$K$64</f>
        <v>#DIV/0!</v>
      </c>
      <c r="M64" s="272" t="e">
        <f>M60+M61</f>
        <v>#DIV/0!</v>
      </c>
      <c r="N64" s="275" t="e">
        <f>$N$7*$M$64</f>
        <v>#DIV/0!</v>
      </c>
    </row>
    <row r="65" spans="1:5">
      <c r="A65" s="276"/>
      <c r="B65" s="276"/>
      <c r="C65" s="277"/>
      <c r="D65" s="276"/>
      <c r="E65" s="189"/>
    </row>
    <row r="66" spans="1:5">
      <c r="A66" s="180" t="s">
        <v>276</v>
      </c>
      <c r="B66" s="180"/>
      <c r="C66" s="180"/>
      <c r="D66" s="180"/>
    </row>
    <row r="68" spans="1:5" ht="18" customHeight="1"/>
    <row r="69" spans="1:5" ht="16.149999999999999" customHeight="1">
      <c r="A69" s="278" t="s">
        <v>277</v>
      </c>
      <c r="B69" s="278"/>
      <c r="C69" s="279"/>
    </row>
    <row r="70" spans="1:5">
      <c r="A70" s="180" t="s">
        <v>278</v>
      </c>
    </row>
    <row r="71" spans="1:5" ht="15" customHeight="1">
      <c r="A71" s="180"/>
    </row>
    <row r="72" spans="1:5" ht="15" customHeight="1">
      <c r="A72" s="180" t="s">
        <v>279</v>
      </c>
      <c r="B72" s="180" t="s">
        <v>280</v>
      </c>
      <c r="C72" s="280">
        <v>0</v>
      </c>
    </row>
    <row r="73" spans="1:5" ht="15" customHeight="1">
      <c r="A73" s="180" t="s">
        <v>279</v>
      </c>
      <c r="B73" s="180" t="s">
        <v>281</v>
      </c>
      <c r="C73" s="280">
        <v>0</v>
      </c>
    </row>
    <row r="74" spans="1:5" ht="15" customHeight="1">
      <c r="A74" s="180" t="s">
        <v>279</v>
      </c>
      <c r="B74" s="180" t="s">
        <v>282</v>
      </c>
      <c r="C74" s="280">
        <v>0</v>
      </c>
    </row>
    <row r="75" spans="1:5">
      <c r="A75" s="180" t="s">
        <v>279</v>
      </c>
      <c r="B75" s="180" t="s">
        <v>283</v>
      </c>
      <c r="C75" s="280">
        <v>0</v>
      </c>
    </row>
    <row r="76" spans="1:5">
      <c r="A76" s="180" t="s">
        <v>284</v>
      </c>
      <c r="B76" s="180"/>
      <c r="C76" s="281">
        <v>0</v>
      </c>
    </row>
    <row r="77" spans="1:5" ht="18.75" thickBot="1"/>
    <row r="78" spans="1:5">
      <c r="A78" s="282" t="s">
        <v>285</v>
      </c>
      <c r="B78" s="283"/>
      <c r="C78" s="284"/>
      <c r="D78" s="285"/>
    </row>
    <row r="79" spans="1:5">
      <c r="B79" s="286"/>
      <c r="C79" s="287"/>
      <c r="D79" s="288"/>
    </row>
    <row r="80" spans="1:5" ht="18.75" thickBot="1">
      <c r="B80" s="289"/>
      <c r="C80" s="290"/>
      <c r="D80" s="291"/>
    </row>
  </sheetData>
  <sheetProtection algorithmName="SHA-512" hashValue="FXR4fvItYdGP1L1UzK3X+CDdFM1e6NyCaaAUiOd8nfxZcRl8B9E8JIB37y4+Ld3/3/+6Cs0wgRWmVNxYczqkIQ==" saltValue="j3kS362GgBfD1B3S0BbFKQ==" spinCount="100000" sheet="1" objects="1" scenarios="1"/>
  <mergeCells count="11">
    <mergeCell ref="M5:N5"/>
    <mergeCell ref="A62:B62"/>
    <mergeCell ref="A63:B63"/>
    <mergeCell ref="A64:B64"/>
    <mergeCell ref="B78:D80"/>
    <mergeCell ref="A1:D3"/>
    <mergeCell ref="C5:D5"/>
    <mergeCell ref="E5:F5"/>
    <mergeCell ref="G5:H5"/>
    <mergeCell ref="I5:J5"/>
    <mergeCell ref="K5:L5"/>
  </mergeCells>
  <conditionalFormatting sqref="C72:C76">
    <cfRule type="cellIs" dxfId="1" priority="1" operator="lessThanOrEqual">
      <formula>0</formula>
    </cfRule>
  </conditionalFormatting>
  <printOptions horizontalCentered="1" verticalCentered="1"/>
  <pageMargins left="0.31496062992125984" right="0.31496062992125984" top="0.39370078740157483" bottom="0.39370078740157483" header="0.31496062992125984" footer="0.31496062992125984"/>
  <pageSetup paperSize="8" scale="68" orientation="landscape" r:id="rId1"/>
  <headerFooter>
    <oddHeader>&amp;CSVS Wach- und Schließdienst</oddHeader>
    <oddFooter>&amp;C2025_SE-FM-VgV-041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B7A88-93AE-4DAC-8CE3-790728A9CD44}">
  <sheetPr>
    <tabColor theme="9" tint="0.59999389629810485"/>
    <pageSetUpPr fitToPage="1"/>
  </sheetPr>
  <dimension ref="A1:U85"/>
  <sheetViews>
    <sheetView zoomScale="80" zoomScaleNormal="80" workbookViewId="0">
      <pane ySplit="5" topLeftCell="A6" activePane="bottomLeft" state="frozen"/>
      <selection pane="bottomLeft" activeCell="F3" sqref="F3"/>
    </sheetView>
  </sheetViews>
  <sheetFormatPr baseColWidth="10" defaultRowHeight="18"/>
  <cols>
    <col min="1" max="1" width="27.140625" style="176" customWidth="1"/>
    <col min="2" max="2" width="31.85546875" style="176" customWidth="1"/>
    <col min="3" max="3" width="16.42578125" style="176" customWidth="1"/>
    <col min="4" max="4" width="10.5703125" style="292" customWidth="1"/>
    <col min="5" max="6" width="16.42578125" style="176" customWidth="1"/>
    <col min="7" max="7" width="9.42578125" style="292" customWidth="1"/>
    <col min="8" max="8" width="18" style="176" customWidth="1"/>
    <col min="9" max="9" width="16.42578125" style="176" customWidth="1"/>
    <col min="10" max="10" width="10" style="292" customWidth="1"/>
    <col min="11" max="12" width="16.42578125" style="176" customWidth="1"/>
    <col min="13" max="13" width="10.140625" style="292" customWidth="1"/>
    <col min="14" max="14" width="16.42578125" style="176" customWidth="1"/>
    <col min="15" max="15" width="17" style="176" customWidth="1"/>
    <col min="16" max="16" width="9.28515625" style="292" customWidth="1"/>
    <col min="17" max="18" width="16.42578125" style="176" customWidth="1"/>
    <col min="19" max="19" width="10.28515625" style="292" customWidth="1"/>
    <col min="20" max="20" width="16.42578125" style="176" customWidth="1"/>
    <col min="21" max="16384" width="11.42578125" style="176"/>
  </cols>
  <sheetData>
    <row r="1" spans="1:21" ht="23.45" customHeight="1">
      <c r="A1" s="173" t="s">
        <v>286</v>
      </c>
      <c r="B1" s="174"/>
      <c r="C1" s="174"/>
      <c r="D1" s="174"/>
      <c r="E1" s="175"/>
    </row>
    <row r="2" spans="1:21" ht="14.45" customHeight="1">
      <c r="A2" s="177"/>
      <c r="B2" s="178"/>
      <c r="C2" s="178"/>
      <c r="D2" s="178"/>
      <c r="E2" s="179"/>
      <c r="F2" s="180"/>
      <c r="G2" s="293"/>
      <c r="H2" s="180"/>
      <c r="I2" s="180"/>
      <c r="J2" s="293"/>
    </row>
    <row r="3" spans="1:21" ht="34.5" customHeight="1" thickBot="1">
      <c r="A3" s="181"/>
      <c r="B3" s="182"/>
      <c r="C3" s="182"/>
      <c r="D3" s="182"/>
      <c r="E3" s="183"/>
    </row>
    <row r="4" spans="1:21" ht="17.45" customHeight="1">
      <c r="A4" s="184"/>
      <c r="B4" s="184"/>
      <c r="C4" s="184"/>
      <c r="D4" s="294"/>
      <c r="E4" s="184"/>
    </row>
    <row r="5" spans="1:21" ht="19.899999999999999" customHeight="1">
      <c r="A5" s="295" t="s">
        <v>219</v>
      </c>
      <c r="B5" s="296" t="s">
        <v>287</v>
      </c>
      <c r="C5" s="297" t="s">
        <v>221</v>
      </c>
      <c r="D5" s="298"/>
      <c r="E5" s="187"/>
      <c r="F5" s="297" t="s">
        <v>222</v>
      </c>
      <c r="G5" s="298"/>
      <c r="H5" s="187"/>
      <c r="I5" s="297" t="s">
        <v>223</v>
      </c>
      <c r="J5" s="298"/>
      <c r="K5" s="187"/>
      <c r="L5" s="297" t="s">
        <v>224</v>
      </c>
      <c r="M5" s="298"/>
      <c r="N5" s="187"/>
      <c r="O5" s="297" t="s">
        <v>225</v>
      </c>
      <c r="P5" s="298"/>
      <c r="Q5" s="187"/>
      <c r="R5" s="297" t="s">
        <v>226</v>
      </c>
      <c r="S5" s="298"/>
      <c r="T5" s="187"/>
      <c r="U5" s="189"/>
    </row>
    <row r="6" spans="1:21">
      <c r="C6" s="189"/>
      <c r="E6" s="299"/>
      <c r="F6" s="189"/>
      <c r="I6" s="189"/>
      <c r="L6" s="189"/>
      <c r="O6" s="189"/>
      <c r="R6" s="189"/>
      <c r="U6" s="189"/>
    </row>
    <row r="7" spans="1:21">
      <c r="A7" s="191" t="s">
        <v>227</v>
      </c>
      <c r="B7" s="191"/>
      <c r="C7" s="192">
        <v>1</v>
      </c>
      <c r="D7" s="300"/>
      <c r="E7" s="301">
        <v>0</v>
      </c>
      <c r="F7" s="302">
        <v>1</v>
      </c>
      <c r="H7" s="303">
        <f>$E$7</f>
        <v>0</v>
      </c>
      <c r="I7" s="302">
        <v>1</v>
      </c>
      <c r="J7" s="304"/>
      <c r="K7" s="303">
        <f>$E$7</f>
        <v>0</v>
      </c>
      <c r="L7" s="302">
        <v>1</v>
      </c>
      <c r="M7" s="304"/>
      <c r="N7" s="303">
        <f>$E$7</f>
        <v>0</v>
      </c>
      <c r="O7" s="302">
        <v>1</v>
      </c>
      <c r="P7" s="304"/>
      <c r="Q7" s="303">
        <f>$E$7</f>
        <v>0</v>
      </c>
      <c r="R7" s="302">
        <v>1</v>
      </c>
      <c r="S7" s="304"/>
      <c r="T7" s="303">
        <f>$E$7</f>
        <v>0</v>
      </c>
      <c r="U7" s="189"/>
    </row>
    <row r="8" spans="1:21">
      <c r="A8" s="191" t="s">
        <v>288</v>
      </c>
      <c r="B8" s="191"/>
      <c r="C8" s="305" t="e">
        <f>$E$8/$E$7</f>
        <v>#DIV/0!</v>
      </c>
      <c r="D8" s="300"/>
      <c r="E8" s="306">
        <v>0</v>
      </c>
      <c r="F8" s="307" t="e">
        <f>$C$8</f>
        <v>#DIV/0!</v>
      </c>
      <c r="H8" s="308">
        <f>$E$8</f>
        <v>0</v>
      </c>
      <c r="I8" s="307" t="e">
        <f>$C$8</f>
        <v>#DIV/0!</v>
      </c>
      <c r="J8" s="309"/>
      <c r="K8" s="308">
        <f>$E$8</f>
        <v>0</v>
      </c>
      <c r="L8" s="307" t="e">
        <f>$C$8</f>
        <v>#DIV/0!</v>
      </c>
      <c r="M8" s="309"/>
      <c r="N8" s="308">
        <f>$E$8</f>
        <v>0</v>
      </c>
      <c r="O8" s="307" t="e">
        <f>$C$8</f>
        <v>#DIV/0!</v>
      </c>
      <c r="P8" s="309"/>
      <c r="Q8" s="308">
        <f>$E$8</f>
        <v>0</v>
      </c>
      <c r="R8" s="307" t="e">
        <f>$C$8</f>
        <v>#DIV/0!</v>
      </c>
      <c r="S8" s="309"/>
      <c r="T8" s="308">
        <f>$E$8</f>
        <v>0</v>
      </c>
      <c r="U8" s="189"/>
    </row>
    <row r="9" spans="1:21">
      <c r="A9" s="191"/>
      <c r="B9" s="213" t="s">
        <v>289</v>
      </c>
      <c r="C9" s="192"/>
      <c r="D9" s="300"/>
      <c r="E9" s="310">
        <f>E7+E8</f>
        <v>0</v>
      </c>
      <c r="F9" s="311"/>
      <c r="G9" s="312"/>
      <c r="H9" s="313">
        <f>$E$9</f>
        <v>0</v>
      </c>
      <c r="I9" s="194"/>
      <c r="J9" s="312"/>
      <c r="K9" s="313">
        <f>$E$9</f>
        <v>0</v>
      </c>
      <c r="L9" s="194"/>
      <c r="M9" s="312"/>
      <c r="N9" s="313">
        <f>$E$9</f>
        <v>0</v>
      </c>
      <c r="O9" s="194"/>
      <c r="P9" s="312"/>
      <c r="Q9" s="313">
        <f>$E$9</f>
        <v>0</v>
      </c>
      <c r="R9" s="194"/>
      <c r="S9" s="312"/>
      <c r="T9" s="313">
        <f>$E$9</f>
        <v>0</v>
      </c>
      <c r="U9" s="189"/>
    </row>
    <row r="10" spans="1:21">
      <c r="A10" s="191" t="s">
        <v>290</v>
      </c>
      <c r="B10" s="191"/>
      <c r="C10" s="192"/>
      <c r="D10" s="300"/>
      <c r="E10" s="310"/>
      <c r="F10" s="311">
        <v>0.15</v>
      </c>
      <c r="G10" s="312"/>
      <c r="H10" s="196">
        <f>H9*15%</f>
        <v>0</v>
      </c>
      <c r="I10" s="194">
        <v>0.25</v>
      </c>
      <c r="J10" s="312"/>
      <c r="K10" s="196">
        <f>K9*25%</f>
        <v>0</v>
      </c>
      <c r="L10" s="194">
        <v>0.4</v>
      </c>
      <c r="M10" s="312"/>
      <c r="N10" s="196">
        <f>N9*40%</f>
        <v>0</v>
      </c>
      <c r="O10" s="194">
        <v>0.5</v>
      </c>
      <c r="P10" s="312"/>
      <c r="Q10" s="196">
        <f>Q9*50%</f>
        <v>0</v>
      </c>
      <c r="R10" s="194">
        <v>0.65</v>
      </c>
      <c r="S10" s="312"/>
      <c r="T10" s="196">
        <f>T9*65%</f>
        <v>0</v>
      </c>
      <c r="U10" s="189"/>
    </row>
    <row r="11" spans="1:21">
      <c r="A11" s="197"/>
      <c r="B11" s="197"/>
      <c r="C11" s="198"/>
      <c r="D11" s="314"/>
      <c r="E11" s="315"/>
      <c r="F11" s="198"/>
      <c r="G11" s="314"/>
      <c r="H11" s="199"/>
      <c r="I11" s="198"/>
      <c r="J11" s="314"/>
      <c r="K11" s="199"/>
      <c r="L11" s="198"/>
      <c r="M11" s="314"/>
      <c r="N11" s="199"/>
      <c r="O11" s="198"/>
      <c r="P11" s="314"/>
      <c r="Q11" s="199"/>
      <c r="R11" s="189"/>
      <c r="U11" s="189"/>
    </row>
    <row r="12" spans="1:21">
      <c r="A12" s="191" t="s">
        <v>229</v>
      </c>
      <c r="B12" s="197"/>
      <c r="C12" s="198"/>
      <c r="D12" s="314"/>
      <c r="E12" s="316"/>
      <c r="F12" s="198"/>
      <c r="G12" s="314"/>
      <c r="H12" s="200"/>
      <c r="I12" s="198"/>
      <c r="J12" s="314"/>
      <c r="K12" s="200"/>
      <c r="L12" s="198"/>
      <c r="M12" s="314"/>
      <c r="N12" s="200"/>
      <c r="O12" s="198"/>
      <c r="P12" s="314"/>
      <c r="Q12" s="200"/>
      <c r="R12" s="189"/>
      <c r="U12" s="189"/>
    </row>
    <row r="13" spans="1:21">
      <c r="A13" s="201"/>
      <c r="B13" s="201"/>
      <c r="C13" s="202"/>
      <c r="D13" s="317"/>
      <c r="E13" s="315"/>
      <c r="F13" s="202"/>
      <c r="G13" s="317"/>
      <c r="H13" s="199"/>
      <c r="I13" s="202"/>
      <c r="J13" s="317"/>
      <c r="K13" s="199"/>
      <c r="L13" s="202"/>
      <c r="M13" s="317"/>
      <c r="N13" s="199"/>
      <c r="O13" s="202"/>
      <c r="P13" s="317"/>
      <c r="Q13" s="199"/>
      <c r="R13" s="189"/>
      <c r="U13" s="189"/>
    </row>
    <row r="14" spans="1:21">
      <c r="A14" s="201" t="s">
        <v>230</v>
      </c>
      <c r="B14" s="203"/>
      <c r="C14" s="202"/>
      <c r="D14" s="317" t="s">
        <v>291</v>
      </c>
      <c r="E14" s="315" t="s">
        <v>292</v>
      </c>
      <c r="F14" s="202"/>
      <c r="G14" s="317" t="s">
        <v>291</v>
      </c>
      <c r="H14" s="199" t="s">
        <v>292</v>
      </c>
      <c r="I14" s="202"/>
      <c r="J14" s="317" t="s">
        <v>293</v>
      </c>
      <c r="K14" s="199" t="s">
        <v>292</v>
      </c>
      <c r="L14" s="202"/>
      <c r="M14" s="317" t="s">
        <v>293</v>
      </c>
      <c r="N14" s="199" t="s">
        <v>292</v>
      </c>
      <c r="O14" s="202"/>
      <c r="P14" s="317" t="s">
        <v>293</v>
      </c>
      <c r="Q14" s="199" t="s">
        <v>292</v>
      </c>
      <c r="R14" s="202"/>
      <c r="S14" s="317" t="s">
        <v>293</v>
      </c>
      <c r="T14" s="199" t="s">
        <v>292</v>
      </c>
      <c r="U14" s="189"/>
    </row>
    <row r="15" spans="1:21">
      <c r="A15" s="203" t="s">
        <v>231</v>
      </c>
      <c r="B15" s="203"/>
      <c r="C15" s="204">
        <v>0</v>
      </c>
      <c r="D15" s="318">
        <f>$E$9</f>
        <v>0</v>
      </c>
      <c r="E15" s="319">
        <f>$E$9*C15</f>
        <v>0</v>
      </c>
      <c r="F15" s="320">
        <f>$C15*115%</f>
        <v>0</v>
      </c>
      <c r="G15" s="321">
        <f>$H$9</f>
        <v>0</v>
      </c>
      <c r="H15" s="207">
        <f>$H$9*F15</f>
        <v>0</v>
      </c>
      <c r="I15" s="320">
        <f>$C15*125%</f>
        <v>0</v>
      </c>
      <c r="J15" s="321">
        <f>$K$9</f>
        <v>0</v>
      </c>
      <c r="K15" s="207">
        <f>$K$9*I15</f>
        <v>0</v>
      </c>
      <c r="L15" s="320">
        <f>$C15*140%</f>
        <v>0</v>
      </c>
      <c r="M15" s="321">
        <f>$N$9</f>
        <v>0</v>
      </c>
      <c r="N15" s="207">
        <f>$N$9*L15</f>
        <v>0</v>
      </c>
      <c r="O15" s="320">
        <f>$C15*150%</f>
        <v>0</v>
      </c>
      <c r="P15" s="321">
        <f>$Q$9</f>
        <v>0</v>
      </c>
      <c r="Q15" s="207">
        <f>$Q$9*O15</f>
        <v>0</v>
      </c>
      <c r="R15" s="320">
        <f>$C15*165%</f>
        <v>0</v>
      </c>
      <c r="S15" s="321">
        <f>$T$9</f>
        <v>0</v>
      </c>
      <c r="T15" s="205">
        <f>$T$9*R15</f>
        <v>0</v>
      </c>
      <c r="U15" s="189"/>
    </row>
    <row r="16" spans="1:21">
      <c r="A16" s="203" t="s">
        <v>232</v>
      </c>
      <c r="B16" s="203"/>
      <c r="C16" s="204">
        <v>0</v>
      </c>
      <c r="D16" s="318">
        <f t="shared" ref="D16:D19" si="0">$E$9</f>
        <v>0</v>
      </c>
      <c r="E16" s="319">
        <f>$E$9*C16</f>
        <v>0</v>
      </c>
      <c r="F16" s="320">
        <f t="shared" ref="F16:F19" si="1">$C16*115%</f>
        <v>0</v>
      </c>
      <c r="G16" s="321">
        <f t="shared" ref="G16:G19" si="2">$H$9</f>
        <v>0</v>
      </c>
      <c r="H16" s="207">
        <f t="shared" ref="H16:H19" si="3">$H$9*F16</f>
        <v>0</v>
      </c>
      <c r="I16" s="320">
        <f t="shared" ref="I16:I19" si="4">$C16*125%</f>
        <v>0</v>
      </c>
      <c r="J16" s="321">
        <f t="shared" ref="J16:J19" si="5">$K$9</f>
        <v>0</v>
      </c>
      <c r="K16" s="207">
        <f t="shared" ref="K16:K19" si="6">$K$9*I16</f>
        <v>0</v>
      </c>
      <c r="L16" s="320">
        <f t="shared" ref="L16:L19" si="7">$C16*140%</f>
        <v>0</v>
      </c>
      <c r="M16" s="321">
        <f t="shared" ref="M16:M19" si="8">$N$9</f>
        <v>0</v>
      </c>
      <c r="N16" s="207">
        <f t="shared" ref="N16:N19" si="9">$N$9*L16</f>
        <v>0</v>
      </c>
      <c r="O16" s="320">
        <f t="shared" ref="O16:O19" si="10">$C16*150%</f>
        <v>0</v>
      </c>
      <c r="P16" s="321">
        <f t="shared" ref="P16:P19" si="11">$Q$9</f>
        <v>0</v>
      </c>
      <c r="Q16" s="207">
        <f t="shared" ref="Q16:Q19" si="12">$Q$9*O16</f>
        <v>0</v>
      </c>
      <c r="R16" s="320">
        <f t="shared" ref="R16:R19" si="13">$C16*165%</f>
        <v>0</v>
      </c>
      <c r="S16" s="321">
        <f t="shared" ref="S16:S19" si="14">$T$9</f>
        <v>0</v>
      </c>
      <c r="T16" s="205">
        <f t="shared" ref="T16:T19" si="15">$T$9*R16</f>
        <v>0</v>
      </c>
      <c r="U16" s="189"/>
    </row>
    <row r="17" spans="1:21">
      <c r="A17" s="203" t="s">
        <v>233</v>
      </c>
      <c r="B17" s="203"/>
      <c r="C17" s="204">
        <v>0</v>
      </c>
      <c r="D17" s="318">
        <f t="shared" si="0"/>
        <v>0</v>
      </c>
      <c r="E17" s="319">
        <f>$E$9*C17</f>
        <v>0</v>
      </c>
      <c r="F17" s="320">
        <f t="shared" si="1"/>
        <v>0</v>
      </c>
      <c r="G17" s="321">
        <f t="shared" si="2"/>
        <v>0</v>
      </c>
      <c r="H17" s="207">
        <f t="shared" si="3"/>
        <v>0</v>
      </c>
      <c r="I17" s="320">
        <f t="shared" si="4"/>
        <v>0</v>
      </c>
      <c r="J17" s="321">
        <f t="shared" si="5"/>
        <v>0</v>
      </c>
      <c r="K17" s="207">
        <f t="shared" si="6"/>
        <v>0</v>
      </c>
      <c r="L17" s="320">
        <f t="shared" si="7"/>
        <v>0</v>
      </c>
      <c r="M17" s="321">
        <f t="shared" si="8"/>
        <v>0</v>
      </c>
      <c r="N17" s="207">
        <f t="shared" si="9"/>
        <v>0</v>
      </c>
      <c r="O17" s="320">
        <f t="shared" si="10"/>
        <v>0</v>
      </c>
      <c r="P17" s="321">
        <f t="shared" si="11"/>
        <v>0</v>
      </c>
      <c r="Q17" s="207">
        <f t="shared" si="12"/>
        <v>0</v>
      </c>
      <c r="R17" s="320">
        <f t="shared" si="13"/>
        <v>0</v>
      </c>
      <c r="S17" s="321">
        <f t="shared" si="14"/>
        <v>0</v>
      </c>
      <c r="T17" s="205">
        <f t="shared" si="15"/>
        <v>0</v>
      </c>
      <c r="U17" s="189"/>
    </row>
    <row r="18" spans="1:21">
      <c r="A18" s="203" t="s">
        <v>234</v>
      </c>
      <c r="B18" s="203"/>
      <c r="C18" s="204">
        <v>0</v>
      </c>
      <c r="D18" s="318">
        <f t="shared" si="0"/>
        <v>0</v>
      </c>
      <c r="E18" s="319">
        <f>$E$9*C18</f>
        <v>0</v>
      </c>
      <c r="F18" s="320">
        <f t="shared" si="1"/>
        <v>0</v>
      </c>
      <c r="G18" s="321">
        <f t="shared" si="2"/>
        <v>0</v>
      </c>
      <c r="H18" s="207">
        <f t="shared" si="3"/>
        <v>0</v>
      </c>
      <c r="I18" s="320">
        <f t="shared" si="4"/>
        <v>0</v>
      </c>
      <c r="J18" s="321">
        <f t="shared" si="5"/>
        <v>0</v>
      </c>
      <c r="K18" s="207">
        <f t="shared" si="6"/>
        <v>0</v>
      </c>
      <c r="L18" s="320">
        <f t="shared" si="7"/>
        <v>0</v>
      </c>
      <c r="M18" s="321">
        <f t="shared" si="8"/>
        <v>0</v>
      </c>
      <c r="N18" s="207">
        <f t="shared" si="9"/>
        <v>0</v>
      </c>
      <c r="O18" s="320">
        <f t="shared" si="10"/>
        <v>0</v>
      </c>
      <c r="P18" s="321">
        <f t="shared" si="11"/>
        <v>0</v>
      </c>
      <c r="Q18" s="207">
        <f t="shared" si="12"/>
        <v>0</v>
      </c>
      <c r="R18" s="320">
        <f t="shared" si="13"/>
        <v>0</v>
      </c>
      <c r="S18" s="321">
        <f t="shared" si="14"/>
        <v>0</v>
      </c>
      <c r="T18" s="205">
        <f t="shared" si="15"/>
        <v>0</v>
      </c>
      <c r="U18" s="189"/>
    </row>
    <row r="19" spans="1:21">
      <c r="A19" s="203" t="s">
        <v>235</v>
      </c>
      <c r="B19" s="203"/>
      <c r="C19" s="204">
        <v>0</v>
      </c>
      <c r="D19" s="318">
        <f t="shared" si="0"/>
        <v>0</v>
      </c>
      <c r="E19" s="319">
        <f>$E$9*C19</f>
        <v>0</v>
      </c>
      <c r="F19" s="320">
        <f t="shared" si="1"/>
        <v>0</v>
      </c>
      <c r="G19" s="321">
        <f t="shared" si="2"/>
        <v>0</v>
      </c>
      <c r="H19" s="207">
        <f t="shared" si="3"/>
        <v>0</v>
      </c>
      <c r="I19" s="320">
        <f t="shared" si="4"/>
        <v>0</v>
      </c>
      <c r="J19" s="321">
        <f t="shared" si="5"/>
        <v>0</v>
      </c>
      <c r="K19" s="207">
        <f t="shared" si="6"/>
        <v>0</v>
      </c>
      <c r="L19" s="320">
        <f t="shared" si="7"/>
        <v>0</v>
      </c>
      <c r="M19" s="321">
        <f t="shared" si="8"/>
        <v>0</v>
      </c>
      <c r="N19" s="207">
        <f t="shared" si="9"/>
        <v>0</v>
      </c>
      <c r="O19" s="320">
        <f t="shared" si="10"/>
        <v>0</v>
      </c>
      <c r="P19" s="321">
        <f t="shared" si="11"/>
        <v>0</v>
      </c>
      <c r="Q19" s="207">
        <f t="shared" si="12"/>
        <v>0</v>
      </c>
      <c r="R19" s="320">
        <f t="shared" si="13"/>
        <v>0</v>
      </c>
      <c r="S19" s="321">
        <f t="shared" si="14"/>
        <v>0</v>
      </c>
      <c r="T19" s="205">
        <f t="shared" si="15"/>
        <v>0</v>
      </c>
      <c r="U19" s="189"/>
    </row>
    <row r="20" spans="1:21">
      <c r="A20" s="212"/>
      <c r="B20" s="213" t="s">
        <v>236</v>
      </c>
      <c r="C20" s="322">
        <f t="shared" ref="C20:T20" si="16">SUM(C15:C19)</f>
        <v>0</v>
      </c>
      <c r="D20" s="323"/>
      <c r="E20" s="215">
        <f t="shared" si="16"/>
        <v>0</v>
      </c>
      <c r="F20" s="324">
        <f t="shared" si="16"/>
        <v>0</v>
      </c>
      <c r="G20" s="325"/>
      <c r="H20" s="228">
        <f t="shared" si="16"/>
        <v>0</v>
      </c>
      <c r="I20" s="324">
        <f t="shared" si="16"/>
        <v>0</v>
      </c>
      <c r="J20" s="325"/>
      <c r="K20" s="228">
        <f t="shared" si="16"/>
        <v>0</v>
      </c>
      <c r="L20" s="324">
        <f t="shared" si="16"/>
        <v>0</v>
      </c>
      <c r="M20" s="325"/>
      <c r="N20" s="228">
        <f t="shared" si="16"/>
        <v>0</v>
      </c>
      <c r="O20" s="324">
        <f t="shared" si="16"/>
        <v>0</v>
      </c>
      <c r="P20" s="325"/>
      <c r="Q20" s="228">
        <f t="shared" si="16"/>
        <v>0</v>
      </c>
      <c r="R20" s="324">
        <f t="shared" si="16"/>
        <v>0</v>
      </c>
      <c r="S20" s="325"/>
      <c r="T20" s="215">
        <f t="shared" si="16"/>
        <v>0</v>
      </c>
      <c r="U20" s="189"/>
    </row>
    <row r="21" spans="1:21">
      <c r="A21" s="212"/>
      <c r="B21" s="219"/>
      <c r="C21" s="220"/>
      <c r="D21" s="326"/>
      <c r="E21" s="327"/>
      <c r="F21" s="222"/>
      <c r="G21" s="328"/>
      <c r="H21" s="223"/>
      <c r="I21" s="222"/>
      <c r="J21" s="328"/>
      <c r="L21" s="222"/>
      <c r="M21" s="328"/>
      <c r="O21" s="222"/>
      <c r="P21" s="328"/>
      <c r="R21" s="222"/>
      <c r="S21" s="328"/>
      <c r="U21" s="189"/>
    </row>
    <row r="22" spans="1:21">
      <c r="A22" s="201" t="s">
        <v>237</v>
      </c>
      <c r="B22" s="201"/>
      <c r="C22" s="220"/>
      <c r="D22" s="326"/>
      <c r="E22" s="319"/>
      <c r="F22" s="224"/>
      <c r="G22" s="326"/>
      <c r="H22" s="207"/>
      <c r="I22" s="224"/>
      <c r="J22" s="326"/>
      <c r="K22" s="207"/>
      <c r="L22" s="224"/>
      <c r="M22" s="326"/>
      <c r="N22" s="207"/>
      <c r="O22" s="224"/>
      <c r="P22" s="326"/>
      <c r="Q22" s="207"/>
      <c r="R22" s="224"/>
      <c r="S22" s="326"/>
      <c r="T22" s="205"/>
      <c r="U22" s="189"/>
    </row>
    <row r="23" spans="1:21">
      <c r="A23" s="203" t="s">
        <v>238</v>
      </c>
      <c r="B23" s="203"/>
      <c r="C23" s="204">
        <v>0</v>
      </c>
      <c r="D23" s="318">
        <f>$E$9</f>
        <v>0</v>
      </c>
      <c r="E23" s="319">
        <f t="shared" ref="E23:E29" si="17">$E$9*C23</f>
        <v>0</v>
      </c>
      <c r="F23" s="320">
        <f>$C23</f>
        <v>0</v>
      </c>
      <c r="G23" s="321">
        <f>$H$9</f>
        <v>0</v>
      </c>
      <c r="H23" s="207">
        <f>$H$9*F23</f>
        <v>0</v>
      </c>
      <c r="I23" s="320">
        <f>$C$23</f>
        <v>0</v>
      </c>
      <c r="J23" s="318">
        <f>$K$9</f>
        <v>0</v>
      </c>
      <c r="K23" s="207">
        <f>$K$9*$I23</f>
        <v>0</v>
      </c>
      <c r="L23" s="320">
        <f>$C$23</f>
        <v>0</v>
      </c>
      <c r="M23" s="318">
        <f>$N$9</f>
        <v>0</v>
      </c>
      <c r="N23" s="207">
        <f>$N$9*L23</f>
        <v>0</v>
      </c>
      <c r="O23" s="320">
        <f>$C$23</f>
        <v>0</v>
      </c>
      <c r="P23" s="318">
        <f>$Q$9</f>
        <v>0</v>
      </c>
      <c r="Q23" s="207">
        <f>$Q$9*O23</f>
        <v>0</v>
      </c>
      <c r="R23" s="320">
        <f>$C$23</f>
        <v>0</v>
      </c>
      <c r="S23" s="318">
        <f>$T$9</f>
        <v>0</v>
      </c>
      <c r="T23" s="205">
        <f>$T$9*R23</f>
        <v>0</v>
      </c>
      <c r="U23" s="189"/>
    </row>
    <row r="24" spans="1:21">
      <c r="A24" s="203" t="s">
        <v>239</v>
      </c>
      <c r="B24" s="203"/>
      <c r="C24" s="204">
        <v>0</v>
      </c>
      <c r="D24" s="318">
        <f t="shared" ref="D24:D29" si="18">$E$9</f>
        <v>0</v>
      </c>
      <c r="E24" s="319">
        <f t="shared" si="17"/>
        <v>0</v>
      </c>
      <c r="F24" s="320">
        <f t="shared" ref="F24:F28" si="19">$C24</f>
        <v>0</v>
      </c>
      <c r="G24" s="321">
        <f t="shared" ref="G24:G29" si="20">$H$9</f>
        <v>0</v>
      </c>
      <c r="H24" s="207">
        <f t="shared" ref="H24:H29" si="21">$H$9*F24</f>
        <v>0</v>
      </c>
      <c r="I24" s="320">
        <f>$C$24</f>
        <v>0</v>
      </c>
      <c r="J24" s="318">
        <f t="shared" ref="J24:J29" si="22">$K$9</f>
        <v>0</v>
      </c>
      <c r="K24" s="207">
        <f t="shared" ref="K24:K29" si="23">$K$9*$I24</f>
        <v>0</v>
      </c>
      <c r="L24" s="320">
        <f>$C$24</f>
        <v>0</v>
      </c>
      <c r="M24" s="318">
        <f t="shared" ref="M24:M29" si="24">$N$9</f>
        <v>0</v>
      </c>
      <c r="N24" s="207">
        <f t="shared" ref="N24:N29" si="25">$N$9*L24</f>
        <v>0</v>
      </c>
      <c r="O24" s="320">
        <f>$C$24</f>
        <v>0</v>
      </c>
      <c r="P24" s="318">
        <f t="shared" ref="P24:P29" si="26">$Q$9</f>
        <v>0</v>
      </c>
      <c r="Q24" s="207">
        <f t="shared" ref="Q24:Q29" si="27">$Q$9*O24</f>
        <v>0</v>
      </c>
      <c r="R24" s="320">
        <f>$C$24</f>
        <v>0</v>
      </c>
      <c r="S24" s="318">
        <f t="shared" ref="S24:S29" si="28">$T$9</f>
        <v>0</v>
      </c>
      <c r="T24" s="205">
        <f t="shared" ref="T24:T29" si="29">$T$9*R24</f>
        <v>0</v>
      </c>
      <c r="U24" s="189"/>
    </row>
    <row r="25" spans="1:21">
      <c r="A25" s="203" t="s">
        <v>240</v>
      </c>
      <c r="B25" s="203"/>
      <c r="C25" s="204">
        <v>0</v>
      </c>
      <c r="D25" s="318">
        <f t="shared" si="18"/>
        <v>0</v>
      </c>
      <c r="E25" s="319">
        <f t="shared" si="17"/>
        <v>0</v>
      </c>
      <c r="F25" s="320">
        <f t="shared" si="19"/>
        <v>0</v>
      </c>
      <c r="G25" s="321">
        <f t="shared" si="20"/>
        <v>0</v>
      </c>
      <c r="H25" s="207">
        <f t="shared" si="21"/>
        <v>0</v>
      </c>
      <c r="I25" s="320">
        <f>$C$25</f>
        <v>0</v>
      </c>
      <c r="J25" s="318">
        <f t="shared" si="22"/>
        <v>0</v>
      </c>
      <c r="K25" s="207">
        <f t="shared" si="23"/>
        <v>0</v>
      </c>
      <c r="L25" s="320">
        <f>$C$25</f>
        <v>0</v>
      </c>
      <c r="M25" s="318">
        <f t="shared" si="24"/>
        <v>0</v>
      </c>
      <c r="N25" s="207">
        <f t="shared" si="25"/>
        <v>0</v>
      </c>
      <c r="O25" s="320">
        <f>$C$25</f>
        <v>0</v>
      </c>
      <c r="P25" s="318">
        <f t="shared" si="26"/>
        <v>0</v>
      </c>
      <c r="Q25" s="207">
        <f t="shared" si="27"/>
        <v>0</v>
      </c>
      <c r="R25" s="320">
        <f>$C$25</f>
        <v>0</v>
      </c>
      <c r="S25" s="318">
        <f t="shared" si="28"/>
        <v>0</v>
      </c>
      <c r="T25" s="205">
        <f t="shared" si="29"/>
        <v>0</v>
      </c>
      <c r="U25" s="189"/>
    </row>
    <row r="26" spans="1:21">
      <c r="A26" s="203" t="s">
        <v>241</v>
      </c>
      <c r="B26" s="203"/>
      <c r="C26" s="204">
        <v>0</v>
      </c>
      <c r="D26" s="318">
        <f t="shared" si="18"/>
        <v>0</v>
      </c>
      <c r="E26" s="319">
        <f t="shared" si="17"/>
        <v>0</v>
      </c>
      <c r="F26" s="320">
        <f t="shared" si="19"/>
        <v>0</v>
      </c>
      <c r="G26" s="321">
        <f t="shared" si="20"/>
        <v>0</v>
      </c>
      <c r="H26" s="207">
        <f t="shared" si="21"/>
        <v>0</v>
      </c>
      <c r="I26" s="320">
        <f>$C$26</f>
        <v>0</v>
      </c>
      <c r="J26" s="318">
        <f t="shared" si="22"/>
        <v>0</v>
      </c>
      <c r="K26" s="207">
        <f t="shared" si="23"/>
        <v>0</v>
      </c>
      <c r="L26" s="320">
        <f>$C$26</f>
        <v>0</v>
      </c>
      <c r="M26" s="318">
        <f t="shared" si="24"/>
        <v>0</v>
      </c>
      <c r="N26" s="207">
        <f t="shared" si="25"/>
        <v>0</v>
      </c>
      <c r="O26" s="320">
        <f>$C$26</f>
        <v>0</v>
      </c>
      <c r="P26" s="318">
        <f t="shared" si="26"/>
        <v>0</v>
      </c>
      <c r="Q26" s="207">
        <f t="shared" si="27"/>
        <v>0</v>
      </c>
      <c r="R26" s="320">
        <f>$C$26</f>
        <v>0</v>
      </c>
      <c r="S26" s="318">
        <f t="shared" si="28"/>
        <v>0</v>
      </c>
      <c r="T26" s="205">
        <f t="shared" si="29"/>
        <v>0</v>
      </c>
      <c r="U26" s="189"/>
    </row>
    <row r="27" spans="1:21">
      <c r="A27" s="203" t="s">
        <v>242</v>
      </c>
      <c r="B27" s="203"/>
      <c r="C27" s="204">
        <v>0</v>
      </c>
      <c r="D27" s="318">
        <f t="shared" si="18"/>
        <v>0</v>
      </c>
      <c r="E27" s="319">
        <f t="shared" si="17"/>
        <v>0</v>
      </c>
      <c r="F27" s="320">
        <f t="shared" si="19"/>
        <v>0</v>
      </c>
      <c r="G27" s="321">
        <f t="shared" si="20"/>
        <v>0</v>
      </c>
      <c r="H27" s="207">
        <f t="shared" si="21"/>
        <v>0</v>
      </c>
      <c r="I27" s="320">
        <f>$C$27</f>
        <v>0</v>
      </c>
      <c r="J27" s="318">
        <f t="shared" si="22"/>
        <v>0</v>
      </c>
      <c r="K27" s="207">
        <f t="shared" si="23"/>
        <v>0</v>
      </c>
      <c r="L27" s="320">
        <f>$C$27</f>
        <v>0</v>
      </c>
      <c r="M27" s="318">
        <f t="shared" si="24"/>
        <v>0</v>
      </c>
      <c r="N27" s="207">
        <f t="shared" si="25"/>
        <v>0</v>
      </c>
      <c r="O27" s="320">
        <f>$C$27</f>
        <v>0</v>
      </c>
      <c r="P27" s="318">
        <f t="shared" si="26"/>
        <v>0</v>
      </c>
      <c r="Q27" s="207">
        <f t="shared" si="27"/>
        <v>0</v>
      </c>
      <c r="R27" s="320">
        <f>$C$27</f>
        <v>0</v>
      </c>
      <c r="S27" s="318">
        <f t="shared" si="28"/>
        <v>0</v>
      </c>
      <c r="T27" s="205">
        <f t="shared" si="29"/>
        <v>0</v>
      </c>
      <c r="U27" s="189"/>
    </row>
    <row r="28" spans="1:21">
      <c r="A28" s="203" t="s">
        <v>243</v>
      </c>
      <c r="B28" s="203"/>
      <c r="C28" s="204">
        <v>0</v>
      </c>
      <c r="D28" s="318">
        <f t="shared" si="18"/>
        <v>0</v>
      </c>
      <c r="E28" s="319">
        <f t="shared" si="17"/>
        <v>0</v>
      </c>
      <c r="F28" s="320">
        <f t="shared" si="19"/>
        <v>0</v>
      </c>
      <c r="G28" s="321">
        <f t="shared" si="20"/>
        <v>0</v>
      </c>
      <c r="H28" s="207">
        <f t="shared" si="21"/>
        <v>0</v>
      </c>
      <c r="I28" s="320">
        <f>$C$28</f>
        <v>0</v>
      </c>
      <c r="J28" s="318">
        <f t="shared" si="22"/>
        <v>0</v>
      </c>
      <c r="K28" s="207">
        <f t="shared" si="23"/>
        <v>0</v>
      </c>
      <c r="L28" s="320">
        <f>$C$28</f>
        <v>0</v>
      </c>
      <c r="M28" s="318">
        <f t="shared" si="24"/>
        <v>0</v>
      </c>
      <c r="N28" s="207">
        <f t="shared" si="25"/>
        <v>0</v>
      </c>
      <c r="O28" s="320">
        <f>$C$28</f>
        <v>0</v>
      </c>
      <c r="P28" s="318">
        <f t="shared" si="26"/>
        <v>0</v>
      </c>
      <c r="Q28" s="207">
        <f t="shared" si="27"/>
        <v>0</v>
      </c>
      <c r="R28" s="320">
        <f>$C$28</f>
        <v>0</v>
      </c>
      <c r="S28" s="318">
        <f t="shared" si="28"/>
        <v>0</v>
      </c>
      <c r="T28" s="205">
        <f t="shared" si="29"/>
        <v>0</v>
      </c>
      <c r="U28" s="189"/>
    </row>
    <row r="29" spans="1:21">
      <c r="A29" s="203" t="s">
        <v>244</v>
      </c>
      <c r="B29" s="203"/>
      <c r="C29" s="231">
        <f>SUM(C23:C28)*C20</f>
        <v>0</v>
      </c>
      <c r="D29" s="318">
        <f t="shared" si="18"/>
        <v>0</v>
      </c>
      <c r="E29" s="319">
        <f t="shared" si="17"/>
        <v>0</v>
      </c>
      <c r="F29" s="231">
        <f>SUM(F23:F28)*F20</f>
        <v>0</v>
      </c>
      <c r="G29" s="321">
        <f t="shared" si="20"/>
        <v>0</v>
      </c>
      <c r="H29" s="207">
        <f t="shared" si="21"/>
        <v>0</v>
      </c>
      <c r="I29" s="231">
        <f>SUM(I23:I28)*I20</f>
        <v>0</v>
      </c>
      <c r="J29" s="318">
        <f t="shared" si="22"/>
        <v>0</v>
      </c>
      <c r="K29" s="207">
        <f t="shared" si="23"/>
        <v>0</v>
      </c>
      <c r="L29" s="231">
        <f>SUM(L23:L28)*L20</f>
        <v>0</v>
      </c>
      <c r="M29" s="318">
        <f t="shared" si="24"/>
        <v>0</v>
      </c>
      <c r="N29" s="207">
        <f t="shared" si="25"/>
        <v>0</v>
      </c>
      <c r="O29" s="231">
        <f>SUM(O23:O28)*O20</f>
        <v>0</v>
      </c>
      <c r="P29" s="318">
        <f t="shared" si="26"/>
        <v>0</v>
      </c>
      <c r="Q29" s="207">
        <f t="shared" si="27"/>
        <v>0</v>
      </c>
      <c r="R29" s="231">
        <f>SUM(R23:R28)*R20</f>
        <v>0</v>
      </c>
      <c r="S29" s="318">
        <f t="shared" si="28"/>
        <v>0</v>
      </c>
      <c r="T29" s="205">
        <f t="shared" si="29"/>
        <v>0</v>
      </c>
      <c r="U29" s="189"/>
    </row>
    <row r="30" spans="1:21">
      <c r="A30" s="212"/>
      <c r="B30" s="213" t="s">
        <v>245</v>
      </c>
      <c r="C30" s="322">
        <f t="shared" ref="C30:T30" si="30">SUM(C23:C29)</f>
        <v>0</v>
      </c>
      <c r="D30" s="329"/>
      <c r="E30" s="226">
        <f t="shared" si="30"/>
        <v>0</v>
      </c>
      <c r="F30" s="330">
        <f t="shared" si="30"/>
        <v>0</v>
      </c>
      <c r="G30" s="323"/>
      <c r="H30" s="228">
        <f t="shared" si="30"/>
        <v>0</v>
      </c>
      <c r="I30" s="324">
        <f t="shared" si="30"/>
        <v>0</v>
      </c>
      <c r="J30" s="325"/>
      <c r="K30" s="228">
        <f t="shared" si="30"/>
        <v>0</v>
      </c>
      <c r="L30" s="330">
        <f t="shared" si="30"/>
        <v>0</v>
      </c>
      <c r="M30" s="323"/>
      <c r="N30" s="229">
        <f t="shared" si="30"/>
        <v>0</v>
      </c>
      <c r="O30" s="330">
        <f t="shared" si="30"/>
        <v>0</v>
      </c>
      <c r="P30" s="323"/>
      <c r="Q30" s="229">
        <f t="shared" si="30"/>
        <v>0</v>
      </c>
      <c r="R30" s="330">
        <f t="shared" si="30"/>
        <v>0</v>
      </c>
      <c r="S30" s="323"/>
      <c r="T30" s="226">
        <f t="shared" si="30"/>
        <v>0</v>
      </c>
      <c r="U30" s="189"/>
    </row>
    <row r="31" spans="1:21">
      <c r="A31" s="203"/>
      <c r="B31" s="203"/>
      <c r="C31" s="220"/>
      <c r="D31" s="331"/>
      <c r="E31" s="327"/>
      <c r="F31" s="222"/>
      <c r="G31" s="328"/>
      <c r="H31" s="223"/>
      <c r="I31" s="222"/>
      <c r="J31" s="328"/>
      <c r="K31" s="223"/>
      <c r="L31" s="222"/>
      <c r="M31" s="328"/>
      <c r="N31" s="223"/>
      <c r="O31" s="222"/>
      <c r="P31" s="328"/>
      <c r="Q31" s="223"/>
      <c r="R31" s="222"/>
      <c r="S31" s="328"/>
      <c r="T31" s="221"/>
      <c r="U31" s="189"/>
    </row>
    <row r="32" spans="1:21">
      <c r="A32" s="203"/>
      <c r="B32" s="203"/>
      <c r="C32" s="220"/>
      <c r="D32" s="331"/>
      <c r="E32" s="319"/>
      <c r="F32" s="224"/>
      <c r="G32" s="326"/>
      <c r="H32" s="207"/>
      <c r="I32" s="224"/>
      <c r="J32" s="326"/>
      <c r="K32" s="207"/>
      <c r="L32" s="224"/>
      <c r="M32" s="326"/>
      <c r="N32" s="207"/>
      <c r="O32" s="224"/>
      <c r="P32" s="326"/>
      <c r="Q32" s="207"/>
      <c r="R32" s="224"/>
      <c r="S32" s="326"/>
      <c r="T32" s="205"/>
      <c r="U32" s="189"/>
    </row>
    <row r="33" spans="1:21">
      <c r="A33" s="201" t="s">
        <v>246</v>
      </c>
      <c r="B33" s="201"/>
      <c r="C33" s="204">
        <v>0</v>
      </c>
      <c r="D33" s="318">
        <f>$E$9</f>
        <v>0</v>
      </c>
      <c r="E33" s="319">
        <f>$E$9*C33</f>
        <v>0</v>
      </c>
      <c r="F33" s="320">
        <f>$C$33*115%</f>
        <v>0</v>
      </c>
      <c r="G33" s="332">
        <f t="shared" ref="G33:G36" si="31">$H$9</f>
        <v>0</v>
      </c>
      <c r="H33" s="207">
        <f>$H$9*F33</f>
        <v>0</v>
      </c>
      <c r="I33" s="320">
        <f>$C$33*125%</f>
        <v>0</v>
      </c>
      <c r="J33" s="321">
        <f>$K$9</f>
        <v>0</v>
      </c>
      <c r="K33" s="207">
        <f t="shared" ref="K33:K36" si="32">$K$9*$I33</f>
        <v>0</v>
      </c>
      <c r="L33" s="320">
        <f>$C$33*140%</f>
        <v>0</v>
      </c>
      <c r="M33" s="321">
        <f>$N$9</f>
        <v>0</v>
      </c>
      <c r="N33" s="207">
        <f t="shared" ref="N33:N36" si="33">$N$9*L33</f>
        <v>0</v>
      </c>
      <c r="O33" s="320">
        <f>$C$33*150%</f>
        <v>0</v>
      </c>
      <c r="P33" s="321">
        <f>$Q$9</f>
        <v>0</v>
      </c>
      <c r="Q33" s="207">
        <f t="shared" ref="Q33:Q36" si="34">$Q$9*O33</f>
        <v>0</v>
      </c>
      <c r="R33" s="320">
        <f>$C$33*165%</f>
        <v>0</v>
      </c>
      <c r="S33" s="321">
        <f>$T$9</f>
        <v>0</v>
      </c>
      <c r="T33" s="205">
        <f>$T$9*R33</f>
        <v>0</v>
      </c>
      <c r="U33" s="189"/>
    </row>
    <row r="34" spans="1:21">
      <c r="A34" s="201" t="s">
        <v>247</v>
      </c>
      <c r="B34" s="201"/>
      <c r="C34" s="204">
        <v>0</v>
      </c>
      <c r="D34" s="318">
        <f t="shared" ref="D34:D36" si="35">$E$9</f>
        <v>0</v>
      </c>
      <c r="E34" s="319">
        <f>$E$9*C34</f>
        <v>0</v>
      </c>
      <c r="F34" s="320">
        <f>$C$34</f>
        <v>0</v>
      </c>
      <c r="G34" s="321">
        <f t="shared" si="31"/>
        <v>0</v>
      </c>
      <c r="H34" s="207">
        <f>$H$9*F34</f>
        <v>0</v>
      </c>
      <c r="I34" s="320">
        <f>$C$34</f>
        <v>0</v>
      </c>
      <c r="J34" s="321">
        <f t="shared" ref="J34:J36" si="36">$K$9</f>
        <v>0</v>
      </c>
      <c r="K34" s="207">
        <f>$K$9*$I34</f>
        <v>0</v>
      </c>
      <c r="L34" s="320">
        <f>$C$34</f>
        <v>0</v>
      </c>
      <c r="M34" s="321">
        <f t="shared" ref="M34:M36" si="37">$N$9</f>
        <v>0</v>
      </c>
      <c r="N34" s="207">
        <f t="shared" si="33"/>
        <v>0</v>
      </c>
      <c r="O34" s="320">
        <f>$C$34</f>
        <v>0</v>
      </c>
      <c r="P34" s="321">
        <f t="shared" ref="P34:P36" si="38">$Q$9</f>
        <v>0</v>
      </c>
      <c r="Q34" s="207">
        <f t="shared" si="34"/>
        <v>0</v>
      </c>
      <c r="R34" s="320">
        <f>$C$34</f>
        <v>0</v>
      </c>
      <c r="S34" s="321">
        <f t="shared" ref="S34:S36" si="39">$T$9</f>
        <v>0</v>
      </c>
      <c r="T34" s="205">
        <f>$T$7*R34</f>
        <v>0</v>
      </c>
      <c r="U34" s="189"/>
    </row>
    <row r="35" spans="1:21">
      <c r="A35" s="230" t="s">
        <v>248</v>
      </c>
      <c r="B35" s="230"/>
      <c r="C35" s="204">
        <v>0</v>
      </c>
      <c r="D35" s="318">
        <f t="shared" si="35"/>
        <v>0</v>
      </c>
      <c r="E35" s="319">
        <f>$E$9*C35</f>
        <v>0</v>
      </c>
      <c r="F35" s="320">
        <f>$C$35</f>
        <v>0</v>
      </c>
      <c r="G35" s="321">
        <f t="shared" si="31"/>
        <v>0</v>
      </c>
      <c r="H35" s="207">
        <f t="shared" ref="H35:H36" si="40">$H$9*F35</f>
        <v>0</v>
      </c>
      <c r="I35" s="320">
        <f>$C$35</f>
        <v>0</v>
      </c>
      <c r="J35" s="321">
        <f t="shared" si="36"/>
        <v>0</v>
      </c>
      <c r="K35" s="207">
        <f t="shared" si="32"/>
        <v>0</v>
      </c>
      <c r="L35" s="320">
        <f>$C$35</f>
        <v>0</v>
      </c>
      <c r="M35" s="321">
        <f t="shared" si="37"/>
        <v>0</v>
      </c>
      <c r="N35" s="207">
        <f t="shared" si="33"/>
        <v>0</v>
      </c>
      <c r="O35" s="320">
        <f>$C$35</f>
        <v>0</v>
      </c>
      <c r="P35" s="321">
        <f t="shared" si="38"/>
        <v>0</v>
      </c>
      <c r="Q35" s="207">
        <f t="shared" si="34"/>
        <v>0</v>
      </c>
      <c r="R35" s="320">
        <f>$C$35</f>
        <v>0</v>
      </c>
      <c r="S35" s="321">
        <f t="shared" si="39"/>
        <v>0</v>
      </c>
      <c r="T35" s="205">
        <f>$T$7*R35</f>
        <v>0</v>
      </c>
      <c r="U35" s="189"/>
    </row>
    <row r="36" spans="1:21">
      <c r="A36" s="230" t="s">
        <v>249</v>
      </c>
      <c r="B36" s="230"/>
      <c r="C36" s="204">
        <v>0</v>
      </c>
      <c r="D36" s="318">
        <f t="shared" si="35"/>
        <v>0</v>
      </c>
      <c r="E36" s="319">
        <f>$E$9*C36</f>
        <v>0</v>
      </c>
      <c r="F36" s="320">
        <f>$C$36</f>
        <v>0</v>
      </c>
      <c r="G36" s="321">
        <f t="shared" si="31"/>
        <v>0</v>
      </c>
      <c r="H36" s="207">
        <f t="shared" si="40"/>
        <v>0</v>
      </c>
      <c r="I36" s="320">
        <f>$C$36</f>
        <v>0</v>
      </c>
      <c r="J36" s="321">
        <f t="shared" si="36"/>
        <v>0</v>
      </c>
      <c r="K36" s="207">
        <f t="shared" si="32"/>
        <v>0</v>
      </c>
      <c r="L36" s="320">
        <f>$C$36</f>
        <v>0</v>
      </c>
      <c r="M36" s="321">
        <f t="shared" si="37"/>
        <v>0</v>
      </c>
      <c r="N36" s="207">
        <f t="shared" si="33"/>
        <v>0</v>
      </c>
      <c r="O36" s="320">
        <f>$C$36</f>
        <v>0</v>
      </c>
      <c r="P36" s="321">
        <f t="shared" si="38"/>
        <v>0</v>
      </c>
      <c r="Q36" s="207">
        <f t="shared" si="34"/>
        <v>0</v>
      </c>
      <c r="R36" s="320">
        <f>$C$36</f>
        <v>0</v>
      </c>
      <c r="S36" s="321">
        <f t="shared" si="39"/>
        <v>0</v>
      </c>
      <c r="T36" s="205">
        <f>$T$7*R36</f>
        <v>0</v>
      </c>
      <c r="U36" s="189"/>
    </row>
    <row r="37" spans="1:21">
      <c r="A37" s="201"/>
      <c r="B37" s="201"/>
      <c r="C37" s="231"/>
      <c r="D37" s="333"/>
      <c r="E37" s="319"/>
      <c r="F37" s="231"/>
      <c r="G37" s="333"/>
      <c r="H37" s="207"/>
      <c r="I37" s="231"/>
      <c r="J37" s="333"/>
      <c r="K37" s="207"/>
      <c r="L37" s="231"/>
      <c r="M37" s="333"/>
      <c r="N37" s="207"/>
      <c r="O37" s="231"/>
      <c r="P37" s="333"/>
      <c r="Q37" s="207"/>
      <c r="R37" s="231"/>
      <c r="S37" s="333"/>
      <c r="T37" s="205"/>
      <c r="U37" s="189"/>
    </row>
    <row r="38" spans="1:21">
      <c r="A38" s="334"/>
      <c r="B38" s="335" t="s">
        <v>250</v>
      </c>
      <c r="C38" s="336">
        <f t="shared" ref="C38:T38" si="41">SUM(C33:C36)+C20+C30</f>
        <v>0</v>
      </c>
      <c r="D38" s="337"/>
      <c r="E38" s="338">
        <f t="shared" si="41"/>
        <v>0</v>
      </c>
      <c r="F38" s="339">
        <f t="shared" si="41"/>
        <v>0</v>
      </c>
      <c r="G38" s="340"/>
      <c r="H38" s="341">
        <f t="shared" si="41"/>
        <v>0</v>
      </c>
      <c r="I38" s="339">
        <f t="shared" si="41"/>
        <v>0</v>
      </c>
      <c r="J38" s="340"/>
      <c r="K38" s="341">
        <f t="shared" si="41"/>
        <v>0</v>
      </c>
      <c r="L38" s="339">
        <f t="shared" si="41"/>
        <v>0</v>
      </c>
      <c r="M38" s="340"/>
      <c r="N38" s="341">
        <f t="shared" si="41"/>
        <v>0</v>
      </c>
      <c r="O38" s="339">
        <f t="shared" si="41"/>
        <v>0</v>
      </c>
      <c r="P38" s="340"/>
      <c r="Q38" s="341">
        <f t="shared" si="41"/>
        <v>0</v>
      </c>
      <c r="R38" s="339">
        <f t="shared" si="41"/>
        <v>0</v>
      </c>
      <c r="S38" s="342"/>
      <c r="T38" s="343">
        <f t="shared" si="41"/>
        <v>0</v>
      </c>
      <c r="U38" s="189"/>
    </row>
    <row r="39" spans="1:21">
      <c r="A39" s="203"/>
      <c r="B39" s="201"/>
      <c r="C39" s="220"/>
      <c r="D39" s="331"/>
      <c r="E39" s="319"/>
      <c r="F39" s="224"/>
      <c r="G39" s="326"/>
      <c r="H39" s="207"/>
      <c r="I39" s="224"/>
      <c r="J39" s="326"/>
      <c r="K39" s="207"/>
      <c r="L39" s="224"/>
      <c r="M39" s="326"/>
      <c r="N39" s="207"/>
      <c r="O39" s="224"/>
      <c r="P39" s="326"/>
      <c r="Q39" s="207"/>
      <c r="R39" s="224"/>
      <c r="S39" s="326"/>
      <c r="T39" s="205"/>
      <c r="U39" s="189"/>
    </row>
    <row r="40" spans="1:21">
      <c r="A40" s="191" t="s">
        <v>251</v>
      </c>
      <c r="B40" s="238"/>
      <c r="C40" s="220"/>
      <c r="D40" s="331"/>
      <c r="E40" s="344"/>
      <c r="F40" s="345"/>
      <c r="G40" s="346"/>
      <c r="H40" s="207"/>
      <c r="I40" s="224"/>
      <c r="J40" s="326"/>
      <c r="K40" s="207"/>
      <c r="L40" s="224"/>
      <c r="M40" s="326"/>
      <c r="N40" s="207"/>
      <c r="O40" s="224"/>
      <c r="P40" s="326"/>
      <c r="Q40" s="207"/>
      <c r="R40" s="224"/>
      <c r="S40" s="326"/>
      <c r="T40" s="205"/>
      <c r="U40" s="189"/>
    </row>
    <row r="41" spans="1:21">
      <c r="A41" s="230" t="s">
        <v>252</v>
      </c>
      <c r="B41" s="201"/>
      <c r="C41" s="204">
        <v>0</v>
      </c>
      <c r="D41" s="318">
        <f t="shared" ref="D41:D44" si="42">$E$7</f>
        <v>0</v>
      </c>
      <c r="E41" s="344">
        <f>$E$7*C41</f>
        <v>0</v>
      </c>
      <c r="F41" s="347">
        <f>$C$41</f>
        <v>0</v>
      </c>
      <c r="G41" s="348">
        <f>$H$7</f>
        <v>0</v>
      </c>
      <c r="H41" s="207">
        <f>$H$9*F41</f>
        <v>0</v>
      </c>
      <c r="I41" s="320">
        <f>$C$41</f>
        <v>0</v>
      </c>
      <c r="J41" s="348">
        <f>$K$7</f>
        <v>0</v>
      </c>
      <c r="K41" s="207">
        <f>$K$9*I41</f>
        <v>0</v>
      </c>
      <c r="L41" s="320">
        <f>$C$41</f>
        <v>0</v>
      </c>
      <c r="M41" s="348">
        <f>$N$7</f>
        <v>0</v>
      </c>
      <c r="N41" s="207">
        <f t="shared" ref="N41:N44" si="43">$N$9*L41</f>
        <v>0</v>
      </c>
      <c r="O41" s="320">
        <f>$C$41</f>
        <v>0</v>
      </c>
      <c r="P41" s="348">
        <f>$Q$7</f>
        <v>0</v>
      </c>
      <c r="Q41" s="207">
        <f t="shared" ref="Q41:Q44" si="44">$Q$9*O41</f>
        <v>0</v>
      </c>
      <c r="R41" s="320">
        <f>$C$41</f>
        <v>0</v>
      </c>
      <c r="S41" s="348">
        <f>$T$7</f>
        <v>0</v>
      </c>
      <c r="T41" s="205">
        <f>$T$7*R41</f>
        <v>0</v>
      </c>
      <c r="U41" s="189"/>
    </row>
    <row r="42" spans="1:21">
      <c r="A42" s="230" t="s">
        <v>294</v>
      </c>
      <c r="B42" s="201"/>
      <c r="C42" s="204">
        <v>0</v>
      </c>
      <c r="D42" s="318">
        <f t="shared" si="42"/>
        <v>0</v>
      </c>
      <c r="E42" s="344">
        <f t="shared" ref="E42:E44" si="45">$E$7*C42</f>
        <v>0</v>
      </c>
      <c r="F42" s="347">
        <f>$C$42</f>
        <v>0</v>
      </c>
      <c r="G42" s="348">
        <f t="shared" ref="G42:G44" si="46">$H$7</f>
        <v>0</v>
      </c>
      <c r="H42" s="207">
        <f t="shared" ref="H42:H44" si="47">$H$9*F42</f>
        <v>0</v>
      </c>
      <c r="I42" s="320">
        <f>$C$42</f>
        <v>0</v>
      </c>
      <c r="J42" s="348">
        <f t="shared" ref="J42:J44" si="48">$K$7</f>
        <v>0</v>
      </c>
      <c r="K42" s="207">
        <f t="shared" ref="K42:K44" si="49">$K$9*I42</f>
        <v>0</v>
      </c>
      <c r="L42" s="320">
        <f>$C$42</f>
        <v>0</v>
      </c>
      <c r="M42" s="348">
        <f t="shared" ref="M42:M44" si="50">$N$7</f>
        <v>0</v>
      </c>
      <c r="N42" s="207">
        <f t="shared" si="43"/>
        <v>0</v>
      </c>
      <c r="O42" s="320">
        <f>$C$42</f>
        <v>0</v>
      </c>
      <c r="P42" s="348">
        <f t="shared" ref="P42:P44" si="51">$Q$7</f>
        <v>0</v>
      </c>
      <c r="Q42" s="207">
        <f t="shared" si="44"/>
        <v>0</v>
      </c>
      <c r="R42" s="320">
        <f>$C$42</f>
        <v>0</v>
      </c>
      <c r="S42" s="348">
        <f t="shared" ref="S42:S44" si="52">$T$7</f>
        <v>0</v>
      </c>
      <c r="T42" s="205">
        <f t="shared" ref="T42:T44" si="53">$T$7*R42</f>
        <v>0</v>
      </c>
      <c r="U42" s="189"/>
    </row>
    <row r="43" spans="1:21">
      <c r="A43" s="201" t="s">
        <v>254</v>
      </c>
      <c r="B43" s="201"/>
      <c r="C43" s="204">
        <v>0</v>
      </c>
      <c r="D43" s="318">
        <f t="shared" si="42"/>
        <v>0</v>
      </c>
      <c r="E43" s="344">
        <f t="shared" si="45"/>
        <v>0</v>
      </c>
      <c r="F43" s="347">
        <f>$C$43</f>
        <v>0</v>
      </c>
      <c r="G43" s="348">
        <f t="shared" si="46"/>
        <v>0</v>
      </c>
      <c r="H43" s="207">
        <f t="shared" si="47"/>
        <v>0</v>
      </c>
      <c r="I43" s="320">
        <f>$C$43</f>
        <v>0</v>
      </c>
      <c r="J43" s="348">
        <f t="shared" si="48"/>
        <v>0</v>
      </c>
      <c r="K43" s="207">
        <f t="shared" si="49"/>
        <v>0</v>
      </c>
      <c r="L43" s="320">
        <f>$C$43</f>
        <v>0</v>
      </c>
      <c r="M43" s="348">
        <f t="shared" si="50"/>
        <v>0</v>
      </c>
      <c r="N43" s="207">
        <f t="shared" si="43"/>
        <v>0</v>
      </c>
      <c r="O43" s="320">
        <f>$C$43</f>
        <v>0</v>
      </c>
      <c r="P43" s="348">
        <f t="shared" si="51"/>
        <v>0</v>
      </c>
      <c r="Q43" s="207">
        <f t="shared" si="44"/>
        <v>0</v>
      </c>
      <c r="R43" s="320">
        <f>$C$43</f>
        <v>0</v>
      </c>
      <c r="S43" s="348">
        <f t="shared" si="52"/>
        <v>0</v>
      </c>
      <c r="T43" s="205">
        <f t="shared" si="53"/>
        <v>0</v>
      </c>
      <c r="U43" s="189"/>
    </row>
    <row r="44" spans="1:21">
      <c r="A44" s="201" t="s">
        <v>255</v>
      </c>
      <c r="B44" s="201"/>
      <c r="C44" s="204">
        <v>0</v>
      </c>
      <c r="D44" s="318">
        <f t="shared" si="42"/>
        <v>0</v>
      </c>
      <c r="E44" s="344">
        <f t="shared" si="45"/>
        <v>0</v>
      </c>
      <c r="F44" s="349">
        <f>$C$44</f>
        <v>0</v>
      </c>
      <c r="G44" s="348">
        <f t="shared" si="46"/>
        <v>0</v>
      </c>
      <c r="H44" s="207">
        <f t="shared" si="47"/>
        <v>0</v>
      </c>
      <c r="I44" s="350">
        <f>$C$44</f>
        <v>0</v>
      </c>
      <c r="J44" s="348">
        <f t="shared" si="48"/>
        <v>0</v>
      </c>
      <c r="K44" s="207">
        <f t="shared" si="49"/>
        <v>0</v>
      </c>
      <c r="L44" s="350">
        <f>$C$44</f>
        <v>0</v>
      </c>
      <c r="M44" s="348">
        <f t="shared" si="50"/>
        <v>0</v>
      </c>
      <c r="N44" s="207">
        <f t="shared" si="43"/>
        <v>0</v>
      </c>
      <c r="O44" s="350">
        <f>$C$44</f>
        <v>0</v>
      </c>
      <c r="P44" s="348">
        <f t="shared" si="51"/>
        <v>0</v>
      </c>
      <c r="Q44" s="207">
        <f t="shared" si="44"/>
        <v>0</v>
      </c>
      <c r="R44" s="350">
        <f>$C$44</f>
        <v>0</v>
      </c>
      <c r="S44" s="348">
        <f t="shared" si="52"/>
        <v>0</v>
      </c>
      <c r="T44" s="205">
        <f t="shared" si="53"/>
        <v>0</v>
      </c>
      <c r="U44" s="189"/>
    </row>
    <row r="45" spans="1:21">
      <c r="A45" s="351"/>
      <c r="B45" s="335" t="s">
        <v>256</v>
      </c>
      <c r="C45" s="336">
        <f t="shared" ref="C45:T45" si="54">SUM(C41:C44)</f>
        <v>0</v>
      </c>
      <c r="D45" s="337"/>
      <c r="E45" s="352">
        <f t="shared" si="54"/>
        <v>0</v>
      </c>
      <c r="F45" s="353">
        <f t="shared" si="54"/>
        <v>0</v>
      </c>
      <c r="G45" s="354"/>
      <c r="H45" s="341">
        <f t="shared" si="54"/>
        <v>0</v>
      </c>
      <c r="I45" s="339">
        <f t="shared" si="54"/>
        <v>0</v>
      </c>
      <c r="J45" s="340"/>
      <c r="K45" s="341">
        <f t="shared" si="54"/>
        <v>0</v>
      </c>
      <c r="L45" s="339">
        <f t="shared" si="54"/>
        <v>0</v>
      </c>
      <c r="M45" s="340"/>
      <c r="N45" s="341">
        <f t="shared" si="54"/>
        <v>0</v>
      </c>
      <c r="O45" s="339">
        <f t="shared" si="54"/>
        <v>0</v>
      </c>
      <c r="P45" s="340"/>
      <c r="Q45" s="341">
        <f t="shared" si="54"/>
        <v>0</v>
      </c>
      <c r="R45" s="339">
        <f t="shared" si="54"/>
        <v>0</v>
      </c>
      <c r="S45" s="340"/>
      <c r="T45" s="338">
        <f t="shared" si="54"/>
        <v>0</v>
      </c>
      <c r="U45" s="189"/>
    </row>
    <row r="46" spans="1:21">
      <c r="A46" s="201"/>
      <c r="B46" s="197"/>
      <c r="C46" s="220"/>
      <c r="D46" s="331"/>
      <c r="E46" s="344"/>
      <c r="F46" s="345"/>
      <c r="G46" s="346"/>
      <c r="H46" s="207"/>
      <c r="I46" s="224"/>
      <c r="J46" s="326"/>
      <c r="K46" s="207"/>
      <c r="L46" s="224"/>
      <c r="M46" s="326"/>
      <c r="N46" s="207"/>
      <c r="O46" s="224"/>
      <c r="P46" s="326"/>
      <c r="Q46" s="207"/>
      <c r="R46" s="224"/>
      <c r="S46" s="326"/>
      <c r="T46" s="205"/>
      <c r="U46" s="189"/>
    </row>
    <row r="47" spans="1:21">
      <c r="A47" s="191" t="s">
        <v>257</v>
      </c>
      <c r="B47" s="238"/>
      <c r="C47" s="220"/>
      <c r="D47" s="331"/>
      <c r="E47" s="344"/>
      <c r="F47" s="345"/>
      <c r="G47" s="346"/>
      <c r="H47" s="207"/>
      <c r="I47" s="224"/>
      <c r="J47" s="326"/>
      <c r="K47" s="207"/>
      <c r="L47" s="224"/>
      <c r="M47" s="326"/>
      <c r="N47" s="207"/>
      <c r="O47" s="224"/>
      <c r="P47" s="326"/>
      <c r="Q47" s="207"/>
      <c r="R47" s="224"/>
      <c r="S47" s="326"/>
      <c r="T47" s="205"/>
      <c r="U47" s="189"/>
    </row>
    <row r="48" spans="1:21">
      <c r="A48" s="201" t="s">
        <v>258</v>
      </c>
      <c r="B48" s="201"/>
      <c r="C48" s="204">
        <v>0</v>
      </c>
      <c r="D48" s="318">
        <f t="shared" ref="D48:D59" si="55">$E$7</f>
        <v>0</v>
      </c>
      <c r="E48" s="344">
        <f>$E$7*C48</f>
        <v>0</v>
      </c>
      <c r="F48" s="347">
        <f>$C$48</f>
        <v>0</v>
      </c>
      <c r="G48" s="332">
        <f>$H$7</f>
        <v>0</v>
      </c>
      <c r="H48" s="207">
        <f>$H$9*F48</f>
        <v>0</v>
      </c>
      <c r="I48" s="320">
        <f>$C$48</f>
        <v>0</v>
      </c>
      <c r="J48" s="332">
        <f>$K$7</f>
        <v>0</v>
      </c>
      <c r="K48" s="207">
        <f>$K$9*I48</f>
        <v>0</v>
      </c>
      <c r="L48" s="320">
        <f>$C$48</f>
        <v>0</v>
      </c>
      <c r="M48" s="332">
        <f>$N$7</f>
        <v>0</v>
      </c>
      <c r="N48" s="207">
        <f t="shared" ref="N48:N59" si="56">$N$9*L48</f>
        <v>0</v>
      </c>
      <c r="O48" s="320">
        <f t="shared" ref="O48" si="57">$C$48</f>
        <v>0</v>
      </c>
      <c r="P48" s="332">
        <f>$Q$7</f>
        <v>0</v>
      </c>
      <c r="Q48" s="207">
        <f t="shared" ref="Q48:Q59" si="58">$Q$9*O48</f>
        <v>0</v>
      </c>
      <c r="R48" s="320">
        <f>$C$48</f>
        <v>0</v>
      </c>
      <c r="S48" s="332">
        <f>$T$7</f>
        <v>0</v>
      </c>
      <c r="T48" s="205">
        <f>$T$7*R48</f>
        <v>0</v>
      </c>
      <c r="U48" s="189"/>
    </row>
    <row r="49" spans="1:21">
      <c r="A49" s="201" t="s">
        <v>259</v>
      </c>
      <c r="B49" s="201"/>
      <c r="C49" s="204">
        <v>0</v>
      </c>
      <c r="D49" s="318">
        <f t="shared" si="55"/>
        <v>0</v>
      </c>
      <c r="E49" s="344">
        <f t="shared" ref="E49:E59" si="59">$E$7*C49</f>
        <v>0</v>
      </c>
      <c r="F49" s="347">
        <f>$C$49</f>
        <v>0</v>
      </c>
      <c r="G49" s="332">
        <f t="shared" ref="G49:G59" si="60">$H$7</f>
        <v>0</v>
      </c>
      <c r="H49" s="207">
        <f t="shared" ref="H49:H59" si="61">$H$9*F49</f>
        <v>0</v>
      </c>
      <c r="I49" s="320">
        <f>$C$49</f>
        <v>0</v>
      </c>
      <c r="J49" s="332">
        <f t="shared" ref="J49:J59" si="62">$K$7</f>
        <v>0</v>
      </c>
      <c r="K49" s="207">
        <f t="shared" ref="K49:K59" si="63">$K$9*I49</f>
        <v>0</v>
      </c>
      <c r="L49" s="320">
        <f>$C$49</f>
        <v>0</v>
      </c>
      <c r="M49" s="332">
        <f t="shared" ref="M49:M59" si="64">$N$7</f>
        <v>0</v>
      </c>
      <c r="N49" s="207">
        <f t="shared" si="56"/>
        <v>0</v>
      </c>
      <c r="O49" s="320">
        <f>$C$49</f>
        <v>0</v>
      </c>
      <c r="P49" s="332">
        <f t="shared" ref="P49:P59" si="65">$Q$7</f>
        <v>0</v>
      </c>
      <c r="Q49" s="207">
        <f t="shared" si="58"/>
        <v>0</v>
      </c>
      <c r="R49" s="320">
        <f>$C$49</f>
        <v>0</v>
      </c>
      <c r="S49" s="332">
        <f t="shared" ref="S49:S59" si="66">$T$7</f>
        <v>0</v>
      </c>
      <c r="T49" s="205">
        <f t="shared" ref="T49:T59" si="67">$T$7*R49</f>
        <v>0</v>
      </c>
      <c r="U49" s="189"/>
    </row>
    <row r="50" spans="1:21">
      <c r="A50" s="201" t="s">
        <v>260</v>
      </c>
      <c r="B50" s="201"/>
      <c r="C50" s="355"/>
      <c r="D50" s="318"/>
      <c r="E50" s="344"/>
      <c r="F50" s="356"/>
      <c r="G50" s="332"/>
      <c r="H50" s="207"/>
      <c r="I50" s="231"/>
      <c r="J50" s="332"/>
      <c r="K50" s="207"/>
      <c r="L50" s="231"/>
      <c r="M50" s="332"/>
      <c r="N50" s="207"/>
      <c r="O50" s="231"/>
      <c r="P50" s="332"/>
      <c r="Q50" s="207"/>
      <c r="R50" s="231"/>
      <c r="S50" s="332"/>
      <c r="T50" s="205"/>
      <c r="U50" s="189"/>
    </row>
    <row r="51" spans="1:21">
      <c r="A51" s="245" t="s">
        <v>261</v>
      </c>
      <c r="B51" s="203"/>
      <c r="C51" s="204">
        <v>0</v>
      </c>
      <c r="D51" s="318">
        <f t="shared" si="55"/>
        <v>0</v>
      </c>
      <c r="E51" s="344">
        <f t="shared" si="59"/>
        <v>0</v>
      </c>
      <c r="F51" s="347">
        <f>$C$51</f>
        <v>0</v>
      </c>
      <c r="G51" s="332">
        <f t="shared" si="60"/>
        <v>0</v>
      </c>
      <c r="H51" s="207">
        <f t="shared" si="61"/>
        <v>0</v>
      </c>
      <c r="I51" s="320">
        <f>$C$51</f>
        <v>0</v>
      </c>
      <c r="J51" s="332">
        <f t="shared" si="62"/>
        <v>0</v>
      </c>
      <c r="K51" s="207">
        <f t="shared" si="63"/>
        <v>0</v>
      </c>
      <c r="L51" s="320">
        <f>$C$51</f>
        <v>0</v>
      </c>
      <c r="M51" s="332">
        <f t="shared" si="64"/>
        <v>0</v>
      </c>
      <c r="N51" s="207">
        <f t="shared" si="56"/>
        <v>0</v>
      </c>
      <c r="O51" s="320">
        <f>$C$51</f>
        <v>0</v>
      </c>
      <c r="P51" s="332">
        <f t="shared" si="65"/>
        <v>0</v>
      </c>
      <c r="Q51" s="207">
        <f t="shared" si="58"/>
        <v>0</v>
      </c>
      <c r="R51" s="320">
        <f>$C$51</f>
        <v>0</v>
      </c>
      <c r="S51" s="332">
        <f t="shared" si="66"/>
        <v>0</v>
      </c>
      <c r="T51" s="205">
        <f t="shared" si="67"/>
        <v>0</v>
      </c>
      <c r="U51" s="189"/>
    </row>
    <row r="52" spans="1:21">
      <c r="A52" s="203" t="s">
        <v>262</v>
      </c>
      <c r="B52" s="203"/>
      <c r="C52" s="204">
        <v>0</v>
      </c>
      <c r="D52" s="318">
        <f t="shared" si="55"/>
        <v>0</v>
      </c>
      <c r="E52" s="344">
        <f t="shared" si="59"/>
        <v>0</v>
      </c>
      <c r="F52" s="347">
        <f>$C$52</f>
        <v>0</v>
      </c>
      <c r="G52" s="332">
        <f t="shared" si="60"/>
        <v>0</v>
      </c>
      <c r="H52" s="207">
        <f t="shared" si="61"/>
        <v>0</v>
      </c>
      <c r="I52" s="320">
        <f>$C$52</f>
        <v>0</v>
      </c>
      <c r="J52" s="332">
        <f t="shared" si="62"/>
        <v>0</v>
      </c>
      <c r="K52" s="207">
        <f t="shared" si="63"/>
        <v>0</v>
      </c>
      <c r="L52" s="320">
        <f>$C$52</f>
        <v>0</v>
      </c>
      <c r="M52" s="332">
        <f t="shared" si="64"/>
        <v>0</v>
      </c>
      <c r="N52" s="207">
        <f t="shared" si="56"/>
        <v>0</v>
      </c>
      <c r="O52" s="320">
        <f>$C$52</f>
        <v>0</v>
      </c>
      <c r="P52" s="332">
        <f t="shared" si="65"/>
        <v>0</v>
      </c>
      <c r="Q52" s="207">
        <f t="shared" si="58"/>
        <v>0</v>
      </c>
      <c r="R52" s="320">
        <f>$C$52</f>
        <v>0</v>
      </c>
      <c r="S52" s="332">
        <f t="shared" si="66"/>
        <v>0</v>
      </c>
      <c r="T52" s="205">
        <f t="shared" si="67"/>
        <v>0</v>
      </c>
      <c r="U52" s="189"/>
    </row>
    <row r="53" spans="1:21">
      <c r="A53" s="203" t="s">
        <v>263</v>
      </c>
      <c r="B53" s="203"/>
      <c r="C53" s="204">
        <v>0</v>
      </c>
      <c r="D53" s="318">
        <f t="shared" si="55"/>
        <v>0</v>
      </c>
      <c r="E53" s="344">
        <f t="shared" si="59"/>
        <v>0</v>
      </c>
      <c r="F53" s="347">
        <f>$C$53</f>
        <v>0</v>
      </c>
      <c r="G53" s="332">
        <f t="shared" si="60"/>
        <v>0</v>
      </c>
      <c r="H53" s="207">
        <f t="shared" si="61"/>
        <v>0</v>
      </c>
      <c r="I53" s="320">
        <f>$C$53</f>
        <v>0</v>
      </c>
      <c r="J53" s="332">
        <f t="shared" si="62"/>
        <v>0</v>
      </c>
      <c r="K53" s="207">
        <f t="shared" si="63"/>
        <v>0</v>
      </c>
      <c r="L53" s="320">
        <f>$C$53</f>
        <v>0</v>
      </c>
      <c r="M53" s="332">
        <f t="shared" si="64"/>
        <v>0</v>
      </c>
      <c r="N53" s="207">
        <f t="shared" si="56"/>
        <v>0</v>
      </c>
      <c r="O53" s="320">
        <f>$C$53</f>
        <v>0</v>
      </c>
      <c r="P53" s="332">
        <f t="shared" si="65"/>
        <v>0</v>
      </c>
      <c r="Q53" s="207">
        <f t="shared" si="58"/>
        <v>0</v>
      </c>
      <c r="R53" s="320">
        <f>$C$53</f>
        <v>0</v>
      </c>
      <c r="S53" s="332">
        <f t="shared" si="66"/>
        <v>0</v>
      </c>
      <c r="T53" s="205">
        <f t="shared" si="67"/>
        <v>0</v>
      </c>
      <c r="U53" s="189"/>
    </row>
    <row r="54" spans="1:21">
      <c r="A54" s="203" t="s">
        <v>264</v>
      </c>
      <c r="B54" s="203"/>
      <c r="C54" s="204">
        <v>0</v>
      </c>
      <c r="D54" s="318">
        <f t="shared" si="55"/>
        <v>0</v>
      </c>
      <c r="E54" s="344">
        <f t="shared" si="59"/>
        <v>0</v>
      </c>
      <c r="F54" s="347">
        <f>$C$54</f>
        <v>0</v>
      </c>
      <c r="G54" s="332">
        <f t="shared" si="60"/>
        <v>0</v>
      </c>
      <c r="H54" s="207">
        <f t="shared" si="61"/>
        <v>0</v>
      </c>
      <c r="I54" s="320">
        <f>$C$54</f>
        <v>0</v>
      </c>
      <c r="J54" s="332">
        <f t="shared" si="62"/>
        <v>0</v>
      </c>
      <c r="K54" s="207">
        <f t="shared" si="63"/>
        <v>0</v>
      </c>
      <c r="L54" s="320">
        <f>$C$54</f>
        <v>0</v>
      </c>
      <c r="M54" s="332">
        <f t="shared" si="64"/>
        <v>0</v>
      </c>
      <c r="N54" s="207">
        <f t="shared" si="56"/>
        <v>0</v>
      </c>
      <c r="O54" s="320">
        <f>$C$54</f>
        <v>0</v>
      </c>
      <c r="P54" s="332">
        <f t="shared" si="65"/>
        <v>0</v>
      </c>
      <c r="Q54" s="207">
        <f t="shared" si="58"/>
        <v>0</v>
      </c>
      <c r="R54" s="320">
        <f>$C$54</f>
        <v>0</v>
      </c>
      <c r="S54" s="332">
        <f t="shared" si="66"/>
        <v>0</v>
      </c>
      <c r="T54" s="205">
        <f t="shared" si="67"/>
        <v>0</v>
      </c>
      <c r="U54" s="189"/>
    </row>
    <row r="55" spans="1:21">
      <c r="A55" s="203" t="s">
        <v>265</v>
      </c>
      <c r="B55" s="203"/>
      <c r="C55" s="204">
        <v>0</v>
      </c>
      <c r="D55" s="318">
        <f t="shared" si="55"/>
        <v>0</v>
      </c>
      <c r="E55" s="344">
        <f t="shared" si="59"/>
        <v>0</v>
      </c>
      <c r="F55" s="347">
        <f>$C$55</f>
        <v>0</v>
      </c>
      <c r="G55" s="332">
        <f t="shared" si="60"/>
        <v>0</v>
      </c>
      <c r="H55" s="207">
        <f t="shared" si="61"/>
        <v>0</v>
      </c>
      <c r="I55" s="320">
        <f>$C$55</f>
        <v>0</v>
      </c>
      <c r="J55" s="332">
        <f t="shared" si="62"/>
        <v>0</v>
      </c>
      <c r="K55" s="207">
        <f t="shared" si="63"/>
        <v>0</v>
      </c>
      <c r="L55" s="320">
        <f>$C$55</f>
        <v>0</v>
      </c>
      <c r="M55" s="332">
        <f t="shared" si="64"/>
        <v>0</v>
      </c>
      <c r="N55" s="207">
        <f t="shared" si="56"/>
        <v>0</v>
      </c>
      <c r="O55" s="320">
        <f>$C$55</f>
        <v>0</v>
      </c>
      <c r="P55" s="332">
        <f t="shared" si="65"/>
        <v>0</v>
      </c>
      <c r="Q55" s="207">
        <f t="shared" si="58"/>
        <v>0</v>
      </c>
      <c r="R55" s="320">
        <f>$C$55</f>
        <v>0</v>
      </c>
      <c r="S55" s="332">
        <f t="shared" si="66"/>
        <v>0</v>
      </c>
      <c r="T55" s="205">
        <f t="shared" si="67"/>
        <v>0</v>
      </c>
      <c r="U55" s="189"/>
    </row>
    <row r="56" spans="1:21">
      <c r="A56" s="203" t="s">
        <v>266</v>
      </c>
      <c r="B56" s="203"/>
      <c r="C56" s="204">
        <v>0</v>
      </c>
      <c r="D56" s="318">
        <f t="shared" si="55"/>
        <v>0</v>
      </c>
      <c r="E56" s="344">
        <f t="shared" si="59"/>
        <v>0</v>
      </c>
      <c r="F56" s="347">
        <f>$C$56</f>
        <v>0</v>
      </c>
      <c r="G56" s="332">
        <f t="shared" si="60"/>
        <v>0</v>
      </c>
      <c r="H56" s="207">
        <f t="shared" si="61"/>
        <v>0</v>
      </c>
      <c r="I56" s="320">
        <f>$C$56</f>
        <v>0</v>
      </c>
      <c r="J56" s="332">
        <f t="shared" si="62"/>
        <v>0</v>
      </c>
      <c r="K56" s="207">
        <f t="shared" si="63"/>
        <v>0</v>
      </c>
      <c r="L56" s="320">
        <f>$C$56</f>
        <v>0</v>
      </c>
      <c r="M56" s="332">
        <f t="shared" si="64"/>
        <v>0</v>
      </c>
      <c r="N56" s="207">
        <f t="shared" si="56"/>
        <v>0</v>
      </c>
      <c r="O56" s="320">
        <f>$C$56</f>
        <v>0</v>
      </c>
      <c r="P56" s="332">
        <f t="shared" si="65"/>
        <v>0</v>
      </c>
      <c r="Q56" s="207">
        <f t="shared" si="58"/>
        <v>0</v>
      </c>
      <c r="R56" s="320">
        <f>$C$56</f>
        <v>0</v>
      </c>
      <c r="S56" s="332">
        <f t="shared" si="66"/>
        <v>0</v>
      </c>
      <c r="T56" s="205">
        <f t="shared" si="67"/>
        <v>0</v>
      </c>
      <c r="U56" s="189"/>
    </row>
    <row r="57" spans="1:21">
      <c r="A57" s="201" t="s">
        <v>267</v>
      </c>
      <c r="B57" s="246" t="s">
        <v>268</v>
      </c>
      <c r="C57" s="204">
        <v>0</v>
      </c>
      <c r="D57" s="318">
        <f t="shared" si="55"/>
        <v>0</v>
      </c>
      <c r="E57" s="344">
        <f t="shared" si="59"/>
        <v>0</v>
      </c>
      <c r="F57" s="347">
        <f>$C$57</f>
        <v>0</v>
      </c>
      <c r="G57" s="332">
        <f t="shared" si="60"/>
        <v>0</v>
      </c>
      <c r="H57" s="207">
        <f t="shared" si="61"/>
        <v>0</v>
      </c>
      <c r="I57" s="320">
        <f>$C$57</f>
        <v>0</v>
      </c>
      <c r="J57" s="332">
        <f t="shared" si="62"/>
        <v>0</v>
      </c>
      <c r="K57" s="207">
        <f t="shared" si="63"/>
        <v>0</v>
      </c>
      <c r="L57" s="320">
        <f>$C$57</f>
        <v>0</v>
      </c>
      <c r="M57" s="332">
        <f t="shared" si="64"/>
        <v>0</v>
      </c>
      <c r="N57" s="207">
        <f t="shared" si="56"/>
        <v>0</v>
      </c>
      <c r="O57" s="320">
        <f>$C$57</f>
        <v>0</v>
      </c>
      <c r="P57" s="332">
        <f t="shared" si="65"/>
        <v>0</v>
      </c>
      <c r="Q57" s="207">
        <f t="shared" si="58"/>
        <v>0</v>
      </c>
      <c r="R57" s="320">
        <f>$C$57</f>
        <v>0</v>
      </c>
      <c r="S57" s="332">
        <f t="shared" si="66"/>
        <v>0</v>
      </c>
      <c r="T57" s="205">
        <f t="shared" si="67"/>
        <v>0</v>
      </c>
      <c r="U57" s="189"/>
    </row>
    <row r="58" spans="1:21">
      <c r="A58" s="201" t="s">
        <v>269</v>
      </c>
      <c r="B58" s="203"/>
      <c r="C58" s="204">
        <v>0</v>
      </c>
      <c r="D58" s="318">
        <f t="shared" si="55"/>
        <v>0</v>
      </c>
      <c r="E58" s="344">
        <f t="shared" si="59"/>
        <v>0</v>
      </c>
      <c r="F58" s="347">
        <f>$C$58</f>
        <v>0</v>
      </c>
      <c r="G58" s="332">
        <f t="shared" si="60"/>
        <v>0</v>
      </c>
      <c r="H58" s="207">
        <f t="shared" si="61"/>
        <v>0</v>
      </c>
      <c r="I58" s="320">
        <f>$C$58</f>
        <v>0</v>
      </c>
      <c r="J58" s="332">
        <f t="shared" si="62"/>
        <v>0</v>
      </c>
      <c r="K58" s="207">
        <f t="shared" si="63"/>
        <v>0</v>
      </c>
      <c r="L58" s="320">
        <f>$C$58</f>
        <v>0</v>
      </c>
      <c r="M58" s="332">
        <f t="shared" si="64"/>
        <v>0</v>
      </c>
      <c r="N58" s="207">
        <f t="shared" si="56"/>
        <v>0</v>
      </c>
      <c r="O58" s="320">
        <f>$C$58</f>
        <v>0</v>
      </c>
      <c r="P58" s="332">
        <f t="shared" si="65"/>
        <v>0</v>
      </c>
      <c r="Q58" s="207">
        <f t="shared" si="58"/>
        <v>0</v>
      </c>
      <c r="R58" s="320">
        <f>$C$58</f>
        <v>0</v>
      </c>
      <c r="S58" s="332">
        <f t="shared" si="66"/>
        <v>0</v>
      </c>
      <c r="T58" s="205">
        <f t="shared" si="67"/>
        <v>0</v>
      </c>
      <c r="U58" s="189"/>
    </row>
    <row r="59" spans="1:21">
      <c r="A59" s="201" t="s">
        <v>270</v>
      </c>
      <c r="B59" s="203"/>
      <c r="C59" s="204">
        <v>0</v>
      </c>
      <c r="D59" s="318">
        <f t="shared" si="55"/>
        <v>0</v>
      </c>
      <c r="E59" s="344">
        <f t="shared" si="59"/>
        <v>0</v>
      </c>
      <c r="F59" s="349">
        <f>$C$59</f>
        <v>0</v>
      </c>
      <c r="G59" s="332">
        <f t="shared" si="60"/>
        <v>0</v>
      </c>
      <c r="H59" s="207">
        <f t="shared" si="61"/>
        <v>0</v>
      </c>
      <c r="I59" s="350">
        <f>$C$59</f>
        <v>0</v>
      </c>
      <c r="J59" s="332">
        <f t="shared" si="62"/>
        <v>0</v>
      </c>
      <c r="K59" s="207">
        <f t="shared" si="63"/>
        <v>0</v>
      </c>
      <c r="L59" s="350">
        <f>$C$59</f>
        <v>0</v>
      </c>
      <c r="M59" s="332">
        <f t="shared" si="64"/>
        <v>0</v>
      </c>
      <c r="N59" s="207">
        <f t="shared" si="56"/>
        <v>0</v>
      </c>
      <c r="O59" s="350">
        <f>$C$59</f>
        <v>0</v>
      </c>
      <c r="P59" s="332">
        <f t="shared" si="65"/>
        <v>0</v>
      </c>
      <c r="Q59" s="207">
        <f t="shared" si="58"/>
        <v>0</v>
      </c>
      <c r="R59" s="350">
        <f>$C$59</f>
        <v>0</v>
      </c>
      <c r="S59" s="332">
        <f t="shared" si="66"/>
        <v>0</v>
      </c>
      <c r="T59" s="205">
        <f t="shared" si="67"/>
        <v>0</v>
      </c>
      <c r="U59" s="189"/>
    </row>
    <row r="60" spans="1:21">
      <c r="A60" s="357"/>
      <c r="B60" s="335" t="s">
        <v>271</v>
      </c>
      <c r="C60" s="336">
        <f t="shared" ref="C60:T60" si="68">SUM(C48:C59)</f>
        <v>0</v>
      </c>
      <c r="D60" s="337"/>
      <c r="E60" s="338">
        <f t="shared" si="68"/>
        <v>0</v>
      </c>
      <c r="F60" s="339">
        <f t="shared" si="68"/>
        <v>0</v>
      </c>
      <c r="G60" s="340"/>
      <c r="H60" s="341">
        <f t="shared" si="68"/>
        <v>0</v>
      </c>
      <c r="I60" s="339">
        <f t="shared" si="68"/>
        <v>0</v>
      </c>
      <c r="J60" s="340"/>
      <c r="K60" s="341">
        <f t="shared" si="68"/>
        <v>0</v>
      </c>
      <c r="L60" s="339">
        <f t="shared" si="68"/>
        <v>0</v>
      </c>
      <c r="M60" s="340"/>
      <c r="N60" s="341">
        <f t="shared" si="68"/>
        <v>0</v>
      </c>
      <c r="O60" s="339">
        <f t="shared" si="68"/>
        <v>0</v>
      </c>
      <c r="P60" s="340"/>
      <c r="Q60" s="341">
        <f t="shared" si="68"/>
        <v>0</v>
      </c>
      <c r="R60" s="339">
        <f t="shared" si="68"/>
        <v>0</v>
      </c>
      <c r="S60" s="340"/>
      <c r="T60" s="338">
        <f t="shared" si="68"/>
        <v>0</v>
      </c>
      <c r="U60" s="189"/>
    </row>
    <row r="61" spans="1:21">
      <c r="A61" s="201"/>
      <c r="B61" s="201"/>
      <c r="C61" s="220"/>
      <c r="D61" s="331"/>
      <c r="E61" s="319"/>
      <c r="F61" s="224"/>
      <c r="G61" s="326"/>
      <c r="H61" s="207"/>
      <c r="I61" s="224"/>
      <c r="J61" s="326"/>
      <c r="K61" s="207"/>
      <c r="L61" s="224"/>
      <c r="M61" s="326"/>
      <c r="N61" s="207"/>
      <c r="O61" s="224"/>
      <c r="P61" s="326"/>
      <c r="Q61" s="207"/>
      <c r="R61" s="224"/>
      <c r="S61" s="326"/>
      <c r="T61" s="205"/>
      <c r="U61" s="189"/>
    </row>
    <row r="62" spans="1:21">
      <c r="A62" s="191" t="s">
        <v>295</v>
      </c>
      <c r="B62" s="238"/>
      <c r="C62" s="358" t="e">
        <f>+C7+C8+C38+C45+C60</f>
        <v>#DIV/0!</v>
      </c>
      <c r="D62" s="359"/>
      <c r="E62" s="360">
        <f>E7+E8+E38+E45+E60</f>
        <v>0</v>
      </c>
      <c r="F62" s="361" t="e">
        <f>+F7+F8+F10+F38+F45+F60</f>
        <v>#DIV/0!</v>
      </c>
      <c r="G62" s="346"/>
      <c r="H62" s="362">
        <f>H7+H8+H10+H38+H45+H60</f>
        <v>0</v>
      </c>
      <c r="I62" s="361" t="e">
        <f>I7+I8+I10+I38+I45+I60</f>
        <v>#DIV/0!</v>
      </c>
      <c r="J62" s="346"/>
      <c r="K62" s="362">
        <f>K7+K8+K10+K38+K45+K60</f>
        <v>0</v>
      </c>
      <c r="L62" s="361" t="e">
        <f>+L7+L8+L10+L38+L45+L60</f>
        <v>#DIV/0!</v>
      </c>
      <c r="M62" s="346"/>
      <c r="N62" s="362">
        <f>N7+N8+N10+N38+N45+N60</f>
        <v>0</v>
      </c>
      <c r="O62" s="361" t="e">
        <f>+O7+O8+O10+O38+O45+O60</f>
        <v>#DIV/0!</v>
      </c>
      <c r="P62" s="346"/>
      <c r="Q62" s="362">
        <f>Q7+Q8+Q10+Q38+Q45+Q60</f>
        <v>0</v>
      </c>
      <c r="R62" s="361" t="e">
        <f>R7+R8+R10+R38+R45+R60</f>
        <v>#DIV/0!</v>
      </c>
      <c r="S62" s="346"/>
      <c r="T62" s="363">
        <f>T7+T8+T10+T38+T45+T60</f>
        <v>0</v>
      </c>
      <c r="U62" s="189"/>
    </row>
    <row r="63" spans="1:21">
      <c r="A63" s="191" t="s">
        <v>296</v>
      </c>
      <c r="B63" s="364">
        <v>0</v>
      </c>
      <c r="C63" s="365" t="e">
        <f>E63/E7</f>
        <v>#DIV/0!</v>
      </c>
      <c r="D63" s="366"/>
      <c r="E63" s="251">
        <f>E$62*$B$63</f>
        <v>0</v>
      </c>
      <c r="F63" s="367" t="e">
        <f>H63/H7</f>
        <v>#DIV/0!</v>
      </c>
      <c r="G63" s="368"/>
      <c r="H63" s="253">
        <f>H$62*$B$63</f>
        <v>0</v>
      </c>
      <c r="I63" s="367" t="e">
        <f>K63/K7</f>
        <v>#DIV/0!</v>
      </c>
      <c r="J63" s="368"/>
      <c r="K63" s="253">
        <f>K$62*$B$63</f>
        <v>0</v>
      </c>
      <c r="L63" s="367" t="e">
        <f>N63/N7</f>
        <v>#DIV/0!</v>
      </c>
      <c r="M63" s="368"/>
      <c r="N63" s="253">
        <f>N$62*$B$63</f>
        <v>0</v>
      </c>
      <c r="O63" s="367" t="e">
        <f>Q63/Q7</f>
        <v>#DIV/0!</v>
      </c>
      <c r="P63" s="368"/>
      <c r="Q63" s="253">
        <f>Q$62*$B$63</f>
        <v>0</v>
      </c>
      <c r="R63" s="367" t="e">
        <f>T63/T7</f>
        <v>#DIV/0!</v>
      </c>
      <c r="S63" s="368"/>
      <c r="T63" s="251">
        <f>T$62*$B$63</f>
        <v>0</v>
      </c>
      <c r="U63" s="189"/>
    </row>
    <row r="64" spans="1:21" ht="18.75" thickBot="1">
      <c r="A64" s="369"/>
      <c r="B64" s="370"/>
      <c r="E64" s="256"/>
      <c r="F64" s="371"/>
      <c r="G64" s="372"/>
      <c r="H64" s="258"/>
      <c r="I64" s="371"/>
      <c r="J64" s="372"/>
      <c r="K64" s="258"/>
      <c r="L64" s="371"/>
      <c r="M64" s="372"/>
      <c r="N64" s="258"/>
      <c r="O64" s="371"/>
      <c r="P64" s="372"/>
      <c r="Q64" s="258"/>
      <c r="R64" s="371"/>
      <c r="S64" s="372"/>
      <c r="T64" s="256"/>
      <c r="U64" s="189"/>
    </row>
    <row r="65" spans="1:20" ht="38.25" customHeight="1">
      <c r="A65" s="373" t="s">
        <v>297</v>
      </c>
      <c r="B65" s="374"/>
      <c r="C65" s="375" t="e">
        <f>+C62+C63-C7</f>
        <v>#DIV/0!</v>
      </c>
      <c r="D65" s="376"/>
      <c r="E65" s="377"/>
      <c r="F65" s="378" t="e">
        <f>F62+F63-F7</f>
        <v>#DIV/0!</v>
      </c>
      <c r="G65" s="379"/>
      <c r="H65" s="380"/>
      <c r="I65" s="381" t="e">
        <f>+I62+I63-I7</f>
        <v>#DIV/0!</v>
      </c>
      <c r="J65" s="379"/>
      <c r="K65" s="380"/>
      <c r="L65" s="381" t="e">
        <f>+L62+L63-L7</f>
        <v>#DIV/0!</v>
      </c>
      <c r="M65" s="379"/>
      <c r="N65" s="382"/>
      <c r="O65" s="378" t="e">
        <f>+O62+O63-O7</f>
        <v>#DIV/0!</v>
      </c>
      <c r="P65" s="379"/>
      <c r="Q65" s="382"/>
      <c r="R65" s="378" t="e">
        <f>+R62+R63-R7</f>
        <v>#DIV/0!</v>
      </c>
      <c r="S65" s="379"/>
      <c r="T65" s="383"/>
    </row>
    <row r="66" spans="1:20" ht="32.25" customHeight="1" thickBot="1">
      <c r="A66" s="384" t="s">
        <v>298</v>
      </c>
      <c r="B66" s="385"/>
      <c r="C66" s="386"/>
      <c r="D66" s="387"/>
      <c r="E66" s="388">
        <f>E62+E63-E7</f>
        <v>0</v>
      </c>
      <c r="F66" s="389"/>
      <c r="G66" s="390"/>
      <c r="H66" s="391">
        <f>H62+H63-H7</f>
        <v>0</v>
      </c>
      <c r="I66" s="392"/>
      <c r="J66" s="390"/>
      <c r="K66" s="391">
        <f>K62+K63-K7</f>
        <v>0</v>
      </c>
      <c r="L66" s="392"/>
      <c r="M66" s="390"/>
      <c r="N66" s="393">
        <f>N62+N63-N7</f>
        <v>0</v>
      </c>
      <c r="O66" s="389"/>
      <c r="P66" s="390"/>
      <c r="Q66" s="393">
        <f>Q62+Q63-Q7</f>
        <v>0</v>
      </c>
      <c r="R66" s="389"/>
      <c r="S66" s="390"/>
      <c r="T66" s="394">
        <f>T62+T63-T7</f>
        <v>0</v>
      </c>
    </row>
    <row r="67" spans="1:20" ht="36.75" customHeight="1">
      <c r="A67" s="373" t="s">
        <v>299</v>
      </c>
      <c r="B67" s="374"/>
      <c r="C67" s="395" t="e">
        <f>C62+C63</f>
        <v>#DIV/0!</v>
      </c>
      <c r="D67" s="376"/>
      <c r="E67" s="396"/>
      <c r="F67" s="378" t="e">
        <f>F62+F63</f>
        <v>#DIV/0!</v>
      </c>
      <c r="G67" s="379"/>
      <c r="H67" s="382"/>
      <c r="I67" s="378" t="e">
        <f>I62+I63</f>
        <v>#DIV/0!</v>
      </c>
      <c r="J67" s="379"/>
      <c r="K67" s="382"/>
      <c r="L67" s="378" t="e">
        <f>L62+L63</f>
        <v>#DIV/0!</v>
      </c>
      <c r="M67" s="379"/>
      <c r="N67" s="382"/>
      <c r="O67" s="378" t="e">
        <f>+O62+O63</f>
        <v>#DIV/0!</v>
      </c>
      <c r="P67" s="379"/>
      <c r="Q67" s="397"/>
      <c r="R67" s="378" t="e">
        <f>R62+R63</f>
        <v>#DIV/0!</v>
      </c>
      <c r="S67" s="379"/>
      <c r="T67" s="398"/>
    </row>
    <row r="68" spans="1:20" ht="39.75" customHeight="1" thickBot="1">
      <c r="A68" s="384" t="s">
        <v>300</v>
      </c>
      <c r="B68" s="385"/>
      <c r="C68" s="399"/>
      <c r="D68" s="387"/>
      <c r="E68" s="400">
        <f>E62+E63</f>
        <v>0</v>
      </c>
      <c r="F68" s="389"/>
      <c r="G68" s="390"/>
      <c r="H68" s="401">
        <f>H62+H63</f>
        <v>0</v>
      </c>
      <c r="I68" s="389"/>
      <c r="J68" s="390"/>
      <c r="K68" s="401">
        <f>K62+K63</f>
        <v>0</v>
      </c>
      <c r="L68" s="389"/>
      <c r="M68" s="390"/>
      <c r="N68" s="401">
        <f>N62+N63</f>
        <v>0</v>
      </c>
      <c r="O68" s="389"/>
      <c r="P68" s="390"/>
      <c r="Q68" s="401">
        <f>Q62+Q63</f>
        <v>0</v>
      </c>
      <c r="R68" s="389"/>
      <c r="S68" s="390"/>
      <c r="T68" s="402">
        <f>T62+T63</f>
        <v>0</v>
      </c>
    </row>
    <row r="69" spans="1:20" ht="18.75" thickBot="1">
      <c r="A69" s="276"/>
      <c r="B69" s="276"/>
      <c r="C69" s="277"/>
      <c r="D69" s="403"/>
      <c r="E69" s="276"/>
      <c r="F69" s="189"/>
    </row>
    <row r="70" spans="1:20" ht="41.25" customHeight="1" thickBot="1">
      <c r="A70" s="404" t="s">
        <v>301</v>
      </c>
      <c r="B70" s="405"/>
      <c r="C70" s="405"/>
      <c r="D70" s="405"/>
      <c r="E70" s="406"/>
    </row>
    <row r="71" spans="1:20">
      <c r="A71" s="276"/>
      <c r="B71" s="276"/>
      <c r="C71" s="277"/>
      <c r="D71" s="403"/>
      <c r="E71" s="407"/>
    </row>
    <row r="72" spans="1:20">
      <c r="A72" s="180" t="s">
        <v>276</v>
      </c>
      <c r="B72" s="180"/>
      <c r="C72" s="180"/>
      <c r="D72" s="293"/>
      <c r="E72" s="180"/>
    </row>
    <row r="73" spans="1:20" ht="18" customHeight="1">
      <c r="E73" s="408"/>
    </row>
    <row r="74" spans="1:20" ht="16.149999999999999" customHeight="1">
      <c r="A74" s="278" t="s">
        <v>277</v>
      </c>
      <c r="B74" s="278"/>
      <c r="C74" s="279"/>
      <c r="D74" s="409"/>
      <c r="I74" s="408"/>
      <c r="J74" s="410"/>
    </row>
    <row r="75" spans="1:20">
      <c r="A75" s="180" t="s">
        <v>278</v>
      </c>
    </row>
    <row r="76" spans="1:20" ht="15" customHeight="1">
      <c r="A76" s="180"/>
    </row>
    <row r="77" spans="1:20" ht="15" customHeight="1">
      <c r="A77" s="180" t="s">
        <v>279</v>
      </c>
      <c r="B77" s="180" t="s">
        <v>280</v>
      </c>
      <c r="C77" s="280">
        <v>0</v>
      </c>
      <c r="D77" s="411"/>
    </row>
    <row r="78" spans="1:20" ht="15" customHeight="1">
      <c r="A78" s="180" t="s">
        <v>279</v>
      </c>
      <c r="B78" s="180" t="s">
        <v>281</v>
      </c>
      <c r="C78" s="280">
        <v>0</v>
      </c>
      <c r="D78" s="411"/>
    </row>
    <row r="79" spans="1:20" ht="15" customHeight="1">
      <c r="A79" s="180" t="s">
        <v>279</v>
      </c>
      <c r="B79" s="180" t="s">
        <v>282</v>
      </c>
      <c r="C79" s="280">
        <v>0</v>
      </c>
      <c r="D79" s="411"/>
    </row>
    <row r="80" spans="1:20">
      <c r="A80" s="180" t="s">
        <v>279</v>
      </c>
      <c r="B80" s="180" t="s">
        <v>283</v>
      </c>
      <c r="C80" s="280">
        <v>0</v>
      </c>
      <c r="D80" s="411"/>
    </row>
    <row r="81" spans="1:5">
      <c r="A81" s="180" t="s">
        <v>284</v>
      </c>
      <c r="B81" s="180"/>
      <c r="C81" s="281">
        <v>0</v>
      </c>
      <c r="D81" s="412"/>
    </row>
    <row r="82" spans="1:5" ht="18.75" thickBot="1"/>
    <row r="83" spans="1:5">
      <c r="A83" s="282" t="s">
        <v>285</v>
      </c>
      <c r="B83" s="283"/>
      <c r="C83" s="284"/>
      <c r="D83" s="284"/>
      <c r="E83" s="285"/>
    </row>
    <row r="84" spans="1:5">
      <c r="B84" s="286"/>
      <c r="C84" s="287"/>
      <c r="D84" s="287"/>
      <c r="E84" s="288"/>
    </row>
    <row r="85" spans="1:5" ht="18.75" thickBot="1">
      <c r="B85" s="289"/>
      <c r="C85" s="290"/>
      <c r="D85" s="290"/>
      <c r="E85" s="291"/>
    </row>
  </sheetData>
  <sheetProtection algorithmName="SHA-512" hashValue="/nGX5GJoECWPYnu9ikARFHvvJZKpPl+mHle55jxflS6b5CPa3lIKY6NCMtIHd76SJmFzUnFt2SVTSlRP1P4pxQ==" saltValue="+wDBPxaS6GJbWwpH5mzZnQ==" spinCount="100000" sheet="1" objects="1" scenarios="1"/>
  <mergeCells count="26">
    <mergeCell ref="S67:S68"/>
    <mergeCell ref="A68:B68"/>
    <mergeCell ref="A70:E70"/>
    <mergeCell ref="B83:E85"/>
    <mergeCell ref="A67:B67"/>
    <mergeCell ref="D67:D68"/>
    <mergeCell ref="G67:G68"/>
    <mergeCell ref="J67:J68"/>
    <mergeCell ref="M67:M68"/>
    <mergeCell ref="P67:P68"/>
    <mergeCell ref="R5:T5"/>
    <mergeCell ref="A64:B64"/>
    <mergeCell ref="A65:B65"/>
    <mergeCell ref="D65:D66"/>
    <mergeCell ref="G65:G66"/>
    <mergeCell ref="J65:J66"/>
    <mergeCell ref="M65:M66"/>
    <mergeCell ref="P65:P66"/>
    <mergeCell ref="S65:S66"/>
    <mergeCell ref="A66:B66"/>
    <mergeCell ref="A1:E3"/>
    <mergeCell ref="C5:E5"/>
    <mergeCell ref="F5:H5"/>
    <mergeCell ref="I5:K5"/>
    <mergeCell ref="L5:N5"/>
    <mergeCell ref="O5:Q5"/>
  </mergeCells>
  <conditionalFormatting sqref="C77:D81">
    <cfRule type="cellIs" dxfId="0" priority="1" operator="lessThanOrEqual">
      <formula>0</formula>
    </cfRule>
  </conditionalFormatting>
  <printOptions horizontalCentered="1" verticalCentered="1"/>
  <pageMargins left="0.11811023622047245" right="0.11811023622047245" top="0.78740157480314965" bottom="0.78740157480314965" header="0.31496062992125984" footer="0.31496062992125984"/>
  <pageSetup paperSize="8" scale="56" orientation="landscape" r:id="rId1"/>
  <headerFooter>
    <oddHeader>&amp;CSVS Revierdienste</oddHeader>
    <oddFooter>&amp;C2025-SE FM-VgV-041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F93A4-7C86-4DBC-BA1B-23CFE7D1B02A}">
  <sheetPr>
    <tabColor rgb="FFFFFF00"/>
    <pageSetUpPr fitToPage="1"/>
  </sheetPr>
  <dimension ref="A1:P137"/>
  <sheetViews>
    <sheetView topLeftCell="A5" zoomScale="80" zoomScaleNormal="80" workbookViewId="0">
      <selection activeCell="E129" sqref="E129"/>
    </sheetView>
  </sheetViews>
  <sheetFormatPr baseColWidth="10" defaultRowHeight="17.25"/>
  <cols>
    <col min="1" max="1" width="5.28515625" style="167" customWidth="1"/>
    <col min="2" max="2" width="34.85546875" style="167" customWidth="1"/>
    <col min="3" max="3" width="33.140625" style="167" customWidth="1"/>
    <col min="4" max="4" width="22" style="167" customWidth="1"/>
    <col min="5" max="5" width="46.140625" style="167" customWidth="1"/>
    <col min="6" max="6" width="20.85546875" style="167" customWidth="1"/>
    <col min="7" max="7" width="15.140625" style="167" customWidth="1"/>
    <col min="8" max="8" width="17.7109375" style="167" customWidth="1"/>
    <col min="9" max="9" width="17.85546875" style="167" customWidth="1"/>
    <col min="10" max="10" width="18.140625" style="167" customWidth="1"/>
    <col min="11" max="11" width="17.5703125" style="167" customWidth="1"/>
    <col min="12" max="12" width="18" style="167" customWidth="1"/>
    <col min="13" max="13" width="18.5703125" style="167" customWidth="1"/>
    <col min="14" max="14" width="17.7109375" style="413" customWidth="1"/>
    <col min="15" max="15" width="16.85546875" style="167" customWidth="1"/>
    <col min="16" max="16" width="16.140625" style="167" customWidth="1"/>
    <col min="17" max="16384" width="11.42578125" style="167"/>
  </cols>
  <sheetData>
    <row r="1" spans="1:15" hidden="1"/>
    <row r="2" spans="1:15" ht="46.15" hidden="1" customHeight="1" thickBot="1">
      <c r="B2" s="414" t="s">
        <v>302</v>
      </c>
      <c r="C2" s="415"/>
      <c r="D2" s="415"/>
      <c r="E2" s="416"/>
      <c r="F2" s="63"/>
      <c r="O2" s="9"/>
    </row>
    <row r="3" spans="1:15" hidden="1"/>
    <row r="4" spans="1:15" ht="46.15" hidden="1" customHeight="1" thickBot="1">
      <c r="B4" s="414" t="s">
        <v>303</v>
      </c>
      <c r="C4" s="415"/>
      <c r="D4" s="415"/>
      <c r="E4" s="416"/>
      <c r="F4" s="63"/>
    </row>
    <row r="7" spans="1:15" ht="71.25" customHeight="1">
      <c r="A7" s="417" t="s">
        <v>304</v>
      </c>
      <c r="B7" s="418" t="s">
        <v>305</v>
      </c>
      <c r="C7" s="419" t="s">
        <v>306</v>
      </c>
      <c r="D7" s="420" t="s">
        <v>307</v>
      </c>
      <c r="E7" s="419" t="s">
        <v>308</v>
      </c>
      <c r="F7" s="421" t="s">
        <v>309</v>
      </c>
      <c r="G7" s="422" t="s">
        <v>310</v>
      </c>
      <c r="H7" s="423"/>
      <c r="I7" s="423"/>
      <c r="J7" s="423"/>
      <c r="K7" s="423"/>
      <c r="L7" s="423"/>
      <c r="M7" s="424"/>
      <c r="N7" s="425" t="s">
        <v>311</v>
      </c>
      <c r="O7" s="426"/>
    </row>
    <row r="8" spans="1:15">
      <c r="A8" s="427"/>
      <c r="C8" s="428"/>
      <c r="D8" s="428"/>
      <c r="E8" s="428"/>
      <c r="F8" s="429">
        <v>16</v>
      </c>
      <c r="M8" s="430"/>
      <c r="N8" s="431" t="e">
        <f>SUM(H13:M13)</f>
        <v>#DIV/0!</v>
      </c>
      <c r="O8" s="431" t="e">
        <f>SUM(N8:N53)</f>
        <v>#DIV/0!</v>
      </c>
    </row>
    <row r="9" spans="1:15" ht="15" customHeight="1">
      <c r="A9" s="432">
        <v>1</v>
      </c>
      <c r="B9" s="167" t="s">
        <v>312</v>
      </c>
      <c r="C9" s="428" t="s">
        <v>313</v>
      </c>
      <c r="D9" s="428" t="s">
        <v>314</v>
      </c>
      <c r="E9" s="433" t="s">
        <v>315</v>
      </c>
      <c r="F9" s="434"/>
      <c r="H9" s="167" t="s">
        <v>316</v>
      </c>
      <c r="I9" s="167" t="s">
        <v>317</v>
      </c>
      <c r="J9" s="167" t="s">
        <v>318</v>
      </c>
      <c r="K9" s="167" t="s">
        <v>319</v>
      </c>
      <c r="L9" s="167" t="s">
        <v>225</v>
      </c>
      <c r="M9" s="430" t="s">
        <v>320</v>
      </c>
      <c r="N9" s="434"/>
      <c r="O9" s="435"/>
    </row>
    <row r="10" spans="1:15">
      <c r="A10" s="432"/>
      <c r="B10" s="167" t="s">
        <v>321</v>
      </c>
      <c r="C10" s="428" t="s">
        <v>322</v>
      </c>
      <c r="D10" s="428"/>
      <c r="E10" s="433"/>
      <c r="F10" s="434"/>
      <c r="G10" s="167" t="s">
        <v>323</v>
      </c>
      <c r="H10" s="167">
        <f>Tage!$N$10+2</f>
        <v>605</v>
      </c>
      <c r="I10" s="167">
        <f>Tage!$N$10</f>
        <v>603</v>
      </c>
      <c r="J10" s="167">
        <f>Tage!$T$9</f>
        <v>99</v>
      </c>
      <c r="K10" s="167">
        <f>Tage!$T$9</f>
        <v>99</v>
      </c>
      <c r="L10" s="167">
        <f>Tage!$W$10+2</f>
        <v>27</v>
      </c>
      <c r="M10" s="167">
        <f>Tage!$W$10+4</f>
        <v>29</v>
      </c>
      <c r="N10" s="434"/>
      <c r="O10" s="435"/>
    </row>
    <row r="11" spans="1:15">
      <c r="A11" s="432"/>
      <c r="B11" s="167" t="s">
        <v>324</v>
      </c>
      <c r="C11" s="428" t="s">
        <v>325</v>
      </c>
      <c r="D11" s="428"/>
      <c r="E11" s="433"/>
      <c r="F11" s="436"/>
      <c r="G11" s="167" t="s">
        <v>326</v>
      </c>
      <c r="H11" s="437" t="e">
        <f>'SVS Wach-Schließdienst 26'!$D$64</f>
        <v>#DIV/0!</v>
      </c>
      <c r="I11" s="437" t="e">
        <f>'SVS Wach-Schließdienst 26'!$F$64</f>
        <v>#DIV/0!</v>
      </c>
      <c r="J11" s="437" t="e">
        <f>'SVS Wach-Schließdienst 26'!$H$64</f>
        <v>#DIV/0!</v>
      </c>
      <c r="K11" s="437" t="e">
        <f>'SVS Wach-Schließdienst 26'!J64</f>
        <v>#DIV/0!</v>
      </c>
      <c r="L11" s="437" t="e">
        <f>'SVS Wach-Schließdienst 26'!$L$64</f>
        <v>#DIV/0!</v>
      </c>
      <c r="M11" s="438" t="e">
        <f>'SVS Wach-Schließdienst 26'!$N$64</f>
        <v>#DIV/0!</v>
      </c>
      <c r="N11" s="434"/>
      <c r="O11" s="435"/>
    </row>
    <row r="12" spans="1:15">
      <c r="A12" s="432"/>
      <c r="B12" s="167" t="s">
        <v>327</v>
      </c>
      <c r="C12" s="428"/>
      <c r="D12" s="428"/>
      <c r="E12" s="433"/>
      <c r="F12" s="434">
        <v>8</v>
      </c>
      <c r="G12" s="167" t="s">
        <v>328</v>
      </c>
      <c r="H12" s="437" t="e">
        <f t="shared" ref="H12:M12" si="0">H10*H11</f>
        <v>#DIV/0!</v>
      </c>
      <c r="I12" s="437" t="e">
        <f t="shared" si="0"/>
        <v>#DIV/0!</v>
      </c>
      <c r="J12" s="437" t="e">
        <f t="shared" si="0"/>
        <v>#DIV/0!</v>
      </c>
      <c r="K12" s="437" t="e">
        <f t="shared" si="0"/>
        <v>#DIV/0!</v>
      </c>
      <c r="L12" s="437" t="e">
        <f t="shared" si="0"/>
        <v>#DIV/0!</v>
      </c>
      <c r="M12" s="438" t="e">
        <f t="shared" si="0"/>
        <v>#DIV/0!</v>
      </c>
      <c r="N12" s="434"/>
      <c r="O12" s="435"/>
    </row>
    <row r="13" spans="1:15">
      <c r="A13" s="432"/>
      <c r="B13" s="167" t="s">
        <v>329</v>
      </c>
      <c r="C13" s="428"/>
      <c r="D13" s="428"/>
      <c r="E13" s="433"/>
      <c r="F13" s="434"/>
      <c r="G13" s="167" t="s">
        <v>330</v>
      </c>
      <c r="H13" s="437" t="e">
        <f>H12*F8</f>
        <v>#DIV/0!</v>
      </c>
      <c r="I13" s="437" t="e">
        <f>I12*F12</f>
        <v>#DIV/0!</v>
      </c>
      <c r="J13" s="437" t="e">
        <f>J12*F8</f>
        <v>#DIV/0!</v>
      </c>
      <c r="K13" s="437" t="e">
        <f>K12*F12</f>
        <v>#DIV/0!</v>
      </c>
      <c r="L13" s="437" t="e">
        <f>L12*F8</f>
        <v>#DIV/0!</v>
      </c>
      <c r="M13" s="438" t="e">
        <f>M12*F12</f>
        <v>#DIV/0!</v>
      </c>
      <c r="N13" s="434"/>
      <c r="O13" s="435"/>
    </row>
    <row r="14" spans="1:15">
      <c r="A14" s="432"/>
      <c r="B14" s="167" t="s">
        <v>331</v>
      </c>
      <c r="C14" s="428"/>
      <c r="D14" s="432"/>
      <c r="E14" s="428"/>
      <c r="F14" s="434"/>
      <c r="G14" s="428" t="s">
        <v>332</v>
      </c>
      <c r="H14" s="437"/>
      <c r="I14" s="437"/>
      <c r="J14" s="437"/>
      <c r="K14" s="437"/>
      <c r="L14" s="437"/>
      <c r="M14" s="438"/>
      <c r="N14" s="434"/>
      <c r="O14" s="435"/>
    </row>
    <row r="15" spans="1:15">
      <c r="A15" s="439"/>
      <c r="C15" s="439"/>
      <c r="D15" s="439"/>
      <c r="E15" s="440"/>
      <c r="F15" s="441"/>
      <c r="G15" s="442"/>
      <c r="H15" s="443"/>
      <c r="I15" s="443"/>
      <c r="J15" s="443"/>
      <c r="K15" s="443"/>
      <c r="L15" s="443"/>
      <c r="M15" s="444"/>
      <c r="N15" s="441"/>
      <c r="O15" s="435"/>
    </row>
    <row r="16" spans="1:15">
      <c r="A16" s="427"/>
      <c r="B16" s="445"/>
      <c r="C16" s="427"/>
      <c r="D16" s="427"/>
      <c r="E16" s="446"/>
      <c r="F16" s="429">
        <v>16</v>
      </c>
      <c r="M16" s="430"/>
      <c r="N16" s="431" t="e">
        <f>SUM(H21:M21)</f>
        <v>#DIV/0!</v>
      </c>
      <c r="O16" s="435"/>
    </row>
    <row r="17" spans="1:15" ht="14.45" customHeight="1">
      <c r="A17" s="432">
        <v>2</v>
      </c>
      <c r="B17" s="430" t="s">
        <v>312</v>
      </c>
      <c r="C17" s="428" t="s">
        <v>313</v>
      </c>
      <c r="D17" s="432"/>
      <c r="E17" s="447" t="s">
        <v>333</v>
      </c>
      <c r="F17" s="434"/>
      <c r="H17" s="167" t="s">
        <v>316</v>
      </c>
      <c r="I17" s="167" t="s">
        <v>317</v>
      </c>
      <c r="J17" s="167" t="s">
        <v>318</v>
      </c>
      <c r="K17" s="167" t="s">
        <v>319</v>
      </c>
      <c r="L17" s="167" t="s">
        <v>225</v>
      </c>
      <c r="M17" s="430" t="s">
        <v>320</v>
      </c>
      <c r="N17" s="434"/>
      <c r="O17" s="435"/>
    </row>
    <row r="18" spans="1:15">
      <c r="A18" s="432"/>
      <c r="B18" s="430" t="s">
        <v>321</v>
      </c>
      <c r="C18" s="428" t="s">
        <v>322</v>
      </c>
      <c r="D18" s="432" t="s">
        <v>334</v>
      </c>
      <c r="E18" s="447"/>
      <c r="F18" s="434"/>
      <c r="H18" s="167">
        <f>Tage!$N$10+2</f>
        <v>605</v>
      </c>
      <c r="I18" s="167">
        <f>Tage!$N$10</f>
        <v>603</v>
      </c>
      <c r="J18" s="167">
        <f>Tage!$T$9</f>
        <v>99</v>
      </c>
      <c r="K18" s="167">
        <f>Tage!$T$9</f>
        <v>99</v>
      </c>
      <c r="L18" s="167">
        <f>Tage!$W$10+2</f>
        <v>27</v>
      </c>
      <c r="M18" s="430">
        <f>Tage!$W$10+4</f>
        <v>29</v>
      </c>
      <c r="N18" s="434"/>
      <c r="O18" s="435"/>
    </row>
    <row r="19" spans="1:15">
      <c r="A19" s="432"/>
      <c r="B19" s="430" t="s">
        <v>324</v>
      </c>
      <c r="C19" s="432" t="s">
        <v>335</v>
      </c>
      <c r="D19" s="432" t="s">
        <v>336</v>
      </c>
      <c r="E19" s="447"/>
      <c r="F19" s="434"/>
      <c r="H19" s="437" t="e">
        <f>'SVS Wach-Schließdienst 26'!$D$64</f>
        <v>#DIV/0!</v>
      </c>
      <c r="I19" s="437" t="e">
        <f>'SVS Wach-Schließdienst 26'!$F$64</f>
        <v>#DIV/0!</v>
      </c>
      <c r="J19" s="437" t="e">
        <f>'SVS Wach-Schließdienst 26'!$H$64</f>
        <v>#DIV/0!</v>
      </c>
      <c r="K19" s="437" t="e">
        <f>'SVS Wach-Schließdienst 26'!$J$64</f>
        <v>#DIV/0!</v>
      </c>
      <c r="L19" s="437" t="e">
        <f>'SVS Wach-Schließdienst 26'!$L$64</f>
        <v>#DIV/0!</v>
      </c>
      <c r="M19" s="438" t="e">
        <f>'SVS Wach-Schließdienst 26'!$N$64</f>
        <v>#DIV/0!</v>
      </c>
      <c r="N19" s="434"/>
      <c r="O19" s="435"/>
    </row>
    <row r="20" spans="1:15">
      <c r="A20" s="432"/>
      <c r="B20" s="430" t="s">
        <v>327</v>
      </c>
      <c r="C20" s="432"/>
      <c r="D20" s="432"/>
      <c r="E20" s="447"/>
      <c r="F20" s="434"/>
      <c r="H20" s="437" t="e">
        <f t="shared" ref="H20:M20" si="1">H18*H19</f>
        <v>#DIV/0!</v>
      </c>
      <c r="I20" s="437" t="e">
        <f t="shared" si="1"/>
        <v>#DIV/0!</v>
      </c>
      <c r="J20" s="437" t="e">
        <f t="shared" si="1"/>
        <v>#DIV/0!</v>
      </c>
      <c r="K20" s="437" t="e">
        <f t="shared" si="1"/>
        <v>#DIV/0!</v>
      </c>
      <c r="L20" s="437" t="e">
        <f t="shared" si="1"/>
        <v>#DIV/0!</v>
      </c>
      <c r="M20" s="438" t="e">
        <f t="shared" si="1"/>
        <v>#DIV/0!</v>
      </c>
      <c r="N20" s="434"/>
      <c r="O20" s="435"/>
    </row>
    <row r="21" spans="1:15">
      <c r="A21" s="432"/>
      <c r="B21" s="167" t="s">
        <v>329</v>
      </c>
      <c r="C21" s="432"/>
      <c r="D21" s="432"/>
      <c r="E21" s="447"/>
      <c r="F21" s="448">
        <v>0.5</v>
      </c>
      <c r="H21" s="437" t="e">
        <f>H20*F16</f>
        <v>#DIV/0!</v>
      </c>
      <c r="I21" s="437" t="e">
        <f>I20*F21</f>
        <v>#DIV/0!</v>
      </c>
      <c r="J21" s="437" t="e">
        <f>J20*F16</f>
        <v>#DIV/0!</v>
      </c>
      <c r="K21" s="437" t="e">
        <f>K20*F21</f>
        <v>#DIV/0!</v>
      </c>
      <c r="L21" s="437" t="e">
        <f>L20*F16</f>
        <v>#DIV/0!</v>
      </c>
      <c r="M21" s="438" t="e">
        <f>M20*F21</f>
        <v>#DIV/0!</v>
      </c>
      <c r="N21" s="434"/>
      <c r="O21" s="435"/>
    </row>
    <row r="22" spans="1:15">
      <c r="A22" s="432"/>
      <c r="B22" s="430" t="s">
        <v>331</v>
      </c>
      <c r="C22" s="432"/>
      <c r="D22" s="432"/>
      <c r="E22" s="447"/>
      <c r="F22" s="434"/>
      <c r="M22" s="430"/>
      <c r="N22" s="434"/>
      <c r="O22" s="435"/>
    </row>
    <row r="23" spans="1:15" ht="20.25" customHeight="1">
      <c r="A23" s="432"/>
      <c r="B23" s="430"/>
      <c r="C23" s="432"/>
      <c r="D23" s="432"/>
      <c r="E23" s="447"/>
      <c r="F23" s="434"/>
      <c r="M23" s="430"/>
      <c r="N23" s="434"/>
      <c r="O23" s="435"/>
    </row>
    <row r="24" spans="1:15">
      <c r="A24" s="432"/>
      <c r="B24" s="430"/>
      <c r="C24" s="432"/>
      <c r="D24" s="432"/>
      <c r="E24" s="447"/>
      <c r="F24" s="434"/>
      <c r="G24" s="428"/>
      <c r="M24" s="430"/>
      <c r="N24" s="434"/>
      <c r="O24" s="435"/>
    </row>
    <row r="25" spans="1:15">
      <c r="A25" s="439"/>
      <c r="B25" s="449"/>
      <c r="C25" s="439"/>
      <c r="D25" s="439"/>
      <c r="E25" s="440"/>
      <c r="F25" s="441"/>
      <c r="G25" s="442"/>
      <c r="H25" s="440"/>
      <c r="I25" s="440"/>
      <c r="J25" s="440"/>
      <c r="K25" s="440"/>
      <c r="L25" s="440"/>
      <c r="M25" s="449"/>
      <c r="N25" s="441"/>
      <c r="O25" s="435"/>
    </row>
    <row r="26" spans="1:15">
      <c r="A26" s="427"/>
      <c r="B26" s="427"/>
      <c r="C26" s="427"/>
      <c r="D26" s="427"/>
      <c r="E26" s="446"/>
      <c r="F26" s="429">
        <v>6</v>
      </c>
      <c r="M26" s="430"/>
      <c r="N26" s="431" t="e">
        <f>H31</f>
        <v>#DIV/0!</v>
      </c>
      <c r="O26" s="435"/>
    </row>
    <row r="27" spans="1:15" ht="14.45" customHeight="1">
      <c r="A27" s="432">
        <v>3</v>
      </c>
      <c r="B27" s="432" t="s">
        <v>312</v>
      </c>
      <c r="C27" s="432" t="s">
        <v>337</v>
      </c>
      <c r="D27" s="432" t="s">
        <v>338</v>
      </c>
      <c r="E27" s="450" t="s">
        <v>339</v>
      </c>
      <c r="F27" s="434"/>
      <c r="H27" s="167" t="s">
        <v>340</v>
      </c>
      <c r="M27" s="430"/>
      <c r="N27" s="434"/>
      <c r="O27" s="435"/>
    </row>
    <row r="28" spans="1:15">
      <c r="A28" s="432"/>
      <c r="B28" s="432" t="s">
        <v>321</v>
      </c>
      <c r="C28" s="432" t="s">
        <v>341</v>
      </c>
      <c r="D28" s="432"/>
      <c r="E28" s="450"/>
      <c r="F28" s="434"/>
      <c r="H28" s="167">
        <f>Tage!$O$9+Tage!$Q$9</f>
        <v>204</v>
      </c>
      <c r="M28" s="430"/>
      <c r="N28" s="434"/>
      <c r="O28" s="435"/>
    </row>
    <row r="29" spans="1:15">
      <c r="A29" s="432"/>
      <c r="B29" s="432" t="s">
        <v>342</v>
      </c>
      <c r="C29" s="432"/>
      <c r="D29" s="432"/>
      <c r="E29" s="451" t="s">
        <v>343</v>
      </c>
      <c r="F29" s="434"/>
      <c r="H29" s="437" t="e">
        <f>'SVS Wach-Schließdienst 26'!$D$64</f>
        <v>#DIV/0!</v>
      </c>
      <c r="I29" s="437"/>
      <c r="J29" s="437"/>
      <c r="K29" s="437"/>
      <c r="L29" s="437"/>
      <c r="M29" s="438"/>
      <c r="N29" s="434"/>
      <c r="O29" s="435"/>
    </row>
    <row r="30" spans="1:15">
      <c r="A30" s="432"/>
      <c r="B30" s="432"/>
      <c r="C30" s="167" t="s">
        <v>344</v>
      </c>
      <c r="D30" s="432"/>
      <c r="E30" s="413"/>
      <c r="F30" s="434"/>
      <c r="H30" s="437" t="e">
        <f>H28*H29</f>
        <v>#DIV/0!</v>
      </c>
      <c r="I30" s="437"/>
      <c r="J30" s="437"/>
      <c r="K30" s="437"/>
      <c r="L30" s="437"/>
      <c r="M30" s="438"/>
      <c r="N30" s="434"/>
      <c r="O30" s="435"/>
    </row>
    <row r="31" spans="1:15">
      <c r="A31" s="432"/>
      <c r="B31" s="432"/>
      <c r="C31" s="432"/>
      <c r="D31" s="432"/>
      <c r="E31" s="413"/>
      <c r="F31" s="434"/>
      <c r="G31" s="428"/>
      <c r="H31" s="437" t="e">
        <f>H30*F26</f>
        <v>#DIV/0!</v>
      </c>
      <c r="I31" s="437"/>
      <c r="J31" s="437"/>
      <c r="K31" s="437"/>
      <c r="L31" s="437"/>
      <c r="M31" s="438"/>
      <c r="N31" s="434"/>
      <c r="O31" s="435"/>
    </row>
    <row r="32" spans="1:15">
      <c r="A32" s="439"/>
      <c r="B32" s="439"/>
      <c r="C32" s="439"/>
      <c r="D32" s="439"/>
      <c r="E32" s="440"/>
      <c r="F32" s="441"/>
      <c r="G32" s="442"/>
      <c r="H32" s="440"/>
      <c r="I32" s="440"/>
      <c r="J32" s="440"/>
      <c r="K32" s="440"/>
      <c r="L32" s="440"/>
      <c r="M32" s="449"/>
      <c r="N32" s="441"/>
      <c r="O32" s="435"/>
    </row>
    <row r="33" spans="1:15">
      <c r="A33" s="427"/>
      <c r="B33" s="427"/>
      <c r="C33" s="427"/>
      <c r="D33" s="427"/>
      <c r="E33" s="446"/>
      <c r="F33" s="429">
        <v>6</v>
      </c>
      <c r="G33" s="446"/>
      <c r="H33" s="452"/>
      <c r="I33" s="452"/>
      <c r="J33" s="452"/>
      <c r="K33" s="452"/>
      <c r="L33" s="452"/>
      <c r="M33" s="453"/>
      <c r="N33" s="431" t="e">
        <f>H38</f>
        <v>#DIV/0!</v>
      </c>
      <c r="O33" s="435"/>
    </row>
    <row r="34" spans="1:15" ht="14.45" customHeight="1">
      <c r="A34" s="432">
        <v>4</v>
      </c>
      <c r="B34" s="432" t="s">
        <v>312</v>
      </c>
      <c r="C34" s="432" t="s">
        <v>345</v>
      </c>
      <c r="D34" s="432" t="s">
        <v>346</v>
      </c>
      <c r="E34" s="450" t="s">
        <v>339</v>
      </c>
      <c r="F34" s="434"/>
      <c r="H34" s="167" t="s">
        <v>347</v>
      </c>
      <c r="M34" s="430"/>
      <c r="N34" s="434"/>
      <c r="O34" s="435"/>
    </row>
    <row r="35" spans="1:15">
      <c r="A35" s="432"/>
      <c r="B35" s="432" t="s">
        <v>321</v>
      </c>
      <c r="C35" s="432" t="s">
        <v>341</v>
      </c>
      <c r="D35" s="432"/>
      <c r="E35" s="450"/>
      <c r="F35" s="434"/>
      <c r="H35" s="167">
        <f>Tage!$N$9+Tage!$Q$9</f>
        <v>199</v>
      </c>
      <c r="M35" s="430"/>
      <c r="N35" s="434"/>
      <c r="O35" s="435"/>
    </row>
    <row r="36" spans="1:15">
      <c r="A36" s="432"/>
      <c r="B36" s="432" t="s">
        <v>342</v>
      </c>
      <c r="C36" s="432"/>
      <c r="D36" s="432"/>
      <c r="E36" s="451" t="s">
        <v>348</v>
      </c>
      <c r="F36" s="434"/>
      <c r="H36" s="437" t="e">
        <f>'SVS Wach-Schließdienst 26'!$D$64</f>
        <v>#DIV/0!</v>
      </c>
      <c r="M36" s="430"/>
      <c r="N36" s="434"/>
      <c r="O36" s="435"/>
    </row>
    <row r="37" spans="1:15">
      <c r="A37" s="432"/>
      <c r="B37" s="432"/>
      <c r="C37" s="167" t="s">
        <v>344</v>
      </c>
      <c r="D37" s="432"/>
      <c r="E37" s="413"/>
      <c r="F37" s="434"/>
      <c r="H37" s="437" t="e">
        <f>H35*H36</f>
        <v>#DIV/0!</v>
      </c>
      <c r="L37" s="437"/>
      <c r="M37" s="438"/>
      <c r="N37" s="434"/>
      <c r="O37" s="435"/>
    </row>
    <row r="38" spans="1:15">
      <c r="A38" s="432"/>
      <c r="B38" s="432"/>
      <c r="C38" s="432"/>
      <c r="D38" s="432"/>
      <c r="E38" s="413"/>
      <c r="F38" s="434"/>
      <c r="H38" s="437" t="e">
        <f>H37*F33</f>
        <v>#DIV/0!</v>
      </c>
      <c r="L38" s="437"/>
      <c r="M38" s="438"/>
      <c r="N38" s="434"/>
      <c r="O38" s="435"/>
    </row>
    <row r="39" spans="1:15">
      <c r="A39" s="439"/>
      <c r="B39" s="439"/>
      <c r="C39" s="439"/>
      <c r="D39" s="439"/>
      <c r="E39" s="449"/>
      <c r="F39" s="441"/>
      <c r="G39" s="440"/>
      <c r="H39" s="440"/>
      <c r="I39" s="440"/>
      <c r="J39" s="440"/>
      <c r="K39" s="440"/>
      <c r="L39" s="440"/>
      <c r="M39" s="449"/>
      <c r="N39" s="441"/>
      <c r="O39" s="435"/>
    </row>
    <row r="40" spans="1:15">
      <c r="A40" s="432"/>
      <c r="B40" s="432"/>
      <c r="C40" s="432"/>
      <c r="D40" s="432"/>
      <c r="F40" s="434">
        <f>6*2</f>
        <v>12</v>
      </c>
      <c r="H40" s="437"/>
      <c r="I40" s="437"/>
      <c r="J40" s="437"/>
      <c r="K40" s="437"/>
      <c r="L40" s="437"/>
      <c r="M40" s="438"/>
      <c r="N40" s="435" t="e">
        <f>H45</f>
        <v>#DIV/0!</v>
      </c>
      <c r="O40" s="435"/>
    </row>
    <row r="41" spans="1:15" ht="14.45" customHeight="1">
      <c r="A41" s="432">
        <v>5</v>
      </c>
      <c r="B41" s="432" t="s">
        <v>312</v>
      </c>
      <c r="C41" s="432" t="s">
        <v>349</v>
      </c>
      <c r="D41" s="432" t="s">
        <v>350</v>
      </c>
      <c r="E41" s="454" t="s">
        <v>351</v>
      </c>
      <c r="F41" s="434"/>
      <c r="H41" s="167" t="s">
        <v>352</v>
      </c>
      <c r="M41" s="430"/>
      <c r="N41" s="434"/>
      <c r="O41" s="435"/>
    </row>
    <row r="42" spans="1:15">
      <c r="A42" s="432"/>
      <c r="B42" s="432" t="s">
        <v>321</v>
      </c>
      <c r="C42" s="432" t="s">
        <v>353</v>
      </c>
      <c r="D42" s="432"/>
      <c r="E42" s="454"/>
      <c r="F42" s="434"/>
      <c r="H42" s="167">
        <f>Tage!$N$9+Tage!$O$9+Tage!$Q$9</f>
        <v>303</v>
      </c>
      <c r="M42" s="430"/>
      <c r="N42" s="434"/>
      <c r="O42" s="435"/>
    </row>
    <row r="43" spans="1:15">
      <c r="A43" s="432"/>
      <c r="B43" s="432" t="s">
        <v>342</v>
      </c>
      <c r="C43" s="432"/>
      <c r="D43" s="432"/>
      <c r="E43" s="454"/>
      <c r="F43" s="434"/>
      <c r="H43" s="437" t="e">
        <f>'SVS Wach-Schließdienst 26'!$D$64</f>
        <v>#DIV/0!</v>
      </c>
      <c r="M43" s="430"/>
      <c r="N43" s="434"/>
      <c r="O43" s="435"/>
    </row>
    <row r="44" spans="1:15">
      <c r="A44" s="432"/>
      <c r="B44" s="432"/>
      <c r="C44" s="167" t="s">
        <v>344</v>
      </c>
      <c r="D44" s="432"/>
      <c r="E44" s="454"/>
      <c r="F44" s="434"/>
      <c r="H44" s="437" t="e">
        <f>H42*H43</f>
        <v>#DIV/0!</v>
      </c>
      <c r="L44" s="437"/>
      <c r="M44" s="438"/>
      <c r="N44" s="434"/>
      <c r="O44" s="435"/>
    </row>
    <row r="45" spans="1:15">
      <c r="A45" s="432"/>
      <c r="B45" s="432"/>
      <c r="C45" s="432"/>
      <c r="D45" s="432"/>
      <c r="E45" s="454"/>
      <c r="F45" s="434"/>
      <c r="H45" s="437" t="e">
        <f>H44*F40</f>
        <v>#DIV/0!</v>
      </c>
      <c r="L45" s="437"/>
      <c r="M45" s="438"/>
      <c r="N45" s="434"/>
      <c r="O45" s="435"/>
    </row>
    <row r="46" spans="1:15" ht="18" thickBot="1">
      <c r="A46" s="455"/>
      <c r="B46" s="455"/>
      <c r="C46" s="455"/>
      <c r="D46" s="455"/>
      <c r="E46" s="456" t="s">
        <v>354</v>
      </c>
      <c r="F46" s="441"/>
      <c r="G46" s="457"/>
      <c r="H46" s="457"/>
      <c r="I46" s="457"/>
      <c r="J46" s="457"/>
      <c r="K46" s="457"/>
      <c r="L46" s="457"/>
      <c r="M46" s="456"/>
      <c r="N46" s="458"/>
      <c r="O46" s="435"/>
    </row>
    <row r="47" spans="1:15">
      <c r="A47" s="428"/>
      <c r="B47" s="432"/>
      <c r="D47" s="432"/>
      <c r="F47" s="459">
        <v>10</v>
      </c>
      <c r="M47" s="430"/>
      <c r="N47" s="460" t="e">
        <f>SUM(H52:K52)</f>
        <v>#DIV/0!</v>
      </c>
      <c r="O47" s="435"/>
    </row>
    <row r="48" spans="1:15" ht="20.25" customHeight="1">
      <c r="A48" s="428">
        <v>6</v>
      </c>
      <c r="B48" s="432" t="s">
        <v>103</v>
      </c>
      <c r="C48" s="167" t="s">
        <v>355</v>
      </c>
      <c r="D48" s="432" t="s">
        <v>356</v>
      </c>
      <c r="E48" s="454" t="s">
        <v>339</v>
      </c>
      <c r="F48" s="436"/>
      <c r="H48" s="167" t="s">
        <v>357</v>
      </c>
      <c r="I48" s="167" t="s">
        <v>358</v>
      </c>
      <c r="J48" s="167" t="s">
        <v>359</v>
      </c>
      <c r="K48" s="167" t="s">
        <v>360</v>
      </c>
      <c r="M48" s="430"/>
      <c r="N48" s="434"/>
      <c r="O48" s="435"/>
    </row>
    <row r="49" spans="1:15">
      <c r="A49" s="428"/>
      <c r="B49" s="432" t="s">
        <v>361</v>
      </c>
      <c r="C49" s="167" t="s">
        <v>362</v>
      </c>
      <c r="D49" s="432"/>
      <c r="E49" s="454"/>
      <c r="F49" s="434">
        <v>8.5</v>
      </c>
      <c r="H49" s="167">
        <f>Tage!N9+Tage!O9</f>
        <v>203</v>
      </c>
      <c r="I49" s="167">
        <f>Tage!P9</f>
        <v>103</v>
      </c>
      <c r="J49" s="167">
        <f>Tage!Q9</f>
        <v>100</v>
      </c>
      <c r="K49" s="167">
        <f>Tage!R9</f>
        <v>98</v>
      </c>
      <c r="N49" s="434"/>
      <c r="O49" s="435"/>
    </row>
    <row r="50" spans="1:15">
      <c r="A50" s="428"/>
      <c r="B50" s="461" t="s">
        <v>363</v>
      </c>
      <c r="C50" s="167" t="s">
        <v>364</v>
      </c>
      <c r="D50" s="432"/>
      <c r="E50" s="454"/>
      <c r="F50" s="434"/>
      <c r="H50" s="437" t="e">
        <f>'SVS Wach-Schließdienst 26'!$D$64</f>
        <v>#DIV/0!</v>
      </c>
      <c r="I50" s="437" t="e">
        <f>'SVS Wach-Schließdienst 26'!$D$64</f>
        <v>#DIV/0!</v>
      </c>
      <c r="J50" s="437" t="e">
        <f>'SVS Wach-Schließdienst 26'!$D$64</f>
        <v>#DIV/0!</v>
      </c>
      <c r="K50" s="437" t="e">
        <f>'SVS Wach-Schließdienst 26'!$D$64</f>
        <v>#DIV/0!</v>
      </c>
      <c r="L50" s="437"/>
      <c r="M50" s="437"/>
      <c r="N50" s="434"/>
      <c r="O50" s="435"/>
    </row>
    <row r="51" spans="1:15">
      <c r="A51" s="428"/>
      <c r="B51" s="461"/>
      <c r="C51" s="167" t="s">
        <v>365</v>
      </c>
      <c r="D51" s="432"/>
      <c r="E51" s="462"/>
      <c r="F51" s="434"/>
      <c r="H51" s="437" t="e">
        <f>H49*H50</f>
        <v>#DIV/0!</v>
      </c>
      <c r="I51" s="437" t="e">
        <f t="shared" ref="I51:K51" si="2">I49*I50</f>
        <v>#DIV/0!</v>
      </c>
      <c r="J51" s="437" t="e">
        <f t="shared" si="2"/>
        <v>#DIV/0!</v>
      </c>
      <c r="K51" s="437" t="e">
        <f t="shared" si="2"/>
        <v>#DIV/0!</v>
      </c>
      <c r="L51" s="437"/>
      <c r="M51" s="437"/>
      <c r="N51" s="434"/>
      <c r="O51" s="435"/>
    </row>
    <row r="52" spans="1:15">
      <c r="A52" s="428"/>
      <c r="B52" s="461"/>
      <c r="C52" s="167" t="s">
        <v>366</v>
      </c>
      <c r="D52" s="432"/>
      <c r="E52" s="462"/>
      <c r="F52" s="448">
        <v>11</v>
      </c>
      <c r="H52" s="437" t="e">
        <f>H51*F47</f>
        <v>#DIV/0!</v>
      </c>
      <c r="I52" s="437" t="e">
        <f>I51*F49</f>
        <v>#DIV/0!</v>
      </c>
      <c r="J52" s="437" t="e">
        <f>J51*F52</f>
        <v>#DIV/0!</v>
      </c>
      <c r="K52" s="437" t="e">
        <f>K51*F49</f>
        <v>#DIV/0!</v>
      </c>
      <c r="L52" s="437"/>
      <c r="M52" s="437"/>
      <c r="N52" s="434"/>
      <c r="O52" s="435"/>
    </row>
    <row r="53" spans="1:15">
      <c r="A53" s="428"/>
      <c r="B53" s="432"/>
      <c r="C53" s="167" t="s">
        <v>367</v>
      </c>
      <c r="D53" s="432"/>
      <c r="F53" s="441"/>
      <c r="M53" s="430"/>
      <c r="N53" s="441"/>
      <c r="O53" s="463"/>
    </row>
    <row r="54" spans="1:15" ht="70.5" customHeight="1">
      <c r="A54" s="464"/>
      <c r="B54" s="465" t="s">
        <v>368</v>
      </c>
      <c r="C54" s="466"/>
      <c r="D54" s="466"/>
      <c r="E54" s="467" t="s">
        <v>369</v>
      </c>
      <c r="F54" s="421" t="s">
        <v>370</v>
      </c>
      <c r="G54" s="468"/>
      <c r="H54" s="466"/>
      <c r="I54" s="466"/>
      <c r="J54" s="466"/>
      <c r="K54" s="466"/>
      <c r="L54" s="466"/>
      <c r="M54" s="469"/>
      <c r="N54" s="470"/>
      <c r="O54" s="471"/>
    </row>
    <row r="55" spans="1:15" s="476" customFormat="1" ht="18.75" customHeight="1">
      <c r="A55" s="446"/>
      <c r="B55" s="427"/>
      <c r="C55" s="427"/>
      <c r="D55" s="472"/>
      <c r="E55" s="473" t="s">
        <v>371</v>
      </c>
      <c r="F55" s="474"/>
      <c r="G55" s="475"/>
      <c r="H55" s="167"/>
      <c r="I55" s="167"/>
      <c r="J55" s="167"/>
      <c r="K55" s="167"/>
      <c r="L55" s="167"/>
      <c r="M55" s="430"/>
      <c r="N55" s="431">
        <f>SUM(H60:J60)</f>
        <v>0</v>
      </c>
      <c r="O55" s="431">
        <f>SUM(N55:N126)</f>
        <v>0</v>
      </c>
    </row>
    <row r="56" spans="1:15" s="476" customFormat="1" ht="14.45" customHeight="1">
      <c r="A56" s="167">
        <v>7</v>
      </c>
      <c r="B56" s="432" t="s">
        <v>312</v>
      </c>
      <c r="C56" s="428" t="s">
        <v>313</v>
      </c>
      <c r="D56" s="428" t="s">
        <v>372</v>
      </c>
      <c r="E56" s="454"/>
      <c r="F56" s="477"/>
      <c r="G56" s="478"/>
      <c r="H56" s="167" t="s">
        <v>317</v>
      </c>
      <c r="I56" s="167" t="s">
        <v>319</v>
      </c>
      <c r="J56" s="167" t="s">
        <v>373</v>
      </c>
      <c r="K56" s="167"/>
      <c r="L56" s="167"/>
      <c r="M56" s="430"/>
      <c r="N56" s="435"/>
      <c r="O56" s="435"/>
    </row>
    <row r="57" spans="1:15" s="476" customFormat="1">
      <c r="A57" s="167"/>
      <c r="B57" s="432" t="s">
        <v>321</v>
      </c>
      <c r="C57" s="428" t="s">
        <v>322</v>
      </c>
      <c r="D57" s="428"/>
      <c r="E57" s="454"/>
      <c r="F57" s="477"/>
      <c r="G57" s="478"/>
      <c r="H57" s="167">
        <f>Tage!$N$10</f>
        <v>603</v>
      </c>
      <c r="I57" s="167">
        <f>Tage!$T$9</f>
        <v>99</v>
      </c>
      <c r="J57" s="167">
        <f>Tage!$W$10+4</f>
        <v>29</v>
      </c>
      <c r="K57" s="167"/>
      <c r="L57" s="167"/>
      <c r="M57" s="430"/>
      <c r="N57" s="435"/>
      <c r="O57" s="435"/>
    </row>
    <row r="58" spans="1:15" s="476" customFormat="1">
      <c r="A58" s="167"/>
      <c r="B58" s="432" t="s">
        <v>324</v>
      </c>
      <c r="C58" s="432" t="s">
        <v>374</v>
      </c>
      <c r="D58" s="428"/>
      <c r="E58" s="454"/>
      <c r="F58" s="477"/>
      <c r="G58" s="478"/>
      <c r="H58" s="437">
        <f>'SVS Revierdienst 26'!$H$68</f>
        <v>0</v>
      </c>
      <c r="I58" s="437">
        <f>'SVS Revierdienst 26'!$N$68</f>
        <v>0</v>
      </c>
      <c r="J58" s="437">
        <f>'SVS Revierdienst 26'!$T$68</f>
        <v>0</v>
      </c>
      <c r="K58" s="437"/>
      <c r="L58" s="437"/>
      <c r="M58" s="438"/>
      <c r="N58" s="435"/>
      <c r="O58" s="435"/>
    </row>
    <row r="59" spans="1:15" s="476" customFormat="1">
      <c r="A59" s="167"/>
      <c r="B59" s="432" t="s">
        <v>327</v>
      </c>
      <c r="C59" s="432"/>
      <c r="D59" s="428"/>
      <c r="E59" s="454"/>
      <c r="F59" s="477"/>
      <c r="G59" s="478"/>
      <c r="H59" s="437">
        <f>H57*H58</f>
        <v>0</v>
      </c>
      <c r="I59" s="437">
        <f>I57*I58</f>
        <v>0</v>
      </c>
      <c r="J59" s="437">
        <f>J57*J58</f>
        <v>0</v>
      </c>
      <c r="K59" s="437"/>
      <c r="L59" s="437"/>
      <c r="M59" s="438"/>
      <c r="N59" s="435"/>
      <c r="O59" s="435"/>
    </row>
    <row r="60" spans="1:15" s="476" customFormat="1">
      <c r="A60" s="167"/>
      <c r="B60" s="432" t="s">
        <v>329</v>
      </c>
      <c r="C60" s="432"/>
      <c r="D60" s="428"/>
      <c r="E60" s="454"/>
      <c r="F60" s="477"/>
      <c r="G60" s="478"/>
      <c r="H60" s="437">
        <f>H59*$F$55</f>
        <v>0</v>
      </c>
      <c r="I60" s="437">
        <f t="shared" ref="I60:J60" si="3">I59*$F$55</f>
        <v>0</v>
      </c>
      <c r="J60" s="437">
        <f t="shared" si="3"/>
        <v>0</v>
      </c>
      <c r="K60" s="167"/>
      <c r="L60" s="167"/>
      <c r="M60" s="430"/>
      <c r="N60" s="435"/>
      <c r="O60" s="435"/>
    </row>
    <row r="61" spans="1:15" s="476" customFormat="1">
      <c r="A61" s="167"/>
      <c r="B61" s="432" t="s">
        <v>331</v>
      </c>
      <c r="C61" s="432"/>
      <c r="D61" s="428"/>
      <c r="E61" s="454"/>
      <c r="F61" s="477"/>
      <c r="G61" s="478"/>
      <c r="H61" s="167"/>
      <c r="I61" s="167"/>
      <c r="J61" s="167"/>
      <c r="K61" s="167"/>
      <c r="L61" s="167"/>
      <c r="M61" s="430"/>
      <c r="N61" s="435"/>
      <c r="O61" s="435"/>
    </row>
    <row r="62" spans="1:15" ht="18" thickBot="1">
      <c r="A62" s="457"/>
      <c r="B62" s="455"/>
      <c r="C62" s="455"/>
      <c r="D62" s="479"/>
      <c r="E62" s="480"/>
      <c r="F62" s="481"/>
      <c r="G62" s="482"/>
      <c r="H62" s="457"/>
      <c r="I62" s="457"/>
      <c r="J62" s="457"/>
      <c r="K62" s="457"/>
      <c r="L62" s="457"/>
      <c r="M62" s="456"/>
      <c r="N62" s="483"/>
      <c r="O62" s="435"/>
    </row>
    <row r="63" spans="1:15" ht="18.75" customHeight="1">
      <c r="A63" s="428"/>
      <c r="B63" s="432"/>
      <c r="D63" s="432"/>
      <c r="E63" s="484" t="s">
        <v>375</v>
      </c>
      <c r="F63" s="485"/>
      <c r="G63" s="486"/>
      <c r="M63" s="430"/>
      <c r="N63" s="460">
        <f>SUM(H68:M68)</f>
        <v>0</v>
      </c>
      <c r="O63" s="435"/>
    </row>
    <row r="64" spans="1:15" ht="15" customHeight="1">
      <c r="A64" s="428">
        <v>8</v>
      </c>
      <c r="B64" s="432" t="s">
        <v>103</v>
      </c>
      <c r="C64" s="167" t="s">
        <v>376</v>
      </c>
      <c r="D64" s="432" t="s">
        <v>377</v>
      </c>
      <c r="E64" s="454"/>
      <c r="F64" s="477"/>
      <c r="G64" s="478"/>
      <c r="H64" s="167" t="s">
        <v>378</v>
      </c>
      <c r="I64" s="167" t="s">
        <v>379</v>
      </c>
      <c r="J64" s="167" t="s">
        <v>225</v>
      </c>
      <c r="K64" s="167" t="s">
        <v>317</v>
      </c>
      <c r="L64" s="167" t="s">
        <v>380</v>
      </c>
      <c r="M64" s="430" t="s">
        <v>320</v>
      </c>
      <c r="N64" s="435"/>
      <c r="O64" s="435"/>
    </row>
    <row r="65" spans="1:15">
      <c r="A65" s="428"/>
      <c r="B65" s="432" t="s">
        <v>361</v>
      </c>
      <c r="C65" s="487" t="s">
        <v>381</v>
      </c>
      <c r="D65" s="432"/>
      <c r="E65" s="454"/>
      <c r="F65" s="477"/>
      <c r="G65" s="478"/>
      <c r="H65" s="167">
        <f>Tage!$S$9+2</f>
        <v>101</v>
      </c>
      <c r="I65" s="167">
        <f>Tage!$T$9</f>
        <v>99</v>
      </c>
      <c r="J65" s="167">
        <f>Tage!$W$10+2</f>
        <v>27</v>
      </c>
      <c r="K65" s="167">
        <f>Tage!$N$10</f>
        <v>603</v>
      </c>
      <c r="L65" s="167">
        <f>Tage!$T$9</f>
        <v>99</v>
      </c>
      <c r="M65" s="430">
        <f>Tage!$W$10+4</f>
        <v>29</v>
      </c>
      <c r="N65" s="435"/>
      <c r="O65" s="435"/>
    </row>
    <row r="66" spans="1:15">
      <c r="A66" s="428"/>
      <c r="B66" s="461" t="s">
        <v>363</v>
      </c>
      <c r="C66" s="167" t="s">
        <v>382</v>
      </c>
      <c r="D66" s="432"/>
      <c r="E66" s="454"/>
      <c r="F66" s="477"/>
      <c r="G66" s="478"/>
      <c r="H66" s="437">
        <f>'SVS Revierdienst 26'!$E$68</f>
        <v>0</v>
      </c>
      <c r="I66" s="437">
        <f>'SVS Revierdienst 26'!$K$68</f>
        <v>0</v>
      </c>
      <c r="J66" s="437">
        <f>'SVS Revierdienst 26'!$Q$68</f>
        <v>0</v>
      </c>
      <c r="K66" s="437">
        <f>'SVS Revierdienst 26'!$H$68</f>
        <v>0</v>
      </c>
      <c r="L66" s="437">
        <f>'SVS Revierdienst 26'!$N$68</f>
        <v>0</v>
      </c>
      <c r="M66" s="438">
        <f>'SVS Revierdienst 26'!$T$68</f>
        <v>0</v>
      </c>
      <c r="N66" s="435"/>
      <c r="O66" s="435"/>
    </row>
    <row r="67" spans="1:15">
      <c r="A67" s="428"/>
      <c r="B67" s="432"/>
      <c r="C67" s="167" t="s">
        <v>383</v>
      </c>
      <c r="D67" s="432"/>
      <c r="E67" s="454"/>
      <c r="F67" s="477"/>
      <c r="G67" s="478"/>
      <c r="H67" s="437">
        <f t="shared" ref="H67:M67" si="4">H65*H66</f>
        <v>0</v>
      </c>
      <c r="I67" s="437">
        <f t="shared" si="4"/>
        <v>0</v>
      </c>
      <c r="J67" s="437">
        <f t="shared" si="4"/>
        <v>0</v>
      </c>
      <c r="K67" s="437">
        <f t="shared" si="4"/>
        <v>0</v>
      </c>
      <c r="L67" s="437">
        <f t="shared" si="4"/>
        <v>0</v>
      </c>
      <c r="M67" s="438">
        <f t="shared" si="4"/>
        <v>0</v>
      </c>
      <c r="N67" s="435"/>
      <c r="O67" s="435"/>
    </row>
    <row r="68" spans="1:15">
      <c r="A68" s="428"/>
      <c r="B68" s="432"/>
      <c r="C68" s="167" t="s">
        <v>384</v>
      </c>
      <c r="D68" s="432"/>
      <c r="E68" s="454"/>
      <c r="F68" s="477"/>
      <c r="G68" s="478"/>
      <c r="H68" s="437">
        <f>H$67*$F63</f>
        <v>0</v>
      </c>
      <c r="I68" s="437">
        <f t="shared" ref="I68:M68" si="5">I$67*$F63</f>
        <v>0</v>
      </c>
      <c r="J68" s="437">
        <f t="shared" si="5"/>
        <v>0</v>
      </c>
      <c r="K68" s="437">
        <f t="shared" si="5"/>
        <v>0</v>
      </c>
      <c r="L68" s="437">
        <f t="shared" si="5"/>
        <v>0</v>
      </c>
      <c r="M68" s="437">
        <f t="shared" si="5"/>
        <v>0</v>
      </c>
      <c r="N68" s="435"/>
      <c r="O68" s="435"/>
    </row>
    <row r="69" spans="1:15">
      <c r="A69" s="428"/>
      <c r="B69" s="432"/>
      <c r="C69" s="167" t="s">
        <v>385</v>
      </c>
      <c r="D69" s="432"/>
      <c r="E69" s="454"/>
      <c r="F69" s="477"/>
      <c r="G69" s="478"/>
      <c r="H69" s="437"/>
      <c r="I69" s="437"/>
      <c r="J69" s="437"/>
      <c r="K69" s="437"/>
      <c r="L69" s="437"/>
      <c r="M69" s="438"/>
      <c r="N69" s="435"/>
      <c r="O69" s="435"/>
    </row>
    <row r="70" spans="1:15">
      <c r="A70" s="442"/>
      <c r="B70" s="439"/>
      <c r="C70" s="440"/>
      <c r="D70" s="439"/>
      <c r="E70" s="488"/>
      <c r="F70" s="489"/>
      <c r="G70" s="490"/>
      <c r="M70" s="430"/>
      <c r="N70" s="463"/>
      <c r="O70" s="435"/>
    </row>
    <row r="71" spans="1:15" ht="17.25" customHeight="1">
      <c r="A71" s="472"/>
      <c r="B71" s="427"/>
      <c r="C71" s="446"/>
      <c r="D71" s="427"/>
      <c r="E71" s="473" t="s">
        <v>386</v>
      </c>
      <c r="F71" s="491"/>
      <c r="G71" s="475"/>
      <c r="H71" s="446"/>
      <c r="I71" s="446"/>
      <c r="J71" s="446"/>
      <c r="K71" s="446"/>
      <c r="L71" s="446"/>
      <c r="M71" s="445"/>
      <c r="N71" s="431">
        <f>H76</f>
        <v>0</v>
      </c>
      <c r="O71" s="435"/>
    </row>
    <row r="72" spans="1:15" ht="18" customHeight="1">
      <c r="A72" s="428">
        <v>9</v>
      </c>
      <c r="B72" s="432" t="s">
        <v>103</v>
      </c>
      <c r="C72" s="167" t="s">
        <v>387</v>
      </c>
      <c r="D72" s="432" t="s">
        <v>388</v>
      </c>
      <c r="E72" s="454"/>
      <c r="F72" s="492"/>
      <c r="G72" s="478"/>
      <c r="H72" s="167" t="s">
        <v>389</v>
      </c>
      <c r="M72" s="430"/>
      <c r="N72" s="435"/>
      <c r="O72" s="435"/>
    </row>
    <row r="73" spans="1:15">
      <c r="A73" s="428"/>
      <c r="B73" s="432" t="s">
        <v>361</v>
      </c>
      <c r="C73" s="167" t="s">
        <v>390</v>
      </c>
      <c r="D73" s="432"/>
      <c r="E73" s="454"/>
      <c r="F73" s="492"/>
      <c r="G73" s="478"/>
      <c r="H73" s="167">
        <f>Tage!$N$11</f>
        <v>504</v>
      </c>
      <c r="M73" s="430"/>
      <c r="N73" s="435"/>
      <c r="O73" s="435"/>
    </row>
    <row r="74" spans="1:15">
      <c r="A74" s="428"/>
      <c r="B74" s="461" t="s">
        <v>391</v>
      </c>
      <c r="C74" s="167" t="s">
        <v>362</v>
      </c>
      <c r="D74" s="432"/>
      <c r="E74" s="454"/>
      <c r="F74" s="492"/>
      <c r="G74" s="478"/>
      <c r="H74" s="437">
        <f>'SVS Revierdienst 26'!$E$68</f>
        <v>0</v>
      </c>
      <c r="I74" s="437"/>
      <c r="M74" s="430"/>
      <c r="N74" s="435"/>
      <c r="O74" s="435"/>
    </row>
    <row r="75" spans="1:15">
      <c r="A75" s="428"/>
      <c r="B75" s="432"/>
      <c r="C75" s="167" t="s">
        <v>392</v>
      </c>
      <c r="D75" s="432"/>
      <c r="E75" s="454"/>
      <c r="F75" s="492"/>
      <c r="G75" s="478"/>
      <c r="H75" s="437">
        <f>H73*H74</f>
        <v>0</v>
      </c>
      <c r="I75" s="437"/>
      <c r="M75" s="430"/>
      <c r="N75" s="435"/>
      <c r="O75" s="435"/>
    </row>
    <row r="76" spans="1:15">
      <c r="A76" s="428"/>
      <c r="B76" s="432"/>
      <c r="D76" s="432"/>
      <c r="E76" s="454"/>
      <c r="F76" s="492"/>
      <c r="G76" s="478"/>
      <c r="H76" s="437">
        <f>H75*$F71</f>
        <v>0</v>
      </c>
      <c r="I76" s="437"/>
      <c r="M76" s="430"/>
      <c r="N76" s="435"/>
      <c r="O76" s="435"/>
    </row>
    <row r="77" spans="1:15">
      <c r="A77" s="442"/>
      <c r="B77" s="439"/>
      <c r="C77" s="440"/>
      <c r="D77" s="439"/>
      <c r="E77" s="488"/>
      <c r="F77" s="493"/>
      <c r="G77" s="490"/>
      <c r="H77" s="440"/>
      <c r="I77" s="440"/>
      <c r="J77" s="440"/>
      <c r="K77" s="440"/>
      <c r="L77" s="440"/>
      <c r="M77" s="449"/>
      <c r="N77" s="463"/>
      <c r="O77" s="435"/>
    </row>
    <row r="78" spans="1:15" ht="18.75" customHeight="1">
      <c r="A78" s="472"/>
      <c r="B78" s="427"/>
      <c r="C78" s="446"/>
      <c r="D78" s="427"/>
      <c r="E78" s="473" t="s">
        <v>393</v>
      </c>
      <c r="F78" s="474"/>
      <c r="G78" s="475"/>
      <c r="M78" s="430"/>
      <c r="N78" s="431">
        <f>H83</f>
        <v>0</v>
      </c>
      <c r="O78" s="435"/>
    </row>
    <row r="79" spans="1:15" ht="17.45" customHeight="1">
      <c r="A79" s="428">
        <v>10</v>
      </c>
      <c r="B79" s="432" t="s">
        <v>103</v>
      </c>
      <c r="C79" s="167" t="s">
        <v>387</v>
      </c>
      <c r="D79" s="432" t="s">
        <v>394</v>
      </c>
      <c r="E79" s="454"/>
      <c r="F79" s="477"/>
      <c r="G79" s="478"/>
      <c r="H79" s="167" t="s">
        <v>389</v>
      </c>
      <c r="M79" s="430"/>
      <c r="N79" s="435"/>
      <c r="O79" s="435"/>
    </row>
    <row r="80" spans="1:15">
      <c r="A80" s="428"/>
      <c r="B80" s="432" t="s">
        <v>361</v>
      </c>
      <c r="C80" s="167" t="s">
        <v>390</v>
      </c>
      <c r="D80" s="432"/>
      <c r="E80" s="454"/>
      <c r="F80" s="477"/>
      <c r="G80" s="478"/>
      <c r="H80" s="167">
        <f>Tage!$N$11</f>
        <v>504</v>
      </c>
      <c r="M80" s="430"/>
      <c r="N80" s="435"/>
      <c r="O80" s="435"/>
    </row>
    <row r="81" spans="1:15">
      <c r="A81" s="428"/>
      <c r="B81" s="461" t="s">
        <v>391</v>
      </c>
      <c r="C81" s="167" t="s">
        <v>362</v>
      </c>
      <c r="D81" s="432"/>
      <c r="E81" s="454"/>
      <c r="F81" s="477"/>
      <c r="G81" s="478"/>
      <c r="H81" s="437">
        <f>'SVS Revierdienst 26'!$E$68</f>
        <v>0</v>
      </c>
      <c r="I81" s="437"/>
      <c r="M81" s="430"/>
      <c r="N81" s="435"/>
      <c r="O81" s="435"/>
    </row>
    <row r="82" spans="1:15">
      <c r="A82" s="428"/>
      <c r="B82" s="432"/>
      <c r="C82" s="167" t="s">
        <v>395</v>
      </c>
      <c r="D82" s="432"/>
      <c r="E82" s="454"/>
      <c r="F82" s="477"/>
      <c r="G82" s="478"/>
      <c r="H82" s="437">
        <f>H80*H81</f>
        <v>0</v>
      </c>
      <c r="I82" s="437"/>
      <c r="M82" s="430"/>
      <c r="N82" s="435"/>
      <c r="O82" s="435"/>
    </row>
    <row r="83" spans="1:15">
      <c r="A83" s="428"/>
      <c r="B83" s="432"/>
      <c r="D83" s="432"/>
      <c r="E83" s="454"/>
      <c r="F83" s="477"/>
      <c r="G83" s="478"/>
      <c r="H83" s="437">
        <f>H82*$F78</f>
        <v>0</v>
      </c>
      <c r="I83" s="437"/>
      <c r="M83" s="430"/>
      <c r="N83" s="435"/>
      <c r="O83" s="435"/>
    </row>
    <row r="84" spans="1:15">
      <c r="A84" s="442"/>
      <c r="B84" s="439"/>
      <c r="C84" s="440"/>
      <c r="D84" s="439"/>
      <c r="E84" s="488"/>
      <c r="F84" s="489"/>
      <c r="G84" s="490"/>
      <c r="H84" s="440"/>
      <c r="I84" s="440"/>
      <c r="J84" s="440"/>
      <c r="K84" s="440"/>
      <c r="L84" s="440"/>
      <c r="M84" s="449"/>
      <c r="N84" s="463"/>
      <c r="O84" s="435"/>
    </row>
    <row r="85" spans="1:15" ht="19.5" customHeight="1">
      <c r="A85" s="494"/>
      <c r="B85" s="495"/>
      <c r="C85" s="446"/>
      <c r="D85" s="427"/>
      <c r="E85" s="473" t="s">
        <v>396</v>
      </c>
      <c r="F85" s="474"/>
      <c r="G85" s="475"/>
      <c r="H85" s="446"/>
      <c r="M85" s="430"/>
      <c r="N85" s="431">
        <f>H90</f>
        <v>0</v>
      </c>
      <c r="O85" s="435"/>
    </row>
    <row r="86" spans="1:15" ht="21" customHeight="1">
      <c r="A86" s="428">
        <v>11</v>
      </c>
      <c r="B86" s="432" t="s">
        <v>103</v>
      </c>
      <c r="C86" s="167" t="s">
        <v>355</v>
      </c>
      <c r="D86" s="432" t="s">
        <v>397</v>
      </c>
      <c r="E86" s="454"/>
      <c r="F86" s="477"/>
      <c r="G86" s="478"/>
      <c r="H86" s="167" t="s">
        <v>389</v>
      </c>
      <c r="M86" s="430"/>
      <c r="N86" s="435"/>
      <c r="O86" s="435"/>
    </row>
    <row r="87" spans="1:15">
      <c r="A87" s="428"/>
      <c r="B87" s="432" t="s">
        <v>361</v>
      </c>
      <c r="C87" s="167" t="s">
        <v>362</v>
      </c>
      <c r="D87" s="432"/>
      <c r="E87" s="454"/>
      <c r="F87" s="477"/>
      <c r="G87" s="478"/>
      <c r="H87" s="167">
        <f>Tage!$N$11</f>
        <v>504</v>
      </c>
      <c r="M87" s="430"/>
      <c r="N87" s="435"/>
      <c r="O87" s="435"/>
    </row>
    <row r="88" spans="1:15">
      <c r="A88" s="428"/>
      <c r="B88" s="461" t="s">
        <v>363</v>
      </c>
      <c r="C88" s="167" t="s">
        <v>398</v>
      </c>
      <c r="D88" s="432"/>
      <c r="E88" s="454"/>
      <c r="F88" s="477"/>
      <c r="G88" s="478"/>
      <c r="H88" s="437">
        <f>'SVS Revierdienst 26'!$E$68</f>
        <v>0</v>
      </c>
      <c r="M88" s="430"/>
      <c r="N88" s="435"/>
      <c r="O88" s="435"/>
    </row>
    <row r="89" spans="1:15">
      <c r="A89" s="428"/>
      <c r="B89" s="461"/>
      <c r="D89" s="432"/>
      <c r="E89" s="454"/>
      <c r="F89" s="477"/>
      <c r="G89" s="478"/>
      <c r="H89" s="437">
        <f>H87*H88</f>
        <v>0</v>
      </c>
      <c r="M89" s="430"/>
      <c r="N89" s="435"/>
      <c r="O89" s="435"/>
    </row>
    <row r="90" spans="1:15">
      <c r="A90" s="428"/>
      <c r="B90" s="461"/>
      <c r="D90" s="432"/>
      <c r="E90" s="454"/>
      <c r="F90" s="477"/>
      <c r="G90" s="478"/>
      <c r="H90" s="437">
        <f>H89*$F85</f>
        <v>0</v>
      </c>
      <c r="M90" s="430"/>
      <c r="N90" s="435"/>
      <c r="O90" s="435"/>
    </row>
    <row r="91" spans="1:15" ht="18" thickBot="1">
      <c r="A91" s="496"/>
      <c r="B91" s="497"/>
      <c r="C91" s="457"/>
      <c r="D91" s="455"/>
      <c r="E91" s="480"/>
      <c r="F91" s="481"/>
      <c r="G91" s="482"/>
      <c r="H91" s="457"/>
      <c r="I91" s="457"/>
      <c r="J91" s="457"/>
      <c r="K91" s="457"/>
      <c r="L91" s="457"/>
      <c r="M91" s="456"/>
      <c r="N91" s="483"/>
      <c r="O91" s="435"/>
    </row>
    <row r="92" spans="1:15" ht="17.25" customHeight="1">
      <c r="A92" s="498"/>
      <c r="B92" s="499"/>
      <c r="C92" s="500"/>
      <c r="D92" s="499"/>
      <c r="E92" s="501" t="s">
        <v>399</v>
      </c>
      <c r="F92" s="485"/>
      <c r="G92" s="486"/>
      <c r="M92" s="430"/>
      <c r="N92" s="460">
        <f>SUM(H97:J97)</f>
        <v>0</v>
      </c>
      <c r="O92" s="435"/>
    </row>
    <row r="93" spans="1:15" ht="17.25" customHeight="1">
      <c r="A93" s="428">
        <v>12</v>
      </c>
      <c r="B93" s="432" t="s">
        <v>400</v>
      </c>
      <c r="C93" s="167" t="s">
        <v>401</v>
      </c>
      <c r="D93" s="432" t="s">
        <v>402</v>
      </c>
      <c r="E93" s="502"/>
      <c r="F93" s="477"/>
      <c r="G93" s="478"/>
      <c r="H93" s="167" t="s">
        <v>317</v>
      </c>
      <c r="I93" s="167" t="s">
        <v>319</v>
      </c>
      <c r="J93" s="167" t="s">
        <v>320</v>
      </c>
      <c r="M93" s="430"/>
      <c r="N93" s="435"/>
      <c r="O93" s="435"/>
    </row>
    <row r="94" spans="1:15">
      <c r="A94" s="428"/>
      <c r="B94" s="432" t="s">
        <v>361</v>
      </c>
      <c r="C94" s="167" t="s">
        <v>403</v>
      </c>
      <c r="D94" s="432"/>
      <c r="E94" s="502"/>
      <c r="F94" s="477"/>
      <c r="G94" s="478"/>
      <c r="H94" s="167">
        <f>Tage!$N$10</f>
        <v>603</v>
      </c>
      <c r="I94" s="167">
        <f>Tage!$T$9</f>
        <v>99</v>
      </c>
      <c r="J94" s="167">
        <f>Tage!$W$10+4</f>
        <v>29</v>
      </c>
      <c r="M94" s="430"/>
      <c r="N94" s="435"/>
      <c r="O94" s="435"/>
    </row>
    <row r="95" spans="1:15">
      <c r="A95" s="428"/>
      <c r="B95" s="432"/>
      <c r="D95" s="432"/>
      <c r="E95" s="502"/>
      <c r="F95" s="477"/>
      <c r="G95" s="478"/>
      <c r="H95" s="437">
        <f>'SVS Revierdienst 26'!$H$68</f>
        <v>0</v>
      </c>
      <c r="I95" s="437">
        <f>'SVS Revierdienst 26'!$N$68</f>
        <v>0</v>
      </c>
      <c r="J95" s="437">
        <f>'SVS Revierdienst 26'!$T$68</f>
        <v>0</v>
      </c>
      <c r="M95" s="430"/>
      <c r="N95" s="435"/>
      <c r="O95" s="435"/>
    </row>
    <row r="96" spans="1:15">
      <c r="A96" s="428"/>
      <c r="B96" s="432"/>
      <c r="D96" s="432"/>
      <c r="E96" s="502"/>
      <c r="F96" s="477"/>
      <c r="G96" s="478"/>
      <c r="H96" s="437">
        <f>H94*H95</f>
        <v>0</v>
      </c>
      <c r="I96" s="437">
        <f t="shared" ref="I96:J96" si="6">I94*I95</f>
        <v>0</v>
      </c>
      <c r="J96" s="437">
        <f t="shared" si="6"/>
        <v>0</v>
      </c>
      <c r="M96" s="430"/>
      <c r="N96" s="435"/>
      <c r="O96" s="435"/>
    </row>
    <row r="97" spans="1:15">
      <c r="A97" s="428"/>
      <c r="B97" s="432"/>
      <c r="D97" s="432"/>
      <c r="E97" s="502"/>
      <c r="F97" s="477"/>
      <c r="G97" s="478"/>
      <c r="H97" s="437">
        <f>H96*$F$92</f>
        <v>0</v>
      </c>
      <c r="I97" s="437">
        <f t="shared" ref="I97:J97" si="7">I96*$F$92</f>
        <v>0</v>
      </c>
      <c r="J97" s="437">
        <f t="shared" si="7"/>
        <v>0</v>
      </c>
      <c r="M97" s="430"/>
      <c r="N97" s="435"/>
      <c r="O97" s="435"/>
    </row>
    <row r="98" spans="1:15" ht="18" thickBot="1">
      <c r="A98" s="479"/>
      <c r="B98" s="455"/>
      <c r="C98" s="457"/>
      <c r="D98" s="455"/>
      <c r="E98" s="503"/>
      <c r="F98" s="481"/>
      <c r="G98" s="482"/>
      <c r="H98" s="457"/>
      <c r="I98" s="457"/>
      <c r="J98" s="457"/>
      <c r="K98" s="457"/>
      <c r="L98" s="457"/>
      <c r="M98" s="456"/>
      <c r="N98" s="483"/>
      <c r="O98" s="435"/>
    </row>
    <row r="99" spans="1:15" ht="17.25" customHeight="1">
      <c r="A99" s="498"/>
      <c r="B99" s="499"/>
      <c r="C99" s="500"/>
      <c r="D99" s="499"/>
      <c r="E99" s="501" t="s">
        <v>404</v>
      </c>
      <c r="F99" s="485"/>
      <c r="G99" s="504"/>
      <c r="M99" s="430"/>
      <c r="N99" s="460">
        <f>SUM(H104:J104)</f>
        <v>0</v>
      </c>
      <c r="O99" s="435"/>
    </row>
    <row r="100" spans="1:15" ht="14.45" customHeight="1">
      <c r="A100" s="428">
        <v>13</v>
      </c>
      <c r="B100" s="432" t="s">
        <v>405</v>
      </c>
      <c r="C100" s="167" t="s">
        <v>401</v>
      </c>
      <c r="D100" s="432" t="s">
        <v>406</v>
      </c>
      <c r="E100" s="502"/>
      <c r="F100" s="477"/>
      <c r="G100" s="505"/>
      <c r="H100" s="167" t="s">
        <v>317</v>
      </c>
      <c r="I100" s="167" t="s">
        <v>319</v>
      </c>
      <c r="J100" s="167" t="s">
        <v>320</v>
      </c>
      <c r="M100" s="430"/>
      <c r="N100" s="435"/>
      <c r="O100" s="435"/>
    </row>
    <row r="101" spans="1:15">
      <c r="A101" s="428"/>
      <c r="B101" s="432"/>
      <c r="C101" s="167" t="s">
        <v>407</v>
      </c>
      <c r="D101" s="432"/>
      <c r="E101" s="502"/>
      <c r="F101" s="477"/>
      <c r="G101" s="505"/>
      <c r="H101" s="167">
        <f>Tage!$N$10</f>
        <v>603</v>
      </c>
      <c r="I101" s="167">
        <f>Tage!$T$9</f>
        <v>99</v>
      </c>
      <c r="J101" s="167">
        <f>Tage!$W$10+4</f>
        <v>29</v>
      </c>
      <c r="M101" s="430"/>
      <c r="N101" s="435"/>
      <c r="O101" s="435"/>
    </row>
    <row r="102" spans="1:15">
      <c r="A102" s="428"/>
      <c r="B102" s="432"/>
      <c r="C102" s="167" t="s">
        <v>408</v>
      </c>
      <c r="D102" s="432"/>
      <c r="E102" s="506"/>
      <c r="F102" s="507"/>
      <c r="G102" s="505"/>
      <c r="H102" s="437">
        <f>'SVS Revierdienst 26'!$H$68</f>
        <v>0</v>
      </c>
      <c r="I102" s="437">
        <f>'SVS Revierdienst 26'!$N$68</f>
        <v>0</v>
      </c>
      <c r="J102" s="437">
        <f>'SVS Revierdienst 26'!$T$68</f>
        <v>0</v>
      </c>
      <c r="M102" s="430"/>
      <c r="N102" s="435"/>
      <c r="O102" s="435"/>
    </row>
    <row r="103" spans="1:15" ht="17.25" customHeight="1">
      <c r="A103" s="428"/>
      <c r="B103" s="432"/>
      <c r="C103" s="508" t="s">
        <v>409</v>
      </c>
      <c r="D103" s="432"/>
      <c r="E103" s="509" t="s">
        <v>410</v>
      </c>
      <c r="F103" s="510">
        <f>F99*2</f>
        <v>0</v>
      </c>
      <c r="G103" s="505"/>
      <c r="H103" s="437">
        <f>H101*H102</f>
        <v>0</v>
      </c>
      <c r="I103" s="437">
        <f>I101*I102</f>
        <v>0</v>
      </c>
      <c r="J103" s="437">
        <f t="shared" ref="J103" si="8">J101*J102</f>
        <v>0</v>
      </c>
      <c r="M103" s="430"/>
      <c r="N103" s="435"/>
      <c r="O103" s="435"/>
    </row>
    <row r="104" spans="1:15">
      <c r="A104" s="428"/>
      <c r="B104" s="432"/>
      <c r="D104" s="432"/>
      <c r="E104" s="502"/>
      <c r="F104" s="510"/>
      <c r="G104" s="505"/>
      <c r="H104" s="437">
        <f>H103*$F$103</f>
        <v>0</v>
      </c>
      <c r="I104" s="437">
        <f t="shared" ref="I104:J104" si="9">I103*$F$103</f>
        <v>0</v>
      </c>
      <c r="J104" s="437">
        <f t="shared" si="9"/>
        <v>0</v>
      </c>
      <c r="M104" s="430"/>
      <c r="N104" s="435"/>
      <c r="O104" s="435"/>
    </row>
    <row r="105" spans="1:15" ht="18" thickBot="1">
      <c r="A105" s="479"/>
      <c r="B105" s="455"/>
      <c r="C105" s="457"/>
      <c r="D105" s="455"/>
      <c r="E105" s="511"/>
      <c r="F105" s="512"/>
      <c r="G105" s="513"/>
      <c r="H105" s="457"/>
      <c r="I105" s="457"/>
      <c r="J105" s="457"/>
      <c r="K105" s="457"/>
      <c r="L105" s="457"/>
      <c r="M105" s="456"/>
      <c r="N105" s="483"/>
      <c r="O105" s="435"/>
    </row>
    <row r="106" spans="1:15" ht="19.5" customHeight="1">
      <c r="A106" s="498"/>
      <c r="B106" s="514"/>
      <c r="C106" s="500"/>
      <c r="D106" s="499"/>
      <c r="E106" s="484" t="s">
        <v>411</v>
      </c>
      <c r="F106" s="485"/>
      <c r="G106" s="515"/>
      <c r="H106" s="500"/>
      <c r="I106" s="500"/>
      <c r="J106" s="500"/>
      <c r="K106" s="500"/>
      <c r="L106" s="500"/>
      <c r="M106" s="516"/>
      <c r="N106" s="460">
        <f>SUM(H111:L111)</f>
        <v>0</v>
      </c>
      <c r="O106" s="435"/>
    </row>
    <row r="107" spans="1:15">
      <c r="A107" s="428">
        <v>14</v>
      </c>
      <c r="B107" s="432" t="s">
        <v>412</v>
      </c>
      <c r="C107" s="167" t="s">
        <v>401</v>
      </c>
      <c r="D107" s="432" t="s">
        <v>413</v>
      </c>
      <c r="E107" s="454"/>
      <c r="F107" s="477"/>
      <c r="G107" s="517"/>
      <c r="H107" s="167" t="s">
        <v>317</v>
      </c>
      <c r="I107" s="167" t="s">
        <v>319</v>
      </c>
      <c r="J107" s="167" t="s">
        <v>320</v>
      </c>
      <c r="K107" s="167" t="s">
        <v>414</v>
      </c>
      <c r="L107" s="167" t="s">
        <v>415</v>
      </c>
      <c r="M107" s="430"/>
      <c r="N107" s="435"/>
      <c r="O107" s="435"/>
    </row>
    <row r="108" spans="1:15">
      <c r="A108" s="428"/>
      <c r="B108" s="432" t="s">
        <v>416</v>
      </c>
      <c r="C108" s="167" t="s">
        <v>417</v>
      </c>
      <c r="D108" s="432"/>
      <c r="E108" s="454"/>
      <c r="F108" s="477"/>
      <c r="G108" s="517"/>
      <c r="H108" s="167">
        <f>Tage!$N$10</f>
        <v>603</v>
      </c>
      <c r="I108" s="167">
        <f>Tage!$T$9</f>
        <v>99</v>
      </c>
      <c r="J108" s="167">
        <f>Tage!$W$10+4</f>
        <v>29</v>
      </c>
      <c r="K108" s="167">
        <f>Tage!$S$9+2</f>
        <v>101</v>
      </c>
      <c r="L108" s="167">
        <f>Tage!$W$10+2</f>
        <v>27</v>
      </c>
      <c r="M108" s="430"/>
      <c r="N108" s="435"/>
      <c r="O108" s="435"/>
    </row>
    <row r="109" spans="1:15">
      <c r="A109" s="428"/>
      <c r="B109" s="432"/>
      <c r="C109" s="508" t="s">
        <v>383</v>
      </c>
      <c r="D109" s="432"/>
      <c r="E109" s="518"/>
      <c r="F109" s="507"/>
      <c r="G109" s="517"/>
      <c r="H109" s="437">
        <f>'SVS Revierdienst 26'!$H$68</f>
        <v>0</v>
      </c>
      <c r="I109" s="437">
        <f>'SVS Revierdienst 26'!$N$68</f>
        <v>0</v>
      </c>
      <c r="J109" s="437">
        <f>'SVS Revierdienst 26'!$T$68</f>
        <v>0</v>
      </c>
      <c r="K109" s="437">
        <f>'SVS Revierdienst 26'!$E$68</f>
        <v>0</v>
      </c>
      <c r="L109" s="437">
        <f>'SVS Revierdienst 26'!$Q$68</f>
        <v>0</v>
      </c>
      <c r="M109" s="430"/>
      <c r="N109" s="435"/>
      <c r="O109" s="435"/>
    </row>
    <row r="110" spans="1:15" ht="17.25" customHeight="1">
      <c r="A110" s="428"/>
      <c r="B110" s="519"/>
      <c r="C110" s="167" t="s">
        <v>418</v>
      </c>
      <c r="D110" s="432"/>
      <c r="E110" s="509" t="s">
        <v>419</v>
      </c>
      <c r="F110" s="520">
        <f>F106*2</f>
        <v>0</v>
      </c>
      <c r="G110" s="517"/>
      <c r="H110" s="437">
        <f>H108*H109</f>
        <v>0</v>
      </c>
      <c r="I110" s="437">
        <f t="shared" ref="I110:J110" si="10">I108*I109</f>
        <v>0</v>
      </c>
      <c r="J110" s="437">
        <f t="shared" si="10"/>
        <v>0</v>
      </c>
      <c r="K110" s="437">
        <f>K108*K109</f>
        <v>0</v>
      </c>
      <c r="L110" s="437">
        <f>L108*L109</f>
        <v>0</v>
      </c>
      <c r="M110" s="430"/>
      <c r="N110" s="435"/>
      <c r="O110" s="435"/>
    </row>
    <row r="111" spans="1:15">
      <c r="A111" s="428"/>
      <c r="B111" s="521"/>
      <c r="C111" s="167" t="s">
        <v>420</v>
      </c>
      <c r="D111" s="432"/>
      <c r="E111" s="502"/>
      <c r="F111" s="510"/>
      <c r="G111" s="517"/>
      <c r="H111" s="437">
        <f>H110*$F$110</f>
        <v>0</v>
      </c>
      <c r="I111" s="437">
        <f t="shared" ref="I111:L111" si="11">I110*$F$110</f>
        <v>0</v>
      </c>
      <c r="J111" s="437">
        <f t="shared" si="11"/>
        <v>0</v>
      </c>
      <c r="K111" s="437">
        <f t="shared" si="11"/>
        <v>0</v>
      </c>
      <c r="L111" s="437">
        <f t="shared" si="11"/>
        <v>0</v>
      </c>
      <c r="M111" s="430"/>
      <c r="N111" s="435"/>
      <c r="O111" s="435"/>
    </row>
    <row r="112" spans="1:15" ht="18" thickBot="1">
      <c r="A112" s="428"/>
      <c r="B112" s="432"/>
      <c r="C112" s="508" t="s">
        <v>421</v>
      </c>
      <c r="D112" s="432"/>
      <c r="E112" s="511"/>
      <c r="F112" s="522"/>
      <c r="G112" s="523"/>
      <c r="H112" s="457"/>
      <c r="I112" s="457"/>
      <c r="J112" s="457"/>
      <c r="K112" s="457"/>
      <c r="L112" s="457"/>
      <c r="M112" s="456"/>
      <c r="N112" s="483"/>
      <c r="O112" s="435"/>
    </row>
    <row r="113" spans="1:16" ht="17.25" customHeight="1">
      <c r="A113" s="498"/>
      <c r="B113" s="499"/>
      <c r="C113" s="500"/>
      <c r="D113" s="499"/>
      <c r="E113" s="501" t="s">
        <v>422</v>
      </c>
      <c r="F113" s="485"/>
      <c r="G113" s="486"/>
      <c r="H113" s="500"/>
      <c r="M113" s="430"/>
      <c r="N113" s="460">
        <f>SUM(H118:J118)</f>
        <v>0</v>
      </c>
      <c r="O113" s="435"/>
    </row>
    <row r="114" spans="1:16" ht="15.6" customHeight="1">
      <c r="A114" s="428">
        <v>15</v>
      </c>
      <c r="B114" s="432" t="s">
        <v>423</v>
      </c>
      <c r="C114" s="167" t="s">
        <v>401</v>
      </c>
      <c r="D114" s="432" t="s">
        <v>424</v>
      </c>
      <c r="E114" s="502"/>
      <c r="F114" s="477"/>
      <c r="G114" s="478"/>
      <c r="H114" s="167" t="s">
        <v>425</v>
      </c>
      <c r="I114" s="167" t="s">
        <v>379</v>
      </c>
      <c r="J114" s="167" t="s">
        <v>225</v>
      </c>
      <c r="M114" s="430"/>
      <c r="N114" s="435"/>
      <c r="O114" s="435"/>
    </row>
    <row r="115" spans="1:16">
      <c r="A115" s="428"/>
      <c r="B115" s="432"/>
      <c r="C115" s="167" t="s">
        <v>426</v>
      </c>
      <c r="D115" s="432"/>
      <c r="E115" s="502"/>
      <c r="F115" s="477"/>
      <c r="G115" s="478"/>
      <c r="H115" s="167">
        <f>Tage!$N$10</f>
        <v>603</v>
      </c>
      <c r="I115" s="167">
        <f>Tage!$T$9</f>
        <v>99</v>
      </c>
      <c r="J115" s="167">
        <f>Tage!$W$10+4</f>
        <v>29</v>
      </c>
      <c r="M115" s="430"/>
      <c r="N115" s="435"/>
      <c r="O115" s="435"/>
    </row>
    <row r="116" spans="1:16">
      <c r="A116" s="428"/>
      <c r="B116" s="432"/>
      <c r="D116" s="432"/>
      <c r="E116" s="502"/>
      <c r="F116" s="477"/>
      <c r="G116" s="478"/>
      <c r="H116" s="437">
        <f>'SVS Revierdienst 26'!$E$68</f>
        <v>0</v>
      </c>
      <c r="I116" s="437">
        <f>'SVS Revierdienst 26'!$K$68</f>
        <v>0</v>
      </c>
      <c r="J116" s="437">
        <f>'SVS Revierdienst 26'!$Q$68</f>
        <v>0</v>
      </c>
      <c r="M116" s="430"/>
      <c r="N116" s="435"/>
      <c r="O116" s="435"/>
    </row>
    <row r="117" spans="1:16">
      <c r="A117" s="428"/>
      <c r="B117" s="432"/>
      <c r="D117" s="432"/>
      <c r="E117" s="502"/>
      <c r="F117" s="477"/>
      <c r="G117" s="478"/>
      <c r="H117" s="437">
        <f>H115*H116</f>
        <v>0</v>
      </c>
      <c r="I117" s="437">
        <f t="shared" ref="I117:J117" si="12">I115*I116</f>
        <v>0</v>
      </c>
      <c r="J117" s="437">
        <f t="shared" si="12"/>
        <v>0</v>
      </c>
      <c r="M117" s="430"/>
      <c r="N117" s="435"/>
      <c r="O117" s="435"/>
    </row>
    <row r="118" spans="1:16">
      <c r="A118" s="428"/>
      <c r="B118" s="432"/>
      <c r="D118" s="432"/>
      <c r="E118" s="502"/>
      <c r="F118" s="477"/>
      <c r="G118" s="478"/>
      <c r="H118" s="437">
        <f>H117*$F$113</f>
        <v>0</v>
      </c>
      <c r="I118" s="437">
        <f>I117*$F$113</f>
        <v>0</v>
      </c>
      <c r="J118" s="437">
        <f>J117*$F$113</f>
        <v>0</v>
      </c>
      <c r="M118" s="430"/>
      <c r="N118" s="435"/>
      <c r="O118" s="435"/>
    </row>
    <row r="119" spans="1:16" ht="18" thickBot="1">
      <c r="A119" s="479"/>
      <c r="B119" s="455"/>
      <c r="C119" s="457"/>
      <c r="D119" s="455"/>
      <c r="E119" s="503"/>
      <c r="F119" s="481"/>
      <c r="G119" s="482"/>
      <c r="H119" s="457"/>
      <c r="I119" s="457"/>
      <c r="J119" s="457"/>
      <c r="K119" s="457"/>
      <c r="L119" s="457"/>
      <c r="M119" s="456"/>
      <c r="N119" s="483"/>
      <c r="O119" s="435"/>
    </row>
    <row r="120" spans="1:16" ht="17.25" customHeight="1">
      <c r="A120" s="498"/>
      <c r="B120" s="499"/>
      <c r="C120" s="500"/>
      <c r="D120" s="499"/>
      <c r="E120" s="501" t="s">
        <v>427</v>
      </c>
      <c r="F120" s="485"/>
      <c r="G120" s="486"/>
      <c r="M120" s="430"/>
      <c r="N120" s="460">
        <f>SUM(H125:J125)</f>
        <v>0</v>
      </c>
      <c r="O120" s="435"/>
    </row>
    <row r="121" spans="1:16">
      <c r="A121" s="428">
        <v>16</v>
      </c>
      <c r="B121" s="432" t="s">
        <v>428</v>
      </c>
      <c r="C121" s="167" t="s">
        <v>401</v>
      </c>
      <c r="D121" s="432" t="s">
        <v>429</v>
      </c>
      <c r="E121" s="502"/>
      <c r="F121" s="477"/>
      <c r="G121" s="478"/>
      <c r="H121" s="167" t="s">
        <v>430</v>
      </c>
      <c r="I121" s="167" t="s">
        <v>379</v>
      </c>
      <c r="J121" s="167" t="s">
        <v>225</v>
      </c>
      <c r="M121" s="430"/>
      <c r="N121" s="435"/>
      <c r="O121" s="435"/>
    </row>
    <row r="122" spans="1:16">
      <c r="A122" s="428"/>
      <c r="B122" s="432" t="s">
        <v>431</v>
      </c>
      <c r="C122" s="167" t="s">
        <v>432</v>
      </c>
      <c r="D122" s="432"/>
      <c r="E122" s="502"/>
      <c r="F122" s="477"/>
      <c r="G122" s="478"/>
      <c r="H122" s="167">
        <f>Tage!$N$10</f>
        <v>603</v>
      </c>
      <c r="I122" s="167">
        <f>Tage!$T$9</f>
        <v>99</v>
      </c>
      <c r="J122" s="167">
        <f>Tage!$W$10+4</f>
        <v>29</v>
      </c>
      <c r="M122" s="430"/>
      <c r="N122" s="435"/>
      <c r="O122" s="435"/>
    </row>
    <row r="123" spans="1:16">
      <c r="A123" s="428"/>
      <c r="B123" s="432"/>
      <c r="D123" s="432"/>
      <c r="E123" s="502"/>
      <c r="F123" s="477"/>
      <c r="G123" s="478"/>
      <c r="H123" s="437">
        <f>'SVS Revierdienst 26'!$E$68</f>
        <v>0</v>
      </c>
      <c r="I123" s="437">
        <f>'SVS Revierdienst 26'!$K$68</f>
        <v>0</v>
      </c>
      <c r="J123" s="437">
        <f>'SVS Revierdienst 26'!$Q$68</f>
        <v>0</v>
      </c>
      <c r="M123" s="430"/>
      <c r="N123" s="435"/>
      <c r="O123" s="435"/>
    </row>
    <row r="124" spans="1:16">
      <c r="A124" s="428"/>
      <c r="B124" s="432"/>
      <c r="D124" s="432"/>
      <c r="E124" s="502"/>
      <c r="F124" s="477"/>
      <c r="G124" s="478"/>
      <c r="H124" s="437">
        <f>H122*H123</f>
        <v>0</v>
      </c>
      <c r="I124" s="437">
        <f>I122*I123</f>
        <v>0</v>
      </c>
      <c r="J124" s="437">
        <f>J122*J123</f>
        <v>0</v>
      </c>
      <c r="M124" s="430"/>
      <c r="N124" s="435"/>
      <c r="O124" s="435"/>
    </row>
    <row r="125" spans="1:16">
      <c r="A125" s="428"/>
      <c r="B125" s="432"/>
      <c r="D125" s="432"/>
      <c r="E125" s="502"/>
      <c r="F125" s="477"/>
      <c r="G125" s="478"/>
      <c r="H125" s="437">
        <f>H124*$F$120</f>
        <v>0</v>
      </c>
      <c r="I125" s="437">
        <f>I124*$F$120</f>
        <v>0</v>
      </c>
      <c r="J125" s="437">
        <f>J124*$F$120</f>
        <v>0</v>
      </c>
      <c r="M125" s="430"/>
      <c r="N125" s="435"/>
      <c r="O125" s="435"/>
    </row>
    <row r="126" spans="1:16" ht="18" thickBot="1">
      <c r="A126" s="479"/>
      <c r="B126" s="455"/>
      <c r="C126" s="457"/>
      <c r="D126" s="455"/>
      <c r="E126" s="503"/>
      <c r="F126" s="481"/>
      <c r="G126" s="482"/>
      <c r="H126" s="457"/>
      <c r="I126" s="457"/>
      <c r="J126" s="457"/>
      <c r="K126" s="457"/>
      <c r="L126" s="524"/>
      <c r="M126" s="525"/>
      <c r="N126" s="483"/>
      <c r="O126" s="463"/>
    </row>
    <row r="127" spans="1:16" ht="18" thickBot="1">
      <c r="A127" s="526"/>
      <c r="B127" s="499"/>
      <c r="C127" s="527" t="s">
        <v>433</v>
      </c>
      <c r="D127" s="499" t="s">
        <v>434</v>
      </c>
      <c r="P127" s="437"/>
    </row>
    <row r="128" spans="1:16" ht="18" thickBot="1">
      <c r="A128" s="528">
        <v>17</v>
      </c>
      <c r="B128" s="432" t="s">
        <v>435</v>
      </c>
      <c r="C128" s="529"/>
      <c r="D128" s="435">
        <f>C128*119%</f>
        <v>0</v>
      </c>
      <c r="J128" s="530" t="s">
        <v>436</v>
      </c>
      <c r="K128" s="531" t="s">
        <v>437</v>
      </c>
      <c r="L128" s="532" t="s">
        <v>438</v>
      </c>
      <c r="N128" s="533"/>
      <c r="O128" s="437"/>
    </row>
    <row r="129" spans="1:12" ht="17.25" customHeight="1">
      <c r="A129" s="528"/>
      <c r="B129" s="432" t="s">
        <v>439</v>
      </c>
      <c r="C129" s="529"/>
      <c r="D129" s="435"/>
      <c r="F129" s="534" t="s">
        <v>440</v>
      </c>
      <c r="G129" s="535"/>
      <c r="H129" s="535"/>
      <c r="I129" s="536"/>
      <c r="J129" s="537" t="e">
        <f>SUM(N8:N126)</f>
        <v>#DIV/0!</v>
      </c>
      <c r="K129" s="538">
        <v>0.19</v>
      </c>
      <c r="L129" s="539" t="e">
        <f>J129+K130</f>
        <v>#DIV/0!</v>
      </c>
    </row>
    <row r="130" spans="1:12" ht="17.25" customHeight="1">
      <c r="A130" s="540"/>
      <c r="B130" s="439"/>
      <c r="C130" s="541"/>
      <c r="D130" s="439"/>
      <c r="E130" s="9"/>
      <c r="F130" s="542"/>
      <c r="G130" s="543"/>
      <c r="H130" s="543"/>
      <c r="I130" s="544"/>
      <c r="J130" s="545"/>
      <c r="K130" s="546" t="e">
        <f>J129*19%</f>
        <v>#DIV/0!</v>
      </c>
      <c r="L130" s="547"/>
    </row>
    <row r="131" spans="1:12" ht="18" customHeight="1" thickBot="1">
      <c r="A131" s="548"/>
      <c r="B131" s="427"/>
      <c r="C131" s="549" t="s">
        <v>433</v>
      </c>
      <c r="D131" s="432" t="s">
        <v>434</v>
      </c>
      <c r="E131" s="9"/>
      <c r="F131" s="550"/>
      <c r="G131" s="551"/>
      <c r="H131" s="551"/>
      <c r="I131" s="552"/>
      <c r="J131" s="553"/>
      <c r="K131" s="554"/>
      <c r="L131" s="555"/>
    </row>
    <row r="132" spans="1:12" ht="17.25" customHeight="1">
      <c r="A132" s="528">
        <v>18</v>
      </c>
      <c r="B132" s="432" t="s">
        <v>441</v>
      </c>
      <c r="C132" s="529"/>
      <c r="D132" s="556">
        <f>C132*119%</f>
        <v>0</v>
      </c>
      <c r="E132" s="557"/>
      <c r="F132" s="558" t="s">
        <v>442</v>
      </c>
      <c r="G132" s="559"/>
      <c r="H132" s="559"/>
      <c r="I132" s="560"/>
      <c r="J132" s="561"/>
    </row>
    <row r="133" spans="1:12" ht="18" customHeight="1" thickBot="1">
      <c r="A133" s="562"/>
      <c r="B133" s="455"/>
      <c r="C133" s="563"/>
      <c r="D133" s="564"/>
      <c r="E133" s="557"/>
      <c r="F133" s="565"/>
      <c r="G133" s="566"/>
      <c r="H133" s="566"/>
      <c r="I133" s="567"/>
      <c r="J133" s="568"/>
    </row>
    <row r="134" spans="1:12" ht="18" customHeight="1" thickBot="1">
      <c r="E134" s="569"/>
      <c r="F134" s="570"/>
      <c r="G134" s="571"/>
      <c r="H134" s="571"/>
      <c r="I134" s="572"/>
      <c r="J134" s="573"/>
    </row>
    <row r="135" spans="1:12">
      <c r="E135" s="557"/>
    </row>
    <row r="136" spans="1:12">
      <c r="E136" s="557"/>
    </row>
    <row r="137" spans="1:12">
      <c r="E137" s="557"/>
    </row>
  </sheetData>
  <sheetProtection algorithmName="SHA-512" hashValue="SHFlrgNRdWfQLPdQ+cAfsH5D7TqWXLiNoc+8PCUWshMFsv4r7mlpf02wAQYPOBtS1Pet1AaBI5w6i/rwR7/7Mw==" saltValue="uhjIhh0Z5KiwTLCC6dn0Vg==" spinCount="100000" sheet="1" objects="1" scenarios="1"/>
  <mergeCells count="71">
    <mergeCell ref="C132:C133"/>
    <mergeCell ref="D132:D133"/>
    <mergeCell ref="F132:I134"/>
    <mergeCell ref="J132:J134"/>
    <mergeCell ref="E120:E126"/>
    <mergeCell ref="F120:F126"/>
    <mergeCell ref="N120:N126"/>
    <mergeCell ref="C128:C129"/>
    <mergeCell ref="D128:D129"/>
    <mergeCell ref="F129:I131"/>
    <mergeCell ref="J129:J131"/>
    <mergeCell ref="L129:L131"/>
    <mergeCell ref="K130:K131"/>
    <mergeCell ref="E106:E109"/>
    <mergeCell ref="F106:F109"/>
    <mergeCell ref="N106:N112"/>
    <mergeCell ref="E110:E112"/>
    <mergeCell ref="F110:F112"/>
    <mergeCell ref="E113:E119"/>
    <mergeCell ref="F113:F119"/>
    <mergeCell ref="N113:N119"/>
    <mergeCell ref="E92:E98"/>
    <mergeCell ref="F92:F98"/>
    <mergeCell ref="N92:N98"/>
    <mergeCell ref="E99:E102"/>
    <mergeCell ref="F99:F102"/>
    <mergeCell ref="N99:N105"/>
    <mergeCell ref="E103:E105"/>
    <mergeCell ref="F103:F105"/>
    <mergeCell ref="E78:E84"/>
    <mergeCell ref="F78:F84"/>
    <mergeCell ref="N78:N84"/>
    <mergeCell ref="E85:E91"/>
    <mergeCell ref="F85:F91"/>
    <mergeCell ref="N85:N91"/>
    <mergeCell ref="E55:E62"/>
    <mergeCell ref="F55:F62"/>
    <mergeCell ref="N55:N62"/>
    <mergeCell ref="O55:O126"/>
    <mergeCell ref="E63:E70"/>
    <mergeCell ref="F63:F70"/>
    <mergeCell ref="N63:N70"/>
    <mergeCell ref="E71:E77"/>
    <mergeCell ref="F71:F77"/>
    <mergeCell ref="N71:N77"/>
    <mergeCell ref="F40:F46"/>
    <mergeCell ref="N40:N46"/>
    <mergeCell ref="E41:E45"/>
    <mergeCell ref="F47:F48"/>
    <mergeCell ref="N47:N53"/>
    <mergeCell ref="E48:E50"/>
    <mergeCell ref="F49:F51"/>
    <mergeCell ref="F52:F53"/>
    <mergeCell ref="E17:E24"/>
    <mergeCell ref="F21:F25"/>
    <mergeCell ref="F26:F32"/>
    <mergeCell ref="N26:N32"/>
    <mergeCell ref="E27:E28"/>
    <mergeCell ref="F33:F39"/>
    <mergeCell ref="N33:N39"/>
    <mergeCell ref="E34:E35"/>
    <mergeCell ref="B2:E2"/>
    <mergeCell ref="B4:E4"/>
    <mergeCell ref="G7:M7"/>
    <mergeCell ref="F8:F11"/>
    <mergeCell ref="N8:N15"/>
    <mergeCell ref="O8:O53"/>
    <mergeCell ref="E9:E13"/>
    <mergeCell ref="F12:F15"/>
    <mergeCell ref="F16:F20"/>
    <mergeCell ref="N16:N25"/>
  </mergeCells>
  <pageMargins left="0.70866141732283472" right="0.70866141732283472" top="0.78740157480314965" bottom="0.78740157480314965" header="0.31496062992125984" footer="0.31496062992125984"/>
  <pageSetup paperSize="8" scale="40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3E8EA-9342-4A26-ADA6-F3A59519A36C}">
  <dimension ref="B1:Z739"/>
  <sheetViews>
    <sheetView zoomScale="80" zoomScaleNormal="80" workbookViewId="0">
      <pane ySplit="7" topLeftCell="A8" activePane="bottomLeft" state="frozen"/>
      <selection activeCell="A6" sqref="A6"/>
      <selection pane="bottomLeft" activeCell="R33" sqref="R33"/>
    </sheetView>
  </sheetViews>
  <sheetFormatPr baseColWidth="10" defaultRowHeight="15"/>
  <cols>
    <col min="1" max="1" width="6.28515625" style="574" customWidth="1"/>
    <col min="2" max="3" width="11.42578125" style="574"/>
    <col min="4" max="4" width="13.7109375" style="574" customWidth="1"/>
    <col min="5" max="5" width="12.42578125" style="574" customWidth="1"/>
    <col min="6" max="6" width="2.42578125" style="574" customWidth="1"/>
    <col min="7" max="8" width="11.42578125" style="574"/>
    <col min="9" max="9" width="13.7109375" style="574" customWidth="1"/>
    <col min="10" max="10" width="13.85546875" style="574" customWidth="1"/>
    <col min="11" max="11" width="4.140625" style="574" customWidth="1"/>
    <col min="12" max="12" width="15.5703125" style="574" customWidth="1"/>
    <col min="13" max="13" width="11.42578125" style="574"/>
    <col min="14" max="14" width="11.7109375" style="574" customWidth="1"/>
    <col min="15" max="20" width="11.42578125" style="574"/>
    <col min="21" max="21" width="33.28515625" style="574" customWidth="1"/>
    <col min="22" max="24" width="11.42578125" style="574"/>
    <col min="25" max="25" width="12.7109375" style="574" customWidth="1"/>
    <col min="26" max="16384" width="11.42578125" style="574"/>
  </cols>
  <sheetData>
    <row r="1" spans="2:26" hidden="1"/>
    <row r="2" spans="2:26" hidden="1"/>
    <row r="3" spans="2:26" hidden="1"/>
    <row r="4" spans="2:26" hidden="1"/>
    <row r="6" spans="2:26">
      <c r="B6" s="575"/>
      <c r="G6" s="575"/>
      <c r="L6" s="576"/>
      <c r="M6" s="576"/>
      <c r="N6" s="576"/>
      <c r="Q6" s="577"/>
    </row>
    <row r="7" spans="2:26">
      <c r="B7" s="578"/>
      <c r="C7" s="579"/>
      <c r="D7" s="579"/>
      <c r="E7" s="580"/>
      <c r="G7" s="578"/>
      <c r="H7" s="579"/>
      <c r="I7" s="579"/>
      <c r="J7" s="580"/>
    </row>
    <row r="8" spans="2:26">
      <c r="B8" s="581">
        <v>46235</v>
      </c>
      <c r="C8" s="574" t="s">
        <v>443</v>
      </c>
      <c r="E8" s="582"/>
      <c r="G8" s="581">
        <v>46388</v>
      </c>
      <c r="I8" s="583" t="s">
        <v>225</v>
      </c>
      <c r="J8" s="582" t="s">
        <v>444</v>
      </c>
      <c r="L8" s="584" t="s">
        <v>445</v>
      </c>
      <c r="M8" s="585" t="s">
        <v>446</v>
      </c>
      <c r="N8" s="586" t="s">
        <v>447</v>
      </c>
      <c r="O8" s="586" t="s">
        <v>448</v>
      </c>
      <c r="P8" s="586" t="s">
        <v>449</v>
      </c>
      <c r="Q8" s="586" t="s">
        <v>450</v>
      </c>
      <c r="R8" s="586" t="s">
        <v>451</v>
      </c>
      <c r="S8" s="586" t="s">
        <v>443</v>
      </c>
      <c r="T8" s="586" t="s">
        <v>452</v>
      </c>
      <c r="V8" s="574" t="s">
        <v>453</v>
      </c>
      <c r="Y8" s="574" t="s">
        <v>454</v>
      </c>
    </row>
    <row r="9" spans="2:26" ht="17.25">
      <c r="B9" s="581">
        <v>46236</v>
      </c>
      <c r="C9" s="574" t="s">
        <v>452</v>
      </c>
      <c r="E9" s="582"/>
      <c r="G9" s="581">
        <v>46389</v>
      </c>
      <c r="H9" s="574" t="s">
        <v>443</v>
      </c>
      <c r="J9" s="582"/>
      <c r="L9" s="587"/>
      <c r="M9" s="588"/>
      <c r="N9" s="589">
        <f>N21</f>
        <v>99</v>
      </c>
      <c r="O9" s="589">
        <f t="shared" ref="O9:T9" si="0">O21</f>
        <v>104</v>
      </c>
      <c r="P9" s="589">
        <f t="shared" si="0"/>
        <v>103</v>
      </c>
      <c r="Q9" s="589">
        <f>Q21</f>
        <v>100</v>
      </c>
      <c r="R9" s="589">
        <f>R21</f>
        <v>98</v>
      </c>
      <c r="S9" s="589">
        <f t="shared" si="0"/>
        <v>99</v>
      </c>
      <c r="T9" s="589">
        <f t="shared" si="0"/>
        <v>99</v>
      </c>
      <c r="U9" s="574">
        <f>SUM(N9:T9)</f>
        <v>702</v>
      </c>
      <c r="W9" s="574" t="s">
        <v>280</v>
      </c>
      <c r="Y9" s="574" t="s">
        <v>455</v>
      </c>
    </row>
    <row r="10" spans="2:26">
      <c r="B10" s="581">
        <v>46237</v>
      </c>
      <c r="C10" s="574" t="s">
        <v>447</v>
      </c>
      <c r="E10" s="582"/>
      <c r="G10" s="581">
        <v>46390</v>
      </c>
      <c r="H10" s="574" t="s">
        <v>452</v>
      </c>
      <c r="J10" s="582"/>
      <c r="L10" s="587"/>
      <c r="M10" s="590" t="s">
        <v>425</v>
      </c>
      <c r="N10" s="591">
        <f>SUM(N9:S9)</f>
        <v>603</v>
      </c>
      <c r="O10" s="591"/>
      <c r="P10" s="591"/>
      <c r="Q10" s="591"/>
      <c r="R10" s="591"/>
      <c r="S10" s="591"/>
      <c r="T10" s="591"/>
      <c r="W10" s="574">
        <f>COUNTIF($D$8:$I$585,"Feiertag")</f>
        <v>25</v>
      </c>
      <c r="Y10" s="574">
        <f>COUNTIF($D$8:$I$585,"Halber Feiertag")</f>
        <v>4</v>
      </c>
    </row>
    <row r="11" spans="2:26">
      <c r="B11" s="581">
        <v>46238</v>
      </c>
      <c r="C11" s="574" t="s">
        <v>448</v>
      </c>
      <c r="E11" s="582"/>
      <c r="G11" s="581">
        <v>46391</v>
      </c>
      <c r="H11" s="574" t="s">
        <v>447</v>
      </c>
      <c r="J11" s="582"/>
      <c r="L11" s="592"/>
      <c r="M11" s="590" t="s">
        <v>389</v>
      </c>
      <c r="N11" s="591">
        <f>SUM(N9:R9)</f>
        <v>504</v>
      </c>
      <c r="O11" s="591"/>
      <c r="P11" s="591"/>
      <c r="Q11" s="591"/>
      <c r="R11" s="591"/>
      <c r="S11" s="591"/>
      <c r="T11" s="591"/>
      <c r="Y11" s="574" t="s">
        <v>456</v>
      </c>
    </row>
    <row r="12" spans="2:26">
      <c r="B12" s="581">
        <v>46239</v>
      </c>
      <c r="C12" s="574" t="s">
        <v>449</v>
      </c>
      <c r="E12" s="582"/>
      <c r="G12" s="581">
        <v>46392</v>
      </c>
      <c r="H12" s="574" t="s">
        <v>448</v>
      </c>
      <c r="J12" s="582"/>
      <c r="N12" s="593"/>
      <c r="O12" s="593"/>
      <c r="P12" s="593"/>
      <c r="Q12" s="593"/>
      <c r="R12" s="593"/>
      <c r="S12" s="593"/>
      <c r="T12" s="593"/>
    </row>
    <row r="13" spans="2:26">
      <c r="B13" s="581">
        <v>46240</v>
      </c>
      <c r="C13" s="574" t="s">
        <v>450</v>
      </c>
      <c r="E13" s="582"/>
      <c r="G13" s="581">
        <v>46393</v>
      </c>
      <c r="H13" s="574" t="s">
        <v>449</v>
      </c>
      <c r="J13" s="582"/>
      <c r="N13" s="593"/>
      <c r="O13" s="593"/>
      <c r="P13" s="593"/>
      <c r="Q13" s="593"/>
      <c r="R13" s="593"/>
      <c r="S13" s="593"/>
      <c r="T13" s="593"/>
    </row>
    <row r="14" spans="2:26" ht="17.25">
      <c r="B14" s="581">
        <v>46241</v>
      </c>
      <c r="C14" s="574" t="s">
        <v>451</v>
      </c>
      <c r="E14" s="582"/>
      <c r="G14" s="581">
        <v>46394</v>
      </c>
      <c r="H14" s="574" t="s">
        <v>450</v>
      </c>
      <c r="J14" s="582"/>
      <c r="L14" s="594" t="s">
        <v>457</v>
      </c>
      <c r="M14" s="167" t="s">
        <v>446</v>
      </c>
      <c r="N14" s="167" t="s">
        <v>447</v>
      </c>
      <c r="O14" s="167" t="s">
        <v>448</v>
      </c>
      <c r="P14" s="167" t="s">
        <v>449</v>
      </c>
      <c r="Q14" s="167" t="s">
        <v>450</v>
      </c>
      <c r="R14" s="167" t="s">
        <v>451</v>
      </c>
      <c r="S14" s="167" t="s">
        <v>443</v>
      </c>
      <c r="T14" s="167" t="s">
        <v>452</v>
      </c>
      <c r="U14" s="595" t="s">
        <v>225</v>
      </c>
      <c r="V14" s="167" t="s">
        <v>458</v>
      </c>
    </row>
    <row r="15" spans="2:26" ht="17.25">
      <c r="B15" s="581">
        <v>46242</v>
      </c>
      <c r="C15" s="574" t="s">
        <v>443</v>
      </c>
      <c r="E15" s="582"/>
      <c r="G15" s="581">
        <v>46395</v>
      </c>
      <c r="H15" s="574" t="s">
        <v>451</v>
      </c>
      <c r="J15" s="582"/>
      <c r="L15" s="596"/>
      <c r="M15" s="597"/>
      <c r="N15" s="167">
        <f>COUNTIF($C$8:$C$160,"Montag")</f>
        <v>22</v>
      </c>
      <c r="O15" s="167">
        <f>COUNTIF($C$8:$C$160,"Dienstag")</f>
        <v>22</v>
      </c>
      <c r="P15" s="167">
        <f>COUNTIF($C$8:$C$160,"Mittwoch")</f>
        <v>22</v>
      </c>
      <c r="Q15" s="167">
        <f>COUNTIF($C$8:$C$160,"Donnerstag")</f>
        <v>20</v>
      </c>
      <c r="R15" s="167">
        <f>COUNTIF($C$8:$C$160,"Freitag")</f>
        <v>20</v>
      </c>
      <c r="S15" s="167">
        <f>COUNTIF($C$8:$C$160,"Samstag")</f>
        <v>20</v>
      </c>
      <c r="T15" s="167">
        <f>COUNTIF($C$8:$C$160,"Sonntag")</f>
        <v>22</v>
      </c>
      <c r="U15" s="167">
        <f>COUNTIF($D$8:$D$160,"Feiertag")</f>
        <v>3</v>
      </c>
      <c r="V15" s="167">
        <f>COUNTIF($D$8:$D$160,"Halber Feiertag")</f>
        <v>2</v>
      </c>
      <c r="X15" s="574">
        <f>SUM(N15:V15)</f>
        <v>153</v>
      </c>
      <c r="Z15" s="598"/>
    </row>
    <row r="16" spans="2:26" ht="17.25">
      <c r="B16" s="581">
        <v>46243</v>
      </c>
      <c r="C16" s="574" t="s">
        <v>452</v>
      </c>
      <c r="E16" s="582"/>
      <c r="G16" s="581">
        <v>46396</v>
      </c>
      <c r="H16" s="574" t="s">
        <v>443</v>
      </c>
      <c r="J16" s="582"/>
      <c r="L16" s="596"/>
      <c r="M16" s="597"/>
      <c r="N16" s="597"/>
      <c r="O16" s="597"/>
      <c r="P16" s="597"/>
      <c r="Q16" s="597"/>
      <c r="R16" s="597"/>
      <c r="S16" s="597"/>
      <c r="T16" s="597"/>
      <c r="U16" s="599" t="s">
        <v>459</v>
      </c>
      <c r="V16" s="599" t="s">
        <v>460</v>
      </c>
      <c r="Z16" s="598"/>
    </row>
    <row r="17" spans="2:26" ht="17.25">
      <c r="B17" s="581">
        <v>46244</v>
      </c>
      <c r="C17" s="574" t="s">
        <v>447</v>
      </c>
      <c r="E17" s="582"/>
      <c r="G17" s="581">
        <v>46397</v>
      </c>
      <c r="H17" s="574" t="s">
        <v>452</v>
      </c>
      <c r="J17" s="582"/>
      <c r="L17" s="574" t="s">
        <v>461</v>
      </c>
      <c r="M17" s="167" t="s">
        <v>446</v>
      </c>
      <c r="N17" s="167" t="s">
        <v>447</v>
      </c>
      <c r="O17" s="167" t="s">
        <v>448</v>
      </c>
      <c r="P17" s="167" t="s">
        <v>449</v>
      </c>
      <c r="Q17" s="167" t="s">
        <v>450</v>
      </c>
      <c r="R17" s="167" t="s">
        <v>451</v>
      </c>
      <c r="S17" s="167" t="s">
        <v>443</v>
      </c>
      <c r="T17" s="167" t="s">
        <v>452</v>
      </c>
      <c r="U17" s="595" t="s">
        <v>225</v>
      </c>
      <c r="V17" s="167" t="s">
        <v>458</v>
      </c>
      <c r="Z17" s="598"/>
    </row>
    <row r="18" spans="2:26" ht="17.25">
      <c r="B18" s="581">
        <v>46245</v>
      </c>
      <c r="C18" s="574" t="s">
        <v>448</v>
      </c>
      <c r="E18" s="582"/>
      <c r="G18" s="581">
        <v>46398</v>
      </c>
      <c r="H18" s="574" t="s">
        <v>447</v>
      </c>
      <c r="J18" s="582"/>
      <c r="L18" s="600"/>
      <c r="M18" s="600"/>
      <c r="N18" s="167">
        <f>COUNTIF($H$8:$H$585,"Montag")</f>
        <v>77</v>
      </c>
      <c r="O18" s="167">
        <f>COUNTIF($H$8:$H$585,"Dienstag")</f>
        <v>82</v>
      </c>
      <c r="P18" s="167">
        <f>COUNTIF($H$8:$H$585,"Mittwoch")</f>
        <v>81</v>
      </c>
      <c r="Q18" s="167">
        <f>COUNTIF($H$8:$H$585,"Donnerstag")</f>
        <v>80</v>
      </c>
      <c r="R18" s="167">
        <f>COUNTIF($H$8:$H$585,"Freitag")</f>
        <v>78</v>
      </c>
      <c r="S18" s="167">
        <f>COUNTIF($H$8:$H$585,"Samstag")</f>
        <v>79</v>
      </c>
      <c r="T18" s="167">
        <f>COUNTIF($H$8:$H$585,"Sonntag")</f>
        <v>77</v>
      </c>
      <c r="U18" s="167">
        <f>COUNTIF($I$8:$I$585,"Feiertag")</f>
        <v>22</v>
      </c>
      <c r="V18" s="167">
        <f>COUNTIF($I$8:$I$585,"Halber Feiertag")</f>
        <v>2</v>
      </c>
    </row>
    <row r="19" spans="2:26">
      <c r="B19" s="581">
        <v>46246</v>
      </c>
      <c r="C19" s="574" t="s">
        <v>449</v>
      </c>
      <c r="E19" s="582"/>
      <c r="G19" s="581">
        <v>46399</v>
      </c>
      <c r="H19" s="574" t="s">
        <v>448</v>
      </c>
      <c r="J19" s="582"/>
      <c r="L19" s="601"/>
      <c r="M19" s="601"/>
      <c r="N19" s="601"/>
      <c r="O19" s="601"/>
      <c r="P19" s="601"/>
      <c r="Q19" s="601"/>
      <c r="R19" s="601"/>
      <c r="S19" s="601"/>
      <c r="T19" s="601"/>
      <c r="U19" s="602" t="s">
        <v>462</v>
      </c>
      <c r="V19" s="602" t="s">
        <v>463</v>
      </c>
      <c r="W19" s="603"/>
      <c r="X19" s="603"/>
    </row>
    <row r="20" spans="2:26">
      <c r="B20" s="581">
        <v>46247</v>
      </c>
      <c r="C20" s="574" t="s">
        <v>450</v>
      </c>
      <c r="E20" s="582"/>
      <c r="G20" s="581">
        <v>46400</v>
      </c>
      <c r="H20" s="574" t="s">
        <v>449</v>
      </c>
      <c r="J20" s="582"/>
    </row>
    <row r="21" spans="2:26" ht="17.25">
      <c r="B21" s="581">
        <v>46248</v>
      </c>
      <c r="C21" s="574" t="s">
        <v>451</v>
      </c>
      <c r="E21" s="582"/>
      <c r="G21" s="581">
        <v>46401</v>
      </c>
      <c r="H21" s="574" t="s">
        <v>450</v>
      </c>
      <c r="J21" s="582"/>
      <c r="L21" s="167" t="s">
        <v>445</v>
      </c>
      <c r="M21" s="167"/>
      <c r="N21" s="167">
        <f>N15+N18</f>
        <v>99</v>
      </c>
      <c r="O21" s="167">
        <f t="shared" ref="O21:T21" si="1">O15+O18</f>
        <v>104</v>
      </c>
      <c r="P21" s="167">
        <f t="shared" si="1"/>
        <v>103</v>
      </c>
      <c r="Q21" s="167">
        <f t="shared" si="1"/>
        <v>100</v>
      </c>
      <c r="R21" s="167">
        <f t="shared" si="1"/>
        <v>98</v>
      </c>
      <c r="S21" s="167">
        <f t="shared" si="1"/>
        <v>99</v>
      </c>
      <c r="T21" s="167">
        <f t="shared" si="1"/>
        <v>99</v>
      </c>
      <c r="U21" s="167">
        <f>U15+U18</f>
        <v>25</v>
      </c>
      <c r="V21" s="167">
        <f>V15+V18</f>
        <v>4</v>
      </c>
      <c r="W21" s="167"/>
      <c r="X21" s="167">
        <f>SUM(N21:V21)</f>
        <v>731</v>
      </c>
    </row>
    <row r="22" spans="2:26">
      <c r="B22" s="581">
        <v>46249</v>
      </c>
      <c r="C22" s="574" t="s">
        <v>443</v>
      </c>
      <c r="E22" s="582"/>
      <c r="G22" s="581">
        <v>46402</v>
      </c>
      <c r="H22" s="574" t="s">
        <v>451</v>
      </c>
      <c r="J22" s="582"/>
    </row>
    <row r="23" spans="2:26">
      <c r="B23" s="581">
        <v>46250</v>
      </c>
      <c r="C23" s="574" t="s">
        <v>452</v>
      </c>
      <c r="E23" s="582"/>
      <c r="G23" s="581">
        <v>46403</v>
      </c>
      <c r="H23" s="574" t="s">
        <v>443</v>
      </c>
      <c r="J23" s="582"/>
    </row>
    <row r="24" spans="2:26">
      <c r="B24" s="581">
        <v>46251</v>
      </c>
      <c r="C24" s="574" t="s">
        <v>447</v>
      </c>
      <c r="E24" s="582"/>
      <c r="G24" s="581">
        <v>46404</v>
      </c>
      <c r="H24" s="574" t="s">
        <v>452</v>
      </c>
      <c r="J24" s="582"/>
    </row>
    <row r="25" spans="2:26">
      <c r="B25" s="581">
        <v>46252</v>
      </c>
      <c r="C25" s="574" t="s">
        <v>448</v>
      </c>
      <c r="E25" s="582"/>
      <c r="G25" s="581">
        <v>46405</v>
      </c>
      <c r="H25" s="574" t="s">
        <v>447</v>
      </c>
      <c r="J25" s="582"/>
    </row>
    <row r="26" spans="2:26">
      <c r="B26" s="581">
        <v>46253</v>
      </c>
      <c r="C26" s="574" t="s">
        <v>449</v>
      </c>
      <c r="E26" s="582"/>
      <c r="G26" s="581">
        <v>46406</v>
      </c>
      <c r="H26" s="574" t="s">
        <v>448</v>
      </c>
      <c r="J26" s="582"/>
    </row>
    <row r="27" spans="2:26" ht="17.25">
      <c r="B27" s="581">
        <v>46254</v>
      </c>
      <c r="C27" s="574" t="s">
        <v>450</v>
      </c>
      <c r="E27" s="582"/>
      <c r="G27" s="581">
        <v>46407</v>
      </c>
      <c r="H27" s="574" t="s">
        <v>449</v>
      </c>
      <c r="J27" s="582"/>
      <c r="L27" s="594"/>
      <c r="M27" s="167"/>
      <c r="N27" s="167"/>
      <c r="O27" s="167"/>
      <c r="P27" s="167"/>
      <c r="Q27" s="167"/>
      <c r="R27" s="167"/>
      <c r="S27" s="167"/>
      <c r="T27" s="167"/>
      <c r="U27" s="167"/>
      <c r="V27" s="167"/>
    </row>
    <row r="28" spans="2:26" ht="17.25">
      <c r="B28" s="581">
        <v>46255</v>
      </c>
      <c r="C28" s="574" t="s">
        <v>451</v>
      </c>
      <c r="E28" s="582"/>
      <c r="G28" s="581">
        <v>46408</v>
      </c>
      <c r="H28" s="574" t="s">
        <v>450</v>
      </c>
      <c r="J28" s="582"/>
      <c r="L28" s="596"/>
      <c r="M28" s="597"/>
      <c r="N28" s="167"/>
      <c r="O28" s="167"/>
      <c r="P28" s="167"/>
      <c r="Q28" s="167"/>
      <c r="R28" s="167"/>
      <c r="S28" s="167"/>
      <c r="T28" s="167"/>
      <c r="U28" s="167"/>
      <c r="V28" s="167"/>
    </row>
    <row r="29" spans="2:26" ht="17.25">
      <c r="B29" s="581">
        <v>46256</v>
      </c>
      <c r="C29" s="574" t="s">
        <v>443</v>
      </c>
      <c r="E29" s="582"/>
      <c r="G29" s="581">
        <v>46409</v>
      </c>
      <c r="H29" s="574" t="s">
        <v>451</v>
      </c>
      <c r="J29" s="582"/>
      <c r="L29" s="596"/>
      <c r="M29" s="597"/>
      <c r="N29" s="597"/>
      <c r="O29" s="597"/>
      <c r="P29" s="597"/>
      <c r="Q29" s="597"/>
      <c r="R29" s="597"/>
      <c r="S29" s="597"/>
      <c r="T29" s="597"/>
      <c r="U29" s="167"/>
      <c r="V29" s="599" t="s">
        <v>463</v>
      </c>
    </row>
    <row r="30" spans="2:26" ht="17.25">
      <c r="B30" s="581">
        <v>46257</v>
      </c>
      <c r="C30" s="574" t="s">
        <v>452</v>
      </c>
      <c r="E30" s="582"/>
      <c r="G30" s="581">
        <v>46410</v>
      </c>
      <c r="H30" s="574" t="s">
        <v>443</v>
      </c>
      <c r="J30" s="582"/>
      <c r="L30" s="594"/>
      <c r="M30" s="167"/>
      <c r="N30" s="167"/>
      <c r="O30" s="167"/>
      <c r="P30" s="167"/>
      <c r="Q30" s="167"/>
      <c r="R30" s="167"/>
      <c r="S30" s="167"/>
      <c r="T30" s="167"/>
      <c r="U30" s="167"/>
      <c r="V30" s="167"/>
    </row>
    <row r="31" spans="2:26" ht="17.25">
      <c r="B31" s="581">
        <v>46258</v>
      </c>
      <c r="C31" s="574" t="s">
        <v>447</v>
      </c>
      <c r="E31" s="582"/>
      <c r="G31" s="581">
        <v>46411</v>
      </c>
      <c r="H31" s="574" t="s">
        <v>452</v>
      </c>
      <c r="J31" s="582"/>
      <c r="L31" s="596"/>
      <c r="M31" s="597"/>
      <c r="N31" s="167"/>
      <c r="O31" s="167"/>
      <c r="P31" s="167"/>
      <c r="Q31" s="167"/>
      <c r="R31" s="167"/>
      <c r="S31" s="167"/>
      <c r="T31" s="167"/>
      <c r="U31" s="167"/>
      <c r="V31" s="167"/>
    </row>
    <row r="32" spans="2:26" ht="17.25">
      <c r="B32" s="581">
        <v>46259</v>
      </c>
      <c r="C32" s="574" t="s">
        <v>448</v>
      </c>
      <c r="E32" s="582"/>
      <c r="G32" s="581">
        <v>46412</v>
      </c>
      <c r="H32" s="574" t="s">
        <v>447</v>
      </c>
      <c r="J32" s="582"/>
      <c r="L32" s="596"/>
      <c r="M32" s="597"/>
      <c r="N32" s="597"/>
      <c r="O32" s="597"/>
      <c r="P32" s="597"/>
      <c r="Q32" s="597"/>
      <c r="R32" s="597"/>
      <c r="S32" s="597"/>
      <c r="T32" s="597"/>
      <c r="U32" s="167"/>
      <c r="V32" s="599"/>
    </row>
    <row r="33" spans="2:22" ht="17.25">
      <c r="B33" s="581">
        <v>46260</v>
      </c>
      <c r="C33" s="574" t="s">
        <v>449</v>
      </c>
      <c r="E33" s="582"/>
      <c r="G33" s="581">
        <v>46413</v>
      </c>
      <c r="H33" s="574" t="s">
        <v>448</v>
      </c>
      <c r="J33" s="582"/>
      <c r="L33" s="594"/>
      <c r="M33" s="167"/>
      <c r="N33" s="167"/>
      <c r="O33" s="167"/>
      <c r="P33" s="167"/>
      <c r="Q33" s="167"/>
      <c r="R33" s="167"/>
      <c r="S33" s="167"/>
      <c r="T33" s="167"/>
      <c r="U33" s="167"/>
      <c r="V33" s="167"/>
    </row>
    <row r="34" spans="2:22" ht="17.25">
      <c r="B34" s="581">
        <v>46261</v>
      </c>
      <c r="C34" s="574" t="s">
        <v>450</v>
      </c>
      <c r="E34" s="582"/>
      <c r="G34" s="581">
        <v>46414</v>
      </c>
      <c r="H34" s="574" t="s">
        <v>449</v>
      </c>
      <c r="J34" s="582"/>
      <c r="L34" s="596"/>
      <c r="M34" s="597"/>
      <c r="N34" s="167"/>
      <c r="O34" s="167"/>
      <c r="P34" s="167"/>
      <c r="Q34" s="167"/>
      <c r="R34" s="167"/>
      <c r="S34" s="167"/>
      <c r="T34" s="167"/>
      <c r="U34" s="167"/>
      <c r="V34" s="167"/>
    </row>
    <row r="35" spans="2:22" ht="17.25">
      <c r="B35" s="581">
        <v>46262</v>
      </c>
      <c r="C35" s="574" t="s">
        <v>451</v>
      </c>
      <c r="E35" s="582"/>
      <c r="G35" s="581">
        <v>46415</v>
      </c>
      <c r="H35" s="574" t="s">
        <v>450</v>
      </c>
      <c r="J35" s="582"/>
      <c r="L35" s="596"/>
      <c r="M35" s="167"/>
      <c r="N35" s="167"/>
      <c r="O35" s="167"/>
      <c r="P35" s="167"/>
      <c r="Q35" s="167"/>
      <c r="R35" s="167"/>
      <c r="S35" s="167"/>
      <c r="T35" s="167"/>
      <c r="U35" s="167"/>
      <c r="V35" s="599" t="s">
        <v>464</v>
      </c>
    </row>
    <row r="36" spans="2:22" ht="15.75">
      <c r="B36" s="581">
        <v>46263</v>
      </c>
      <c r="C36" s="574" t="s">
        <v>443</v>
      </c>
      <c r="E36" s="582"/>
      <c r="G36" s="581">
        <v>46416</v>
      </c>
      <c r="H36" s="574" t="s">
        <v>451</v>
      </c>
      <c r="J36" s="582"/>
      <c r="L36" s="604"/>
      <c r="M36"/>
      <c r="N36"/>
      <c r="O36"/>
      <c r="P36"/>
      <c r="Q36"/>
      <c r="R36"/>
      <c r="S36"/>
      <c r="T36"/>
      <c r="U36"/>
      <c r="V36"/>
    </row>
    <row r="37" spans="2:22" ht="15.75">
      <c r="B37" s="581">
        <v>46264</v>
      </c>
      <c r="C37" s="574" t="s">
        <v>452</v>
      </c>
      <c r="E37" s="582"/>
      <c r="G37" s="581">
        <v>46417</v>
      </c>
      <c r="H37" s="574" t="s">
        <v>443</v>
      </c>
      <c r="J37" s="582"/>
      <c r="L37" s="605"/>
      <c r="M37"/>
      <c r="N37"/>
      <c r="O37"/>
      <c r="P37"/>
      <c r="Q37"/>
      <c r="R37"/>
      <c r="S37"/>
      <c r="T37"/>
      <c r="U37"/>
      <c r="V37"/>
    </row>
    <row r="38" spans="2:22">
      <c r="B38" s="581">
        <v>46265</v>
      </c>
      <c r="C38" s="574" t="s">
        <v>447</v>
      </c>
      <c r="E38" s="582"/>
      <c r="G38" s="581">
        <v>46418</v>
      </c>
      <c r="H38" s="574" t="s">
        <v>452</v>
      </c>
      <c r="J38" s="582"/>
    </row>
    <row r="39" spans="2:22">
      <c r="B39" s="581">
        <v>46266</v>
      </c>
      <c r="C39" s="574" t="s">
        <v>448</v>
      </c>
      <c r="E39" s="582"/>
      <c r="G39" s="581">
        <v>46419</v>
      </c>
      <c r="H39" s="574" t="s">
        <v>447</v>
      </c>
      <c r="J39" s="582"/>
    </row>
    <row r="40" spans="2:22">
      <c r="B40" s="581">
        <v>46267</v>
      </c>
      <c r="C40" s="574" t="s">
        <v>449</v>
      </c>
      <c r="E40" s="582"/>
      <c r="G40" s="581">
        <v>46420</v>
      </c>
      <c r="H40" s="574" t="s">
        <v>448</v>
      </c>
      <c r="J40" s="582"/>
    </row>
    <row r="41" spans="2:22">
      <c r="B41" s="581">
        <v>46268</v>
      </c>
      <c r="C41" s="574" t="s">
        <v>450</v>
      </c>
      <c r="E41" s="582"/>
      <c r="G41" s="581">
        <v>46421</v>
      </c>
      <c r="H41" s="574" t="s">
        <v>449</v>
      </c>
      <c r="J41" s="582"/>
    </row>
    <row r="42" spans="2:22">
      <c r="B42" s="581">
        <v>46269</v>
      </c>
      <c r="C42" s="574" t="s">
        <v>451</v>
      </c>
      <c r="E42" s="582"/>
      <c r="G42" s="581">
        <v>46422</v>
      </c>
      <c r="H42" s="574" t="s">
        <v>450</v>
      </c>
      <c r="J42" s="582"/>
    </row>
    <row r="43" spans="2:22">
      <c r="B43" s="581">
        <v>46270</v>
      </c>
      <c r="C43" s="574" t="s">
        <v>443</v>
      </c>
      <c r="E43" s="582"/>
      <c r="G43" s="581">
        <v>46423</v>
      </c>
      <c r="H43" s="574" t="s">
        <v>451</v>
      </c>
      <c r="J43" s="582"/>
      <c r="L43" s="606"/>
      <c r="M43" s="606"/>
      <c r="N43" s="606"/>
      <c r="O43" s="606"/>
      <c r="P43" s="606"/>
      <c r="Q43" s="606"/>
      <c r="R43" s="606"/>
      <c r="S43" s="606"/>
      <c r="T43" s="574" t="s">
        <v>465</v>
      </c>
    </row>
    <row r="44" spans="2:22">
      <c r="B44" s="581">
        <v>46271</v>
      </c>
      <c r="C44" s="574" t="s">
        <v>452</v>
      </c>
      <c r="E44" s="582"/>
      <c r="G44" s="581">
        <v>46424</v>
      </c>
      <c r="H44" s="574" t="s">
        <v>443</v>
      </c>
      <c r="J44" s="582"/>
      <c r="L44" s="606"/>
      <c r="M44" s="606"/>
      <c r="N44" s="606"/>
      <c r="O44" s="606"/>
      <c r="P44" s="606"/>
      <c r="Q44" s="606"/>
      <c r="R44" s="606"/>
      <c r="S44" s="606"/>
    </row>
    <row r="45" spans="2:22">
      <c r="B45" s="581">
        <v>46272</v>
      </c>
      <c r="C45" s="574" t="s">
        <v>447</v>
      </c>
      <c r="E45" s="582"/>
      <c r="G45" s="581">
        <v>46425</v>
      </c>
      <c r="H45" s="574" t="s">
        <v>452</v>
      </c>
      <c r="J45" s="582"/>
      <c r="L45" s="606"/>
      <c r="M45" s="606"/>
      <c r="N45" s="606"/>
      <c r="O45" s="606"/>
      <c r="P45" s="606"/>
      <c r="Q45" s="606"/>
      <c r="R45" s="606"/>
      <c r="S45" s="606"/>
    </row>
    <row r="46" spans="2:22">
      <c r="B46" s="581">
        <v>46273</v>
      </c>
      <c r="C46" s="574" t="s">
        <v>448</v>
      </c>
      <c r="E46" s="582"/>
      <c r="G46" s="581">
        <v>46426</v>
      </c>
      <c r="H46" s="574" t="s">
        <v>447</v>
      </c>
      <c r="J46" s="582"/>
      <c r="L46" s="606"/>
      <c r="M46" s="606"/>
      <c r="N46" s="606"/>
      <c r="O46" s="606"/>
      <c r="P46" s="606"/>
      <c r="Q46" s="606"/>
      <c r="R46" s="606"/>
      <c r="S46" s="606"/>
    </row>
    <row r="47" spans="2:22">
      <c r="B47" s="581">
        <v>46274</v>
      </c>
      <c r="C47" s="574" t="s">
        <v>449</v>
      </c>
      <c r="E47" s="582"/>
      <c r="G47" s="581">
        <v>46427</v>
      </c>
      <c r="H47" s="574" t="s">
        <v>448</v>
      </c>
      <c r="J47" s="582"/>
      <c r="L47" s="606"/>
      <c r="M47" s="606"/>
      <c r="N47" s="606"/>
      <c r="O47" s="606"/>
      <c r="P47" s="606"/>
      <c r="Q47" s="606"/>
      <c r="R47" s="606"/>
      <c r="S47" s="606"/>
    </row>
    <row r="48" spans="2:22">
      <c r="B48" s="581">
        <v>46275</v>
      </c>
      <c r="C48" s="574" t="s">
        <v>450</v>
      </c>
      <c r="E48" s="582"/>
      <c r="G48" s="581">
        <v>46428</v>
      </c>
      <c r="H48" s="574" t="s">
        <v>449</v>
      </c>
      <c r="J48" s="582"/>
      <c r="L48" s="606"/>
      <c r="M48" s="606"/>
      <c r="N48" s="606"/>
      <c r="O48" s="606"/>
      <c r="P48" s="606"/>
      <c r="Q48" s="606"/>
      <c r="R48" s="606"/>
      <c r="S48" s="606"/>
    </row>
    <row r="49" spans="2:19">
      <c r="B49" s="581">
        <v>46276</v>
      </c>
      <c r="C49" s="574" t="s">
        <v>451</v>
      </c>
      <c r="E49" s="582"/>
      <c r="G49" s="581">
        <v>46429</v>
      </c>
      <c r="H49" s="574" t="s">
        <v>450</v>
      </c>
      <c r="J49" s="582"/>
      <c r="L49" s="606"/>
      <c r="M49" s="606"/>
      <c r="N49" s="606"/>
      <c r="O49" s="606"/>
      <c r="P49" s="606"/>
      <c r="Q49" s="606"/>
      <c r="R49" s="606"/>
      <c r="S49" s="606"/>
    </row>
    <row r="50" spans="2:19">
      <c r="B50" s="581">
        <v>46277</v>
      </c>
      <c r="C50" s="574" t="s">
        <v>443</v>
      </c>
      <c r="E50" s="582"/>
      <c r="G50" s="581">
        <v>46430</v>
      </c>
      <c r="H50" s="574" t="s">
        <v>451</v>
      </c>
      <c r="J50" s="582"/>
      <c r="L50" s="606"/>
      <c r="M50" s="606"/>
      <c r="N50" s="606"/>
      <c r="O50" s="606"/>
      <c r="P50" s="606"/>
      <c r="Q50" s="606"/>
      <c r="R50" s="606"/>
      <c r="S50" s="606"/>
    </row>
    <row r="51" spans="2:19">
      <c r="B51" s="581">
        <v>46278</v>
      </c>
      <c r="C51" s="574" t="s">
        <v>452</v>
      </c>
      <c r="E51" s="582"/>
      <c r="G51" s="581">
        <v>46431</v>
      </c>
      <c r="H51" s="574" t="s">
        <v>443</v>
      </c>
      <c r="J51" s="582"/>
      <c r="L51" s="606"/>
      <c r="M51" s="606"/>
      <c r="N51" s="606"/>
      <c r="O51" s="606"/>
      <c r="P51" s="606"/>
      <c r="Q51" s="606"/>
      <c r="R51" s="606"/>
      <c r="S51" s="606"/>
    </row>
    <row r="52" spans="2:19">
      <c r="B52" s="581">
        <v>46279</v>
      </c>
      <c r="C52" s="574" t="s">
        <v>447</v>
      </c>
      <c r="E52" s="582"/>
      <c r="G52" s="581">
        <v>46432</v>
      </c>
      <c r="H52" s="574" t="s">
        <v>452</v>
      </c>
      <c r="J52" s="582"/>
      <c r="L52" s="606"/>
      <c r="M52" s="606"/>
      <c r="N52" s="606"/>
      <c r="O52" s="606"/>
      <c r="P52" s="606"/>
      <c r="Q52" s="606"/>
      <c r="R52" s="606"/>
      <c r="S52" s="606"/>
    </row>
    <row r="53" spans="2:19">
      <c r="B53" s="581">
        <v>46280</v>
      </c>
      <c r="C53" s="574" t="s">
        <v>448</v>
      </c>
      <c r="E53" s="582"/>
      <c r="G53" s="581">
        <v>46433</v>
      </c>
      <c r="H53" s="574" t="s">
        <v>447</v>
      </c>
      <c r="J53" s="582"/>
      <c r="L53" s="606"/>
      <c r="M53" s="606"/>
      <c r="N53" s="606"/>
      <c r="O53" s="606"/>
      <c r="P53" s="606"/>
      <c r="Q53" s="606"/>
      <c r="R53" s="606"/>
      <c r="S53" s="606"/>
    </row>
    <row r="54" spans="2:19">
      <c r="B54" s="581">
        <v>46281</v>
      </c>
      <c r="C54" s="574" t="s">
        <v>449</v>
      </c>
      <c r="E54" s="582"/>
      <c r="G54" s="581">
        <v>46434</v>
      </c>
      <c r="H54" s="574" t="s">
        <v>448</v>
      </c>
      <c r="J54" s="582"/>
      <c r="L54" s="606"/>
      <c r="M54" s="606"/>
      <c r="N54" s="606"/>
      <c r="O54" s="606"/>
      <c r="P54" s="606"/>
      <c r="Q54" s="606"/>
      <c r="R54" s="606"/>
      <c r="S54" s="606"/>
    </row>
    <row r="55" spans="2:19">
      <c r="B55" s="581">
        <v>46282</v>
      </c>
      <c r="C55" s="574" t="s">
        <v>450</v>
      </c>
      <c r="E55" s="582"/>
      <c r="G55" s="581">
        <v>46435</v>
      </c>
      <c r="H55" s="574" t="s">
        <v>449</v>
      </c>
      <c r="J55" s="582"/>
      <c r="L55" s="606"/>
      <c r="M55" s="606"/>
      <c r="N55" s="606"/>
      <c r="O55" s="606"/>
      <c r="P55" s="606"/>
      <c r="Q55" s="606"/>
      <c r="R55" s="606"/>
      <c r="S55" s="606"/>
    </row>
    <row r="56" spans="2:19">
      <c r="B56" s="581">
        <v>46283</v>
      </c>
      <c r="C56" s="574" t="s">
        <v>451</v>
      </c>
      <c r="E56" s="582"/>
      <c r="G56" s="581">
        <v>46436</v>
      </c>
      <c r="H56" s="574" t="s">
        <v>450</v>
      </c>
      <c r="J56" s="582"/>
      <c r="L56" s="606"/>
      <c r="M56" s="606"/>
      <c r="N56" s="606"/>
      <c r="O56" s="606"/>
      <c r="P56" s="606"/>
      <c r="Q56" s="606"/>
      <c r="R56" s="606"/>
      <c r="S56" s="606"/>
    </row>
    <row r="57" spans="2:19">
      <c r="B57" s="581">
        <v>46284</v>
      </c>
      <c r="C57" s="574" t="s">
        <v>443</v>
      </c>
      <c r="E57" s="582"/>
      <c r="G57" s="581">
        <v>46437</v>
      </c>
      <c r="H57" s="574" t="s">
        <v>451</v>
      </c>
      <c r="J57" s="582"/>
      <c r="L57" s="606"/>
      <c r="M57" s="606"/>
      <c r="N57" s="606"/>
      <c r="O57" s="606"/>
      <c r="P57" s="606"/>
      <c r="Q57" s="606"/>
      <c r="R57" s="606"/>
      <c r="S57" s="606"/>
    </row>
    <row r="58" spans="2:19">
      <c r="B58" s="581">
        <v>46285</v>
      </c>
      <c r="C58" s="574" t="s">
        <v>452</v>
      </c>
      <c r="E58" s="582"/>
      <c r="G58" s="581">
        <v>46438</v>
      </c>
      <c r="H58" s="574" t="s">
        <v>443</v>
      </c>
      <c r="J58" s="582"/>
      <c r="L58" s="606"/>
      <c r="M58" s="606"/>
      <c r="N58" s="606"/>
      <c r="O58" s="606"/>
      <c r="P58" s="606"/>
      <c r="Q58" s="606"/>
      <c r="R58" s="606"/>
      <c r="S58" s="606"/>
    </row>
    <row r="59" spans="2:19">
      <c r="B59" s="581">
        <v>46286</v>
      </c>
      <c r="C59" s="574" t="s">
        <v>447</v>
      </c>
      <c r="E59" s="582"/>
      <c r="G59" s="581">
        <v>46439</v>
      </c>
      <c r="H59" s="574" t="s">
        <v>452</v>
      </c>
      <c r="J59" s="582"/>
      <c r="L59" s="606"/>
      <c r="M59" s="606"/>
      <c r="N59" s="606"/>
      <c r="O59" s="606"/>
      <c r="P59" s="606"/>
      <c r="Q59" s="606"/>
      <c r="R59" s="606"/>
      <c r="S59" s="606"/>
    </row>
    <row r="60" spans="2:19">
      <c r="B60" s="581">
        <v>46287</v>
      </c>
      <c r="C60" s="574" t="s">
        <v>448</v>
      </c>
      <c r="E60" s="582"/>
      <c r="G60" s="581">
        <v>46440</v>
      </c>
      <c r="H60" s="574" t="s">
        <v>447</v>
      </c>
      <c r="J60" s="582"/>
      <c r="L60" s="606"/>
      <c r="M60" s="606"/>
      <c r="N60" s="606"/>
      <c r="O60" s="606"/>
      <c r="P60" s="606"/>
      <c r="Q60" s="606"/>
      <c r="R60" s="606"/>
      <c r="S60" s="606"/>
    </row>
    <row r="61" spans="2:19">
      <c r="B61" s="581">
        <v>46288</v>
      </c>
      <c r="C61" s="574" t="s">
        <v>449</v>
      </c>
      <c r="E61" s="582"/>
      <c r="G61" s="581">
        <v>46441</v>
      </c>
      <c r="H61" s="574" t="s">
        <v>448</v>
      </c>
      <c r="J61" s="582"/>
      <c r="L61" s="606"/>
      <c r="M61" s="606"/>
      <c r="N61" s="606"/>
      <c r="O61" s="606"/>
      <c r="P61" s="606"/>
      <c r="Q61" s="606"/>
      <c r="R61" s="606"/>
      <c r="S61" s="606"/>
    </row>
    <row r="62" spans="2:19">
      <c r="B62" s="581">
        <v>46289</v>
      </c>
      <c r="C62" s="574" t="s">
        <v>450</v>
      </c>
      <c r="E62" s="582"/>
      <c r="G62" s="581">
        <v>46442</v>
      </c>
      <c r="H62" s="574" t="s">
        <v>449</v>
      </c>
      <c r="J62" s="582"/>
      <c r="L62" s="606"/>
      <c r="M62" s="606"/>
      <c r="N62" s="606"/>
      <c r="O62" s="606"/>
      <c r="P62" s="606"/>
      <c r="Q62" s="606"/>
      <c r="R62" s="606"/>
      <c r="S62" s="606"/>
    </row>
    <row r="63" spans="2:19">
      <c r="B63" s="581">
        <v>46290</v>
      </c>
      <c r="C63" s="574" t="s">
        <v>451</v>
      </c>
      <c r="E63" s="582"/>
      <c r="G63" s="581">
        <v>46443</v>
      </c>
      <c r="H63" s="574" t="s">
        <v>450</v>
      </c>
      <c r="J63" s="582"/>
      <c r="L63" s="606"/>
      <c r="M63" s="606"/>
      <c r="N63" s="606"/>
      <c r="O63" s="606"/>
      <c r="P63" s="606"/>
      <c r="Q63" s="606"/>
      <c r="R63" s="606"/>
      <c r="S63" s="606"/>
    </row>
    <row r="64" spans="2:19">
      <c r="B64" s="581">
        <v>46291</v>
      </c>
      <c r="C64" s="574" t="s">
        <v>443</v>
      </c>
      <c r="E64" s="582"/>
      <c r="G64" s="581">
        <v>46444</v>
      </c>
      <c r="H64" s="574" t="s">
        <v>451</v>
      </c>
      <c r="J64" s="582"/>
      <c r="L64" s="606"/>
      <c r="M64" s="606"/>
      <c r="N64" s="606"/>
      <c r="O64" s="606"/>
      <c r="P64" s="606"/>
      <c r="Q64" s="606"/>
      <c r="R64" s="606"/>
      <c r="S64" s="606"/>
    </row>
    <row r="65" spans="2:19">
      <c r="B65" s="581">
        <v>46292</v>
      </c>
      <c r="C65" s="574" t="s">
        <v>452</v>
      </c>
      <c r="E65" s="582"/>
      <c r="G65" s="581">
        <v>46445</v>
      </c>
      <c r="H65" s="574" t="s">
        <v>443</v>
      </c>
      <c r="J65" s="582"/>
      <c r="L65" s="606"/>
      <c r="M65" s="606"/>
      <c r="N65" s="606"/>
      <c r="O65" s="606"/>
      <c r="P65" s="606"/>
      <c r="Q65" s="606"/>
      <c r="R65" s="606"/>
      <c r="S65" s="606"/>
    </row>
    <row r="66" spans="2:19">
      <c r="B66" s="581">
        <v>46293</v>
      </c>
      <c r="C66" s="574" t="s">
        <v>447</v>
      </c>
      <c r="E66" s="582"/>
      <c r="G66" s="581">
        <v>46446</v>
      </c>
      <c r="H66" s="574" t="s">
        <v>452</v>
      </c>
      <c r="J66" s="582"/>
      <c r="L66" s="606"/>
      <c r="M66" s="606"/>
      <c r="N66" s="606"/>
      <c r="O66" s="606"/>
      <c r="P66" s="606"/>
      <c r="Q66" s="606"/>
      <c r="R66" s="606"/>
      <c r="S66" s="606"/>
    </row>
    <row r="67" spans="2:19">
      <c r="B67" s="581">
        <v>46294</v>
      </c>
      <c r="C67" s="574" t="s">
        <v>448</v>
      </c>
      <c r="E67" s="582"/>
      <c r="G67" s="581">
        <v>46447</v>
      </c>
      <c r="H67" s="574" t="s">
        <v>447</v>
      </c>
      <c r="J67" s="582"/>
      <c r="L67" s="606"/>
      <c r="M67" s="606"/>
      <c r="N67" s="606"/>
      <c r="O67" s="606"/>
      <c r="P67" s="606"/>
      <c r="Q67" s="606"/>
      <c r="R67" s="606"/>
      <c r="S67" s="606"/>
    </row>
    <row r="68" spans="2:19">
      <c r="B68" s="581">
        <v>46295</v>
      </c>
      <c r="C68" s="574" t="s">
        <v>449</v>
      </c>
      <c r="E68" s="582"/>
      <c r="G68" s="581">
        <v>46448</v>
      </c>
      <c r="H68" s="574" t="s">
        <v>448</v>
      </c>
      <c r="J68" s="582"/>
      <c r="L68" s="606"/>
      <c r="M68" s="606"/>
      <c r="N68" s="606"/>
      <c r="O68" s="606"/>
      <c r="P68" s="606"/>
      <c r="Q68" s="606"/>
      <c r="R68" s="606"/>
      <c r="S68" s="606"/>
    </row>
    <row r="69" spans="2:19">
      <c r="B69" s="581">
        <v>46296</v>
      </c>
      <c r="C69" s="574" t="s">
        <v>450</v>
      </c>
      <c r="E69" s="582"/>
      <c r="G69" s="581">
        <v>46449</v>
      </c>
      <c r="H69" s="574" t="s">
        <v>449</v>
      </c>
      <c r="J69" s="582"/>
      <c r="L69" s="606"/>
      <c r="M69" s="606"/>
      <c r="N69" s="606"/>
      <c r="O69" s="606"/>
      <c r="P69" s="606"/>
      <c r="Q69" s="606"/>
      <c r="R69" s="606"/>
      <c r="S69" s="606"/>
    </row>
    <row r="70" spans="2:19">
      <c r="B70" s="581">
        <v>46297</v>
      </c>
      <c r="C70" s="574" t="s">
        <v>451</v>
      </c>
      <c r="E70" s="582"/>
      <c r="G70" s="581">
        <v>46450</v>
      </c>
      <c r="H70" s="574" t="s">
        <v>450</v>
      </c>
      <c r="J70" s="582"/>
      <c r="L70" s="606"/>
      <c r="M70" s="606"/>
      <c r="N70" s="606"/>
      <c r="O70" s="606"/>
      <c r="P70" s="606"/>
      <c r="Q70" s="606"/>
      <c r="R70" s="606"/>
      <c r="S70" s="606"/>
    </row>
    <row r="71" spans="2:19">
      <c r="B71" s="581">
        <v>46298</v>
      </c>
      <c r="D71" s="574" t="s">
        <v>225</v>
      </c>
      <c r="E71" s="582" t="s">
        <v>466</v>
      </c>
      <c r="G71" s="581">
        <v>46451</v>
      </c>
      <c r="H71" s="574" t="s">
        <v>451</v>
      </c>
      <c r="J71" s="582"/>
      <c r="L71" s="606"/>
      <c r="M71" s="606"/>
      <c r="N71" s="606"/>
      <c r="O71" s="606"/>
      <c r="P71" s="606"/>
      <c r="Q71" s="606"/>
      <c r="R71" s="606"/>
      <c r="S71" s="606"/>
    </row>
    <row r="72" spans="2:19">
      <c r="B72" s="581">
        <v>46299</v>
      </c>
      <c r="C72" s="574" t="s">
        <v>452</v>
      </c>
      <c r="E72" s="582"/>
      <c r="G72" s="581">
        <v>46452</v>
      </c>
      <c r="H72" s="574" t="s">
        <v>443</v>
      </c>
      <c r="J72" s="582"/>
      <c r="L72" s="606"/>
      <c r="M72" s="606"/>
      <c r="N72" s="606"/>
      <c r="O72" s="606"/>
      <c r="P72" s="606"/>
      <c r="Q72" s="606"/>
      <c r="R72" s="606"/>
      <c r="S72" s="606"/>
    </row>
    <row r="73" spans="2:19">
      <c r="B73" s="581">
        <v>46300</v>
      </c>
      <c r="C73" s="574" t="s">
        <v>447</v>
      </c>
      <c r="E73" s="582"/>
      <c r="G73" s="581">
        <v>46453</v>
      </c>
      <c r="H73" s="574" t="s">
        <v>452</v>
      </c>
      <c r="J73" s="582"/>
      <c r="L73" s="606"/>
      <c r="M73" s="606"/>
      <c r="N73" s="606"/>
      <c r="O73" s="606"/>
      <c r="P73" s="606"/>
      <c r="Q73" s="606"/>
      <c r="R73" s="606"/>
      <c r="S73" s="606"/>
    </row>
    <row r="74" spans="2:19">
      <c r="B74" s="581">
        <v>46301</v>
      </c>
      <c r="C74" s="574" t="s">
        <v>448</v>
      </c>
      <c r="E74" s="582"/>
      <c r="G74" s="581">
        <v>46454</v>
      </c>
      <c r="I74" s="583" t="s">
        <v>225</v>
      </c>
      <c r="J74" s="582" t="s">
        <v>467</v>
      </c>
      <c r="L74" s="606"/>
      <c r="M74" s="606"/>
      <c r="N74" s="606"/>
      <c r="O74" s="606"/>
      <c r="P74" s="606"/>
      <c r="Q74" s="606"/>
      <c r="R74" s="606"/>
      <c r="S74" s="606"/>
    </row>
    <row r="75" spans="2:19">
      <c r="B75" s="581">
        <v>46302</v>
      </c>
      <c r="C75" s="574" t="s">
        <v>449</v>
      </c>
      <c r="E75" s="582"/>
      <c r="G75" s="581">
        <v>46455</v>
      </c>
      <c r="H75" s="574" t="s">
        <v>448</v>
      </c>
      <c r="J75" s="582"/>
      <c r="L75" s="606"/>
      <c r="M75" s="606"/>
      <c r="N75" s="606"/>
      <c r="O75" s="606"/>
      <c r="P75" s="606"/>
      <c r="Q75" s="606"/>
      <c r="R75" s="606"/>
      <c r="S75" s="606"/>
    </row>
    <row r="76" spans="2:19">
      <c r="B76" s="581">
        <v>46303</v>
      </c>
      <c r="C76" s="574" t="s">
        <v>450</v>
      </c>
      <c r="E76" s="582"/>
      <c r="G76" s="581">
        <v>46456</v>
      </c>
      <c r="H76" s="574" t="s">
        <v>449</v>
      </c>
      <c r="J76" s="582"/>
      <c r="L76" s="606"/>
      <c r="M76" s="606"/>
      <c r="N76" s="606"/>
      <c r="O76" s="606"/>
      <c r="P76" s="606"/>
      <c r="Q76" s="606"/>
      <c r="R76" s="606"/>
      <c r="S76" s="606"/>
    </row>
    <row r="77" spans="2:19">
      <c r="B77" s="581">
        <v>46304</v>
      </c>
      <c r="C77" s="574" t="s">
        <v>451</v>
      </c>
      <c r="E77" s="582"/>
      <c r="G77" s="581">
        <v>46457</v>
      </c>
      <c r="H77" s="574" t="s">
        <v>450</v>
      </c>
      <c r="J77" s="582"/>
      <c r="L77" s="606"/>
      <c r="M77" s="606"/>
      <c r="N77" s="606"/>
      <c r="O77" s="606"/>
      <c r="P77" s="606"/>
      <c r="Q77" s="606"/>
      <c r="R77" s="606"/>
      <c r="S77" s="606"/>
    </row>
    <row r="78" spans="2:19">
      <c r="B78" s="581">
        <v>46305</v>
      </c>
      <c r="C78" s="574" t="s">
        <v>443</v>
      </c>
      <c r="E78" s="582"/>
      <c r="G78" s="581">
        <v>46458</v>
      </c>
      <c r="H78" s="574" t="s">
        <v>451</v>
      </c>
      <c r="J78" s="582"/>
      <c r="L78" s="606"/>
      <c r="M78" s="606"/>
      <c r="N78" s="606"/>
      <c r="O78" s="606"/>
      <c r="P78" s="606"/>
      <c r="Q78" s="606"/>
      <c r="R78" s="606"/>
      <c r="S78" s="606"/>
    </row>
    <row r="79" spans="2:19">
      <c r="B79" s="581">
        <v>46306</v>
      </c>
      <c r="C79" s="574" t="s">
        <v>452</v>
      </c>
      <c r="E79" s="582"/>
      <c r="G79" s="581">
        <v>46459</v>
      </c>
      <c r="H79" s="574" t="s">
        <v>443</v>
      </c>
      <c r="J79" s="582"/>
      <c r="L79" s="606"/>
      <c r="M79" s="606"/>
      <c r="N79" s="606"/>
      <c r="O79" s="606"/>
      <c r="P79" s="606"/>
      <c r="Q79" s="606"/>
      <c r="R79" s="606"/>
      <c r="S79" s="606"/>
    </row>
    <row r="80" spans="2:19">
      <c r="B80" s="581">
        <v>46307</v>
      </c>
      <c r="C80" s="574" t="s">
        <v>447</v>
      </c>
      <c r="E80" s="582"/>
      <c r="G80" s="581">
        <v>46460</v>
      </c>
      <c r="H80" s="574" t="s">
        <v>452</v>
      </c>
      <c r="J80" s="582"/>
      <c r="L80" s="606"/>
      <c r="M80" s="606"/>
      <c r="N80" s="606"/>
      <c r="O80" s="606"/>
      <c r="P80" s="606"/>
      <c r="Q80" s="606"/>
      <c r="R80" s="606"/>
      <c r="S80" s="606"/>
    </row>
    <row r="81" spans="2:19">
      <c r="B81" s="581">
        <v>46308</v>
      </c>
      <c r="C81" s="574" t="s">
        <v>448</v>
      </c>
      <c r="E81" s="582"/>
      <c r="G81" s="581">
        <v>46461</v>
      </c>
      <c r="H81" s="574" t="s">
        <v>447</v>
      </c>
      <c r="J81" s="582"/>
      <c r="L81" s="606"/>
      <c r="M81" s="606"/>
      <c r="N81" s="606"/>
      <c r="O81" s="606"/>
      <c r="P81" s="606"/>
      <c r="Q81" s="606"/>
      <c r="R81" s="606"/>
      <c r="S81" s="606"/>
    </row>
    <row r="82" spans="2:19">
      <c r="B82" s="581">
        <v>46309</v>
      </c>
      <c r="C82" s="574" t="s">
        <v>449</v>
      </c>
      <c r="E82" s="582"/>
      <c r="G82" s="581">
        <v>46462</v>
      </c>
      <c r="H82" s="574" t="s">
        <v>448</v>
      </c>
      <c r="J82" s="582"/>
      <c r="L82" s="606"/>
      <c r="M82" s="606"/>
      <c r="N82" s="606"/>
      <c r="O82" s="606"/>
      <c r="P82" s="606"/>
      <c r="Q82" s="606"/>
      <c r="R82" s="606"/>
      <c r="S82" s="606"/>
    </row>
    <row r="83" spans="2:19">
      <c r="B83" s="581">
        <v>46310</v>
      </c>
      <c r="C83" s="574" t="s">
        <v>450</v>
      </c>
      <c r="E83" s="582"/>
      <c r="G83" s="581">
        <v>46463</v>
      </c>
      <c r="H83" s="574" t="s">
        <v>449</v>
      </c>
      <c r="J83" s="582"/>
      <c r="L83" s="606"/>
      <c r="M83" s="606"/>
      <c r="N83" s="606"/>
      <c r="O83" s="606"/>
      <c r="P83" s="606"/>
      <c r="Q83" s="606"/>
      <c r="R83" s="606"/>
      <c r="S83" s="606"/>
    </row>
    <row r="84" spans="2:19">
      <c r="B84" s="581">
        <v>46311</v>
      </c>
      <c r="C84" s="574" t="s">
        <v>451</v>
      </c>
      <c r="E84" s="582"/>
      <c r="G84" s="581">
        <v>46464</v>
      </c>
      <c r="H84" s="574" t="s">
        <v>450</v>
      </c>
      <c r="J84" s="582"/>
    </row>
    <row r="85" spans="2:19">
      <c r="B85" s="581">
        <v>46312</v>
      </c>
      <c r="C85" s="574" t="s">
        <v>443</v>
      </c>
      <c r="E85" s="582"/>
      <c r="G85" s="581">
        <v>46465</v>
      </c>
      <c r="H85" s="574" t="s">
        <v>451</v>
      </c>
      <c r="J85" s="582"/>
    </row>
    <row r="86" spans="2:19">
      <c r="B86" s="581">
        <v>46313</v>
      </c>
      <c r="C86" s="574" t="s">
        <v>452</v>
      </c>
      <c r="E86" s="582"/>
      <c r="G86" s="581">
        <v>46466</v>
      </c>
      <c r="H86" s="574" t="s">
        <v>443</v>
      </c>
      <c r="J86" s="582"/>
    </row>
    <row r="87" spans="2:19">
      <c r="B87" s="581">
        <v>46314</v>
      </c>
      <c r="C87" s="574" t="s">
        <v>447</v>
      </c>
      <c r="E87" s="582"/>
      <c r="G87" s="581">
        <v>46467</v>
      </c>
      <c r="H87" s="574" t="s">
        <v>452</v>
      </c>
      <c r="J87" s="582"/>
    </row>
    <row r="88" spans="2:19">
      <c r="B88" s="581">
        <v>46315</v>
      </c>
      <c r="C88" s="574" t="s">
        <v>448</v>
      </c>
      <c r="E88" s="582"/>
      <c r="G88" s="581">
        <v>46468</v>
      </c>
      <c r="H88" s="574" t="s">
        <v>447</v>
      </c>
      <c r="J88" s="582"/>
    </row>
    <row r="89" spans="2:19">
      <c r="B89" s="581">
        <v>46316</v>
      </c>
      <c r="C89" s="574" t="s">
        <v>449</v>
      </c>
      <c r="E89" s="582"/>
      <c r="G89" s="581">
        <v>46469</v>
      </c>
      <c r="H89" s="574" t="s">
        <v>448</v>
      </c>
      <c r="J89" s="582"/>
    </row>
    <row r="90" spans="2:19">
      <c r="B90" s="581">
        <v>46317</v>
      </c>
      <c r="C90" s="574" t="s">
        <v>450</v>
      </c>
      <c r="E90" s="582"/>
      <c r="G90" s="581">
        <v>46470</v>
      </c>
      <c r="H90" s="574" t="s">
        <v>449</v>
      </c>
      <c r="J90" s="582"/>
    </row>
    <row r="91" spans="2:19">
      <c r="B91" s="581">
        <v>46318</v>
      </c>
      <c r="C91" s="574" t="s">
        <v>451</v>
      </c>
      <c r="E91" s="582"/>
      <c r="G91" s="581">
        <v>46471</v>
      </c>
      <c r="H91" s="574" t="s">
        <v>450</v>
      </c>
      <c r="J91" s="582"/>
    </row>
    <row r="92" spans="2:19">
      <c r="B92" s="581">
        <v>46319</v>
      </c>
      <c r="C92" s="574" t="s">
        <v>443</v>
      </c>
      <c r="E92" s="582"/>
      <c r="G92" s="581">
        <v>46472</v>
      </c>
      <c r="I92" s="583" t="s">
        <v>225</v>
      </c>
      <c r="J92" s="582" t="s">
        <v>468</v>
      </c>
    </row>
    <row r="93" spans="2:19">
      <c r="B93" s="581">
        <v>46320</v>
      </c>
      <c r="C93" s="574" t="s">
        <v>452</v>
      </c>
      <c r="E93" s="582"/>
      <c r="G93" s="581">
        <v>46473</v>
      </c>
      <c r="H93" s="574" t="s">
        <v>443</v>
      </c>
      <c r="J93" s="582"/>
    </row>
    <row r="94" spans="2:19">
      <c r="B94" s="581">
        <v>46321</v>
      </c>
      <c r="C94" s="574" t="s">
        <v>447</v>
      </c>
      <c r="E94" s="582"/>
      <c r="G94" s="581">
        <v>46474</v>
      </c>
      <c r="I94" s="583" t="s">
        <v>225</v>
      </c>
      <c r="J94" s="582" t="s">
        <v>469</v>
      </c>
    </row>
    <row r="95" spans="2:19">
      <c r="B95" s="581">
        <v>46322</v>
      </c>
      <c r="C95" s="574" t="s">
        <v>448</v>
      </c>
      <c r="E95" s="582"/>
      <c r="G95" s="581">
        <v>46475</v>
      </c>
      <c r="I95" s="583" t="s">
        <v>225</v>
      </c>
      <c r="J95" s="582" t="s">
        <v>470</v>
      </c>
    </row>
    <row r="96" spans="2:19">
      <c r="B96" s="581">
        <v>46323</v>
      </c>
      <c r="C96" s="574" t="s">
        <v>449</v>
      </c>
      <c r="E96" s="582"/>
      <c r="G96" s="581">
        <v>46476</v>
      </c>
      <c r="H96" s="574" t="s">
        <v>448</v>
      </c>
      <c r="J96" s="582"/>
    </row>
    <row r="97" spans="2:10">
      <c r="B97" s="581">
        <v>46324</v>
      </c>
      <c r="C97" s="574" t="s">
        <v>450</v>
      </c>
      <c r="E97" s="582"/>
      <c r="G97" s="581">
        <v>46477</v>
      </c>
      <c r="H97" s="574" t="s">
        <v>449</v>
      </c>
      <c r="J97" s="582"/>
    </row>
    <row r="98" spans="2:10">
      <c r="B98" s="581">
        <v>46325</v>
      </c>
      <c r="C98" s="574" t="s">
        <v>451</v>
      </c>
      <c r="E98" s="582"/>
      <c r="G98" s="581">
        <v>46478</v>
      </c>
      <c r="H98" s="574" t="s">
        <v>450</v>
      </c>
      <c r="J98" s="582"/>
    </row>
    <row r="99" spans="2:10">
      <c r="B99" s="581">
        <v>46326</v>
      </c>
      <c r="C99" s="574" t="s">
        <v>443</v>
      </c>
      <c r="E99" s="582"/>
      <c r="G99" s="581">
        <v>46479</v>
      </c>
      <c r="H99" s="574" t="s">
        <v>451</v>
      </c>
      <c r="J99" s="582"/>
    </row>
    <row r="100" spans="2:10">
      <c r="B100" s="581">
        <v>46327</v>
      </c>
      <c r="C100" s="574" t="s">
        <v>452</v>
      </c>
      <c r="E100" s="582"/>
      <c r="G100" s="581">
        <v>46480</v>
      </c>
      <c r="H100" s="574" t="s">
        <v>443</v>
      </c>
      <c r="J100" s="582"/>
    </row>
    <row r="101" spans="2:10">
      <c r="B101" s="581">
        <v>46328</v>
      </c>
      <c r="C101" s="574" t="s">
        <v>447</v>
      </c>
      <c r="E101" s="582"/>
      <c r="G101" s="581">
        <v>46481</v>
      </c>
      <c r="H101" s="574" t="s">
        <v>452</v>
      </c>
      <c r="J101" s="582"/>
    </row>
    <row r="102" spans="2:10">
      <c r="B102" s="581">
        <v>46329</v>
      </c>
      <c r="C102" s="574" t="s">
        <v>448</v>
      </c>
      <c r="E102" s="582"/>
      <c r="G102" s="581">
        <v>46482</v>
      </c>
      <c r="H102" s="574" t="s">
        <v>447</v>
      </c>
      <c r="J102" s="582"/>
    </row>
    <row r="103" spans="2:10">
      <c r="B103" s="581">
        <v>46330</v>
      </c>
      <c r="C103" s="574" t="s">
        <v>449</v>
      </c>
      <c r="E103" s="582"/>
      <c r="G103" s="581">
        <v>46483</v>
      </c>
      <c r="H103" s="574" t="s">
        <v>448</v>
      </c>
      <c r="J103" s="582"/>
    </row>
    <row r="104" spans="2:10">
      <c r="B104" s="581">
        <v>46331</v>
      </c>
      <c r="C104" s="574" t="s">
        <v>450</v>
      </c>
      <c r="E104" s="582"/>
      <c r="G104" s="581">
        <v>46484</v>
      </c>
      <c r="H104" s="574" t="s">
        <v>449</v>
      </c>
      <c r="J104" s="582"/>
    </row>
    <row r="105" spans="2:10">
      <c r="B105" s="581">
        <v>46332</v>
      </c>
      <c r="C105" s="574" t="s">
        <v>451</v>
      </c>
      <c r="E105" s="582"/>
      <c r="G105" s="581">
        <v>46485</v>
      </c>
      <c r="H105" s="574" t="s">
        <v>450</v>
      </c>
      <c r="J105" s="582"/>
    </row>
    <row r="106" spans="2:10">
      <c r="B106" s="581">
        <v>46333</v>
      </c>
      <c r="C106" s="574" t="s">
        <v>443</v>
      </c>
      <c r="E106" s="582"/>
      <c r="G106" s="581">
        <v>46486</v>
      </c>
      <c r="H106" s="574" t="s">
        <v>451</v>
      </c>
      <c r="J106" s="582"/>
    </row>
    <row r="107" spans="2:10">
      <c r="B107" s="581">
        <v>46334</v>
      </c>
      <c r="C107" s="574" t="s">
        <v>452</v>
      </c>
      <c r="E107" s="582"/>
      <c r="G107" s="581">
        <v>46487</v>
      </c>
      <c r="H107" s="574" t="s">
        <v>443</v>
      </c>
      <c r="J107" s="582"/>
    </row>
    <row r="108" spans="2:10">
      <c r="B108" s="581">
        <v>46335</v>
      </c>
      <c r="C108" s="574" t="s">
        <v>447</v>
      </c>
      <c r="E108" s="582"/>
      <c r="G108" s="581">
        <v>46488</v>
      </c>
      <c r="H108" s="574" t="s">
        <v>452</v>
      </c>
      <c r="J108" s="582"/>
    </row>
    <row r="109" spans="2:10">
      <c r="B109" s="581">
        <v>46336</v>
      </c>
      <c r="C109" s="574" t="s">
        <v>448</v>
      </c>
      <c r="E109" s="582"/>
      <c r="G109" s="581">
        <v>46489</v>
      </c>
      <c r="H109" s="574" t="s">
        <v>447</v>
      </c>
      <c r="J109" s="582"/>
    </row>
    <row r="110" spans="2:10">
      <c r="B110" s="581">
        <v>46337</v>
      </c>
      <c r="C110" s="574" t="s">
        <v>449</v>
      </c>
      <c r="E110" s="582"/>
      <c r="G110" s="581">
        <v>46490</v>
      </c>
      <c r="H110" s="574" t="s">
        <v>448</v>
      </c>
      <c r="J110" s="582"/>
    </row>
    <row r="111" spans="2:10">
      <c r="B111" s="581">
        <v>46338</v>
      </c>
      <c r="C111" s="574" t="s">
        <v>450</v>
      </c>
      <c r="E111" s="582"/>
      <c r="G111" s="581">
        <v>46491</v>
      </c>
      <c r="H111" s="574" t="s">
        <v>449</v>
      </c>
      <c r="J111" s="582"/>
    </row>
    <row r="112" spans="2:10">
      <c r="B112" s="581">
        <v>46339</v>
      </c>
      <c r="C112" s="574" t="s">
        <v>451</v>
      </c>
      <c r="E112" s="582"/>
      <c r="G112" s="581">
        <v>46492</v>
      </c>
      <c r="H112" s="574" t="s">
        <v>450</v>
      </c>
      <c r="J112" s="582"/>
    </row>
    <row r="113" spans="2:10">
      <c r="B113" s="581">
        <v>46340</v>
      </c>
      <c r="C113" s="574" t="s">
        <v>443</v>
      </c>
      <c r="E113" s="582"/>
      <c r="G113" s="581">
        <v>46493</v>
      </c>
      <c r="H113" s="574" t="s">
        <v>451</v>
      </c>
      <c r="J113" s="582"/>
    </row>
    <row r="114" spans="2:10">
      <c r="B114" s="581">
        <v>46341</v>
      </c>
      <c r="C114" s="574" t="s">
        <v>452</v>
      </c>
      <c r="E114" s="582"/>
      <c r="G114" s="581">
        <v>46494</v>
      </c>
      <c r="H114" s="574" t="s">
        <v>443</v>
      </c>
      <c r="J114" s="582"/>
    </row>
    <row r="115" spans="2:10">
      <c r="B115" s="581">
        <v>46342</v>
      </c>
      <c r="C115" s="574" t="s">
        <v>447</v>
      </c>
      <c r="E115" s="582"/>
      <c r="G115" s="581">
        <v>46495</v>
      </c>
      <c r="H115" s="574" t="s">
        <v>452</v>
      </c>
      <c r="J115" s="582"/>
    </row>
    <row r="116" spans="2:10">
      <c r="B116" s="581">
        <v>46343</v>
      </c>
      <c r="C116" s="574" t="s">
        <v>448</v>
      </c>
      <c r="E116" s="582"/>
      <c r="G116" s="581">
        <v>46496</v>
      </c>
      <c r="H116" s="574" t="s">
        <v>447</v>
      </c>
      <c r="J116" s="582"/>
    </row>
    <row r="117" spans="2:10">
      <c r="B117" s="581">
        <v>46344</v>
      </c>
      <c r="C117" s="574" t="s">
        <v>449</v>
      </c>
      <c r="E117" s="582"/>
      <c r="G117" s="581">
        <v>46497</v>
      </c>
      <c r="H117" s="574" t="s">
        <v>448</v>
      </c>
      <c r="J117" s="582"/>
    </row>
    <row r="118" spans="2:10">
      <c r="B118" s="581">
        <v>46345</v>
      </c>
      <c r="C118" s="574" t="s">
        <v>450</v>
      </c>
      <c r="E118" s="582"/>
      <c r="G118" s="581">
        <v>46498</v>
      </c>
      <c r="H118" s="574" t="s">
        <v>449</v>
      </c>
      <c r="J118" s="582"/>
    </row>
    <row r="119" spans="2:10">
      <c r="B119" s="581">
        <v>46346</v>
      </c>
      <c r="C119" s="574" t="s">
        <v>451</v>
      </c>
      <c r="E119" s="582"/>
      <c r="G119" s="581">
        <v>46499</v>
      </c>
      <c r="H119" s="574" t="s">
        <v>450</v>
      </c>
      <c r="J119" s="582"/>
    </row>
    <row r="120" spans="2:10">
      <c r="B120" s="581">
        <v>46347</v>
      </c>
      <c r="C120" s="574" t="s">
        <v>443</v>
      </c>
      <c r="E120" s="582"/>
      <c r="G120" s="581">
        <v>46500</v>
      </c>
      <c r="H120" s="574" t="s">
        <v>451</v>
      </c>
      <c r="J120" s="582"/>
    </row>
    <row r="121" spans="2:10">
      <c r="B121" s="581">
        <v>46348</v>
      </c>
      <c r="C121" s="574" t="s">
        <v>452</v>
      </c>
      <c r="E121" s="582"/>
      <c r="G121" s="581">
        <v>46501</v>
      </c>
      <c r="H121" s="574" t="s">
        <v>443</v>
      </c>
      <c r="J121" s="582"/>
    </row>
    <row r="122" spans="2:10">
      <c r="B122" s="581">
        <v>46349</v>
      </c>
      <c r="C122" s="574" t="s">
        <v>447</v>
      </c>
      <c r="E122" s="582"/>
      <c r="G122" s="581">
        <v>46502</v>
      </c>
      <c r="H122" s="574" t="s">
        <v>452</v>
      </c>
      <c r="J122" s="582"/>
    </row>
    <row r="123" spans="2:10">
      <c r="B123" s="581">
        <v>46350</v>
      </c>
      <c r="C123" s="574" t="s">
        <v>448</v>
      </c>
      <c r="E123" s="582"/>
      <c r="G123" s="581">
        <v>46503</v>
      </c>
      <c r="H123" s="574" t="s">
        <v>447</v>
      </c>
      <c r="J123" s="582"/>
    </row>
    <row r="124" spans="2:10">
      <c r="B124" s="581">
        <v>46351</v>
      </c>
      <c r="C124" s="574" t="s">
        <v>449</v>
      </c>
      <c r="E124" s="582"/>
      <c r="G124" s="581">
        <v>46504</v>
      </c>
      <c r="H124" s="574" t="s">
        <v>448</v>
      </c>
      <c r="J124" s="582"/>
    </row>
    <row r="125" spans="2:10">
      <c r="B125" s="581">
        <v>46352</v>
      </c>
      <c r="C125" s="574" t="s">
        <v>450</v>
      </c>
      <c r="E125" s="582"/>
      <c r="G125" s="581">
        <v>46505</v>
      </c>
      <c r="H125" s="574" t="s">
        <v>449</v>
      </c>
      <c r="J125" s="582"/>
    </row>
    <row r="126" spans="2:10">
      <c r="B126" s="581">
        <v>46353</v>
      </c>
      <c r="C126" s="574" t="s">
        <v>451</v>
      </c>
      <c r="E126" s="582"/>
      <c r="G126" s="581">
        <v>46506</v>
      </c>
      <c r="H126" s="574" t="s">
        <v>450</v>
      </c>
      <c r="J126" s="582"/>
    </row>
    <row r="127" spans="2:10">
      <c r="B127" s="581">
        <v>46354</v>
      </c>
      <c r="C127" s="574" t="s">
        <v>443</v>
      </c>
      <c r="E127" s="582"/>
      <c r="G127" s="581">
        <v>46507</v>
      </c>
      <c r="H127" s="574" t="s">
        <v>451</v>
      </c>
      <c r="J127" s="582"/>
    </row>
    <row r="128" spans="2:10">
      <c r="B128" s="581">
        <v>46355</v>
      </c>
      <c r="C128" s="574" t="s">
        <v>452</v>
      </c>
      <c r="E128" s="582"/>
      <c r="G128" s="581">
        <v>46508</v>
      </c>
      <c r="I128" s="583" t="s">
        <v>225</v>
      </c>
      <c r="J128" s="582" t="s">
        <v>471</v>
      </c>
    </row>
    <row r="129" spans="2:10">
      <c r="B129" s="581">
        <v>46356</v>
      </c>
      <c r="C129" s="574" t="s">
        <v>447</v>
      </c>
      <c r="E129" s="582"/>
      <c r="G129" s="581">
        <v>46509</v>
      </c>
      <c r="H129" s="574" t="s">
        <v>452</v>
      </c>
      <c r="J129" s="582"/>
    </row>
    <row r="130" spans="2:10">
      <c r="B130" s="581">
        <v>46357</v>
      </c>
      <c r="C130" s="574" t="s">
        <v>448</v>
      </c>
      <c r="E130" s="582"/>
      <c r="G130" s="581">
        <v>46510</v>
      </c>
      <c r="H130" s="574" t="s">
        <v>447</v>
      </c>
      <c r="J130" s="582"/>
    </row>
    <row r="131" spans="2:10">
      <c r="B131" s="581">
        <v>46358</v>
      </c>
      <c r="C131" s="574" t="s">
        <v>449</v>
      </c>
      <c r="E131" s="582"/>
      <c r="G131" s="581">
        <v>46511</v>
      </c>
      <c r="H131" s="574" t="s">
        <v>448</v>
      </c>
      <c r="J131" s="582"/>
    </row>
    <row r="132" spans="2:10">
      <c r="B132" s="581">
        <v>46359</v>
      </c>
      <c r="C132" s="574" t="s">
        <v>450</v>
      </c>
      <c r="D132" s="583"/>
      <c r="E132" s="582"/>
      <c r="G132" s="581">
        <v>46512</v>
      </c>
      <c r="H132" s="574" t="s">
        <v>449</v>
      </c>
      <c r="J132" s="582"/>
    </row>
    <row r="133" spans="2:10">
      <c r="B133" s="581">
        <v>46360</v>
      </c>
      <c r="C133" s="574" t="s">
        <v>451</v>
      </c>
      <c r="E133" s="582"/>
      <c r="G133" s="581">
        <v>46513</v>
      </c>
      <c r="I133" s="583" t="s">
        <v>225</v>
      </c>
      <c r="J133" s="582" t="s">
        <v>472</v>
      </c>
    </row>
    <row r="134" spans="2:10">
      <c r="B134" s="581">
        <v>46361</v>
      </c>
      <c r="C134" s="574" t="s">
        <v>443</v>
      </c>
      <c r="E134" s="582"/>
      <c r="G134" s="581">
        <v>46514</v>
      </c>
      <c r="H134" s="574" t="s">
        <v>451</v>
      </c>
      <c r="J134" s="582"/>
    </row>
    <row r="135" spans="2:10">
      <c r="B135" s="581">
        <v>46362</v>
      </c>
      <c r="C135" s="574" t="s">
        <v>452</v>
      </c>
      <c r="E135" s="582"/>
      <c r="G135" s="581">
        <v>46515</v>
      </c>
      <c r="H135" s="574" t="s">
        <v>443</v>
      </c>
      <c r="J135" s="582"/>
    </row>
    <row r="136" spans="2:10">
      <c r="B136" s="581">
        <v>46363</v>
      </c>
      <c r="C136" s="574" t="s">
        <v>447</v>
      </c>
      <c r="E136" s="582"/>
      <c r="G136" s="581">
        <v>46516</v>
      </c>
      <c r="H136" s="574" t="s">
        <v>452</v>
      </c>
      <c r="J136" s="582"/>
    </row>
    <row r="137" spans="2:10">
      <c r="B137" s="581">
        <v>46364</v>
      </c>
      <c r="C137" s="574" t="s">
        <v>448</v>
      </c>
      <c r="E137" s="582"/>
      <c r="G137" s="581">
        <v>46517</v>
      </c>
      <c r="H137" s="574" t="s">
        <v>447</v>
      </c>
      <c r="J137" s="582"/>
    </row>
    <row r="138" spans="2:10">
      <c r="B138" s="581">
        <v>46365</v>
      </c>
      <c r="C138" s="574" t="s">
        <v>449</v>
      </c>
      <c r="E138" s="582"/>
      <c r="G138" s="581">
        <v>46518</v>
      </c>
      <c r="H138" s="574" t="s">
        <v>448</v>
      </c>
      <c r="J138" s="582"/>
    </row>
    <row r="139" spans="2:10">
      <c r="B139" s="581">
        <v>46366</v>
      </c>
      <c r="C139" s="574" t="s">
        <v>450</v>
      </c>
      <c r="E139" s="582"/>
      <c r="G139" s="581">
        <v>46519</v>
      </c>
      <c r="H139" s="574" t="s">
        <v>449</v>
      </c>
      <c r="J139" s="582"/>
    </row>
    <row r="140" spans="2:10">
      <c r="B140" s="581">
        <v>46367</v>
      </c>
      <c r="C140" s="574" t="s">
        <v>451</v>
      </c>
      <c r="E140" s="582"/>
      <c r="G140" s="581">
        <v>46520</v>
      </c>
      <c r="H140" s="574" t="s">
        <v>450</v>
      </c>
      <c r="J140" s="582"/>
    </row>
    <row r="141" spans="2:10">
      <c r="B141" s="581">
        <v>46368</v>
      </c>
      <c r="C141" s="574" t="s">
        <v>443</v>
      </c>
      <c r="E141" s="582"/>
      <c r="G141" s="581">
        <v>46521</v>
      </c>
      <c r="H141" s="574" t="s">
        <v>451</v>
      </c>
      <c r="J141" s="582"/>
    </row>
    <row r="142" spans="2:10">
      <c r="B142" s="581">
        <v>46369</v>
      </c>
      <c r="C142" s="574" t="s">
        <v>452</v>
      </c>
      <c r="E142" s="582"/>
      <c r="G142" s="581">
        <v>46522</v>
      </c>
      <c r="H142" s="574" t="s">
        <v>443</v>
      </c>
      <c r="J142" s="582"/>
    </row>
    <row r="143" spans="2:10">
      <c r="B143" s="581">
        <v>46370</v>
      </c>
      <c r="C143" s="574" t="s">
        <v>447</v>
      </c>
      <c r="E143" s="582"/>
      <c r="G143" s="581">
        <v>46523</v>
      </c>
      <c r="I143" s="583" t="s">
        <v>225</v>
      </c>
      <c r="J143" s="582" t="s">
        <v>473</v>
      </c>
    </row>
    <row r="144" spans="2:10">
      <c r="B144" s="581">
        <v>46371</v>
      </c>
      <c r="C144" s="574" t="s">
        <v>448</v>
      </c>
      <c r="E144" s="582"/>
      <c r="G144" s="581">
        <v>46524</v>
      </c>
      <c r="I144" s="583" t="s">
        <v>225</v>
      </c>
      <c r="J144" s="582" t="s">
        <v>474</v>
      </c>
    </row>
    <row r="145" spans="2:10">
      <c r="B145" s="581">
        <v>46372</v>
      </c>
      <c r="C145" s="574" t="s">
        <v>449</v>
      </c>
      <c r="E145" s="582"/>
      <c r="G145" s="581">
        <v>46525</v>
      </c>
      <c r="H145" s="574" t="s">
        <v>448</v>
      </c>
      <c r="J145" s="582"/>
    </row>
    <row r="146" spans="2:10">
      <c r="B146" s="581">
        <v>46373</v>
      </c>
      <c r="C146" s="574" t="s">
        <v>450</v>
      </c>
      <c r="E146" s="582"/>
      <c r="G146" s="581">
        <v>46526</v>
      </c>
      <c r="H146" s="574" t="s">
        <v>449</v>
      </c>
      <c r="J146" s="582"/>
    </row>
    <row r="147" spans="2:10">
      <c r="B147" s="581">
        <v>46374</v>
      </c>
      <c r="C147" s="574" t="s">
        <v>451</v>
      </c>
      <c r="E147" s="582"/>
      <c r="G147" s="581">
        <v>46527</v>
      </c>
      <c r="H147" s="574" t="s">
        <v>450</v>
      </c>
      <c r="J147" s="582"/>
    </row>
    <row r="148" spans="2:10">
      <c r="B148" s="581">
        <v>46375</v>
      </c>
      <c r="C148" s="574" t="s">
        <v>443</v>
      </c>
      <c r="E148" s="582"/>
      <c r="G148" s="581">
        <v>46528</v>
      </c>
      <c r="H148" s="574" t="s">
        <v>451</v>
      </c>
      <c r="J148" s="582"/>
    </row>
    <row r="149" spans="2:10">
      <c r="B149" s="581">
        <v>46376</v>
      </c>
      <c r="C149" s="574" t="s">
        <v>452</v>
      </c>
      <c r="E149" s="582"/>
      <c r="G149" s="581">
        <v>46529</v>
      </c>
      <c r="H149" s="574" t="s">
        <v>443</v>
      </c>
      <c r="J149" s="582"/>
    </row>
    <row r="150" spans="2:10">
      <c r="B150" s="581">
        <v>46377</v>
      </c>
      <c r="C150" s="574" t="s">
        <v>447</v>
      </c>
      <c r="E150" s="582"/>
      <c r="G150" s="581">
        <v>46530</v>
      </c>
      <c r="H150" s="574" t="s">
        <v>452</v>
      </c>
      <c r="J150" s="582"/>
    </row>
    <row r="151" spans="2:10">
      <c r="B151" s="581">
        <v>46378</v>
      </c>
      <c r="C151" s="574" t="s">
        <v>448</v>
      </c>
      <c r="E151" s="582"/>
      <c r="G151" s="581">
        <v>46531</v>
      </c>
      <c r="H151" s="574" t="s">
        <v>447</v>
      </c>
      <c r="J151" s="582"/>
    </row>
    <row r="152" spans="2:10">
      <c r="B152" s="581">
        <v>46379</v>
      </c>
      <c r="C152" s="574" t="s">
        <v>449</v>
      </c>
      <c r="E152" s="582"/>
      <c r="G152" s="581">
        <v>46532</v>
      </c>
      <c r="H152" s="574" t="s">
        <v>448</v>
      </c>
      <c r="J152" s="582"/>
    </row>
    <row r="153" spans="2:10">
      <c r="B153" s="581">
        <v>46380</v>
      </c>
      <c r="D153" s="574" t="s">
        <v>475</v>
      </c>
      <c r="E153" s="582" t="s">
        <v>455</v>
      </c>
      <c r="G153" s="581">
        <v>46533</v>
      </c>
      <c r="H153" s="574" t="s">
        <v>449</v>
      </c>
      <c r="J153" s="582"/>
    </row>
    <row r="154" spans="2:10">
      <c r="B154" s="581">
        <v>46381</v>
      </c>
      <c r="D154" s="583" t="s">
        <v>225</v>
      </c>
      <c r="E154" s="582" t="s">
        <v>476</v>
      </c>
      <c r="G154" s="581">
        <v>46534</v>
      </c>
      <c r="H154" s="574" t="s">
        <v>450</v>
      </c>
      <c r="J154" s="582"/>
    </row>
    <row r="155" spans="2:10">
      <c r="B155" s="581">
        <v>46382</v>
      </c>
      <c r="D155" s="583" t="s">
        <v>225</v>
      </c>
      <c r="E155" s="582" t="s">
        <v>477</v>
      </c>
      <c r="G155" s="581">
        <v>46535</v>
      </c>
      <c r="H155" s="574" t="s">
        <v>451</v>
      </c>
      <c r="J155" s="582"/>
    </row>
    <row r="156" spans="2:10">
      <c r="B156" s="581">
        <v>46383</v>
      </c>
      <c r="C156" s="574" t="s">
        <v>452</v>
      </c>
      <c r="E156" s="582"/>
      <c r="G156" s="581">
        <v>46536</v>
      </c>
      <c r="H156" s="574" t="s">
        <v>443</v>
      </c>
      <c r="J156" s="582"/>
    </row>
    <row r="157" spans="2:10">
      <c r="B157" s="581">
        <v>46384</v>
      </c>
      <c r="C157" s="574" t="s">
        <v>447</v>
      </c>
      <c r="E157" s="582"/>
      <c r="G157" s="581">
        <v>46537</v>
      </c>
      <c r="H157" s="574" t="s">
        <v>452</v>
      </c>
      <c r="J157" s="582"/>
    </row>
    <row r="158" spans="2:10">
      <c r="B158" s="581">
        <v>46385</v>
      </c>
      <c r="C158" s="574" t="s">
        <v>448</v>
      </c>
      <c r="E158" s="582"/>
      <c r="G158" s="581">
        <v>46538</v>
      </c>
      <c r="H158" s="574" t="s">
        <v>447</v>
      </c>
      <c r="J158" s="582"/>
    </row>
    <row r="159" spans="2:10">
      <c r="B159" s="581">
        <v>46386</v>
      </c>
      <c r="C159" s="574" t="s">
        <v>449</v>
      </c>
      <c r="E159" s="582"/>
      <c r="G159" s="581">
        <v>46539</v>
      </c>
      <c r="H159" s="574" t="s">
        <v>448</v>
      </c>
      <c r="J159" s="582"/>
    </row>
    <row r="160" spans="2:10" ht="15.75" thickBot="1">
      <c r="B160" s="607">
        <v>46387</v>
      </c>
      <c r="C160" s="608"/>
      <c r="D160" s="608" t="s">
        <v>475</v>
      </c>
      <c r="E160" s="609" t="s">
        <v>455</v>
      </c>
      <c r="G160" s="581">
        <v>46540</v>
      </c>
      <c r="H160" s="574" t="s">
        <v>449</v>
      </c>
      <c r="J160" s="582"/>
    </row>
    <row r="161" spans="2:10">
      <c r="B161" s="575"/>
      <c r="G161" s="581">
        <v>46541</v>
      </c>
      <c r="H161" s="574" t="s">
        <v>450</v>
      </c>
      <c r="J161" s="582"/>
    </row>
    <row r="162" spans="2:10">
      <c r="B162" s="575"/>
      <c r="C162" s="574" t="s">
        <v>478</v>
      </c>
      <c r="D162" s="574">
        <f>COUNTIF($D$8:$D$160,"Feiertag")</f>
        <v>3</v>
      </c>
      <c r="G162" s="581">
        <v>46542</v>
      </c>
      <c r="H162" s="574" t="s">
        <v>451</v>
      </c>
      <c r="J162" s="582"/>
    </row>
    <row r="163" spans="2:10">
      <c r="B163" s="575"/>
      <c r="C163" s="574" t="s">
        <v>479</v>
      </c>
      <c r="D163" s="574">
        <f>COUNTIF($D$8:$D$160,"Halber Feiertag")</f>
        <v>2</v>
      </c>
      <c r="G163" s="581">
        <v>46543</v>
      </c>
      <c r="H163" s="574" t="s">
        <v>443</v>
      </c>
      <c r="J163" s="582"/>
    </row>
    <row r="164" spans="2:10">
      <c r="B164" s="575"/>
      <c r="G164" s="581">
        <v>46544</v>
      </c>
      <c r="H164" s="574" t="s">
        <v>452</v>
      </c>
      <c r="J164" s="582"/>
    </row>
    <row r="165" spans="2:10">
      <c r="B165" s="575"/>
      <c r="G165" s="581">
        <v>46545</v>
      </c>
      <c r="H165" s="574" t="s">
        <v>447</v>
      </c>
      <c r="J165" s="582"/>
    </row>
    <row r="166" spans="2:10">
      <c r="B166" s="575"/>
      <c r="G166" s="581">
        <v>46546</v>
      </c>
      <c r="H166" s="574" t="s">
        <v>448</v>
      </c>
      <c r="J166" s="582"/>
    </row>
    <row r="167" spans="2:10">
      <c r="B167" s="575"/>
      <c r="G167" s="581">
        <v>46547</v>
      </c>
      <c r="H167" s="574" t="s">
        <v>449</v>
      </c>
      <c r="J167" s="582"/>
    </row>
    <row r="168" spans="2:10">
      <c r="B168" s="575"/>
      <c r="G168" s="581">
        <v>46548</v>
      </c>
      <c r="H168" s="574" t="s">
        <v>450</v>
      </c>
      <c r="J168" s="582"/>
    </row>
    <row r="169" spans="2:10">
      <c r="B169" s="575"/>
      <c r="G169" s="581">
        <v>46549</v>
      </c>
      <c r="H169" s="574" t="s">
        <v>451</v>
      </c>
      <c r="J169" s="582"/>
    </row>
    <row r="170" spans="2:10">
      <c r="B170" s="575"/>
      <c r="G170" s="581">
        <v>46550</v>
      </c>
      <c r="H170" s="574" t="s">
        <v>443</v>
      </c>
      <c r="J170" s="582"/>
    </row>
    <row r="171" spans="2:10">
      <c r="B171" s="575"/>
      <c r="G171" s="581">
        <v>46551</v>
      </c>
      <c r="H171" s="574" t="s">
        <v>452</v>
      </c>
      <c r="J171" s="582"/>
    </row>
    <row r="172" spans="2:10">
      <c r="B172" s="575"/>
      <c r="G172" s="581">
        <v>46552</v>
      </c>
      <c r="H172" s="574" t="s">
        <v>447</v>
      </c>
      <c r="J172" s="582"/>
    </row>
    <row r="173" spans="2:10">
      <c r="B173" s="575"/>
      <c r="G173" s="581">
        <v>46553</v>
      </c>
      <c r="H173" s="574" t="s">
        <v>448</v>
      </c>
      <c r="J173" s="582"/>
    </row>
    <row r="174" spans="2:10">
      <c r="B174" s="575"/>
      <c r="G174" s="581">
        <v>46554</v>
      </c>
      <c r="H174" s="574" t="s">
        <v>449</v>
      </c>
      <c r="J174" s="582"/>
    </row>
    <row r="175" spans="2:10">
      <c r="B175" s="575"/>
      <c r="G175" s="581">
        <v>46555</v>
      </c>
      <c r="H175" s="574" t="s">
        <v>450</v>
      </c>
      <c r="J175" s="582"/>
    </row>
    <row r="176" spans="2:10">
      <c r="B176" s="575"/>
      <c r="G176" s="581">
        <v>46556</v>
      </c>
      <c r="H176" s="574" t="s">
        <v>451</v>
      </c>
      <c r="J176" s="582"/>
    </row>
    <row r="177" spans="2:10">
      <c r="B177" s="575"/>
      <c r="G177" s="581">
        <v>46557</v>
      </c>
      <c r="H177" s="574" t="s">
        <v>443</v>
      </c>
      <c r="J177" s="582"/>
    </row>
    <row r="178" spans="2:10">
      <c r="B178" s="575"/>
      <c r="G178" s="581">
        <v>46558</v>
      </c>
      <c r="H178" s="574" t="s">
        <v>452</v>
      </c>
      <c r="J178" s="582"/>
    </row>
    <row r="179" spans="2:10">
      <c r="B179" s="575"/>
      <c r="G179" s="581">
        <v>46559</v>
      </c>
      <c r="H179" s="574" t="s">
        <v>447</v>
      </c>
      <c r="J179" s="582"/>
    </row>
    <row r="180" spans="2:10">
      <c r="B180" s="575"/>
      <c r="G180" s="581">
        <v>46560</v>
      </c>
      <c r="H180" s="574" t="s">
        <v>448</v>
      </c>
      <c r="J180" s="582"/>
    </row>
    <row r="181" spans="2:10">
      <c r="B181" s="575"/>
      <c r="G181" s="581">
        <v>46561</v>
      </c>
      <c r="H181" s="574" t="s">
        <v>449</v>
      </c>
      <c r="J181" s="582"/>
    </row>
    <row r="182" spans="2:10">
      <c r="B182" s="575"/>
      <c r="G182" s="581">
        <v>46562</v>
      </c>
      <c r="H182" s="574" t="s">
        <v>450</v>
      </c>
      <c r="J182" s="582"/>
    </row>
    <row r="183" spans="2:10">
      <c r="B183" s="575"/>
      <c r="G183" s="581">
        <v>46563</v>
      </c>
      <c r="H183" s="574" t="s">
        <v>451</v>
      </c>
      <c r="J183" s="582"/>
    </row>
    <row r="184" spans="2:10">
      <c r="B184" s="575"/>
      <c r="G184" s="581">
        <v>46564</v>
      </c>
      <c r="H184" s="574" t="s">
        <v>443</v>
      </c>
      <c r="J184" s="582"/>
    </row>
    <row r="185" spans="2:10">
      <c r="B185" s="575"/>
      <c r="G185" s="581">
        <v>46565</v>
      </c>
      <c r="H185" s="574" t="s">
        <v>452</v>
      </c>
      <c r="J185" s="582"/>
    </row>
    <row r="186" spans="2:10">
      <c r="B186" s="575"/>
      <c r="G186" s="581">
        <v>46566</v>
      </c>
      <c r="H186" s="574" t="s">
        <v>447</v>
      </c>
      <c r="J186" s="582"/>
    </row>
    <row r="187" spans="2:10">
      <c r="B187" s="575"/>
      <c r="G187" s="581">
        <v>46567</v>
      </c>
      <c r="H187" s="574" t="s">
        <v>448</v>
      </c>
      <c r="J187" s="582"/>
    </row>
    <row r="188" spans="2:10">
      <c r="B188" s="575"/>
      <c r="G188" s="581">
        <v>46568</v>
      </c>
      <c r="H188" s="574" t="s">
        <v>449</v>
      </c>
      <c r="J188" s="582"/>
    </row>
    <row r="189" spans="2:10">
      <c r="B189" s="575"/>
      <c r="G189" s="581">
        <v>46569</v>
      </c>
      <c r="H189" s="574" t="s">
        <v>450</v>
      </c>
      <c r="J189" s="582"/>
    </row>
    <row r="190" spans="2:10">
      <c r="B190" s="575"/>
      <c r="G190" s="581">
        <v>46570</v>
      </c>
      <c r="H190" s="574" t="s">
        <v>451</v>
      </c>
      <c r="J190" s="582"/>
    </row>
    <row r="191" spans="2:10">
      <c r="B191" s="575"/>
      <c r="G191" s="581">
        <v>46571</v>
      </c>
      <c r="H191" s="574" t="s">
        <v>443</v>
      </c>
      <c r="J191" s="582"/>
    </row>
    <row r="192" spans="2:10">
      <c r="B192" s="575"/>
      <c r="G192" s="581">
        <v>46572</v>
      </c>
      <c r="H192" s="574" t="s">
        <v>452</v>
      </c>
      <c r="J192" s="582"/>
    </row>
    <row r="193" spans="2:10">
      <c r="B193" s="575"/>
      <c r="G193" s="581">
        <v>46573</v>
      </c>
      <c r="H193" s="574" t="s">
        <v>447</v>
      </c>
      <c r="J193" s="582"/>
    </row>
    <row r="194" spans="2:10">
      <c r="B194" s="575"/>
      <c r="G194" s="581">
        <v>46574</v>
      </c>
      <c r="H194" s="574" t="s">
        <v>448</v>
      </c>
      <c r="J194" s="582"/>
    </row>
    <row r="195" spans="2:10">
      <c r="B195" s="575"/>
      <c r="G195" s="581">
        <v>46575</v>
      </c>
      <c r="H195" s="574" t="s">
        <v>449</v>
      </c>
      <c r="J195" s="582"/>
    </row>
    <row r="196" spans="2:10">
      <c r="B196" s="575"/>
      <c r="G196" s="581">
        <v>46576</v>
      </c>
      <c r="H196" s="574" t="s">
        <v>450</v>
      </c>
      <c r="J196" s="582"/>
    </row>
    <row r="197" spans="2:10">
      <c r="B197" s="575"/>
      <c r="G197" s="581">
        <v>46577</v>
      </c>
      <c r="H197" s="574" t="s">
        <v>451</v>
      </c>
      <c r="J197" s="582"/>
    </row>
    <row r="198" spans="2:10">
      <c r="B198" s="575"/>
      <c r="G198" s="581">
        <v>46578</v>
      </c>
      <c r="H198" s="574" t="s">
        <v>443</v>
      </c>
      <c r="J198" s="582"/>
    </row>
    <row r="199" spans="2:10">
      <c r="B199" s="575"/>
      <c r="G199" s="581">
        <v>46579</v>
      </c>
      <c r="H199" s="574" t="s">
        <v>452</v>
      </c>
      <c r="J199" s="582"/>
    </row>
    <row r="200" spans="2:10">
      <c r="B200" s="575"/>
      <c r="G200" s="581">
        <v>46580</v>
      </c>
      <c r="H200" s="574" t="s">
        <v>447</v>
      </c>
      <c r="J200" s="582"/>
    </row>
    <row r="201" spans="2:10">
      <c r="B201" s="575"/>
      <c r="G201" s="581">
        <v>46581</v>
      </c>
      <c r="H201" s="574" t="s">
        <v>448</v>
      </c>
      <c r="J201" s="582"/>
    </row>
    <row r="202" spans="2:10">
      <c r="B202" s="575"/>
      <c r="G202" s="581">
        <v>46582</v>
      </c>
      <c r="H202" s="574" t="s">
        <v>449</v>
      </c>
      <c r="J202" s="582"/>
    </row>
    <row r="203" spans="2:10">
      <c r="B203" s="575"/>
      <c r="G203" s="581">
        <v>46583</v>
      </c>
      <c r="H203" s="574" t="s">
        <v>450</v>
      </c>
      <c r="J203" s="582"/>
    </row>
    <row r="204" spans="2:10">
      <c r="B204" s="575"/>
      <c r="G204" s="581">
        <v>46584</v>
      </c>
      <c r="H204" s="574" t="s">
        <v>451</v>
      </c>
      <c r="J204" s="582"/>
    </row>
    <row r="205" spans="2:10">
      <c r="B205" s="575"/>
      <c r="G205" s="581">
        <v>46585</v>
      </c>
      <c r="H205" s="574" t="s">
        <v>443</v>
      </c>
      <c r="J205" s="582"/>
    </row>
    <row r="206" spans="2:10">
      <c r="B206" s="575"/>
      <c r="G206" s="581">
        <v>46586</v>
      </c>
      <c r="H206" s="574" t="s">
        <v>452</v>
      </c>
      <c r="J206" s="582"/>
    </row>
    <row r="207" spans="2:10">
      <c r="B207" s="575"/>
      <c r="G207" s="581">
        <v>46587</v>
      </c>
      <c r="H207" s="574" t="s">
        <v>447</v>
      </c>
      <c r="J207" s="582"/>
    </row>
    <row r="208" spans="2:10">
      <c r="B208" s="575"/>
      <c r="G208" s="581">
        <v>46588</v>
      </c>
      <c r="H208" s="574" t="s">
        <v>448</v>
      </c>
      <c r="J208" s="582"/>
    </row>
    <row r="209" spans="2:10">
      <c r="B209" s="575"/>
      <c r="G209" s="581">
        <v>46589</v>
      </c>
      <c r="H209" s="574" t="s">
        <v>449</v>
      </c>
      <c r="J209" s="582"/>
    </row>
    <row r="210" spans="2:10">
      <c r="B210" s="575"/>
      <c r="G210" s="581">
        <v>46590</v>
      </c>
      <c r="H210" s="574" t="s">
        <v>450</v>
      </c>
      <c r="J210" s="582"/>
    </row>
    <row r="211" spans="2:10">
      <c r="B211" s="575"/>
      <c r="G211" s="581">
        <v>46591</v>
      </c>
      <c r="H211" s="574" t="s">
        <v>451</v>
      </c>
      <c r="J211" s="582"/>
    </row>
    <row r="212" spans="2:10">
      <c r="B212" s="575"/>
      <c r="G212" s="581">
        <v>46592</v>
      </c>
      <c r="H212" s="574" t="s">
        <v>443</v>
      </c>
      <c r="J212" s="582"/>
    </row>
    <row r="213" spans="2:10">
      <c r="B213" s="575"/>
      <c r="G213" s="581">
        <v>46593</v>
      </c>
      <c r="H213" s="574" t="s">
        <v>452</v>
      </c>
      <c r="J213" s="582"/>
    </row>
    <row r="214" spans="2:10">
      <c r="B214" s="575"/>
      <c r="G214" s="581">
        <v>46594</v>
      </c>
      <c r="H214" s="574" t="s">
        <v>447</v>
      </c>
      <c r="J214" s="582"/>
    </row>
    <row r="215" spans="2:10">
      <c r="B215" s="575"/>
      <c r="G215" s="581">
        <v>46595</v>
      </c>
      <c r="H215" s="574" t="s">
        <v>448</v>
      </c>
      <c r="J215" s="582"/>
    </row>
    <row r="216" spans="2:10">
      <c r="B216" s="575"/>
      <c r="G216" s="581">
        <v>46596</v>
      </c>
      <c r="H216" s="574" t="s">
        <v>449</v>
      </c>
      <c r="J216" s="582"/>
    </row>
    <row r="217" spans="2:10">
      <c r="B217" s="575"/>
      <c r="G217" s="581">
        <v>46597</v>
      </c>
      <c r="H217" s="574" t="s">
        <v>450</v>
      </c>
      <c r="J217" s="582"/>
    </row>
    <row r="218" spans="2:10">
      <c r="B218" s="575"/>
      <c r="G218" s="581">
        <v>46598</v>
      </c>
      <c r="H218" s="574" t="s">
        <v>451</v>
      </c>
      <c r="J218" s="582"/>
    </row>
    <row r="219" spans="2:10">
      <c r="B219" s="575"/>
      <c r="G219" s="581">
        <v>46599</v>
      </c>
      <c r="H219" s="574" t="s">
        <v>443</v>
      </c>
      <c r="J219" s="582"/>
    </row>
    <row r="220" spans="2:10">
      <c r="B220" s="575"/>
      <c r="G220" s="581">
        <v>46600</v>
      </c>
      <c r="H220" s="574" t="s">
        <v>452</v>
      </c>
      <c r="J220" s="582"/>
    </row>
    <row r="221" spans="2:10">
      <c r="B221" s="575"/>
      <c r="G221" s="581">
        <v>46601</v>
      </c>
      <c r="H221" s="574" t="s">
        <v>447</v>
      </c>
      <c r="J221" s="582"/>
    </row>
    <row r="222" spans="2:10">
      <c r="B222" s="575"/>
      <c r="D222" s="583"/>
      <c r="G222" s="581">
        <v>46602</v>
      </c>
      <c r="H222" s="574" t="s">
        <v>448</v>
      </c>
      <c r="J222" s="582"/>
    </row>
    <row r="223" spans="2:10">
      <c r="B223" s="575"/>
      <c r="G223" s="581">
        <v>46603</v>
      </c>
      <c r="H223" s="574" t="s">
        <v>449</v>
      </c>
      <c r="J223" s="582"/>
    </row>
    <row r="224" spans="2:10">
      <c r="B224" s="575"/>
      <c r="G224" s="581">
        <v>46604</v>
      </c>
      <c r="H224" s="574" t="s">
        <v>450</v>
      </c>
      <c r="J224" s="582"/>
    </row>
    <row r="225" spans="2:10">
      <c r="B225" s="575"/>
      <c r="G225" s="581">
        <v>46605</v>
      </c>
      <c r="H225" s="574" t="s">
        <v>451</v>
      </c>
      <c r="J225" s="582"/>
    </row>
    <row r="226" spans="2:10">
      <c r="B226" s="575"/>
      <c r="G226" s="581">
        <v>46606</v>
      </c>
      <c r="H226" s="574" t="s">
        <v>443</v>
      </c>
      <c r="J226" s="582"/>
    </row>
    <row r="227" spans="2:10">
      <c r="B227" s="575"/>
      <c r="G227" s="581">
        <v>46607</v>
      </c>
      <c r="H227" s="574" t="s">
        <v>452</v>
      </c>
      <c r="J227" s="582"/>
    </row>
    <row r="228" spans="2:10">
      <c r="B228" s="575"/>
      <c r="G228" s="581">
        <v>46608</v>
      </c>
      <c r="H228" s="574" t="s">
        <v>447</v>
      </c>
      <c r="J228" s="582"/>
    </row>
    <row r="229" spans="2:10">
      <c r="B229" s="575"/>
      <c r="G229" s="581">
        <v>46609</v>
      </c>
      <c r="H229" s="574" t="s">
        <v>448</v>
      </c>
      <c r="J229" s="582"/>
    </row>
    <row r="230" spans="2:10">
      <c r="B230" s="575"/>
      <c r="G230" s="581">
        <v>46610</v>
      </c>
      <c r="H230" s="574" t="s">
        <v>449</v>
      </c>
      <c r="J230" s="582"/>
    </row>
    <row r="231" spans="2:10">
      <c r="B231" s="575"/>
      <c r="G231" s="581">
        <v>46611</v>
      </c>
      <c r="H231" s="574" t="s">
        <v>450</v>
      </c>
      <c r="J231" s="582"/>
    </row>
    <row r="232" spans="2:10">
      <c r="B232" s="575"/>
      <c r="G232" s="581">
        <v>46612</v>
      </c>
      <c r="H232" s="574" t="s">
        <v>451</v>
      </c>
      <c r="J232" s="582"/>
    </row>
    <row r="233" spans="2:10">
      <c r="B233" s="575"/>
      <c r="G233" s="581">
        <v>46613</v>
      </c>
      <c r="H233" s="574" t="s">
        <v>443</v>
      </c>
      <c r="J233" s="582"/>
    </row>
    <row r="234" spans="2:10">
      <c r="B234" s="575"/>
      <c r="G234" s="581">
        <v>46614</v>
      </c>
      <c r="H234" s="574" t="s">
        <v>452</v>
      </c>
      <c r="J234" s="582"/>
    </row>
    <row r="235" spans="2:10">
      <c r="B235" s="575"/>
      <c r="G235" s="581">
        <v>46615</v>
      </c>
      <c r="H235" s="574" t="s">
        <v>447</v>
      </c>
      <c r="J235" s="582"/>
    </row>
    <row r="236" spans="2:10">
      <c r="B236" s="575"/>
      <c r="G236" s="581">
        <v>46616</v>
      </c>
      <c r="H236" s="574" t="s">
        <v>448</v>
      </c>
      <c r="J236" s="582"/>
    </row>
    <row r="237" spans="2:10">
      <c r="B237" s="575"/>
      <c r="G237" s="581">
        <v>46617</v>
      </c>
      <c r="H237" s="574" t="s">
        <v>449</v>
      </c>
      <c r="J237" s="582"/>
    </row>
    <row r="238" spans="2:10">
      <c r="B238" s="575"/>
      <c r="G238" s="581">
        <v>46618</v>
      </c>
      <c r="H238" s="574" t="s">
        <v>450</v>
      </c>
      <c r="J238" s="582"/>
    </row>
    <row r="239" spans="2:10">
      <c r="B239" s="575"/>
      <c r="G239" s="581">
        <v>46619</v>
      </c>
      <c r="H239" s="574" t="s">
        <v>451</v>
      </c>
      <c r="J239" s="582"/>
    </row>
    <row r="240" spans="2:10">
      <c r="B240" s="575"/>
      <c r="G240" s="581">
        <v>46620</v>
      </c>
      <c r="H240" s="574" t="s">
        <v>443</v>
      </c>
      <c r="J240" s="582"/>
    </row>
    <row r="241" spans="2:10">
      <c r="B241" s="575"/>
      <c r="G241" s="581">
        <v>46621</v>
      </c>
      <c r="H241" s="574" t="s">
        <v>452</v>
      </c>
      <c r="J241" s="582"/>
    </row>
    <row r="242" spans="2:10">
      <c r="B242" s="575"/>
      <c r="G242" s="581">
        <v>46622</v>
      </c>
      <c r="H242" s="574" t="s">
        <v>447</v>
      </c>
      <c r="J242" s="582"/>
    </row>
    <row r="243" spans="2:10">
      <c r="B243" s="575"/>
      <c r="G243" s="581">
        <v>46623</v>
      </c>
      <c r="H243" s="574" t="s">
        <v>448</v>
      </c>
      <c r="J243" s="582"/>
    </row>
    <row r="244" spans="2:10">
      <c r="B244" s="575"/>
      <c r="G244" s="581">
        <v>46624</v>
      </c>
      <c r="H244" s="574" t="s">
        <v>449</v>
      </c>
      <c r="J244" s="582"/>
    </row>
    <row r="245" spans="2:10">
      <c r="B245" s="575"/>
      <c r="G245" s="581">
        <v>46625</v>
      </c>
      <c r="H245" s="574" t="s">
        <v>450</v>
      </c>
      <c r="J245" s="582"/>
    </row>
    <row r="246" spans="2:10">
      <c r="B246" s="575"/>
      <c r="G246" s="581">
        <v>46626</v>
      </c>
      <c r="H246" s="574" t="s">
        <v>451</v>
      </c>
      <c r="J246" s="582"/>
    </row>
    <row r="247" spans="2:10">
      <c r="B247" s="575"/>
      <c r="G247" s="581">
        <v>46627</v>
      </c>
      <c r="H247" s="574" t="s">
        <v>443</v>
      </c>
      <c r="J247" s="582"/>
    </row>
    <row r="248" spans="2:10">
      <c r="B248" s="575"/>
      <c r="G248" s="581">
        <v>46628</v>
      </c>
      <c r="H248" s="574" t="s">
        <v>452</v>
      </c>
      <c r="J248" s="582"/>
    </row>
    <row r="249" spans="2:10">
      <c r="B249" s="575"/>
      <c r="G249" s="581">
        <v>46629</v>
      </c>
      <c r="H249" s="574" t="s">
        <v>447</v>
      </c>
      <c r="J249" s="582"/>
    </row>
    <row r="250" spans="2:10">
      <c r="B250" s="575"/>
      <c r="G250" s="581">
        <v>46630</v>
      </c>
      <c r="H250" s="574" t="s">
        <v>448</v>
      </c>
      <c r="J250" s="582"/>
    </row>
    <row r="251" spans="2:10">
      <c r="B251" s="575"/>
      <c r="G251" s="581">
        <v>46631</v>
      </c>
      <c r="H251" s="574" t="s">
        <v>449</v>
      </c>
      <c r="J251" s="582"/>
    </row>
    <row r="252" spans="2:10">
      <c r="B252" s="575"/>
      <c r="G252" s="581">
        <v>46632</v>
      </c>
      <c r="H252" s="574" t="s">
        <v>450</v>
      </c>
      <c r="J252" s="582"/>
    </row>
    <row r="253" spans="2:10">
      <c r="B253" s="575"/>
      <c r="G253" s="581">
        <v>46633</v>
      </c>
      <c r="H253" s="574" t="s">
        <v>451</v>
      </c>
      <c r="J253" s="582"/>
    </row>
    <row r="254" spans="2:10">
      <c r="B254" s="575"/>
      <c r="G254" s="581">
        <v>46634</v>
      </c>
      <c r="H254" s="574" t="s">
        <v>443</v>
      </c>
      <c r="J254" s="582"/>
    </row>
    <row r="255" spans="2:10">
      <c r="B255" s="575"/>
      <c r="G255" s="581">
        <v>46635</v>
      </c>
      <c r="H255" s="574" t="s">
        <v>452</v>
      </c>
      <c r="J255" s="582"/>
    </row>
    <row r="256" spans="2:10">
      <c r="B256" s="575"/>
      <c r="G256" s="581">
        <v>46636</v>
      </c>
      <c r="H256" s="574" t="s">
        <v>447</v>
      </c>
      <c r="J256" s="582"/>
    </row>
    <row r="257" spans="2:10">
      <c r="B257" s="575"/>
      <c r="G257" s="581">
        <v>46637</v>
      </c>
      <c r="H257" s="574" t="s">
        <v>448</v>
      </c>
      <c r="J257" s="582"/>
    </row>
    <row r="258" spans="2:10">
      <c r="B258" s="575"/>
      <c r="G258" s="581">
        <v>46638</v>
      </c>
      <c r="H258" s="574" t="s">
        <v>449</v>
      </c>
      <c r="J258" s="582"/>
    </row>
    <row r="259" spans="2:10">
      <c r="B259" s="575"/>
      <c r="G259" s="581">
        <v>46639</v>
      </c>
      <c r="H259" s="574" t="s">
        <v>450</v>
      </c>
      <c r="J259" s="582"/>
    </row>
    <row r="260" spans="2:10">
      <c r="B260" s="575"/>
      <c r="G260" s="581">
        <v>46640</v>
      </c>
      <c r="H260" s="574" t="s">
        <v>451</v>
      </c>
      <c r="J260" s="582"/>
    </row>
    <row r="261" spans="2:10">
      <c r="B261" s="575"/>
      <c r="G261" s="581">
        <v>46641</v>
      </c>
      <c r="H261" s="574" t="s">
        <v>443</v>
      </c>
      <c r="J261" s="582"/>
    </row>
    <row r="262" spans="2:10">
      <c r="B262" s="575"/>
      <c r="G262" s="581">
        <v>46642</v>
      </c>
      <c r="H262" s="574" t="s">
        <v>452</v>
      </c>
      <c r="J262" s="582"/>
    </row>
    <row r="263" spans="2:10">
      <c r="B263" s="575"/>
      <c r="G263" s="581">
        <v>46643</v>
      </c>
      <c r="H263" s="574" t="s">
        <v>447</v>
      </c>
      <c r="J263" s="582"/>
    </row>
    <row r="264" spans="2:10">
      <c r="B264" s="575"/>
      <c r="G264" s="581">
        <v>46644</v>
      </c>
      <c r="H264" s="574" t="s">
        <v>448</v>
      </c>
      <c r="J264" s="582"/>
    </row>
    <row r="265" spans="2:10">
      <c r="B265" s="575"/>
      <c r="G265" s="581">
        <v>46645</v>
      </c>
      <c r="H265" s="574" t="s">
        <v>449</v>
      </c>
      <c r="J265" s="582"/>
    </row>
    <row r="266" spans="2:10">
      <c r="B266" s="575"/>
      <c r="G266" s="581">
        <v>46646</v>
      </c>
      <c r="H266" s="574" t="s">
        <v>450</v>
      </c>
      <c r="J266" s="582"/>
    </row>
    <row r="267" spans="2:10">
      <c r="B267" s="575"/>
      <c r="G267" s="581">
        <v>46647</v>
      </c>
      <c r="H267" s="574" t="s">
        <v>451</v>
      </c>
      <c r="J267" s="582"/>
    </row>
    <row r="268" spans="2:10">
      <c r="B268" s="575"/>
      <c r="G268" s="581">
        <v>46648</v>
      </c>
      <c r="H268" s="574" t="s">
        <v>443</v>
      </c>
      <c r="J268" s="582"/>
    </row>
    <row r="269" spans="2:10">
      <c r="B269" s="575"/>
      <c r="G269" s="581">
        <v>46649</v>
      </c>
      <c r="H269" s="574" t="s">
        <v>452</v>
      </c>
      <c r="J269" s="582"/>
    </row>
    <row r="270" spans="2:10">
      <c r="B270" s="575"/>
      <c r="G270" s="581">
        <v>46650</v>
      </c>
      <c r="H270" s="574" t="s">
        <v>447</v>
      </c>
      <c r="J270" s="582"/>
    </row>
    <row r="271" spans="2:10">
      <c r="B271" s="575"/>
      <c r="G271" s="581">
        <v>46651</v>
      </c>
      <c r="H271" s="574" t="s">
        <v>448</v>
      </c>
      <c r="J271" s="582"/>
    </row>
    <row r="272" spans="2:10">
      <c r="B272" s="575"/>
      <c r="G272" s="581">
        <v>46652</v>
      </c>
      <c r="H272" s="574" t="s">
        <v>449</v>
      </c>
      <c r="J272" s="582"/>
    </row>
    <row r="273" spans="2:10">
      <c r="B273" s="575"/>
      <c r="G273" s="581">
        <v>46653</v>
      </c>
      <c r="H273" s="574" t="s">
        <v>450</v>
      </c>
      <c r="J273" s="582"/>
    </row>
    <row r="274" spans="2:10">
      <c r="B274" s="575"/>
      <c r="G274" s="581">
        <v>46654</v>
      </c>
      <c r="H274" s="574" t="s">
        <v>451</v>
      </c>
      <c r="J274" s="582"/>
    </row>
    <row r="275" spans="2:10">
      <c r="B275" s="575"/>
      <c r="G275" s="581">
        <v>46655</v>
      </c>
      <c r="H275" s="574" t="s">
        <v>443</v>
      </c>
      <c r="J275" s="582"/>
    </row>
    <row r="276" spans="2:10">
      <c r="B276" s="575"/>
      <c r="G276" s="581">
        <v>46656</v>
      </c>
      <c r="H276" s="574" t="s">
        <v>452</v>
      </c>
      <c r="J276" s="582"/>
    </row>
    <row r="277" spans="2:10">
      <c r="B277" s="575"/>
      <c r="G277" s="581">
        <v>46657</v>
      </c>
      <c r="H277" s="574" t="s">
        <v>447</v>
      </c>
      <c r="J277" s="582"/>
    </row>
    <row r="278" spans="2:10">
      <c r="B278" s="575"/>
      <c r="G278" s="581">
        <v>46658</v>
      </c>
      <c r="H278" s="574" t="s">
        <v>448</v>
      </c>
      <c r="J278" s="582"/>
    </row>
    <row r="279" spans="2:10">
      <c r="B279" s="575"/>
      <c r="G279" s="581">
        <v>46659</v>
      </c>
      <c r="H279" s="574" t="s">
        <v>449</v>
      </c>
      <c r="J279" s="582"/>
    </row>
    <row r="280" spans="2:10">
      <c r="B280" s="575"/>
      <c r="G280" s="581">
        <v>46660</v>
      </c>
      <c r="H280" s="574" t="s">
        <v>450</v>
      </c>
      <c r="J280" s="582"/>
    </row>
    <row r="281" spans="2:10">
      <c r="B281" s="575"/>
      <c r="G281" s="581">
        <v>46661</v>
      </c>
      <c r="H281" s="574" t="s">
        <v>451</v>
      </c>
      <c r="J281" s="582"/>
    </row>
    <row r="282" spans="2:10">
      <c r="B282" s="575"/>
      <c r="G282" s="581">
        <v>46662</v>
      </c>
      <c r="H282" s="574" t="s">
        <v>443</v>
      </c>
      <c r="J282" s="582"/>
    </row>
    <row r="283" spans="2:10">
      <c r="B283" s="575"/>
      <c r="G283" s="581">
        <v>46663</v>
      </c>
      <c r="I283" s="583" t="s">
        <v>225</v>
      </c>
      <c r="J283" s="582" t="s">
        <v>480</v>
      </c>
    </row>
    <row r="284" spans="2:10">
      <c r="B284" s="575"/>
      <c r="G284" s="581">
        <v>46664</v>
      </c>
      <c r="H284" s="574" t="s">
        <v>447</v>
      </c>
      <c r="J284" s="582"/>
    </row>
    <row r="285" spans="2:10">
      <c r="B285" s="575"/>
      <c r="G285" s="581">
        <v>46665</v>
      </c>
      <c r="H285" s="574" t="s">
        <v>448</v>
      </c>
      <c r="J285" s="582"/>
    </row>
    <row r="286" spans="2:10">
      <c r="B286" s="575"/>
      <c r="G286" s="581">
        <v>46666</v>
      </c>
      <c r="H286" s="574" t="s">
        <v>449</v>
      </c>
      <c r="J286" s="582"/>
    </row>
    <row r="287" spans="2:10">
      <c r="B287" s="575"/>
      <c r="G287" s="581">
        <v>46667</v>
      </c>
      <c r="H287" s="574" t="s">
        <v>450</v>
      </c>
      <c r="J287" s="582"/>
    </row>
    <row r="288" spans="2:10">
      <c r="B288" s="575"/>
      <c r="D288" s="583"/>
      <c r="G288" s="581">
        <v>46668</v>
      </c>
      <c r="H288" s="574" t="s">
        <v>451</v>
      </c>
      <c r="J288" s="582"/>
    </row>
    <row r="289" spans="2:10">
      <c r="B289" s="575"/>
      <c r="G289" s="581">
        <v>46669</v>
      </c>
      <c r="H289" s="574" t="s">
        <v>443</v>
      </c>
      <c r="J289" s="582"/>
    </row>
    <row r="290" spans="2:10">
      <c r="B290" s="575"/>
      <c r="G290" s="581">
        <v>46670</v>
      </c>
      <c r="H290" s="574" t="s">
        <v>452</v>
      </c>
      <c r="J290" s="582"/>
    </row>
    <row r="291" spans="2:10">
      <c r="B291" s="575"/>
      <c r="G291" s="581">
        <v>46671</v>
      </c>
      <c r="H291" s="574" t="s">
        <v>447</v>
      </c>
      <c r="J291" s="582"/>
    </row>
    <row r="292" spans="2:10">
      <c r="B292" s="575"/>
      <c r="G292" s="581">
        <v>46672</v>
      </c>
      <c r="H292" s="574" t="s">
        <v>448</v>
      </c>
      <c r="J292" s="582"/>
    </row>
    <row r="293" spans="2:10">
      <c r="B293" s="575"/>
      <c r="G293" s="581">
        <v>46673</v>
      </c>
      <c r="H293" s="574" t="s">
        <v>449</v>
      </c>
      <c r="J293" s="582"/>
    </row>
    <row r="294" spans="2:10">
      <c r="B294" s="575"/>
      <c r="G294" s="581">
        <v>46674</v>
      </c>
      <c r="H294" s="574" t="s">
        <v>450</v>
      </c>
      <c r="J294" s="582"/>
    </row>
    <row r="295" spans="2:10">
      <c r="B295" s="575"/>
      <c r="G295" s="581">
        <v>46675</v>
      </c>
      <c r="H295" s="574" t="s">
        <v>451</v>
      </c>
      <c r="J295" s="582"/>
    </row>
    <row r="296" spans="2:10">
      <c r="B296" s="575"/>
      <c r="G296" s="581">
        <v>46676</v>
      </c>
      <c r="H296" s="574" t="s">
        <v>443</v>
      </c>
      <c r="J296" s="582"/>
    </row>
    <row r="297" spans="2:10">
      <c r="B297" s="575"/>
      <c r="G297" s="581">
        <v>46677</v>
      </c>
      <c r="H297" s="574" t="s">
        <v>452</v>
      </c>
      <c r="J297" s="582"/>
    </row>
    <row r="298" spans="2:10">
      <c r="B298" s="575"/>
      <c r="G298" s="581">
        <v>46678</v>
      </c>
      <c r="H298" s="574" t="s">
        <v>447</v>
      </c>
      <c r="J298" s="582"/>
    </row>
    <row r="299" spans="2:10">
      <c r="B299" s="575"/>
      <c r="G299" s="581">
        <v>46679</v>
      </c>
      <c r="H299" s="574" t="s">
        <v>448</v>
      </c>
      <c r="J299" s="582"/>
    </row>
    <row r="300" spans="2:10">
      <c r="B300" s="575"/>
      <c r="G300" s="581">
        <v>46680</v>
      </c>
      <c r="H300" s="574" t="s">
        <v>449</v>
      </c>
      <c r="J300" s="582"/>
    </row>
    <row r="301" spans="2:10">
      <c r="B301" s="575"/>
      <c r="G301" s="581">
        <v>46681</v>
      </c>
      <c r="H301" s="574" t="s">
        <v>450</v>
      </c>
      <c r="J301" s="582"/>
    </row>
    <row r="302" spans="2:10">
      <c r="B302" s="575"/>
      <c r="G302" s="581">
        <v>46682</v>
      </c>
      <c r="H302" s="574" t="s">
        <v>451</v>
      </c>
      <c r="J302" s="582"/>
    </row>
    <row r="303" spans="2:10">
      <c r="B303" s="575"/>
      <c r="G303" s="581">
        <v>46683</v>
      </c>
      <c r="H303" s="574" t="s">
        <v>443</v>
      </c>
      <c r="J303" s="582"/>
    </row>
    <row r="304" spans="2:10">
      <c r="B304" s="575"/>
      <c r="G304" s="581">
        <v>46684</v>
      </c>
      <c r="H304" s="574" t="s">
        <v>452</v>
      </c>
      <c r="J304" s="582"/>
    </row>
    <row r="305" spans="2:10">
      <c r="B305" s="575"/>
      <c r="G305" s="581">
        <v>46685</v>
      </c>
      <c r="H305" s="574" t="s">
        <v>447</v>
      </c>
      <c r="J305" s="582"/>
    </row>
    <row r="306" spans="2:10">
      <c r="B306" s="575"/>
      <c r="D306" s="583"/>
      <c r="G306" s="581">
        <v>46686</v>
      </c>
      <c r="H306" s="574" t="s">
        <v>448</v>
      </c>
      <c r="J306" s="582"/>
    </row>
    <row r="307" spans="2:10">
      <c r="B307" s="575"/>
      <c r="G307" s="581">
        <v>46687</v>
      </c>
      <c r="H307" s="574" t="s">
        <v>449</v>
      </c>
      <c r="J307" s="582"/>
    </row>
    <row r="308" spans="2:10">
      <c r="B308" s="575"/>
      <c r="D308" s="583"/>
      <c r="G308" s="581">
        <v>46688</v>
      </c>
      <c r="H308" s="574" t="s">
        <v>450</v>
      </c>
      <c r="J308" s="582"/>
    </row>
    <row r="309" spans="2:10">
      <c r="B309" s="575"/>
      <c r="D309" s="583"/>
      <c r="G309" s="581">
        <v>46689</v>
      </c>
      <c r="H309" s="574" t="s">
        <v>451</v>
      </c>
      <c r="J309" s="582"/>
    </row>
    <row r="310" spans="2:10">
      <c r="B310" s="575"/>
      <c r="G310" s="581">
        <v>46690</v>
      </c>
      <c r="H310" s="574" t="s">
        <v>443</v>
      </c>
      <c r="J310" s="582"/>
    </row>
    <row r="311" spans="2:10">
      <c r="B311" s="575"/>
      <c r="G311" s="581">
        <v>46691</v>
      </c>
      <c r="H311" s="574" t="s">
        <v>452</v>
      </c>
      <c r="J311" s="582"/>
    </row>
    <row r="312" spans="2:10">
      <c r="B312" s="575"/>
      <c r="G312" s="581">
        <v>46692</v>
      </c>
      <c r="H312" s="574" t="s">
        <v>447</v>
      </c>
      <c r="J312" s="582"/>
    </row>
    <row r="313" spans="2:10">
      <c r="B313" s="575"/>
      <c r="G313" s="581">
        <v>46693</v>
      </c>
      <c r="H313" s="574" t="s">
        <v>448</v>
      </c>
      <c r="J313" s="582"/>
    </row>
    <row r="314" spans="2:10">
      <c r="B314" s="575"/>
      <c r="G314" s="581">
        <v>46694</v>
      </c>
      <c r="H314" s="574" t="s">
        <v>449</v>
      </c>
      <c r="J314" s="582"/>
    </row>
    <row r="315" spans="2:10">
      <c r="B315" s="575"/>
      <c r="G315" s="581">
        <v>46695</v>
      </c>
      <c r="H315" s="574" t="s">
        <v>450</v>
      </c>
      <c r="J315" s="582"/>
    </row>
    <row r="316" spans="2:10">
      <c r="B316" s="575"/>
      <c r="G316" s="581">
        <v>46696</v>
      </c>
      <c r="H316" s="574" t="s">
        <v>451</v>
      </c>
      <c r="J316" s="582"/>
    </row>
    <row r="317" spans="2:10">
      <c r="B317" s="575"/>
      <c r="G317" s="581">
        <v>46697</v>
      </c>
      <c r="H317" s="574" t="s">
        <v>443</v>
      </c>
      <c r="J317" s="582"/>
    </row>
    <row r="318" spans="2:10">
      <c r="B318" s="575"/>
      <c r="G318" s="581">
        <v>46698</v>
      </c>
      <c r="H318" s="574" t="s">
        <v>452</v>
      </c>
      <c r="J318" s="582"/>
    </row>
    <row r="319" spans="2:10">
      <c r="B319" s="575"/>
      <c r="G319" s="581">
        <v>46699</v>
      </c>
      <c r="H319" s="574" t="s">
        <v>447</v>
      </c>
      <c r="J319" s="582"/>
    </row>
    <row r="320" spans="2:10">
      <c r="B320" s="575"/>
      <c r="G320" s="581">
        <v>46700</v>
      </c>
      <c r="H320" s="574" t="s">
        <v>448</v>
      </c>
      <c r="J320" s="582"/>
    </row>
    <row r="321" spans="2:10">
      <c r="B321" s="575"/>
      <c r="G321" s="581">
        <v>46701</v>
      </c>
      <c r="H321" s="574" t="s">
        <v>449</v>
      </c>
      <c r="J321" s="582"/>
    </row>
    <row r="322" spans="2:10">
      <c r="B322" s="575"/>
      <c r="G322" s="581">
        <v>46702</v>
      </c>
      <c r="H322" s="574" t="s">
        <v>450</v>
      </c>
      <c r="J322" s="582"/>
    </row>
    <row r="323" spans="2:10">
      <c r="B323" s="575"/>
      <c r="G323" s="581">
        <v>46703</v>
      </c>
      <c r="H323" s="574" t="s">
        <v>451</v>
      </c>
      <c r="J323" s="582"/>
    </row>
    <row r="324" spans="2:10">
      <c r="B324" s="575"/>
      <c r="G324" s="581">
        <v>46704</v>
      </c>
      <c r="H324" s="574" t="s">
        <v>443</v>
      </c>
      <c r="J324" s="582"/>
    </row>
    <row r="325" spans="2:10">
      <c r="B325" s="575"/>
      <c r="G325" s="581">
        <v>46705</v>
      </c>
      <c r="H325" s="574" t="s">
        <v>452</v>
      </c>
      <c r="J325" s="582"/>
    </row>
    <row r="326" spans="2:10">
      <c r="B326" s="575"/>
      <c r="G326" s="581">
        <v>46706</v>
      </c>
      <c r="H326" s="574" t="s">
        <v>447</v>
      </c>
      <c r="J326" s="582"/>
    </row>
    <row r="327" spans="2:10">
      <c r="B327" s="575"/>
      <c r="G327" s="581">
        <v>46707</v>
      </c>
      <c r="H327" s="574" t="s">
        <v>448</v>
      </c>
      <c r="J327" s="582"/>
    </row>
    <row r="328" spans="2:10">
      <c r="B328" s="575"/>
      <c r="G328" s="581">
        <v>46708</v>
      </c>
      <c r="H328" s="574" t="s">
        <v>449</v>
      </c>
      <c r="J328" s="582"/>
    </row>
    <row r="329" spans="2:10">
      <c r="B329" s="575"/>
      <c r="G329" s="581">
        <v>46709</v>
      </c>
      <c r="H329" s="574" t="s">
        <v>450</v>
      </c>
      <c r="J329" s="582"/>
    </row>
    <row r="330" spans="2:10">
      <c r="B330" s="575"/>
      <c r="G330" s="581">
        <v>46710</v>
      </c>
      <c r="H330" s="574" t="s">
        <v>451</v>
      </c>
      <c r="J330" s="582"/>
    </row>
    <row r="331" spans="2:10">
      <c r="B331" s="575"/>
      <c r="G331" s="581">
        <v>46711</v>
      </c>
      <c r="H331" s="574" t="s">
        <v>443</v>
      </c>
      <c r="J331" s="582"/>
    </row>
    <row r="332" spans="2:10">
      <c r="B332" s="575"/>
      <c r="G332" s="581">
        <v>46712</v>
      </c>
      <c r="H332" s="574" t="s">
        <v>452</v>
      </c>
      <c r="J332" s="582"/>
    </row>
    <row r="333" spans="2:10">
      <c r="B333" s="575"/>
      <c r="G333" s="581">
        <v>46713</v>
      </c>
      <c r="H333" s="574" t="s">
        <v>447</v>
      </c>
      <c r="J333" s="582"/>
    </row>
    <row r="334" spans="2:10">
      <c r="B334" s="575"/>
      <c r="G334" s="581">
        <v>46714</v>
      </c>
      <c r="H334" s="574" t="s">
        <v>448</v>
      </c>
      <c r="J334" s="582"/>
    </row>
    <row r="335" spans="2:10">
      <c r="B335" s="575"/>
      <c r="G335" s="581">
        <v>46715</v>
      </c>
      <c r="H335" s="574" t="s">
        <v>449</v>
      </c>
      <c r="J335" s="582"/>
    </row>
    <row r="336" spans="2:10">
      <c r="B336" s="575"/>
      <c r="G336" s="581">
        <v>46716</v>
      </c>
      <c r="H336" s="574" t="s">
        <v>450</v>
      </c>
      <c r="J336" s="582"/>
    </row>
    <row r="337" spans="2:10">
      <c r="B337" s="575"/>
      <c r="G337" s="581">
        <v>46717</v>
      </c>
      <c r="H337" s="574" t="s">
        <v>451</v>
      </c>
      <c r="J337" s="582"/>
    </row>
    <row r="338" spans="2:10">
      <c r="B338" s="575"/>
      <c r="G338" s="581">
        <v>46718</v>
      </c>
      <c r="H338" s="574" t="s">
        <v>443</v>
      </c>
      <c r="J338" s="582"/>
    </row>
    <row r="339" spans="2:10">
      <c r="B339" s="575"/>
      <c r="G339" s="581">
        <v>46719</v>
      </c>
      <c r="H339" s="574" t="s">
        <v>452</v>
      </c>
      <c r="J339" s="582"/>
    </row>
    <row r="340" spans="2:10">
      <c r="B340" s="575"/>
      <c r="G340" s="581">
        <v>46720</v>
      </c>
      <c r="H340" s="574" t="s">
        <v>447</v>
      </c>
      <c r="J340" s="582"/>
    </row>
    <row r="341" spans="2:10">
      <c r="B341" s="575"/>
      <c r="G341" s="581">
        <v>46721</v>
      </c>
      <c r="H341" s="574" t="s">
        <v>448</v>
      </c>
      <c r="J341" s="582"/>
    </row>
    <row r="342" spans="2:10">
      <c r="B342" s="575"/>
      <c r="D342" s="583"/>
      <c r="G342" s="581">
        <v>46722</v>
      </c>
      <c r="H342" s="574" t="s">
        <v>449</v>
      </c>
      <c r="J342" s="582"/>
    </row>
    <row r="343" spans="2:10">
      <c r="B343" s="575"/>
      <c r="G343" s="581">
        <v>46723</v>
      </c>
      <c r="H343" s="574" t="s">
        <v>450</v>
      </c>
      <c r="J343" s="582"/>
    </row>
    <row r="344" spans="2:10">
      <c r="B344" s="575"/>
      <c r="G344" s="581">
        <v>46724</v>
      </c>
      <c r="H344" s="574" t="s">
        <v>451</v>
      </c>
      <c r="J344" s="582"/>
    </row>
    <row r="345" spans="2:10">
      <c r="B345" s="575"/>
      <c r="G345" s="581">
        <v>46725</v>
      </c>
      <c r="H345" s="574" t="s">
        <v>443</v>
      </c>
      <c r="J345" s="582"/>
    </row>
    <row r="346" spans="2:10">
      <c r="B346" s="575"/>
      <c r="G346" s="581">
        <v>46726</v>
      </c>
      <c r="H346" s="574" t="s">
        <v>452</v>
      </c>
      <c r="J346" s="582"/>
    </row>
    <row r="347" spans="2:10">
      <c r="B347" s="575"/>
      <c r="D347" s="583"/>
      <c r="G347" s="581">
        <v>46727</v>
      </c>
      <c r="H347" s="574" t="s">
        <v>447</v>
      </c>
      <c r="J347" s="582"/>
    </row>
    <row r="348" spans="2:10">
      <c r="B348" s="575"/>
      <c r="G348" s="581">
        <v>46728</v>
      </c>
      <c r="H348" s="574" t="s">
        <v>448</v>
      </c>
      <c r="J348" s="582"/>
    </row>
    <row r="349" spans="2:10">
      <c r="B349" s="575"/>
      <c r="G349" s="581">
        <v>46729</v>
      </c>
      <c r="H349" s="574" t="s">
        <v>449</v>
      </c>
      <c r="J349" s="582"/>
    </row>
    <row r="350" spans="2:10">
      <c r="B350" s="575"/>
      <c r="G350" s="581">
        <v>46730</v>
      </c>
      <c r="H350" s="574" t="s">
        <v>450</v>
      </c>
      <c r="J350" s="582"/>
    </row>
    <row r="351" spans="2:10">
      <c r="B351" s="575"/>
      <c r="G351" s="581">
        <v>46731</v>
      </c>
      <c r="H351" s="574" t="s">
        <v>451</v>
      </c>
      <c r="J351" s="582"/>
    </row>
    <row r="352" spans="2:10">
      <c r="B352" s="575"/>
      <c r="G352" s="581">
        <v>46732</v>
      </c>
      <c r="H352" s="574" t="s">
        <v>443</v>
      </c>
      <c r="J352" s="582"/>
    </row>
    <row r="353" spans="2:10">
      <c r="B353" s="575"/>
      <c r="G353" s="581">
        <v>46733</v>
      </c>
      <c r="H353" s="574" t="s">
        <v>452</v>
      </c>
      <c r="J353" s="582"/>
    </row>
    <row r="354" spans="2:10">
      <c r="B354" s="575"/>
      <c r="G354" s="581">
        <v>46734</v>
      </c>
      <c r="H354" s="574" t="s">
        <v>447</v>
      </c>
      <c r="J354" s="582"/>
    </row>
    <row r="355" spans="2:10">
      <c r="B355" s="575"/>
      <c r="G355" s="581">
        <v>46735</v>
      </c>
      <c r="H355" s="574" t="s">
        <v>448</v>
      </c>
      <c r="J355" s="582"/>
    </row>
    <row r="356" spans="2:10">
      <c r="B356" s="575"/>
      <c r="G356" s="581">
        <v>46736</v>
      </c>
      <c r="H356" s="574" t="s">
        <v>449</v>
      </c>
      <c r="J356" s="582"/>
    </row>
    <row r="357" spans="2:10">
      <c r="B357" s="575"/>
      <c r="D357" s="583"/>
      <c r="G357" s="581">
        <v>46737</v>
      </c>
      <c r="H357" s="574" t="s">
        <v>450</v>
      </c>
      <c r="J357" s="582"/>
    </row>
    <row r="358" spans="2:10">
      <c r="B358" s="575"/>
      <c r="D358" s="583"/>
      <c r="G358" s="581">
        <v>46738</v>
      </c>
      <c r="H358" s="574" t="s">
        <v>451</v>
      </c>
      <c r="J358" s="582"/>
    </row>
    <row r="359" spans="2:10">
      <c r="B359" s="575"/>
      <c r="G359" s="581">
        <v>46739</v>
      </c>
      <c r="H359" s="574" t="s">
        <v>443</v>
      </c>
      <c r="J359" s="582"/>
    </row>
    <row r="360" spans="2:10">
      <c r="B360" s="575"/>
      <c r="G360" s="581">
        <v>46740</v>
      </c>
      <c r="H360" s="574" t="s">
        <v>452</v>
      </c>
      <c r="J360" s="582"/>
    </row>
    <row r="361" spans="2:10">
      <c r="B361" s="575"/>
      <c r="G361" s="581">
        <v>46741</v>
      </c>
      <c r="H361" s="574" t="s">
        <v>447</v>
      </c>
      <c r="J361" s="582"/>
    </row>
    <row r="362" spans="2:10">
      <c r="B362" s="575"/>
      <c r="G362" s="581">
        <v>46742</v>
      </c>
      <c r="H362" s="574" t="s">
        <v>448</v>
      </c>
      <c r="J362" s="582"/>
    </row>
    <row r="363" spans="2:10">
      <c r="B363" s="575"/>
      <c r="G363" s="581">
        <v>46743</v>
      </c>
      <c r="H363" s="574" t="s">
        <v>449</v>
      </c>
      <c r="J363" s="582"/>
    </row>
    <row r="364" spans="2:10">
      <c r="B364" s="575"/>
      <c r="G364" s="581">
        <v>46744</v>
      </c>
      <c r="H364" s="574" t="s">
        <v>450</v>
      </c>
      <c r="J364" s="582"/>
    </row>
    <row r="365" spans="2:10">
      <c r="B365" s="575"/>
      <c r="G365" s="581">
        <v>46745</v>
      </c>
      <c r="I365" s="574" t="s">
        <v>475</v>
      </c>
      <c r="J365" s="582" t="s">
        <v>455</v>
      </c>
    </row>
    <row r="366" spans="2:10">
      <c r="B366" s="575"/>
      <c r="G366" s="581">
        <v>46746</v>
      </c>
      <c r="I366" s="583" t="s">
        <v>225</v>
      </c>
      <c r="J366" s="582" t="s">
        <v>476</v>
      </c>
    </row>
    <row r="367" spans="2:10">
      <c r="B367" s="575"/>
      <c r="G367" s="581">
        <v>46747</v>
      </c>
      <c r="I367" s="583" t="s">
        <v>225</v>
      </c>
      <c r="J367" s="582" t="s">
        <v>477</v>
      </c>
    </row>
    <row r="368" spans="2:10">
      <c r="B368" s="575"/>
      <c r="G368" s="581">
        <v>46748</v>
      </c>
      <c r="H368" s="574" t="s">
        <v>447</v>
      </c>
      <c r="J368" s="582"/>
    </row>
    <row r="369" spans="2:10">
      <c r="B369" s="575"/>
      <c r="G369" s="581">
        <v>46749</v>
      </c>
      <c r="H369" s="574" t="s">
        <v>448</v>
      </c>
      <c r="J369" s="582"/>
    </row>
    <row r="370" spans="2:10">
      <c r="B370" s="575"/>
      <c r="G370" s="581">
        <v>46750</v>
      </c>
      <c r="H370" s="574" t="s">
        <v>449</v>
      </c>
      <c r="J370" s="582"/>
    </row>
    <row r="371" spans="2:10">
      <c r="B371" s="575"/>
      <c r="G371" s="581">
        <v>46751</v>
      </c>
      <c r="H371" s="574" t="s">
        <v>450</v>
      </c>
      <c r="J371" s="582"/>
    </row>
    <row r="372" spans="2:10" ht="15.75" thickBot="1">
      <c r="B372" s="575"/>
      <c r="G372" s="607">
        <v>46752</v>
      </c>
      <c r="H372" s="608"/>
      <c r="I372" s="608" t="s">
        <v>475</v>
      </c>
      <c r="J372" s="609" t="s">
        <v>455</v>
      </c>
    </row>
    <row r="373" spans="2:10">
      <c r="B373" s="575"/>
      <c r="G373" s="581">
        <v>46753</v>
      </c>
      <c r="I373" s="583" t="s">
        <v>225</v>
      </c>
      <c r="J373" s="582" t="s">
        <v>444</v>
      </c>
    </row>
    <row r="374" spans="2:10">
      <c r="B374" s="575"/>
      <c r="G374" s="581">
        <v>46754</v>
      </c>
      <c r="H374" s="574" t="s">
        <v>452</v>
      </c>
      <c r="J374" s="582"/>
    </row>
    <row r="375" spans="2:10">
      <c r="B375" s="575"/>
      <c r="G375" s="581">
        <v>46755</v>
      </c>
      <c r="H375" s="574" t="s">
        <v>447</v>
      </c>
      <c r="J375" s="582"/>
    </row>
    <row r="376" spans="2:10">
      <c r="B376" s="575"/>
      <c r="G376" s="581">
        <v>46756</v>
      </c>
      <c r="H376" s="574" t="s">
        <v>448</v>
      </c>
      <c r="J376" s="582"/>
    </row>
    <row r="377" spans="2:10">
      <c r="B377" s="575"/>
      <c r="G377" s="581">
        <v>46757</v>
      </c>
      <c r="H377" s="574" t="s">
        <v>449</v>
      </c>
      <c r="J377" s="582"/>
    </row>
    <row r="378" spans="2:10">
      <c r="B378" s="575"/>
      <c r="G378" s="581">
        <v>46758</v>
      </c>
      <c r="H378" s="574" t="s">
        <v>450</v>
      </c>
      <c r="J378" s="582"/>
    </row>
    <row r="379" spans="2:10">
      <c r="B379" s="575"/>
      <c r="G379" s="581">
        <v>46759</v>
      </c>
      <c r="H379" s="574" t="s">
        <v>451</v>
      </c>
      <c r="J379" s="582"/>
    </row>
    <row r="380" spans="2:10">
      <c r="B380" s="575"/>
      <c r="G380" s="581">
        <v>46760</v>
      </c>
      <c r="H380" s="574" t="s">
        <v>443</v>
      </c>
      <c r="J380" s="582"/>
    </row>
    <row r="381" spans="2:10">
      <c r="B381" s="575"/>
      <c r="G381" s="581">
        <v>46761</v>
      </c>
      <c r="H381" s="574" t="s">
        <v>452</v>
      </c>
      <c r="J381" s="582"/>
    </row>
    <row r="382" spans="2:10">
      <c r="B382" s="575"/>
      <c r="G382" s="581">
        <v>46762</v>
      </c>
      <c r="H382" s="574" t="s">
        <v>447</v>
      </c>
      <c r="J382" s="582"/>
    </row>
    <row r="383" spans="2:10">
      <c r="B383" s="575"/>
      <c r="G383" s="581">
        <v>46763</v>
      </c>
      <c r="H383" s="574" t="s">
        <v>448</v>
      </c>
      <c r="J383" s="582"/>
    </row>
    <row r="384" spans="2:10">
      <c r="B384" s="575"/>
      <c r="G384" s="581">
        <v>46764</v>
      </c>
      <c r="H384" s="574" t="s">
        <v>449</v>
      </c>
      <c r="J384" s="582"/>
    </row>
    <row r="385" spans="2:10">
      <c r="B385" s="575"/>
      <c r="G385" s="581">
        <v>46765</v>
      </c>
      <c r="H385" s="574" t="s">
        <v>450</v>
      </c>
      <c r="J385" s="582"/>
    </row>
    <row r="386" spans="2:10">
      <c r="B386" s="575"/>
      <c r="G386" s="581">
        <v>46766</v>
      </c>
      <c r="H386" s="574" t="s">
        <v>451</v>
      </c>
      <c r="J386" s="582"/>
    </row>
    <row r="387" spans="2:10">
      <c r="B387" s="575"/>
      <c r="G387" s="581">
        <v>46767</v>
      </c>
      <c r="H387" s="574" t="s">
        <v>443</v>
      </c>
      <c r="J387" s="582"/>
    </row>
    <row r="388" spans="2:10">
      <c r="B388" s="575"/>
      <c r="G388" s="581">
        <v>46768</v>
      </c>
      <c r="H388" s="574" t="s">
        <v>452</v>
      </c>
      <c r="J388" s="582"/>
    </row>
    <row r="389" spans="2:10">
      <c r="B389" s="575"/>
      <c r="G389" s="581">
        <v>46769</v>
      </c>
      <c r="H389" s="574" t="s">
        <v>447</v>
      </c>
      <c r="J389" s="582"/>
    </row>
    <row r="390" spans="2:10">
      <c r="B390" s="575"/>
      <c r="G390" s="581">
        <v>46770</v>
      </c>
      <c r="H390" s="574" t="s">
        <v>448</v>
      </c>
      <c r="J390" s="582"/>
    </row>
    <row r="391" spans="2:10">
      <c r="B391" s="575"/>
      <c r="G391" s="581">
        <v>46771</v>
      </c>
      <c r="H391" s="574" t="s">
        <v>449</v>
      </c>
      <c r="J391" s="582"/>
    </row>
    <row r="392" spans="2:10">
      <c r="B392" s="575"/>
      <c r="G392" s="581">
        <v>46772</v>
      </c>
      <c r="H392" s="574" t="s">
        <v>450</v>
      </c>
      <c r="J392" s="582"/>
    </row>
    <row r="393" spans="2:10">
      <c r="B393" s="575"/>
      <c r="G393" s="581">
        <v>46773</v>
      </c>
      <c r="H393" s="574" t="s">
        <v>451</v>
      </c>
      <c r="J393" s="582"/>
    </row>
    <row r="394" spans="2:10">
      <c r="B394" s="575"/>
      <c r="G394" s="581">
        <v>46774</v>
      </c>
      <c r="H394" s="574" t="s">
        <v>443</v>
      </c>
      <c r="J394" s="582"/>
    </row>
    <row r="395" spans="2:10">
      <c r="B395" s="575"/>
      <c r="G395" s="581">
        <v>46775</v>
      </c>
      <c r="H395" s="574" t="s">
        <v>452</v>
      </c>
      <c r="J395" s="582"/>
    </row>
    <row r="396" spans="2:10">
      <c r="B396" s="575"/>
      <c r="G396" s="581">
        <v>46776</v>
      </c>
      <c r="H396" s="574" t="s">
        <v>447</v>
      </c>
      <c r="J396" s="582"/>
    </row>
    <row r="397" spans="2:10">
      <c r="B397" s="575"/>
      <c r="G397" s="581">
        <v>46777</v>
      </c>
      <c r="H397" s="574" t="s">
        <v>448</v>
      </c>
      <c r="J397" s="582"/>
    </row>
    <row r="398" spans="2:10">
      <c r="B398" s="575"/>
      <c r="G398" s="581">
        <v>46778</v>
      </c>
      <c r="H398" s="574" t="s">
        <v>449</v>
      </c>
      <c r="J398" s="582"/>
    </row>
    <row r="399" spans="2:10">
      <c r="B399" s="575"/>
      <c r="G399" s="581">
        <v>46779</v>
      </c>
      <c r="H399" s="574" t="s">
        <v>450</v>
      </c>
      <c r="J399" s="582"/>
    </row>
    <row r="400" spans="2:10">
      <c r="B400" s="575"/>
      <c r="G400" s="581">
        <v>46780</v>
      </c>
      <c r="H400" s="574" t="s">
        <v>451</v>
      </c>
      <c r="J400" s="582"/>
    </row>
    <row r="401" spans="2:10">
      <c r="B401" s="575"/>
      <c r="G401" s="581">
        <v>46781</v>
      </c>
      <c r="H401" s="574" t="s">
        <v>443</v>
      </c>
      <c r="J401" s="582"/>
    </row>
    <row r="402" spans="2:10">
      <c r="B402" s="575"/>
      <c r="G402" s="581">
        <v>46782</v>
      </c>
      <c r="H402" s="574" t="s">
        <v>452</v>
      </c>
      <c r="J402" s="582"/>
    </row>
    <row r="403" spans="2:10">
      <c r="B403" s="575"/>
      <c r="G403" s="581">
        <v>46783</v>
      </c>
      <c r="H403" s="574" t="s">
        <v>447</v>
      </c>
      <c r="J403" s="582"/>
    </row>
    <row r="404" spans="2:10">
      <c r="B404" s="575"/>
      <c r="G404" s="581">
        <v>46784</v>
      </c>
      <c r="H404" s="574" t="s">
        <v>448</v>
      </c>
      <c r="J404" s="582"/>
    </row>
    <row r="405" spans="2:10">
      <c r="B405" s="575"/>
      <c r="G405" s="581">
        <v>46785</v>
      </c>
      <c r="H405" s="574" t="s">
        <v>449</v>
      </c>
      <c r="J405" s="582"/>
    </row>
    <row r="406" spans="2:10">
      <c r="B406" s="575"/>
      <c r="G406" s="581">
        <v>46786</v>
      </c>
      <c r="H406" s="574" t="s">
        <v>450</v>
      </c>
      <c r="J406" s="582"/>
    </row>
    <row r="407" spans="2:10">
      <c r="B407" s="575"/>
      <c r="G407" s="581">
        <v>46787</v>
      </c>
      <c r="H407" s="574" t="s">
        <v>451</v>
      </c>
      <c r="J407" s="582"/>
    </row>
    <row r="408" spans="2:10">
      <c r="B408" s="575"/>
      <c r="G408" s="581">
        <v>46788</v>
      </c>
      <c r="H408" s="574" t="s">
        <v>443</v>
      </c>
      <c r="J408" s="582"/>
    </row>
    <row r="409" spans="2:10">
      <c r="B409" s="575"/>
      <c r="G409" s="581">
        <v>46789</v>
      </c>
      <c r="H409" s="574" t="s">
        <v>452</v>
      </c>
      <c r="J409" s="582"/>
    </row>
    <row r="410" spans="2:10">
      <c r="B410" s="575"/>
      <c r="G410" s="581">
        <v>46790</v>
      </c>
      <c r="H410" s="574" t="s">
        <v>447</v>
      </c>
      <c r="J410" s="582"/>
    </row>
    <row r="411" spans="2:10">
      <c r="B411" s="575"/>
      <c r="G411" s="581">
        <v>46791</v>
      </c>
      <c r="H411" s="574" t="s">
        <v>448</v>
      </c>
      <c r="J411" s="582"/>
    </row>
    <row r="412" spans="2:10">
      <c r="B412" s="575"/>
      <c r="G412" s="581">
        <v>46792</v>
      </c>
      <c r="H412" s="574" t="s">
        <v>449</v>
      </c>
      <c r="J412" s="582"/>
    </row>
    <row r="413" spans="2:10">
      <c r="B413" s="575"/>
      <c r="G413" s="581">
        <v>46793</v>
      </c>
      <c r="H413" s="574" t="s">
        <v>450</v>
      </c>
      <c r="J413" s="582"/>
    </row>
    <row r="414" spans="2:10">
      <c r="B414" s="575"/>
      <c r="G414" s="581">
        <v>46794</v>
      </c>
      <c r="H414" s="574" t="s">
        <v>451</v>
      </c>
      <c r="J414" s="582"/>
    </row>
    <row r="415" spans="2:10">
      <c r="B415" s="575"/>
      <c r="G415" s="581">
        <v>46795</v>
      </c>
      <c r="H415" s="574" t="s">
        <v>443</v>
      </c>
      <c r="J415" s="582"/>
    </row>
    <row r="416" spans="2:10">
      <c r="B416" s="575"/>
      <c r="G416" s="581">
        <v>46796</v>
      </c>
      <c r="H416" s="574" t="s">
        <v>452</v>
      </c>
      <c r="J416" s="582"/>
    </row>
    <row r="417" spans="2:10">
      <c r="B417" s="575"/>
      <c r="G417" s="581">
        <v>46797</v>
      </c>
      <c r="H417" s="574" t="s">
        <v>447</v>
      </c>
      <c r="J417" s="582"/>
    </row>
    <row r="418" spans="2:10">
      <c r="B418" s="575"/>
      <c r="G418" s="581">
        <v>46798</v>
      </c>
      <c r="H418" s="574" t="s">
        <v>448</v>
      </c>
      <c r="J418" s="582"/>
    </row>
    <row r="419" spans="2:10">
      <c r="B419" s="575"/>
      <c r="G419" s="581">
        <v>46799</v>
      </c>
      <c r="H419" s="574" t="s">
        <v>449</v>
      </c>
      <c r="J419" s="582"/>
    </row>
    <row r="420" spans="2:10">
      <c r="B420" s="575"/>
      <c r="G420" s="581">
        <v>46800</v>
      </c>
      <c r="H420" s="574" t="s">
        <v>450</v>
      </c>
      <c r="J420" s="582"/>
    </row>
    <row r="421" spans="2:10">
      <c r="B421" s="575"/>
      <c r="G421" s="581">
        <v>46801</v>
      </c>
      <c r="H421" s="574" t="s">
        <v>451</v>
      </c>
      <c r="J421" s="582"/>
    </row>
    <row r="422" spans="2:10">
      <c r="B422" s="575"/>
      <c r="G422" s="581">
        <v>46802</v>
      </c>
      <c r="H422" s="574" t="s">
        <v>443</v>
      </c>
      <c r="J422" s="582"/>
    </row>
    <row r="423" spans="2:10">
      <c r="B423" s="575"/>
      <c r="G423" s="581">
        <v>46803</v>
      </c>
      <c r="H423" s="574" t="s">
        <v>452</v>
      </c>
      <c r="J423" s="582"/>
    </row>
    <row r="424" spans="2:10">
      <c r="B424" s="575"/>
      <c r="G424" s="581">
        <v>46804</v>
      </c>
      <c r="H424" s="574" t="s">
        <v>447</v>
      </c>
      <c r="J424" s="582"/>
    </row>
    <row r="425" spans="2:10">
      <c r="B425" s="575"/>
      <c r="G425" s="581">
        <v>46805</v>
      </c>
      <c r="H425" s="574" t="s">
        <v>448</v>
      </c>
      <c r="J425" s="582"/>
    </row>
    <row r="426" spans="2:10">
      <c r="B426" s="575"/>
      <c r="G426" s="581">
        <v>46806</v>
      </c>
      <c r="H426" s="574" t="s">
        <v>449</v>
      </c>
      <c r="J426" s="582"/>
    </row>
    <row r="427" spans="2:10">
      <c r="B427" s="575"/>
      <c r="G427" s="581">
        <v>46807</v>
      </c>
      <c r="H427" s="574" t="s">
        <v>450</v>
      </c>
      <c r="J427" s="582"/>
    </row>
    <row r="428" spans="2:10">
      <c r="B428" s="575"/>
      <c r="G428" s="581">
        <v>46808</v>
      </c>
      <c r="H428" s="574" t="s">
        <v>451</v>
      </c>
      <c r="J428" s="582"/>
    </row>
    <row r="429" spans="2:10">
      <c r="B429" s="575"/>
      <c r="G429" s="581">
        <v>46809</v>
      </c>
      <c r="H429" s="574" t="s">
        <v>443</v>
      </c>
      <c r="J429" s="582"/>
    </row>
    <row r="430" spans="2:10">
      <c r="B430" s="575"/>
      <c r="G430" s="581">
        <v>46810</v>
      </c>
      <c r="H430" s="574" t="s">
        <v>452</v>
      </c>
      <c r="J430" s="582"/>
    </row>
    <row r="431" spans="2:10">
      <c r="B431" s="575"/>
      <c r="G431" s="581">
        <v>46811</v>
      </c>
      <c r="H431" s="574" t="s">
        <v>447</v>
      </c>
      <c r="J431" s="582"/>
    </row>
    <row r="432" spans="2:10">
      <c r="B432" s="575"/>
      <c r="G432" s="581">
        <v>46812</v>
      </c>
      <c r="H432" s="574" t="s">
        <v>448</v>
      </c>
      <c r="J432" s="582"/>
    </row>
    <row r="433" spans="2:10">
      <c r="B433" s="575"/>
      <c r="G433" s="581">
        <v>46813</v>
      </c>
      <c r="H433" s="574" t="s">
        <v>449</v>
      </c>
      <c r="J433" s="582"/>
    </row>
    <row r="434" spans="2:10">
      <c r="B434" s="575"/>
      <c r="G434" s="581">
        <v>46814</v>
      </c>
      <c r="H434" s="574" t="s">
        <v>450</v>
      </c>
      <c r="J434" s="582"/>
    </row>
    <row r="435" spans="2:10">
      <c r="B435" s="575"/>
      <c r="G435" s="581">
        <v>46815</v>
      </c>
      <c r="H435" s="574" t="s">
        <v>451</v>
      </c>
      <c r="J435" s="582"/>
    </row>
    <row r="436" spans="2:10">
      <c r="B436" s="575"/>
      <c r="G436" s="581">
        <v>46816</v>
      </c>
      <c r="H436" s="574" t="s">
        <v>443</v>
      </c>
      <c r="J436" s="582"/>
    </row>
    <row r="437" spans="2:10">
      <c r="B437" s="575"/>
      <c r="G437" s="581">
        <v>46817</v>
      </c>
      <c r="H437" s="574" t="s">
        <v>452</v>
      </c>
      <c r="J437" s="582"/>
    </row>
    <row r="438" spans="2:10">
      <c r="B438" s="575"/>
      <c r="G438" s="581">
        <v>46818</v>
      </c>
      <c r="H438" s="574" t="s">
        <v>447</v>
      </c>
      <c r="J438" s="582"/>
    </row>
    <row r="439" spans="2:10">
      <c r="B439" s="575"/>
      <c r="G439" s="581">
        <v>46819</v>
      </c>
      <c r="H439" s="574" t="s">
        <v>448</v>
      </c>
      <c r="J439" s="582"/>
    </row>
    <row r="440" spans="2:10">
      <c r="B440" s="575"/>
      <c r="G440" s="581">
        <v>46820</v>
      </c>
      <c r="I440" s="583" t="s">
        <v>225</v>
      </c>
      <c r="J440" s="582" t="s">
        <v>467</v>
      </c>
    </row>
    <row r="441" spans="2:10">
      <c r="B441" s="575"/>
      <c r="G441" s="581">
        <v>46821</v>
      </c>
      <c r="H441" s="574" t="s">
        <v>450</v>
      </c>
      <c r="J441" s="582"/>
    </row>
    <row r="442" spans="2:10">
      <c r="B442" s="575"/>
      <c r="G442" s="581">
        <v>46822</v>
      </c>
      <c r="H442" s="574" t="s">
        <v>451</v>
      </c>
      <c r="J442" s="582"/>
    </row>
    <row r="443" spans="2:10">
      <c r="B443" s="575"/>
      <c r="G443" s="581">
        <v>46823</v>
      </c>
      <c r="H443" s="574" t="s">
        <v>443</v>
      </c>
      <c r="J443" s="582"/>
    </row>
    <row r="444" spans="2:10">
      <c r="B444" s="575"/>
      <c r="G444" s="581">
        <v>46824</v>
      </c>
      <c r="H444" s="574" t="s">
        <v>452</v>
      </c>
      <c r="J444" s="582"/>
    </row>
    <row r="445" spans="2:10">
      <c r="B445" s="575"/>
      <c r="G445" s="581">
        <v>46825</v>
      </c>
      <c r="H445" s="574" t="s">
        <v>447</v>
      </c>
      <c r="J445" s="582"/>
    </row>
    <row r="446" spans="2:10">
      <c r="B446" s="575"/>
      <c r="G446" s="581">
        <v>46826</v>
      </c>
      <c r="H446" s="574" t="s">
        <v>448</v>
      </c>
      <c r="J446" s="582"/>
    </row>
    <row r="447" spans="2:10">
      <c r="B447" s="575"/>
      <c r="G447" s="581">
        <v>46827</v>
      </c>
      <c r="H447" s="574" t="s">
        <v>449</v>
      </c>
      <c r="J447" s="582"/>
    </row>
    <row r="448" spans="2:10">
      <c r="B448" s="575"/>
      <c r="G448" s="581">
        <v>46828</v>
      </c>
      <c r="H448" s="574" t="s">
        <v>450</v>
      </c>
      <c r="J448" s="582"/>
    </row>
    <row r="449" spans="2:10">
      <c r="B449" s="575"/>
      <c r="G449" s="581">
        <v>46829</v>
      </c>
      <c r="H449" s="574" t="s">
        <v>451</v>
      </c>
      <c r="J449" s="582"/>
    </row>
    <row r="450" spans="2:10">
      <c r="B450" s="575"/>
      <c r="G450" s="581">
        <v>46830</v>
      </c>
      <c r="H450" s="574" t="s">
        <v>443</v>
      </c>
      <c r="J450" s="582"/>
    </row>
    <row r="451" spans="2:10">
      <c r="B451" s="575"/>
      <c r="G451" s="581">
        <v>46831</v>
      </c>
      <c r="H451" s="574" t="s">
        <v>452</v>
      </c>
      <c r="J451" s="582"/>
    </row>
    <row r="452" spans="2:10">
      <c r="B452" s="575"/>
      <c r="G452" s="581">
        <v>46832</v>
      </c>
      <c r="H452" s="574" t="s">
        <v>447</v>
      </c>
      <c r="J452" s="582"/>
    </row>
    <row r="453" spans="2:10">
      <c r="B453" s="575"/>
      <c r="G453" s="581">
        <v>46833</v>
      </c>
      <c r="H453" s="574" t="s">
        <v>448</v>
      </c>
      <c r="J453" s="582"/>
    </row>
    <row r="454" spans="2:10">
      <c r="B454" s="575"/>
      <c r="G454" s="581">
        <v>46834</v>
      </c>
      <c r="H454" s="574" t="s">
        <v>449</v>
      </c>
      <c r="J454" s="582"/>
    </row>
    <row r="455" spans="2:10">
      <c r="B455" s="575"/>
      <c r="G455" s="581">
        <v>46835</v>
      </c>
      <c r="H455" s="574" t="s">
        <v>450</v>
      </c>
      <c r="J455" s="582"/>
    </row>
    <row r="456" spans="2:10">
      <c r="B456" s="575"/>
      <c r="G456" s="581">
        <v>46836</v>
      </c>
      <c r="H456" s="574" t="s">
        <v>451</v>
      </c>
      <c r="J456" s="582"/>
    </row>
    <row r="457" spans="2:10">
      <c r="B457" s="575"/>
      <c r="G457" s="581">
        <v>46837</v>
      </c>
      <c r="H457" s="574" t="s">
        <v>443</v>
      </c>
      <c r="J457" s="582"/>
    </row>
    <row r="458" spans="2:10">
      <c r="B458" s="575"/>
      <c r="G458" s="581">
        <v>46838</v>
      </c>
      <c r="H458" s="574" t="s">
        <v>452</v>
      </c>
      <c r="J458" s="582"/>
    </row>
    <row r="459" spans="2:10">
      <c r="B459" s="575"/>
      <c r="G459" s="581">
        <v>46839</v>
      </c>
      <c r="H459" s="574" t="s">
        <v>447</v>
      </c>
      <c r="J459" s="582"/>
    </row>
    <row r="460" spans="2:10">
      <c r="B460" s="575"/>
      <c r="G460" s="581">
        <v>46840</v>
      </c>
      <c r="H460" s="574" t="s">
        <v>448</v>
      </c>
      <c r="J460" s="582"/>
    </row>
    <row r="461" spans="2:10">
      <c r="B461" s="575"/>
      <c r="G461" s="581">
        <v>46841</v>
      </c>
      <c r="H461" s="574" t="s">
        <v>449</v>
      </c>
      <c r="J461" s="582"/>
    </row>
    <row r="462" spans="2:10">
      <c r="B462" s="575"/>
      <c r="G462" s="581">
        <v>46842</v>
      </c>
      <c r="H462" s="574" t="s">
        <v>450</v>
      </c>
      <c r="J462" s="582"/>
    </row>
    <row r="463" spans="2:10">
      <c r="B463" s="575"/>
      <c r="G463" s="581">
        <v>46843</v>
      </c>
      <c r="H463" s="574" t="s">
        <v>451</v>
      </c>
      <c r="J463" s="582"/>
    </row>
    <row r="464" spans="2:10">
      <c r="B464" s="575"/>
      <c r="G464" s="581">
        <v>46844</v>
      </c>
      <c r="H464" s="574" t="s">
        <v>443</v>
      </c>
      <c r="J464" s="582"/>
    </row>
    <row r="465" spans="2:10">
      <c r="B465" s="575"/>
      <c r="G465" s="581">
        <v>46845</v>
      </c>
      <c r="H465" s="574" t="s">
        <v>452</v>
      </c>
      <c r="J465" s="582"/>
    </row>
    <row r="466" spans="2:10">
      <c r="B466" s="575"/>
      <c r="G466" s="581">
        <v>46846</v>
      </c>
      <c r="H466" s="574" t="s">
        <v>447</v>
      </c>
      <c r="J466" s="582"/>
    </row>
    <row r="467" spans="2:10">
      <c r="B467" s="575"/>
      <c r="G467" s="581">
        <v>46847</v>
      </c>
      <c r="H467" s="574" t="s">
        <v>448</v>
      </c>
      <c r="J467" s="582"/>
    </row>
    <row r="468" spans="2:10">
      <c r="B468" s="575"/>
      <c r="G468" s="581">
        <v>46848</v>
      </c>
      <c r="H468" s="574" t="s">
        <v>449</v>
      </c>
      <c r="J468" s="582"/>
    </row>
    <row r="469" spans="2:10">
      <c r="B469" s="575"/>
      <c r="G469" s="581">
        <v>46849</v>
      </c>
      <c r="H469" s="574" t="s">
        <v>450</v>
      </c>
      <c r="J469" s="582"/>
    </row>
    <row r="470" spans="2:10">
      <c r="B470" s="575"/>
      <c r="G470" s="581">
        <v>46850</v>
      </c>
      <c r="H470" s="574" t="s">
        <v>451</v>
      </c>
      <c r="J470" s="582"/>
    </row>
    <row r="471" spans="2:10">
      <c r="B471" s="575"/>
      <c r="G471" s="581">
        <v>46851</v>
      </c>
      <c r="H471" s="574" t="s">
        <v>443</v>
      </c>
      <c r="J471" s="582"/>
    </row>
    <row r="472" spans="2:10">
      <c r="B472" s="575"/>
      <c r="G472" s="581">
        <v>46852</v>
      </c>
      <c r="H472" s="574" t="s">
        <v>452</v>
      </c>
      <c r="J472" s="582"/>
    </row>
    <row r="473" spans="2:10">
      <c r="B473" s="575"/>
      <c r="G473" s="581">
        <v>46853</v>
      </c>
      <c r="H473" s="574" t="s">
        <v>447</v>
      </c>
      <c r="J473" s="582"/>
    </row>
    <row r="474" spans="2:10">
      <c r="B474" s="575"/>
      <c r="G474" s="581">
        <v>46854</v>
      </c>
      <c r="H474" s="574" t="s">
        <v>448</v>
      </c>
      <c r="J474" s="582"/>
    </row>
    <row r="475" spans="2:10">
      <c r="B475" s="575"/>
      <c r="G475" s="581">
        <v>46855</v>
      </c>
      <c r="H475" s="574" t="s">
        <v>449</v>
      </c>
      <c r="J475" s="582"/>
    </row>
    <row r="476" spans="2:10">
      <c r="B476" s="575"/>
      <c r="G476" s="581">
        <v>46856</v>
      </c>
      <c r="H476" s="574" t="s">
        <v>450</v>
      </c>
      <c r="J476" s="582"/>
    </row>
    <row r="477" spans="2:10">
      <c r="B477" s="575"/>
      <c r="G477" s="581">
        <v>46857</v>
      </c>
      <c r="I477" s="583" t="s">
        <v>225</v>
      </c>
      <c r="J477" s="582" t="s">
        <v>468</v>
      </c>
    </row>
    <row r="478" spans="2:10">
      <c r="B478" s="575"/>
      <c r="G478" s="581">
        <v>46858</v>
      </c>
      <c r="H478" s="574" t="s">
        <v>443</v>
      </c>
      <c r="J478" s="582"/>
    </row>
    <row r="479" spans="2:10">
      <c r="B479" s="575"/>
      <c r="G479" s="581">
        <v>46859</v>
      </c>
      <c r="I479" s="583" t="s">
        <v>225</v>
      </c>
      <c r="J479" s="582" t="s">
        <v>469</v>
      </c>
    </row>
    <row r="480" spans="2:10">
      <c r="B480" s="575"/>
      <c r="G480" s="581">
        <v>46860</v>
      </c>
      <c r="I480" s="583" t="s">
        <v>225</v>
      </c>
      <c r="J480" s="582" t="s">
        <v>470</v>
      </c>
    </row>
    <row r="481" spans="2:10">
      <c r="B481" s="575"/>
      <c r="G481" s="581">
        <v>46861</v>
      </c>
      <c r="H481" s="574" t="s">
        <v>448</v>
      </c>
      <c r="J481" s="582"/>
    </row>
    <row r="482" spans="2:10">
      <c r="B482" s="575"/>
      <c r="G482" s="581">
        <v>46862</v>
      </c>
      <c r="H482" s="574" t="s">
        <v>449</v>
      </c>
      <c r="J482" s="582"/>
    </row>
    <row r="483" spans="2:10">
      <c r="B483" s="575"/>
      <c r="G483" s="581">
        <v>46863</v>
      </c>
      <c r="H483" s="574" t="s">
        <v>450</v>
      </c>
      <c r="J483" s="582"/>
    </row>
    <row r="484" spans="2:10">
      <c r="B484" s="575"/>
      <c r="G484" s="581">
        <v>46864</v>
      </c>
      <c r="H484" s="574" t="s">
        <v>451</v>
      </c>
      <c r="J484" s="582"/>
    </row>
    <row r="485" spans="2:10">
      <c r="B485" s="575"/>
      <c r="G485" s="581">
        <v>46865</v>
      </c>
      <c r="H485" s="574" t="s">
        <v>443</v>
      </c>
      <c r="J485" s="582"/>
    </row>
    <row r="486" spans="2:10">
      <c r="B486" s="575"/>
      <c r="G486" s="581">
        <v>46866</v>
      </c>
      <c r="H486" s="574" t="s">
        <v>452</v>
      </c>
      <c r="J486" s="582"/>
    </row>
    <row r="487" spans="2:10">
      <c r="B487" s="575"/>
      <c r="G487" s="581">
        <v>46867</v>
      </c>
      <c r="H487" s="574" t="s">
        <v>447</v>
      </c>
      <c r="J487" s="582"/>
    </row>
    <row r="488" spans="2:10">
      <c r="B488" s="575"/>
      <c r="G488" s="581">
        <v>46868</v>
      </c>
      <c r="H488" s="574" t="s">
        <v>448</v>
      </c>
      <c r="J488" s="582"/>
    </row>
    <row r="489" spans="2:10">
      <c r="B489" s="575"/>
      <c r="G489" s="581">
        <v>46869</v>
      </c>
      <c r="H489" s="574" t="s">
        <v>449</v>
      </c>
      <c r="J489" s="582"/>
    </row>
    <row r="490" spans="2:10">
      <c r="B490" s="575"/>
      <c r="G490" s="581">
        <v>46870</v>
      </c>
      <c r="H490" s="574" t="s">
        <v>450</v>
      </c>
      <c r="J490" s="582"/>
    </row>
    <row r="491" spans="2:10">
      <c r="B491" s="575"/>
      <c r="G491" s="581">
        <v>46871</v>
      </c>
      <c r="H491" s="574" t="s">
        <v>451</v>
      </c>
      <c r="J491" s="582"/>
    </row>
    <row r="492" spans="2:10">
      <c r="B492" s="575"/>
      <c r="G492" s="581">
        <v>46872</v>
      </c>
      <c r="H492" s="574" t="s">
        <v>443</v>
      </c>
      <c r="J492" s="582"/>
    </row>
    <row r="493" spans="2:10">
      <c r="B493" s="575"/>
      <c r="G493" s="581">
        <v>46873</v>
      </c>
      <c r="H493" s="574" t="s">
        <v>452</v>
      </c>
      <c r="J493" s="582"/>
    </row>
    <row r="494" spans="2:10">
      <c r="B494" s="575"/>
      <c r="G494" s="581">
        <v>46874</v>
      </c>
      <c r="I494" s="583" t="s">
        <v>225</v>
      </c>
      <c r="J494" s="582" t="s">
        <v>471</v>
      </c>
    </row>
    <row r="495" spans="2:10">
      <c r="B495" s="575"/>
      <c r="G495" s="581">
        <v>46875</v>
      </c>
      <c r="H495" s="574" t="s">
        <v>448</v>
      </c>
      <c r="J495" s="582"/>
    </row>
    <row r="496" spans="2:10">
      <c r="B496" s="575"/>
      <c r="G496" s="581">
        <v>46876</v>
      </c>
      <c r="H496" s="574" t="s">
        <v>449</v>
      </c>
      <c r="J496" s="582"/>
    </row>
    <row r="497" spans="2:10">
      <c r="B497" s="575"/>
      <c r="D497" s="583"/>
      <c r="G497" s="581">
        <v>46877</v>
      </c>
      <c r="H497" s="574" t="s">
        <v>450</v>
      </c>
      <c r="J497" s="582"/>
    </row>
    <row r="498" spans="2:10">
      <c r="B498" s="575"/>
      <c r="G498" s="581">
        <v>46878</v>
      </c>
      <c r="H498" s="574" t="s">
        <v>451</v>
      </c>
      <c r="J498" s="582"/>
    </row>
    <row r="499" spans="2:10">
      <c r="B499" s="575"/>
      <c r="G499" s="581">
        <v>46879</v>
      </c>
      <c r="H499" s="574" t="s">
        <v>443</v>
      </c>
      <c r="J499" s="582"/>
    </row>
    <row r="500" spans="2:10">
      <c r="B500" s="575"/>
      <c r="G500" s="581">
        <v>46880</v>
      </c>
      <c r="H500" s="574" t="s">
        <v>452</v>
      </c>
      <c r="J500" s="582"/>
    </row>
    <row r="501" spans="2:10">
      <c r="B501" s="575"/>
      <c r="G501" s="581">
        <v>46881</v>
      </c>
      <c r="H501" s="574" t="s">
        <v>447</v>
      </c>
      <c r="J501" s="582"/>
    </row>
    <row r="502" spans="2:10">
      <c r="B502" s="575"/>
      <c r="G502" s="581">
        <v>46882</v>
      </c>
      <c r="H502" s="574" t="s">
        <v>448</v>
      </c>
      <c r="J502" s="582"/>
    </row>
    <row r="503" spans="2:10">
      <c r="B503" s="575"/>
      <c r="G503" s="581">
        <v>46883</v>
      </c>
      <c r="H503" s="574" t="s">
        <v>449</v>
      </c>
      <c r="J503" s="582"/>
    </row>
    <row r="504" spans="2:10">
      <c r="B504" s="575"/>
      <c r="G504" s="581">
        <v>46884</v>
      </c>
      <c r="H504" s="574" t="s">
        <v>450</v>
      </c>
      <c r="J504" s="582"/>
    </row>
    <row r="505" spans="2:10">
      <c r="B505" s="575"/>
      <c r="G505" s="581">
        <v>46885</v>
      </c>
      <c r="H505" s="574" t="s">
        <v>451</v>
      </c>
      <c r="J505" s="582"/>
    </row>
    <row r="506" spans="2:10">
      <c r="B506" s="575"/>
      <c r="G506" s="581">
        <v>46886</v>
      </c>
      <c r="H506" s="574" t="s">
        <v>443</v>
      </c>
      <c r="J506" s="582"/>
    </row>
    <row r="507" spans="2:10">
      <c r="B507" s="575"/>
      <c r="G507" s="581">
        <v>46887</v>
      </c>
      <c r="H507" s="574" t="s">
        <v>452</v>
      </c>
      <c r="J507" s="582"/>
    </row>
    <row r="508" spans="2:10">
      <c r="B508" s="575"/>
      <c r="G508" s="581">
        <v>46888</v>
      </c>
      <c r="H508" s="574" t="s">
        <v>447</v>
      </c>
      <c r="J508" s="582"/>
    </row>
    <row r="509" spans="2:10">
      <c r="B509" s="575"/>
      <c r="G509" s="581">
        <v>46889</v>
      </c>
      <c r="H509" s="574" t="s">
        <v>448</v>
      </c>
      <c r="J509" s="582"/>
    </row>
    <row r="510" spans="2:10">
      <c r="B510" s="575"/>
      <c r="G510" s="581">
        <v>46890</v>
      </c>
      <c r="H510" s="574" t="s">
        <v>449</v>
      </c>
      <c r="J510" s="582"/>
    </row>
    <row r="511" spans="2:10">
      <c r="B511" s="575"/>
      <c r="G511" s="581">
        <v>46891</v>
      </c>
      <c r="H511" s="574" t="s">
        <v>450</v>
      </c>
      <c r="J511" s="582"/>
    </row>
    <row r="512" spans="2:10">
      <c r="B512" s="575"/>
      <c r="G512" s="581">
        <v>46892</v>
      </c>
      <c r="H512" s="574" t="s">
        <v>451</v>
      </c>
      <c r="J512" s="582"/>
    </row>
    <row r="513" spans="2:10">
      <c r="B513" s="575"/>
      <c r="G513" s="581">
        <v>46893</v>
      </c>
      <c r="H513" s="574" t="s">
        <v>443</v>
      </c>
      <c r="J513" s="582"/>
    </row>
    <row r="514" spans="2:10">
      <c r="B514" s="575"/>
      <c r="G514" s="581">
        <v>46894</v>
      </c>
      <c r="H514" s="574" t="s">
        <v>452</v>
      </c>
      <c r="J514" s="582"/>
    </row>
    <row r="515" spans="2:10">
      <c r="B515" s="575"/>
      <c r="G515" s="581">
        <v>46895</v>
      </c>
      <c r="H515" s="574" t="s">
        <v>447</v>
      </c>
      <c r="J515" s="582"/>
    </row>
    <row r="516" spans="2:10">
      <c r="B516" s="575"/>
      <c r="G516" s="581">
        <v>46896</v>
      </c>
      <c r="H516" s="574" t="s">
        <v>448</v>
      </c>
      <c r="J516" s="582"/>
    </row>
    <row r="517" spans="2:10">
      <c r="B517" s="575"/>
      <c r="G517" s="581">
        <v>46897</v>
      </c>
      <c r="H517" s="574" t="s">
        <v>449</v>
      </c>
      <c r="J517" s="582"/>
    </row>
    <row r="518" spans="2:10">
      <c r="B518" s="575"/>
      <c r="G518" s="581">
        <v>46898</v>
      </c>
      <c r="I518" s="583" t="s">
        <v>225</v>
      </c>
      <c r="J518" s="582" t="s">
        <v>472</v>
      </c>
    </row>
    <row r="519" spans="2:10">
      <c r="B519" s="575"/>
      <c r="G519" s="581">
        <v>46899</v>
      </c>
      <c r="H519" s="574" t="s">
        <v>451</v>
      </c>
      <c r="J519" s="582"/>
    </row>
    <row r="520" spans="2:10">
      <c r="B520" s="575"/>
      <c r="G520" s="581">
        <v>46900</v>
      </c>
      <c r="H520" s="574" t="s">
        <v>443</v>
      </c>
      <c r="J520" s="582"/>
    </row>
    <row r="521" spans="2:10">
      <c r="B521" s="575"/>
      <c r="G521" s="581">
        <v>46901</v>
      </c>
      <c r="H521" s="574" t="s">
        <v>452</v>
      </c>
      <c r="J521" s="582"/>
    </row>
    <row r="522" spans="2:10">
      <c r="B522" s="575"/>
      <c r="G522" s="581">
        <v>46902</v>
      </c>
      <c r="H522" s="574" t="s">
        <v>447</v>
      </c>
      <c r="J522" s="582"/>
    </row>
    <row r="523" spans="2:10">
      <c r="B523" s="575"/>
      <c r="G523" s="581">
        <v>46903</v>
      </c>
      <c r="H523" s="574" t="s">
        <v>448</v>
      </c>
      <c r="J523" s="582"/>
    </row>
    <row r="524" spans="2:10">
      <c r="B524" s="575"/>
      <c r="G524" s="581">
        <v>46904</v>
      </c>
      <c r="H524" s="574" t="s">
        <v>449</v>
      </c>
      <c r="J524" s="582"/>
    </row>
    <row r="525" spans="2:10">
      <c r="B525" s="575"/>
      <c r="G525" s="581">
        <v>46905</v>
      </c>
      <c r="H525" s="574" t="s">
        <v>450</v>
      </c>
      <c r="J525" s="582"/>
    </row>
    <row r="526" spans="2:10">
      <c r="B526" s="575"/>
      <c r="G526" s="581">
        <v>46906</v>
      </c>
      <c r="H526" s="574" t="s">
        <v>451</v>
      </c>
      <c r="J526" s="582"/>
    </row>
    <row r="527" spans="2:10">
      <c r="B527" s="575"/>
      <c r="G527" s="581">
        <v>46907</v>
      </c>
      <c r="H527" s="574" t="s">
        <v>443</v>
      </c>
      <c r="J527" s="582"/>
    </row>
    <row r="528" spans="2:10">
      <c r="B528" s="575"/>
      <c r="G528" s="581">
        <v>46908</v>
      </c>
      <c r="I528" s="583" t="s">
        <v>225</v>
      </c>
      <c r="J528" s="582" t="s">
        <v>473</v>
      </c>
    </row>
    <row r="529" spans="2:10">
      <c r="B529" s="575"/>
      <c r="G529" s="581">
        <v>46909</v>
      </c>
      <c r="I529" s="583" t="s">
        <v>225</v>
      </c>
      <c r="J529" s="582" t="s">
        <v>474</v>
      </c>
    </row>
    <row r="530" spans="2:10">
      <c r="B530" s="575"/>
      <c r="G530" s="581">
        <v>46910</v>
      </c>
      <c r="H530" s="574" t="s">
        <v>448</v>
      </c>
      <c r="J530" s="582"/>
    </row>
    <row r="531" spans="2:10">
      <c r="B531" s="575"/>
      <c r="G531" s="581">
        <v>46911</v>
      </c>
      <c r="H531" s="574" t="s">
        <v>449</v>
      </c>
      <c r="J531" s="582"/>
    </row>
    <row r="532" spans="2:10">
      <c r="B532" s="575"/>
      <c r="G532" s="581">
        <v>46912</v>
      </c>
      <c r="H532" s="574" t="s">
        <v>450</v>
      </c>
      <c r="J532" s="582"/>
    </row>
    <row r="533" spans="2:10">
      <c r="B533" s="575"/>
      <c r="G533" s="581">
        <v>46913</v>
      </c>
      <c r="H533" s="574" t="s">
        <v>451</v>
      </c>
      <c r="J533" s="582"/>
    </row>
    <row r="534" spans="2:10">
      <c r="B534" s="575"/>
      <c r="G534" s="581">
        <v>46914</v>
      </c>
      <c r="H534" s="574" t="s">
        <v>443</v>
      </c>
      <c r="J534" s="582"/>
    </row>
    <row r="535" spans="2:10">
      <c r="B535" s="575"/>
      <c r="G535" s="581">
        <v>46915</v>
      </c>
      <c r="H535" s="574" t="s">
        <v>452</v>
      </c>
      <c r="J535" s="582"/>
    </row>
    <row r="536" spans="2:10">
      <c r="B536" s="575"/>
      <c r="G536" s="581">
        <v>46916</v>
      </c>
      <c r="H536" s="574" t="s">
        <v>447</v>
      </c>
      <c r="J536" s="582"/>
    </row>
    <row r="537" spans="2:10">
      <c r="B537" s="575"/>
      <c r="G537" s="581">
        <v>46917</v>
      </c>
      <c r="H537" s="574" t="s">
        <v>448</v>
      </c>
      <c r="J537" s="582"/>
    </row>
    <row r="538" spans="2:10">
      <c r="B538" s="575"/>
      <c r="G538" s="581">
        <v>46918</v>
      </c>
      <c r="H538" s="574" t="s">
        <v>449</v>
      </c>
      <c r="J538" s="582"/>
    </row>
    <row r="539" spans="2:10">
      <c r="B539" s="575"/>
      <c r="G539" s="581">
        <v>46919</v>
      </c>
      <c r="H539" s="574" t="s">
        <v>450</v>
      </c>
      <c r="J539" s="582"/>
    </row>
    <row r="540" spans="2:10">
      <c r="B540" s="575"/>
      <c r="G540" s="581">
        <v>46920</v>
      </c>
      <c r="H540" s="574" t="s">
        <v>451</v>
      </c>
      <c r="J540" s="582"/>
    </row>
    <row r="541" spans="2:10">
      <c r="B541" s="575"/>
      <c r="G541" s="581">
        <v>46921</v>
      </c>
      <c r="I541" s="583" t="s">
        <v>225</v>
      </c>
      <c r="J541" s="582" t="s">
        <v>481</v>
      </c>
    </row>
    <row r="542" spans="2:10">
      <c r="B542" s="575"/>
      <c r="G542" s="581">
        <v>46922</v>
      </c>
      <c r="H542" s="574" t="s">
        <v>452</v>
      </c>
      <c r="J542" s="582"/>
    </row>
    <row r="543" spans="2:10">
      <c r="B543" s="575"/>
      <c r="G543" s="581">
        <v>46923</v>
      </c>
      <c r="H543" s="574" t="s">
        <v>447</v>
      </c>
      <c r="J543" s="582"/>
    </row>
    <row r="544" spans="2:10">
      <c r="B544" s="575"/>
      <c r="G544" s="581">
        <v>46924</v>
      </c>
      <c r="H544" s="574" t="s">
        <v>448</v>
      </c>
      <c r="J544" s="582"/>
    </row>
    <row r="545" spans="2:10">
      <c r="B545" s="575"/>
      <c r="G545" s="581">
        <v>46925</v>
      </c>
      <c r="H545" s="574" t="s">
        <v>449</v>
      </c>
      <c r="J545" s="582"/>
    </row>
    <row r="546" spans="2:10">
      <c r="B546" s="575"/>
      <c r="G546" s="581">
        <v>46926</v>
      </c>
      <c r="H546" s="574" t="s">
        <v>450</v>
      </c>
      <c r="J546" s="582"/>
    </row>
    <row r="547" spans="2:10">
      <c r="B547" s="575"/>
      <c r="G547" s="581">
        <v>46927</v>
      </c>
      <c r="H547" s="574" t="s">
        <v>451</v>
      </c>
      <c r="J547" s="582"/>
    </row>
    <row r="548" spans="2:10">
      <c r="B548" s="575"/>
      <c r="G548" s="581">
        <v>46928</v>
      </c>
      <c r="H548" s="574" t="s">
        <v>443</v>
      </c>
      <c r="J548" s="582"/>
    </row>
    <row r="549" spans="2:10">
      <c r="B549" s="575"/>
      <c r="G549" s="581">
        <v>46929</v>
      </c>
      <c r="H549" s="574" t="s">
        <v>452</v>
      </c>
      <c r="J549" s="582"/>
    </row>
    <row r="550" spans="2:10">
      <c r="B550" s="575"/>
      <c r="G550" s="581">
        <v>46930</v>
      </c>
      <c r="H550" s="574" t="s">
        <v>447</v>
      </c>
      <c r="J550" s="582"/>
    </row>
    <row r="551" spans="2:10">
      <c r="B551" s="575"/>
      <c r="G551" s="581">
        <v>46931</v>
      </c>
      <c r="H551" s="574" t="s">
        <v>448</v>
      </c>
      <c r="J551" s="582"/>
    </row>
    <row r="552" spans="2:10">
      <c r="B552" s="575"/>
      <c r="G552" s="581">
        <v>46932</v>
      </c>
      <c r="H552" s="574" t="s">
        <v>449</v>
      </c>
      <c r="J552" s="582"/>
    </row>
    <row r="553" spans="2:10">
      <c r="B553" s="575"/>
      <c r="G553" s="581">
        <v>46933</v>
      </c>
      <c r="H553" s="574" t="s">
        <v>450</v>
      </c>
      <c r="J553" s="582"/>
    </row>
    <row r="554" spans="2:10">
      <c r="B554" s="575"/>
      <c r="G554" s="581">
        <v>46934</v>
      </c>
      <c r="H554" s="574" t="s">
        <v>451</v>
      </c>
      <c r="J554" s="582"/>
    </row>
    <row r="555" spans="2:10">
      <c r="B555" s="575"/>
      <c r="G555" s="581">
        <v>46935</v>
      </c>
      <c r="H555" s="574" t="s">
        <v>443</v>
      </c>
      <c r="J555" s="582"/>
    </row>
    <row r="556" spans="2:10">
      <c r="B556" s="575"/>
      <c r="G556" s="581">
        <v>46936</v>
      </c>
      <c r="H556" s="574" t="s">
        <v>452</v>
      </c>
      <c r="J556" s="582"/>
    </row>
    <row r="557" spans="2:10">
      <c r="B557" s="575"/>
      <c r="G557" s="581">
        <v>46937</v>
      </c>
      <c r="H557" s="574" t="s">
        <v>447</v>
      </c>
      <c r="J557" s="582"/>
    </row>
    <row r="558" spans="2:10">
      <c r="B558" s="575"/>
      <c r="G558" s="581">
        <v>46938</v>
      </c>
      <c r="H558" s="574" t="s">
        <v>448</v>
      </c>
      <c r="J558" s="582"/>
    </row>
    <row r="559" spans="2:10">
      <c r="B559" s="575"/>
      <c r="G559" s="581">
        <v>46939</v>
      </c>
      <c r="H559" s="574" t="s">
        <v>449</v>
      </c>
      <c r="J559" s="582"/>
    </row>
    <row r="560" spans="2:10">
      <c r="B560" s="575"/>
      <c r="G560" s="581">
        <v>46940</v>
      </c>
      <c r="H560" s="574" t="s">
        <v>450</v>
      </c>
      <c r="J560" s="582"/>
    </row>
    <row r="561" spans="2:10">
      <c r="B561" s="575"/>
      <c r="G561" s="581">
        <v>46941</v>
      </c>
      <c r="H561" s="574" t="s">
        <v>451</v>
      </c>
      <c r="J561" s="582"/>
    </row>
    <row r="562" spans="2:10">
      <c r="B562" s="575"/>
      <c r="G562" s="581">
        <v>46942</v>
      </c>
      <c r="H562" s="574" t="s">
        <v>443</v>
      </c>
      <c r="J562" s="582"/>
    </row>
    <row r="563" spans="2:10">
      <c r="B563" s="575"/>
      <c r="G563" s="581">
        <v>46943</v>
      </c>
      <c r="H563" s="574" t="s">
        <v>452</v>
      </c>
      <c r="J563" s="582"/>
    </row>
    <row r="564" spans="2:10">
      <c r="B564" s="575"/>
      <c r="G564" s="581">
        <v>46944</v>
      </c>
      <c r="H564" s="574" t="s">
        <v>447</v>
      </c>
      <c r="J564" s="582"/>
    </row>
    <row r="565" spans="2:10">
      <c r="B565" s="575"/>
      <c r="G565" s="581">
        <v>46945</v>
      </c>
      <c r="H565" s="574" t="s">
        <v>448</v>
      </c>
      <c r="J565" s="582"/>
    </row>
    <row r="566" spans="2:10">
      <c r="B566" s="575"/>
      <c r="G566" s="581">
        <v>46946</v>
      </c>
      <c r="H566" s="574" t="s">
        <v>449</v>
      </c>
      <c r="J566" s="582"/>
    </row>
    <row r="567" spans="2:10">
      <c r="B567" s="575"/>
      <c r="G567" s="581">
        <v>46947</v>
      </c>
      <c r="H567" s="574" t="s">
        <v>450</v>
      </c>
      <c r="J567" s="582"/>
    </row>
    <row r="568" spans="2:10">
      <c r="B568" s="575"/>
      <c r="G568" s="581">
        <v>46948</v>
      </c>
      <c r="H568" s="574" t="s">
        <v>451</v>
      </c>
      <c r="J568" s="582"/>
    </row>
    <row r="569" spans="2:10">
      <c r="B569" s="575"/>
      <c r="G569" s="581">
        <v>46949</v>
      </c>
      <c r="H569" s="574" t="s">
        <v>443</v>
      </c>
      <c r="J569" s="582"/>
    </row>
    <row r="570" spans="2:10">
      <c r="B570" s="575"/>
      <c r="G570" s="581">
        <v>46950</v>
      </c>
      <c r="H570" s="574" t="s">
        <v>452</v>
      </c>
      <c r="J570" s="582"/>
    </row>
    <row r="571" spans="2:10">
      <c r="B571" s="575"/>
      <c r="G571" s="581">
        <v>46951</v>
      </c>
      <c r="H571" s="574" t="s">
        <v>447</v>
      </c>
      <c r="J571" s="582"/>
    </row>
    <row r="572" spans="2:10">
      <c r="B572" s="575"/>
      <c r="G572" s="581">
        <v>46952</v>
      </c>
      <c r="H572" s="574" t="s">
        <v>448</v>
      </c>
      <c r="J572" s="582"/>
    </row>
    <row r="573" spans="2:10">
      <c r="B573" s="575"/>
      <c r="G573" s="581">
        <v>46953</v>
      </c>
      <c r="H573" s="574" t="s">
        <v>449</v>
      </c>
      <c r="J573" s="582"/>
    </row>
    <row r="574" spans="2:10">
      <c r="B574" s="575"/>
      <c r="G574" s="581">
        <v>46954</v>
      </c>
      <c r="H574" s="574" t="s">
        <v>450</v>
      </c>
      <c r="J574" s="582"/>
    </row>
    <row r="575" spans="2:10">
      <c r="B575" s="575"/>
      <c r="G575" s="581">
        <v>46955</v>
      </c>
      <c r="H575" s="574" t="s">
        <v>451</v>
      </c>
      <c r="J575" s="582"/>
    </row>
    <row r="576" spans="2:10">
      <c r="B576" s="575"/>
      <c r="G576" s="581">
        <v>46956</v>
      </c>
      <c r="H576" s="574" t="s">
        <v>443</v>
      </c>
      <c r="J576" s="582"/>
    </row>
    <row r="577" spans="2:10">
      <c r="B577" s="575"/>
      <c r="G577" s="581">
        <v>46957</v>
      </c>
      <c r="H577" s="574" t="s">
        <v>452</v>
      </c>
      <c r="J577" s="582"/>
    </row>
    <row r="578" spans="2:10">
      <c r="B578" s="575"/>
      <c r="G578" s="581">
        <v>46958</v>
      </c>
      <c r="H578" s="574" t="s">
        <v>447</v>
      </c>
      <c r="J578" s="582"/>
    </row>
    <row r="579" spans="2:10">
      <c r="B579" s="575"/>
      <c r="G579" s="581">
        <v>46959</v>
      </c>
      <c r="H579" s="574" t="s">
        <v>448</v>
      </c>
      <c r="J579" s="582"/>
    </row>
    <row r="580" spans="2:10">
      <c r="B580" s="575"/>
      <c r="D580" s="583"/>
      <c r="G580" s="581">
        <v>46960</v>
      </c>
      <c r="H580" s="574" t="s">
        <v>449</v>
      </c>
      <c r="J580" s="582"/>
    </row>
    <row r="581" spans="2:10">
      <c r="B581" s="575"/>
      <c r="D581" s="583"/>
      <c r="G581" s="581">
        <v>46961</v>
      </c>
      <c r="H581" s="574" t="s">
        <v>450</v>
      </c>
      <c r="J581" s="582"/>
    </row>
    <row r="582" spans="2:10">
      <c r="B582" s="575"/>
      <c r="G582" s="581">
        <v>46962</v>
      </c>
      <c r="H582" s="574" t="s">
        <v>451</v>
      </c>
      <c r="J582" s="582"/>
    </row>
    <row r="583" spans="2:10">
      <c r="B583" s="575"/>
      <c r="G583" s="581">
        <v>46963</v>
      </c>
      <c r="H583" s="574" t="s">
        <v>443</v>
      </c>
      <c r="J583" s="582"/>
    </row>
    <row r="584" spans="2:10">
      <c r="B584" s="575"/>
      <c r="G584" s="581">
        <v>46964</v>
      </c>
      <c r="H584" s="574" t="s">
        <v>452</v>
      </c>
      <c r="J584" s="582"/>
    </row>
    <row r="585" spans="2:10" ht="15.75" thickBot="1">
      <c r="B585" s="575"/>
      <c r="G585" s="607">
        <v>46965</v>
      </c>
      <c r="H585" s="608" t="s">
        <v>447</v>
      </c>
      <c r="I585" s="608"/>
      <c r="J585" s="609"/>
    </row>
    <row r="586" spans="2:10">
      <c r="B586" s="575"/>
      <c r="G586" s="575"/>
    </row>
    <row r="587" spans="2:10">
      <c r="B587" s="575"/>
      <c r="D587" s="583"/>
      <c r="G587" s="575"/>
      <c r="H587" s="574" t="s">
        <v>478</v>
      </c>
      <c r="I587" s="574">
        <f>COUNTIF($I$8:$I$585,"Feiertag")</f>
        <v>22</v>
      </c>
    </row>
    <row r="588" spans="2:10">
      <c r="B588" s="575"/>
      <c r="G588" s="575"/>
      <c r="H588" s="574" t="s">
        <v>479</v>
      </c>
      <c r="I588" s="574">
        <f>COUNTIF($I$8:$I$585,"Halber Feiertag")</f>
        <v>2</v>
      </c>
    </row>
    <row r="589" spans="2:10">
      <c r="B589" s="575"/>
      <c r="G589" s="575"/>
    </row>
    <row r="590" spans="2:10">
      <c r="B590" s="575"/>
      <c r="G590" s="575"/>
    </row>
    <row r="591" spans="2:10">
      <c r="B591" s="575"/>
      <c r="G591" s="575"/>
    </row>
    <row r="592" spans="2:10">
      <c r="B592" s="575"/>
      <c r="G592" s="575"/>
    </row>
    <row r="593" spans="2:7">
      <c r="B593" s="575"/>
      <c r="G593" s="575"/>
    </row>
    <row r="594" spans="2:7">
      <c r="B594" s="575"/>
      <c r="G594" s="575"/>
    </row>
    <row r="595" spans="2:7">
      <c r="B595" s="575"/>
      <c r="G595" s="575"/>
    </row>
    <row r="596" spans="2:7">
      <c r="B596" s="575"/>
      <c r="G596" s="575"/>
    </row>
    <row r="597" spans="2:7">
      <c r="B597" s="575"/>
      <c r="G597" s="575"/>
    </row>
    <row r="598" spans="2:7">
      <c r="B598" s="575"/>
      <c r="G598" s="575"/>
    </row>
    <row r="599" spans="2:7">
      <c r="B599" s="575"/>
      <c r="G599" s="575"/>
    </row>
    <row r="600" spans="2:7">
      <c r="B600" s="575"/>
      <c r="G600" s="575"/>
    </row>
    <row r="601" spans="2:7">
      <c r="B601" s="575"/>
      <c r="G601" s="575"/>
    </row>
    <row r="602" spans="2:7">
      <c r="B602" s="575"/>
      <c r="G602" s="575"/>
    </row>
    <row r="603" spans="2:7">
      <c r="B603" s="575"/>
      <c r="G603" s="575"/>
    </row>
    <row r="604" spans="2:7">
      <c r="B604" s="575"/>
      <c r="G604" s="575"/>
    </row>
    <row r="605" spans="2:7">
      <c r="B605" s="575"/>
      <c r="G605" s="575"/>
    </row>
    <row r="606" spans="2:7">
      <c r="B606" s="575"/>
      <c r="G606" s="575"/>
    </row>
    <row r="607" spans="2:7">
      <c r="B607" s="575"/>
      <c r="G607" s="575"/>
    </row>
    <row r="608" spans="2:7">
      <c r="B608" s="575"/>
      <c r="G608" s="575"/>
    </row>
    <row r="609" spans="2:7">
      <c r="B609" s="575"/>
      <c r="G609" s="575"/>
    </row>
    <row r="610" spans="2:7">
      <c r="B610" s="575"/>
      <c r="G610" s="575"/>
    </row>
    <row r="611" spans="2:7">
      <c r="B611" s="575"/>
      <c r="G611" s="575"/>
    </row>
    <row r="612" spans="2:7">
      <c r="B612" s="575"/>
      <c r="G612" s="575"/>
    </row>
    <row r="613" spans="2:7">
      <c r="B613" s="575"/>
      <c r="G613" s="575"/>
    </row>
    <row r="614" spans="2:7">
      <c r="B614" s="575"/>
      <c r="G614" s="575"/>
    </row>
    <row r="615" spans="2:7">
      <c r="B615" s="575"/>
      <c r="G615" s="575"/>
    </row>
    <row r="616" spans="2:7">
      <c r="B616" s="575"/>
      <c r="G616" s="575"/>
    </row>
    <row r="617" spans="2:7">
      <c r="B617" s="575"/>
      <c r="G617" s="575"/>
    </row>
    <row r="618" spans="2:7">
      <c r="B618" s="575"/>
      <c r="G618" s="575"/>
    </row>
    <row r="619" spans="2:7">
      <c r="B619" s="575"/>
      <c r="G619" s="575"/>
    </row>
    <row r="620" spans="2:7">
      <c r="B620" s="575"/>
      <c r="G620" s="575"/>
    </row>
    <row r="621" spans="2:7">
      <c r="B621" s="575"/>
      <c r="G621" s="575"/>
    </row>
    <row r="622" spans="2:7">
      <c r="B622" s="575"/>
      <c r="G622" s="575"/>
    </row>
    <row r="623" spans="2:7">
      <c r="B623" s="575"/>
      <c r="G623" s="575"/>
    </row>
    <row r="624" spans="2:7">
      <c r="B624" s="575"/>
      <c r="G624" s="575"/>
    </row>
    <row r="625" spans="2:7">
      <c r="B625" s="575"/>
      <c r="G625" s="575"/>
    </row>
    <row r="626" spans="2:7">
      <c r="B626" s="575"/>
      <c r="G626" s="575"/>
    </row>
    <row r="627" spans="2:7">
      <c r="B627" s="575"/>
      <c r="G627" s="575"/>
    </row>
    <row r="628" spans="2:7">
      <c r="B628" s="575"/>
      <c r="G628" s="575"/>
    </row>
    <row r="629" spans="2:7">
      <c r="B629" s="575"/>
      <c r="G629" s="575"/>
    </row>
    <row r="630" spans="2:7">
      <c r="B630" s="575"/>
      <c r="G630" s="575"/>
    </row>
    <row r="631" spans="2:7">
      <c r="B631" s="575"/>
      <c r="G631" s="575"/>
    </row>
    <row r="632" spans="2:7">
      <c r="B632" s="575"/>
      <c r="G632" s="575"/>
    </row>
    <row r="633" spans="2:7">
      <c r="B633" s="575"/>
      <c r="G633" s="575"/>
    </row>
    <row r="634" spans="2:7">
      <c r="B634" s="575"/>
      <c r="G634" s="575"/>
    </row>
    <row r="635" spans="2:7">
      <c r="B635" s="575"/>
      <c r="G635" s="575"/>
    </row>
    <row r="636" spans="2:7">
      <c r="B636" s="575"/>
      <c r="G636" s="575"/>
    </row>
    <row r="637" spans="2:7">
      <c r="B637" s="575"/>
      <c r="G637" s="575"/>
    </row>
    <row r="638" spans="2:7">
      <c r="B638" s="575"/>
      <c r="G638" s="575"/>
    </row>
    <row r="639" spans="2:7">
      <c r="B639" s="575"/>
      <c r="G639" s="575"/>
    </row>
    <row r="640" spans="2:7">
      <c r="B640" s="575"/>
      <c r="G640" s="575"/>
    </row>
    <row r="641" spans="2:9">
      <c r="B641" s="575"/>
      <c r="G641" s="575"/>
    </row>
    <row r="642" spans="2:9">
      <c r="B642" s="575"/>
      <c r="G642" s="575"/>
    </row>
    <row r="643" spans="2:9">
      <c r="B643" s="575"/>
      <c r="G643" s="575"/>
    </row>
    <row r="644" spans="2:9">
      <c r="B644" s="575"/>
      <c r="G644" s="575"/>
    </row>
    <row r="645" spans="2:9">
      <c r="B645" s="575"/>
      <c r="G645" s="575"/>
    </row>
    <row r="646" spans="2:9">
      <c r="B646" s="575"/>
      <c r="G646" s="575"/>
    </row>
    <row r="647" spans="2:9">
      <c r="B647" s="575"/>
      <c r="G647" s="575"/>
    </row>
    <row r="648" spans="2:9">
      <c r="B648" s="575"/>
      <c r="G648" s="575"/>
    </row>
    <row r="649" spans="2:9">
      <c r="B649" s="575"/>
      <c r="G649" s="575"/>
      <c r="I649" s="583"/>
    </row>
    <row r="650" spans="2:9">
      <c r="B650" s="575"/>
      <c r="G650" s="575"/>
    </row>
    <row r="651" spans="2:9">
      <c r="B651" s="575"/>
      <c r="G651" s="575"/>
    </row>
    <row r="652" spans="2:9">
      <c r="B652" s="575"/>
      <c r="G652" s="575"/>
    </row>
    <row r="653" spans="2:9">
      <c r="B653" s="575"/>
      <c r="G653" s="575"/>
    </row>
    <row r="654" spans="2:9">
      <c r="B654" s="575"/>
      <c r="D654" s="583"/>
      <c r="G654" s="575"/>
    </row>
    <row r="655" spans="2:9">
      <c r="B655" s="575"/>
      <c r="G655" s="575"/>
    </row>
    <row r="656" spans="2:9">
      <c r="B656" s="575"/>
      <c r="G656" s="575"/>
    </row>
    <row r="657" spans="2:7">
      <c r="B657" s="575"/>
      <c r="G657" s="575"/>
    </row>
    <row r="658" spans="2:7">
      <c r="B658" s="575"/>
      <c r="G658" s="575"/>
    </row>
    <row r="659" spans="2:7">
      <c r="B659" s="575"/>
      <c r="G659" s="575"/>
    </row>
    <row r="660" spans="2:7">
      <c r="B660" s="575"/>
      <c r="G660" s="575"/>
    </row>
    <row r="661" spans="2:7">
      <c r="B661" s="575"/>
      <c r="G661" s="575"/>
    </row>
    <row r="662" spans="2:7">
      <c r="B662" s="575"/>
      <c r="G662" s="575"/>
    </row>
    <row r="663" spans="2:7">
      <c r="B663" s="575"/>
      <c r="G663" s="575"/>
    </row>
    <row r="664" spans="2:7">
      <c r="B664" s="575"/>
      <c r="G664" s="575"/>
    </row>
    <row r="665" spans="2:7">
      <c r="B665" s="575"/>
      <c r="G665" s="575"/>
    </row>
    <row r="666" spans="2:7">
      <c r="B666" s="575"/>
      <c r="G666" s="575"/>
    </row>
    <row r="667" spans="2:7">
      <c r="B667" s="575"/>
      <c r="G667" s="575"/>
    </row>
    <row r="668" spans="2:7">
      <c r="B668" s="575"/>
      <c r="G668" s="575"/>
    </row>
    <row r="669" spans="2:7">
      <c r="B669" s="575"/>
      <c r="G669" s="575"/>
    </row>
    <row r="670" spans="2:7">
      <c r="B670" s="575"/>
      <c r="G670" s="575"/>
    </row>
    <row r="671" spans="2:7">
      <c r="B671" s="575"/>
      <c r="G671" s="575"/>
    </row>
    <row r="672" spans="2:7">
      <c r="B672" s="575"/>
      <c r="G672" s="575"/>
    </row>
    <row r="673" spans="2:7">
      <c r="B673" s="575"/>
      <c r="G673" s="575"/>
    </row>
    <row r="674" spans="2:7">
      <c r="B674" s="575"/>
      <c r="G674" s="575"/>
    </row>
    <row r="675" spans="2:7">
      <c r="B675" s="575"/>
      <c r="G675" s="575"/>
    </row>
    <row r="676" spans="2:7">
      <c r="B676" s="575"/>
      <c r="G676" s="575"/>
    </row>
    <row r="677" spans="2:7">
      <c r="B677" s="575"/>
      <c r="G677" s="575"/>
    </row>
    <row r="678" spans="2:7">
      <c r="B678" s="575"/>
      <c r="G678" s="575"/>
    </row>
    <row r="679" spans="2:7">
      <c r="B679" s="575"/>
      <c r="G679" s="575"/>
    </row>
    <row r="680" spans="2:7">
      <c r="B680" s="575"/>
      <c r="G680" s="575"/>
    </row>
    <row r="681" spans="2:7">
      <c r="B681" s="575"/>
      <c r="G681" s="575"/>
    </row>
    <row r="682" spans="2:7">
      <c r="B682" s="575"/>
      <c r="G682" s="575"/>
    </row>
    <row r="683" spans="2:7">
      <c r="B683" s="575"/>
      <c r="G683" s="575"/>
    </row>
    <row r="684" spans="2:7">
      <c r="B684" s="575"/>
      <c r="G684" s="575"/>
    </row>
    <row r="685" spans="2:7">
      <c r="B685" s="575"/>
      <c r="G685" s="575"/>
    </row>
    <row r="686" spans="2:7">
      <c r="B686" s="575"/>
      <c r="G686" s="575"/>
    </row>
    <row r="687" spans="2:7">
      <c r="B687" s="575"/>
      <c r="G687" s="575"/>
    </row>
    <row r="688" spans="2:7">
      <c r="B688" s="575"/>
      <c r="G688" s="575"/>
    </row>
    <row r="689" spans="2:7">
      <c r="B689" s="575"/>
      <c r="G689" s="575"/>
    </row>
    <row r="690" spans="2:7">
      <c r="B690" s="575"/>
      <c r="G690" s="575"/>
    </row>
    <row r="691" spans="2:7">
      <c r="B691" s="575"/>
      <c r="D691" s="583"/>
      <c r="G691" s="575"/>
    </row>
    <row r="692" spans="2:7">
      <c r="B692" s="575"/>
      <c r="G692" s="575"/>
    </row>
    <row r="693" spans="2:7">
      <c r="B693" s="575"/>
      <c r="D693" s="583"/>
      <c r="G693" s="575"/>
    </row>
    <row r="694" spans="2:7">
      <c r="B694" s="575"/>
      <c r="D694" s="583"/>
      <c r="G694" s="575"/>
    </row>
    <row r="695" spans="2:7">
      <c r="B695" s="575"/>
      <c r="G695" s="575"/>
    </row>
    <row r="696" spans="2:7">
      <c r="B696" s="575"/>
      <c r="G696" s="575"/>
    </row>
    <row r="697" spans="2:7">
      <c r="B697" s="575"/>
      <c r="G697" s="575"/>
    </row>
    <row r="698" spans="2:7">
      <c r="B698" s="575"/>
      <c r="G698" s="575"/>
    </row>
    <row r="699" spans="2:7">
      <c r="B699" s="575"/>
      <c r="G699" s="575"/>
    </row>
    <row r="700" spans="2:7">
      <c r="B700" s="575"/>
      <c r="G700" s="575"/>
    </row>
    <row r="701" spans="2:7">
      <c r="B701" s="575"/>
      <c r="G701" s="575"/>
    </row>
    <row r="702" spans="2:7">
      <c r="B702" s="575"/>
      <c r="G702" s="575"/>
    </row>
    <row r="703" spans="2:7">
      <c r="B703" s="575"/>
      <c r="G703" s="575"/>
    </row>
    <row r="704" spans="2:7">
      <c r="B704" s="575"/>
      <c r="G704" s="575"/>
    </row>
    <row r="705" spans="2:7">
      <c r="B705" s="575"/>
      <c r="G705" s="575"/>
    </row>
    <row r="706" spans="2:7">
      <c r="B706" s="575"/>
      <c r="G706" s="575"/>
    </row>
    <row r="707" spans="2:7">
      <c r="B707" s="575"/>
      <c r="G707" s="575"/>
    </row>
    <row r="708" spans="2:7">
      <c r="B708" s="575"/>
      <c r="D708" s="583"/>
      <c r="G708" s="575"/>
    </row>
    <row r="709" spans="2:7">
      <c r="B709" s="575"/>
      <c r="G709" s="575"/>
    </row>
    <row r="710" spans="2:7">
      <c r="B710" s="575"/>
      <c r="G710" s="575"/>
    </row>
    <row r="711" spans="2:7">
      <c r="B711" s="575"/>
      <c r="G711" s="575"/>
    </row>
    <row r="712" spans="2:7">
      <c r="B712" s="575"/>
      <c r="G712" s="575"/>
    </row>
    <row r="713" spans="2:7">
      <c r="B713" s="575"/>
      <c r="G713" s="575"/>
    </row>
    <row r="714" spans="2:7">
      <c r="B714" s="575"/>
      <c r="G714" s="575"/>
    </row>
    <row r="715" spans="2:7">
      <c r="B715" s="575"/>
      <c r="G715" s="575"/>
    </row>
    <row r="716" spans="2:7">
      <c r="B716" s="575"/>
      <c r="G716" s="575"/>
    </row>
    <row r="717" spans="2:7">
      <c r="B717" s="575"/>
      <c r="G717" s="575"/>
    </row>
    <row r="718" spans="2:7">
      <c r="B718" s="575"/>
      <c r="G718" s="575"/>
    </row>
    <row r="719" spans="2:7">
      <c r="B719" s="575"/>
      <c r="G719" s="575"/>
    </row>
    <row r="720" spans="2:7">
      <c r="B720" s="575"/>
      <c r="G720" s="575"/>
    </row>
    <row r="721" spans="2:9">
      <c r="B721" s="575"/>
      <c r="G721" s="575"/>
    </row>
    <row r="722" spans="2:9">
      <c r="B722" s="575"/>
      <c r="G722" s="575"/>
    </row>
    <row r="723" spans="2:9">
      <c r="B723" s="575"/>
      <c r="G723" s="575"/>
    </row>
    <row r="724" spans="2:9">
      <c r="B724" s="575"/>
      <c r="G724" s="575"/>
    </row>
    <row r="725" spans="2:9">
      <c r="B725" s="575"/>
      <c r="G725" s="575"/>
    </row>
    <row r="726" spans="2:9">
      <c r="B726" s="575"/>
      <c r="G726" s="575"/>
    </row>
    <row r="727" spans="2:9">
      <c r="B727" s="575"/>
      <c r="G727" s="575"/>
    </row>
    <row r="728" spans="2:9">
      <c r="B728" s="575"/>
      <c r="G728" s="575"/>
    </row>
    <row r="729" spans="2:9">
      <c r="B729" s="575"/>
      <c r="G729" s="575"/>
    </row>
    <row r="730" spans="2:9">
      <c r="B730" s="575"/>
      <c r="G730" s="575"/>
    </row>
    <row r="731" spans="2:9">
      <c r="B731" s="575"/>
      <c r="G731" s="575"/>
    </row>
    <row r="732" spans="2:9">
      <c r="B732" s="575"/>
      <c r="D732" s="583"/>
      <c r="G732" s="575"/>
      <c r="I732" s="583"/>
    </row>
    <row r="733" spans="2:9">
      <c r="B733" s="575"/>
      <c r="G733" s="575"/>
      <c r="I733" s="583"/>
    </row>
    <row r="734" spans="2:9">
      <c r="B734" s="575"/>
      <c r="G734" s="575"/>
    </row>
    <row r="735" spans="2:9">
      <c r="B735" s="575"/>
      <c r="G735" s="575"/>
    </row>
    <row r="736" spans="2:9">
      <c r="B736" s="575"/>
      <c r="G736" s="575"/>
    </row>
    <row r="737" spans="2:7">
      <c r="B737" s="575"/>
      <c r="G737" s="575"/>
    </row>
    <row r="738" spans="2:7">
      <c r="B738" s="575"/>
      <c r="G738" s="575"/>
    </row>
    <row r="739" spans="2:7">
      <c r="B739" s="575"/>
      <c r="G739" s="575"/>
    </row>
  </sheetData>
  <sheetProtection algorithmName="SHA-512" hashValue="hFYG1ERpC5PKz80kZIF9UTa0Y7PhB4glLJbVtMfN+SbM0owDF27p+JJy7ZJy71bPlJfjd+OSEgrJLVxPxsD2lw==" saltValue="Jul7M00W3h8KELRk3rY1kg==" spinCount="100000" sheet="1" objects="1" scenarios="1"/>
  <autoFilter ref="B7:J739" xr:uid="{00000000-0009-0000-0000-000004000000}"/>
  <mergeCells count="3">
    <mergeCell ref="L8:L11"/>
    <mergeCell ref="N10:T10"/>
    <mergeCell ref="N11:T1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7</vt:i4>
      </vt:variant>
    </vt:vector>
  </HeadingPairs>
  <TitlesOfParts>
    <vt:vector size="12" baseType="lpstr">
      <vt:lpstr>Leistungsbeschreibung II </vt:lpstr>
      <vt:lpstr>SVS Wach-Schließdienst 26</vt:lpstr>
      <vt:lpstr>SVS Revierdienst 26</vt:lpstr>
      <vt:lpstr> Preisblatt Sicherheit </vt:lpstr>
      <vt:lpstr>Tage</vt:lpstr>
      <vt:lpstr>Brutto</vt:lpstr>
      <vt:lpstr>' Preisblatt Sicherheit '!Druckbereich</vt:lpstr>
      <vt:lpstr>'Leistungsbeschreibung II '!Druckbereich</vt:lpstr>
      <vt:lpstr>'SVS Revierdienst 26'!Druckbereich</vt:lpstr>
      <vt:lpstr>'SVS Wach-Schließdienst 26'!Druckbereich</vt:lpstr>
      <vt:lpstr>Netto</vt:lpstr>
      <vt:lpstr>Ust</vt:lpstr>
    </vt:vector>
  </TitlesOfParts>
  <Company>Bezirksamt Reinickendorf von Berlin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Mandel, Ines-Janina</dc:creator>
  <cp:lastModifiedBy>Mandel, Ines-Janina</cp:lastModifiedBy>
  <dcterms:created xsi:type="dcterms:W3CDTF">2026-02-25T11:44:26Z</dcterms:created>
  <dcterms:modified xsi:type="dcterms:W3CDTF">2026-02-25T11:44:27Z</dcterms:modified>
</cp:coreProperties>
</file>