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5.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drawings/drawing6.xml" ContentType="application/vnd.openxmlformats-officedocument.drawing+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drawings/drawing7.xml" ContentType="application/vnd.openxmlformats-officedocument.drawing+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drawings/drawing8.xml" ContentType="application/vnd.openxmlformats-officedocument.drawing+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drawings/drawing9.xml" ContentType="application/vnd.openxmlformats-officedocument.drawing+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drawings/drawing10.xml" ContentType="application/vnd.openxmlformats-officedocument.drawing+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drawings/drawing11.xml" ContentType="application/vnd.openxmlformats-officedocument.drawing+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howInkAnnotation="0" codeName="DieseArbeitsmappe" defaultThemeVersion="124226"/>
  <mc:AlternateContent xmlns:mc="http://schemas.openxmlformats.org/markup-compatibility/2006">
    <mc:Choice Requires="x15">
      <x15ac:absPath xmlns:x15ac="http://schemas.microsoft.com/office/spreadsheetml/2010/11/ac" url="W:\Zentrales\Vergabe\FBT-Vertraege_HB\2025\25-131224_000.780.904_VGV_SM_LA_Freianl.pl\1_TNW\0_Entwurf\Stufe_2\"/>
    </mc:Choice>
  </mc:AlternateContent>
  <xr:revisionPtr revIDLastSave="0" documentId="13_ncr:1_{8BE101E5-148F-4D0B-AE4C-6FA3BADE1BD2}" xr6:coauthVersionLast="47" xr6:coauthVersionMax="47" xr10:uidLastSave="{00000000-0000-0000-0000-000000000000}"/>
  <bookViews>
    <workbookView xWindow="28680" yWindow="-120" windowWidth="29040" windowHeight="15720" tabRatio="867" xr2:uid="{00000000-000D-0000-FFFF-FFFF00000000}"/>
  </bookViews>
  <sheets>
    <sheet name="Projektgrundlagen" sheetId="16" r:id="rId1"/>
    <sheet name="A anrechb Kosten" sheetId="11" r:id="rId2"/>
    <sheet name="B HZone" sheetId="6" r:id="rId3"/>
    <sheet name="StB-C1 Grundlstg" sheetId="24" state="hidden" r:id="rId4"/>
    <sheet name="HB-C1 Grundlstg Land" sheetId="8" r:id="rId5"/>
    <sheet name="HB-C2 Grundlstg Bund" sheetId="17" state="hidden" r:id="rId6"/>
    <sheet name="StB-D1 Besondere Lstg" sheetId="25" state="hidden" r:id="rId7"/>
    <sheet name="HB-D1 Besondere Lstg Land" sheetId="9" state="hidden" r:id="rId8"/>
    <sheet name="HB-D2 Besondere Lstg Bund" sheetId="18" state="hidden" r:id="rId9"/>
    <sheet name="E Honorarberechnung" sheetId="12" r:id="rId10"/>
    <sheet name="F Honorarübersicht" sheetId="13" r:id="rId11"/>
    <sheet name="G Honorarabrechnung" sheetId="23" r:id="rId12"/>
    <sheet name="H §40 HOAI_RifT-Tabelle" sheetId="4" r:id="rId13"/>
    <sheet name="Z Preisspiegel" sheetId="27" state="veryHidden" r:id="rId14"/>
  </sheets>
  <definedNames>
    <definedName name="an_summe_angebot">'E Honorarberechnung'!$J$146</definedName>
    <definedName name="_xlnm.Print_Area" localSheetId="1">'A anrechb Kosten'!$A$1:$H$61</definedName>
    <definedName name="_xlnm.Print_Area" localSheetId="2">'B HZone'!$A$1:$J$40</definedName>
    <definedName name="_xlnm.Print_Area" localSheetId="9">'E Honorarberechnung'!$A$1:$K$148</definedName>
    <definedName name="_xlnm.Print_Area" localSheetId="10">'F Honorarübersicht'!$A$1:$P$31</definedName>
    <definedName name="_xlnm.Print_Area" localSheetId="11">'G Honorarabrechnung'!$A$1:$J$50</definedName>
    <definedName name="_xlnm.Print_Area" localSheetId="12">'H §40 HOAI_RifT-Tabelle'!$A$1:$L$79</definedName>
    <definedName name="_xlnm.Print_Area" localSheetId="4">'HB-C1 Grundlstg Land'!$A$1:$K$184</definedName>
    <definedName name="_xlnm.Print_Area" localSheetId="5">'HB-C2 Grundlstg Bund'!$A$1:$K$190</definedName>
    <definedName name="_xlnm.Print_Area" localSheetId="7">'HB-D1 Besondere Lstg Land'!$A$1:$K$107</definedName>
    <definedName name="_xlnm.Print_Area" localSheetId="8">'HB-D2 Besondere Lstg Bund'!$A$1:$K$100</definedName>
    <definedName name="_xlnm.Print_Area" localSheetId="0">Projektgrundlagen!$A$1:$H$48</definedName>
    <definedName name="_xlnm.Print_Area" localSheetId="3">'StB-C1 Grundlstg'!$A$1:$K$241</definedName>
    <definedName name="_xlnm.Print_Area" localSheetId="6">'StB-D1 Besondere Lstg'!$A$1:$K$184</definedName>
    <definedName name="_xlnm.Print_Titles" localSheetId="9">'E Honorarberechnung'!$1:$13</definedName>
    <definedName name="_xlnm.Print_Titles" localSheetId="10">'F Honorarübersicht'!$1:$10</definedName>
    <definedName name="_xlnm.Print_Titles" localSheetId="11">'G Honorarabrechnung'!$1:$10</definedName>
    <definedName name="_xlnm.Print_Titles" localSheetId="4">'HB-C1 Grundlstg Land'!$1:$13</definedName>
    <definedName name="_xlnm.Print_Titles" localSheetId="5">'HB-C2 Grundlstg Bund'!$1:$13</definedName>
    <definedName name="_xlnm.Print_Titles" localSheetId="7">'HB-D1 Besondere Lstg Land'!$1:$13</definedName>
    <definedName name="_xlnm.Print_Titles" localSheetId="8">'HB-D2 Besondere Lstg Bund'!$1:$13</definedName>
    <definedName name="_xlnm.Print_Titles" localSheetId="3">'StB-C1 Grundlstg'!$1:$13</definedName>
    <definedName name="_xlnm.Print_Titles" localSheetId="6">'StB-D1 Besondere Lstg'!$1:$13</definedName>
    <definedName name="Link_A_anrKosten">'A anrechb Kosten'!$E$6</definedName>
    <definedName name="Link_B_HonorarZ">'B HZone'!$D$6:$F$6</definedName>
    <definedName name="Link_E_Honorar">'E Honorarberechnung'!$F$6:$H$6</definedName>
    <definedName name="Link_F_Uebersicht">'F Honorarübersicht'!$D$6:$I$6</definedName>
    <definedName name="Link_G_Abrechnung">'G Honorarabrechnung'!$D$7:$I$7</definedName>
    <definedName name="Link_H_HOAI">'H §40 HOAI_RifT-Tabelle'!$B$2</definedName>
    <definedName name="Link_HBC1_Grundlstg">'HB-C1 Grundlstg Land'!$F$6</definedName>
    <definedName name="Link_HBC2_Grundlstg">'HB-C2 Grundlstg Bund'!$F$6</definedName>
    <definedName name="Link_HBD1_BesLstg">'HB-D1 Besondere Lstg Land'!$E$6:$F$6</definedName>
    <definedName name="Link_HBD2_BesLstg">'HB-D2 Besondere Lstg Bund'!$E$6:$F$6</definedName>
    <definedName name="Link_StBC1_Grundlstg">'StB-C1 Grundlstg'!$F$6</definedName>
    <definedName name="Link_StBD1_BesLstg">'StB-D1 Besondere Lstg'!$E$6:$F$6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2" l="1"/>
  <c r="I40" i="23" l="1"/>
  <c r="I39" i="23"/>
  <c r="I38" i="23"/>
  <c r="I37" i="23"/>
  <c r="I36" i="23"/>
  <c r="I35" i="23"/>
  <c r="B6" i="18"/>
  <c r="B6" i="9"/>
  <c r="D13" i="13" l="1"/>
  <c r="B49" i="27" l="1"/>
  <c r="B45" i="27"/>
  <c r="B47" i="27"/>
  <c r="C15" i="27"/>
  <c r="F3" i="27"/>
  <c r="E3" i="27"/>
  <c r="D3" i="27"/>
  <c r="C3" i="27"/>
  <c r="B3" i="27"/>
  <c r="B50" i="27"/>
  <c r="C48" i="27"/>
  <c r="B48" i="27"/>
  <c r="C46" i="27"/>
  <c r="B46" i="27"/>
  <c r="C44" i="27"/>
  <c r="B44" i="27"/>
  <c r="C41" i="27"/>
  <c r="C38" i="27"/>
  <c r="C16" i="27"/>
  <c r="C14" i="27"/>
  <c r="C12" i="27"/>
  <c r="C11" i="27"/>
  <c r="A7" i="16" l="1"/>
  <c r="A6" i="16"/>
  <c r="J141" i="8" l="1"/>
  <c r="G57" i="11" l="1"/>
  <c r="B3" i="23"/>
  <c r="B3" i="13"/>
  <c r="B3" i="12"/>
  <c r="B3" i="18"/>
  <c r="B3" i="9"/>
  <c r="B3" i="25"/>
  <c r="B3" i="17"/>
  <c r="B3" i="8"/>
  <c r="B3" i="24"/>
  <c r="B3" i="6"/>
  <c r="B3" i="11"/>
  <c r="L82" i="24"/>
  <c r="J82" i="24"/>
  <c r="L57" i="24"/>
  <c r="J57" i="24"/>
  <c r="J154" i="8"/>
  <c r="J151" i="8"/>
  <c r="J147" i="8"/>
  <c r="J145" i="8"/>
  <c r="J118" i="8"/>
  <c r="J115" i="8"/>
  <c r="J43" i="8"/>
  <c r="J41" i="8"/>
  <c r="J39" i="8"/>
  <c r="J37" i="8"/>
  <c r="J35" i="8"/>
  <c r="J33" i="8"/>
  <c r="J31" i="8"/>
  <c r="J160" i="17"/>
  <c r="J157" i="17"/>
  <c r="J153" i="17"/>
  <c r="J151" i="17"/>
  <c r="J147" i="17"/>
  <c r="J125" i="17"/>
  <c r="J122" i="17"/>
  <c r="J119" i="17"/>
  <c r="J43" i="17"/>
  <c r="J41" i="17"/>
  <c r="J39" i="17"/>
  <c r="J37" i="17"/>
  <c r="J35" i="17"/>
  <c r="J33" i="17"/>
  <c r="J31" i="17"/>
  <c r="M14" i="17"/>
  <c r="G33" i="11" l="1"/>
  <c r="G45" i="11"/>
  <c r="G59" i="11" l="1"/>
  <c r="I31" i="6"/>
  <c r="I28" i="6"/>
  <c r="I25" i="6"/>
  <c r="I22" i="6"/>
  <c r="I19" i="6"/>
  <c r="J171" i="25" l="1"/>
  <c r="J173" i="25"/>
  <c r="J175" i="25"/>
  <c r="J132" i="25"/>
  <c r="J134" i="25"/>
  <c r="J110" i="25"/>
  <c r="J106" i="25"/>
  <c r="J104" i="25"/>
  <c r="J108" i="25"/>
  <c r="J102" i="25"/>
  <c r="J100" i="25"/>
  <c r="J79" i="25"/>
  <c r="J77" i="25"/>
  <c r="J75" i="25"/>
  <c r="J73" i="25"/>
  <c r="J71" i="25"/>
  <c r="J69" i="25"/>
  <c r="J67" i="25"/>
  <c r="J65" i="25"/>
  <c r="J63" i="25"/>
  <c r="J25" i="25"/>
  <c r="J23" i="25"/>
  <c r="J200" i="24"/>
  <c r="J204" i="24"/>
  <c r="J177" i="24"/>
  <c r="J219" i="24"/>
  <c r="J216" i="24"/>
  <c r="J213" i="24"/>
  <c r="J211" i="24"/>
  <c r="J208" i="24"/>
  <c r="J148" i="24"/>
  <c r="J168" i="24"/>
  <c r="J164" i="24"/>
  <c r="J161" i="24"/>
  <c r="J157" i="24"/>
  <c r="J152" i="24"/>
  <c r="J141" i="24"/>
  <c r="J108" i="24"/>
  <c r="J105" i="24"/>
  <c r="J54" i="24"/>
  <c r="J51" i="24"/>
  <c r="J48" i="24"/>
  <c r="J45" i="24"/>
  <c r="J42" i="24"/>
  <c r="J39" i="24"/>
  <c r="J36" i="24"/>
  <c r="J24" i="24"/>
  <c r="J163" i="17" l="1"/>
  <c r="J167" i="17"/>
  <c r="J165" i="17"/>
  <c r="J169" i="17"/>
  <c r="J171" i="17"/>
  <c r="J106" i="8"/>
  <c r="J110" i="17"/>
  <c r="J89" i="17"/>
  <c r="J91" i="17"/>
  <c r="J157" i="8"/>
  <c r="J161" i="8"/>
  <c r="J159" i="8"/>
  <c r="J163" i="8"/>
  <c r="J165" i="8"/>
  <c r="J85" i="8"/>
  <c r="J87" i="8"/>
  <c r="D136" i="12" l="1"/>
  <c r="D135" i="12"/>
  <c r="D134" i="12"/>
  <c r="O4" i="25" l="1"/>
  <c r="O4" i="9"/>
  <c r="M14" i="24" l="1"/>
  <c r="A15" i="24"/>
  <c r="A14" i="24"/>
  <c r="A19" i="12" l="1"/>
  <c r="A18" i="12"/>
  <c r="A76" i="12"/>
  <c r="A77" i="12"/>
  <c r="A78" i="12"/>
  <c r="A75" i="12"/>
  <c r="A65" i="12"/>
  <c r="A30" i="12"/>
  <c r="A15" i="16"/>
  <c r="A35" i="12"/>
  <c r="A14" i="16"/>
  <c r="A15" i="17"/>
  <c r="A14" i="17"/>
  <c r="A15" i="8"/>
  <c r="A14" i="8"/>
  <c r="A16" i="6"/>
  <c r="A13" i="6"/>
  <c r="A14" i="11"/>
  <c r="A13" i="11"/>
  <c r="A18" i="16"/>
  <c r="A17" i="16"/>
  <c r="A12" i="11"/>
  <c r="M14" i="8" l="1"/>
  <c r="C28" i="13" l="1"/>
  <c r="C27" i="13"/>
  <c r="C25" i="13"/>
  <c r="C24" i="13"/>
  <c r="C23" i="13"/>
  <c r="C21" i="13"/>
  <c r="C20" i="13"/>
  <c r="C19" i="13"/>
  <c r="C18" i="13"/>
  <c r="D128" i="12"/>
  <c r="D126" i="12"/>
  <c r="D124" i="12"/>
  <c r="D122" i="12"/>
  <c r="D120" i="12"/>
  <c r="D118" i="12"/>
  <c r="D116" i="12"/>
  <c r="D114" i="12"/>
  <c r="D112" i="12"/>
  <c r="F9" i="12" l="1"/>
  <c r="B2" i="23" l="1"/>
  <c r="B2" i="13"/>
  <c r="B2" i="18"/>
  <c r="B2" i="9"/>
  <c r="B2" i="25"/>
  <c r="B2" i="17"/>
  <c r="B2" i="8"/>
  <c r="B2" i="24"/>
  <c r="B2" i="6"/>
  <c r="B2" i="11"/>
  <c r="F2" i="11"/>
  <c r="B2" i="12"/>
  <c r="I2" i="12"/>
  <c r="D138" i="12"/>
  <c r="G17" i="23"/>
  <c r="I17" i="23"/>
  <c r="I144" i="12"/>
  <c r="C146" i="12" s="1"/>
  <c r="D97" i="12" l="1"/>
  <c r="M15" i="13" s="1"/>
  <c r="C100" i="12"/>
  <c r="O15" i="13" s="1"/>
  <c r="E17" i="23" s="1"/>
  <c r="D67" i="12"/>
  <c r="D66" i="12"/>
  <c r="D23" i="12"/>
  <c r="J139" i="17" l="1"/>
  <c r="J133" i="8"/>
  <c r="T115" i="12" l="1"/>
  <c r="O87" i="12" s="1"/>
  <c r="T112" i="12"/>
  <c r="O83" i="12" s="1"/>
  <c r="O28" i="18" l="1"/>
  <c r="N28" i="18"/>
  <c r="J28" i="18"/>
  <c r="J18" i="17"/>
  <c r="J20" i="17"/>
  <c r="J22" i="17"/>
  <c r="J24" i="17"/>
  <c r="J26" i="17"/>
  <c r="C112" i="12" l="1"/>
  <c r="J79" i="18" l="1"/>
  <c r="J63" i="18"/>
  <c r="J48" i="18"/>
  <c r="J33" i="18"/>
  <c r="J91" i="18"/>
  <c r="J88" i="18"/>
  <c r="J74" i="18"/>
  <c r="J72" i="18"/>
  <c r="J70" i="18"/>
  <c r="J68" i="18"/>
  <c r="J66" i="18"/>
  <c r="J58" i="18"/>
  <c r="J56" i="18"/>
  <c r="J54" i="18"/>
  <c r="J52" i="18"/>
  <c r="J50" i="18"/>
  <c r="J43" i="18"/>
  <c r="J41" i="18"/>
  <c r="J39" i="18"/>
  <c r="J37" i="18"/>
  <c r="J35" i="18"/>
  <c r="J73" i="9"/>
  <c r="J71" i="9"/>
  <c r="J55" i="9"/>
  <c r="J53" i="9"/>
  <c r="J69" i="9"/>
  <c r="J60" i="9"/>
  <c r="J51" i="9"/>
  <c r="J100" i="9"/>
  <c r="J98" i="9"/>
  <c r="J96" i="9"/>
  <c r="J88" i="9"/>
  <c r="J86" i="9"/>
  <c r="J84" i="9"/>
  <c r="J64" i="9"/>
  <c r="J62" i="9"/>
  <c r="J46" i="9"/>
  <c r="J37" i="9"/>
  <c r="J35" i="9"/>
  <c r="J19" i="9"/>
  <c r="J17" i="9"/>
  <c r="D29" i="12" l="1"/>
  <c r="N13" i="13" l="1"/>
  <c r="I100" i="12"/>
  <c r="D34" i="12" l="1"/>
  <c r="N52" i="12" l="1"/>
  <c r="M52" i="12"/>
  <c r="B15" i="13" l="1"/>
  <c r="I66" i="12"/>
  <c r="M18" i="12"/>
  <c r="N18" i="12"/>
  <c r="N15" i="18" l="1"/>
  <c r="J15" i="18" s="1"/>
  <c r="D8" i="23" l="1"/>
  <c r="D7" i="23"/>
  <c r="B7" i="23"/>
  <c r="H6" i="23"/>
  <c r="G6" i="23"/>
  <c r="D6" i="23"/>
  <c r="B6" i="23"/>
  <c r="D9" i="23"/>
  <c r="H4" i="23"/>
  <c r="G4" i="23"/>
  <c r="G2" i="23"/>
  <c r="D8" i="13"/>
  <c r="D7" i="13"/>
  <c r="B7" i="13"/>
  <c r="K6" i="13"/>
  <c r="J6" i="13"/>
  <c r="D6" i="13"/>
  <c r="B6" i="13"/>
  <c r="D9" i="13"/>
  <c r="K4" i="13"/>
  <c r="J4" i="13"/>
  <c r="J2" i="13"/>
  <c r="F8" i="12"/>
  <c r="F7" i="12"/>
  <c r="B7" i="12"/>
  <c r="J6" i="12"/>
  <c r="I6" i="12"/>
  <c r="F6" i="12"/>
  <c r="B6" i="12"/>
  <c r="J4" i="12"/>
  <c r="I4" i="12"/>
  <c r="E8" i="18"/>
  <c r="B8" i="18"/>
  <c r="E7" i="18"/>
  <c r="B7" i="18"/>
  <c r="I6" i="18"/>
  <c r="G6" i="18"/>
  <c r="E6" i="18"/>
  <c r="E9" i="18"/>
  <c r="B9" i="18"/>
  <c r="I4" i="18"/>
  <c r="G4" i="18"/>
  <c r="G2" i="18"/>
  <c r="E8" i="9"/>
  <c r="B8" i="9"/>
  <c r="E7" i="9"/>
  <c r="B7" i="9"/>
  <c r="I6" i="9"/>
  <c r="G6" i="9"/>
  <c r="E6" i="9"/>
  <c r="E9" i="9"/>
  <c r="B9" i="9"/>
  <c r="I4" i="9"/>
  <c r="G4" i="9"/>
  <c r="G2" i="9"/>
  <c r="E8" i="25"/>
  <c r="B8" i="25"/>
  <c r="E7" i="25"/>
  <c r="B7" i="25"/>
  <c r="I6" i="25"/>
  <c r="G6" i="25"/>
  <c r="E6" i="25"/>
  <c r="E9" i="25"/>
  <c r="B9" i="25"/>
  <c r="I4" i="25"/>
  <c r="G4" i="25"/>
  <c r="G2" i="25"/>
  <c r="G2" i="17"/>
  <c r="G2" i="8"/>
  <c r="G2" i="24"/>
  <c r="F8" i="17"/>
  <c r="B8" i="17"/>
  <c r="F7" i="17"/>
  <c r="B7" i="17"/>
  <c r="I6" i="17"/>
  <c r="G6" i="17"/>
  <c r="F6" i="17"/>
  <c r="B6" i="17"/>
  <c r="F9" i="17"/>
  <c r="B9" i="17"/>
  <c r="I4" i="17"/>
  <c r="G4" i="17"/>
  <c r="F8" i="8"/>
  <c r="B8" i="8"/>
  <c r="F7" i="8"/>
  <c r="B7" i="8"/>
  <c r="I6" i="8"/>
  <c r="G6" i="8"/>
  <c r="F6" i="8"/>
  <c r="B6" i="8"/>
  <c r="F9" i="8"/>
  <c r="B9" i="8"/>
  <c r="I4" i="8"/>
  <c r="G4" i="8"/>
  <c r="B9" i="24"/>
  <c r="B6" i="24"/>
  <c r="B8" i="24"/>
  <c r="B7" i="24"/>
  <c r="F7" i="24"/>
  <c r="F6" i="24"/>
  <c r="F8" i="24"/>
  <c r="F9" i="24"/>
  <c r="D6" i="6" l="1"/>
  <c r="D7" i="6"/>
  <c r="B6" i="6"/>
  <c r="B7" i="6"/>
  <c r="D7" i="11" l="1"/>
  <c r="C7" i="11"/>
  <c r="B7" i="11"/>
  <c r="E6" i="11"/>
  <c r="D6" i="11"/>
  <c r="C6" i="11"/>
  <c r="B6" i="11"/>
  <c r="F6" i="11"/>
  <c r="E7" i="11" l="1"/>
  <c r="I21" i="23" l="1"/>
  <c r="I23" i="23"/>
  <c r="I24" i="23"/>
  <c r="I25" i="23"/>
  <c r="I27" i="23"/>
  <c r="I28" i="23"/>
  <c r="I29" i="23"/>
  <c r="M75" i="12" l="1"/>
  <c r="N75" i="12"/>
  <c r="O77" i="12"/>
  <c r="O76" i="12"/>
  <c r="J127" i="17" l="1"/>
  <c r="J116" i="17"/>
  <c r="L66" i="17"/>
  <c r="J66" i="17" s="1"/>
  <c r="L46" i="17"/>
  <c r="J46" i="17" s="1"/>
  <c r="L64" i="8"/>
  <c r="J64" i="8" s="1"/>
  <c r="L45" i="8"/>
  <c r="J45" i="8" s="1"/>
  <c r="L42" i="12" l="1"/>
  <c r="O42" i="12" s="1"/>
  <c r="L43" i="12"/>
  <c r="O43" i="12" s="1"/>
  <c r="M41" i="12" l="1"/>
  <c r="L4" i="16"/>
  <c r="O66" i="18" l="1"/>
  <c r="N66" i="18"/>
  <c r="O82" i="18"/>
  <c r="N82" i="18"/>
  <c r="J82" i="18" s="1"/>
  <c r="O79" i="18"/>
  <c r="N79" i="18"/>
  <c r="O85" i="18"/>
  <c r="N85" i="18"/>
  <c r="J85" i="18" s="1"/>
  <c r="O68" i="18"/>
  <c r="N68" i="18"/>
  <c r="O74" i="18"/>
  <c r="N74" i="18"/>
  <c r="O72" i="18"/>
  <c r="N72" i="18"/>
  <c r="O70" i="18"/>
  <c r="N70" i="18"/>
  <c r="O93" i="18"/>
  <c r="N93" i="18"/>
  <c r="J93" i="18" s="1"/>
  <c r="O91" i="18"/>
  <c r="N91" i="18"/>
  <c r="O88" i="18"/>
  <c r="N88" i="18"/>
  <c r="O63" i="18"/>
  <c r="N63" i="18"/>
  <c r="O58" i="18"/>
  <c r="N58" i="18"/>
  <c r="O56" i="18"/>
  <c r="N56" i="18"/>
  <c r="O54" i="18"/>
  <c r="N54" i="18"/>
  <c r="O52" i="18"/>
  <c r="N52" i="18"/>
  <c r="O50" i="18"/>
  <c r="N50" i="18"/>
  <c r="O48" i="18"/>
  <c r="N48" i="18"/>
  <c r="O43" i="18"/>
  <c r="N43" i="18"/>
  <c r="O41" i="18"/>
  <c r="N41" i="18"/>
  <c r="O39" i="18"/>
  <c r="N39" i="18"/>
  <c r="O37" i="18"/>
  <c r="N37" i="18"/>
  <c r="O35" i="18"/>
  <c r="N35" i="18"/>
  <c r="O33" i="18"/>
  <c r="N33" i="18"/>
  <c r="O26" i="18"/>
  <c r="N26" i="18"/>
  <c r="J26" i="18" s="1"/>
  <c r="O24" i="18"/>
  <c r="N24" i="18"/>
  <c r="J24" i="18" s="1"/>
  <c r="O21" i="18"/>
  <c r="N21" i="18"/>
  <c r="J21" i="18" s="1"/>
  <c r="O18" i="18"/>
  <c r="N18" i="18"/>
  <c r="J18" i="18" s="1"/>
  <c r="O15" i="18"/>
  <c r="O100" i="9"/>
  <c r="N100" i="9"/>
  <c r="O98" i="9"/>
  <c r="N98" i="9"/>
  <c r="O96" i="9"/>
  <c r="N96" i="9"/>
  <c r="O93" i="9"/>
  <c r="N93" i="9"/>
  <c r="J93" i="9" s="1"/>
  <c r="O88" i="9"/>
  <c r="N88" i="9"/>
  <c r="O86" i="9"/>
  <c r="N86" i="9"/>
  <c r="O84" i="9"/>
  <c r="N84" i="9"/>
  <c r="O81" i="9"/>
  <c r="N81" i="9"/>
  <c r="J81" i="9" s="1"/>
  <c r="O78" i="9"/>
  <c r="N78" i="9"/>
  <c r="J78" i="9" s="1"/>
  <c r="O73" i="9"/>
  <c r="N73" i="9"/>
  <c r="O71" i="9"/>
  <c r="N71" i="9"/>
  <c r="O69" i="9"/>
  <c r="N69" i="9"/>
  <c r="O64" i="9"/>
  <c r="N64" i="9"/>
  <c r="O62" i="9"/>
  <c r="N62" i="9"/>
  <c r="O60" i="9"/>
  <c r="N60" i="9"/>
  <c r="O55" i="9"/>
  <c r="N55" i="9"/>
  <c r="O53" i="9"/>
  <c r="N53" i="9"/>
  <c r="O51" i="9"/>
  <c r="N51" i="9"/>
  <c r="O46" i="9"/>
  <c r="N46" i="9"/>
  <c r="O44" i="9"/>
  <c r="N44" i="9"/>
  <c r="J44" i="9" s="1"/>
  <c r="O42" i="9"/>
  <c r="N42" i="9"/>
  <c r="J42" i="9" s="1"/>
  <c r="O37" i="9"/>
  <c r="N37" i="9"/>
  <c r="O35" i="9"/>
  <c r="N35" i="9"/>
  <c r="O33" i="9"/>
  <c r="N33" i="9"/>
  <c r="O28" i="9"/>
  <c r="N28" i="9"/>
  <c r="J28" i="9" s="1"/>
  <c r="O26" i="9"/>
  <c r="N26" i="9"/>
  <c r="J26" i="9" s="1"/>
  <c r="O24" i="9"/>
  <c r="N24" i="9"/>
  <c r="J24" i="9" s="1"/>
  <c r="G23" i="23"/>
  <c r="G24" i="23"/>
  <c r="G25" i="23"/>
  <c r="G27" i="23"/>
  <c r="G28" i="23"/>
  <c r="G29" i="23"/>
  <c r="C20" i="23"/>
  <c r="C21" i="23"/>
  <c r="C22" i="23"/>
  <c r="C24" i="23"/>
  <c r="C25" i="23"/>
  <c r="C26" i="23"/>
  <c r="C28" i="23"/>
  <c r="C29" i="23"/>
  <c r="C19" i="23"/>
  <c r="O19" i="9"/>
  <c r="N19" i="9"/>
  <c r="O17" i="9"/>
  <c r="N17" i="9"/>
  <c r="N15" i="9"/>
  <c r="O15" i="9"/>
  <c r="I24" i="16" l="1"/>
  <c r="I23" i="16"/>
  <c r="J75" i="9" l="1"/>
  <c r="R115" i="12" s="1"/>
  <c r="J30" i="9"/>
  <c r="R110" i="12" s="1"/>
  <c r="I28" i="8"/>
  <c r="I170" i="8"/>
  <c r="I109" i="8"/>
  <c r="J57" i="9"/>
  <c r="R113" i="12" s="1"/>
  <c r="I76" i="8"/>
  <c r="J102" i="9"/>
  <c r="R117" i="12" s="1"/>
  <c r="J48" i="9"/>
  <c r="R112" i="12" s="1"/>
  <c r="J179" i="8"/>
  <c r="J47" i="8"/>
  <c r="J90" i="9"/>
  <c r="I179" i="8"/>
  <c r="I130" i="8"/>
  <c r="I91" i="8"/>
  <c r="I66" i="8"/>
  <c r="I47" i="8"/>
  <c r="J185" i="17"/>
  <c r="J134" i="17"/>
  <c r="J95" i="17"/>
  <c r="J68" i="17"/>
  <c r="J28" i="17"/>
  <c r="I185" i="17"/>
  <c r="I95" i="17"/>
  <c r="I68" i="17"/>
  <c r="I134" i="17"/>
  <c r="I28" i="17"/>
  <c r="J176" i="17"/>
  <c r="J113" i="17"/>
  <c r="J78" i="17"/>
  <c r="J48" i="17"/>
  <c r="I176" i="17"/>
  <c r="I113" i="17"/>
  <c r="I78" i="17"/>
  <c r="I48" i="17"/>
  <c r="J60" i="18"/>
  <c r="S115" i="12" s="1"/>
  <c r="J76" i="18"/>
  <c r="J45" i="18"/>
  <c r="S113" i="12" s="1"/>
  <c r="J30" i="18"/>
  <c r="J95" i="18"/>
  <c r="D83" i="12"/>
  <c r="D87" i="12"/>
  <c r="B12" i="9"/>
  <c r="B12" i="18"/>
  <c r="H79" i="12"/>
  <c r="H86" i="12"/>
  <c r="H82" i="12"/>
  <c r="H89" i="12"/>
  <c r="H85" i="12"/>
  <c r="H81" i="12"/>
  <c r="H88" i="12"/>
  <c r="H84" i="12"/>
  <c r="H80" i="12"/>
  <c r="H87" i="12"/>
  <c r="H83" i="12"/>
  <c r="H12" i="17"/>
  <c r="H12" i="8"/>
  <c r="J66" i="9"/>
  <c r="R114" i="12" s="1"/>
  <c r="J123" i="8"/>
  <c r="J112" i="8"/>
  <c r="I187" i="17" l="1"/>
  <c r="I80" i="17"/>
  <c r="J26" i="13"/>
  <c r="I6" i="24"/>
  <c r="I4" i="24"/>
  <c r="G6" i="24"/>
  <c r="G4" i="24"/>
  <c r="F28" i="16"/>
  <c r="O4" i="24"/>
  <c r="F25" i="16" s="1"/>
  <c r="J177" i="25"/>
  <c r="J169" i="25"/>
  <c r="J164" i="25"/>
  <c r="J162" i="25"/>
  <c r="J160" i="25"/>
  <c r="J158" i="25"/>
  <c r="J156" i="25"/>
  <c r="J154" i="25"/>
  <c r="J152" i="25"/>
  <c r="J147" i="25"/>
  <c r="J145" i="25"/>
  <c r="J143" i="25"/>
  <c r="J138" i="25"/>
  <c r="J136" i="25"/>
  <c r="J130" i="25"/>
  <c r="J125" i="25"/>
  <c r="J123" i="25"/>
  <c r="J121" i="25"/>
  <c r="J119" i="25"/>
  <c r="J117" i="25"/>
  <c r="J112" i="25"/>
  <c r="J98" i="25"/>
  <c r="J96" i="25"/>
  <c r="J94" i="25"/>
  <c r="J92" i="25"/>
  <c r="J87" i="25"/>
  <c r="J85" i="25"/>
  <c r="J83" i="25"/>
  <c r="J81" i="25"/>
  <c r="J61" i="25"/>
  <c r="J59" i="25"/>
  <c r="J57" i="25"/>
  <c r="J55" i="25"/>
  <c r="J50" i="25"/>
  <c r="J48" i="25"/>
  <c r="J46" i="25"/>
  <c r="J44" i="25"/>
  <c r="J42" i="25"/>
  <c r="J40" i="25"/>
  <c r="J38" i="25"/>
  <c r="J36" i="25"/>
  <c r="J34" i="25"/>
  <c r="J32" i="25"/>
  <c r="J27" i="25"/>
  <c r="J21" i="25"/>
  <c r="J19" i="25"/>
  <c r="J17" i="25"/>
  <c r="J15" i="25"/>
  <c r="J235" i="24"/>
  <c r="J232" i="24"/>
  <c r="J228" i="24"/>
  <c r="J222" i="24"/>
  <c r="J197" i="24"/>
  <c r="J195" i="24"/>
  <c r="J193" i="24"/>
  <c r="J191" i="24"/>
  <c r="J188" i="24"/>
  <c r="J186" i="24"/>
  <c r="J184" i="24"/>
  <c r="J181" i="24"/>
  <c r="J171" i="24"/>
  <c r="J138" i="24"/>
  <c r="J135" i="24"/>
  <c r="J132" i="24"/>
  <c r="J129" i="24"/>
  <c r="J126" i="24"/>
  <c r="J121" i="24"/>
  <c r="J115" i="24"/>
  <c r="J112" i="24"/>
  <c r="J102" i="24"/>
  <c r="J98" i="24"/>
  <c r="J92" i="24"/>
  <c r="J90" i="24"/>
  <c r="J87" i="24"/>
  <c r="J79" i="24"/>
  <c r="J76" i="24"/>
  <c r="J73" i="24"/>
  <c r="J70" i="24"/>
  <c r="J67" i="24"/>
  <c r="J65" i="24"/>
  <c r="J62" i="24"/>
  <c r="J30" i="24"/>
  <c r="J27" i="24"/>
  <c r="J21" i="24"/>
  <c r="J18" i="24"/>
  <c r="I22" i="16" l="1"/>
  <c r="L3" i="4"/>
  <c r="F34" i="16" s="1"/>
  <c r="M4" i="23"/>
  <c r="F33" i="16" s="1"/>
  <c r="S4" i="13"/>
  <c r="F32" i="16" s="1"/>
  <c r="P4" i="12"/>
  <c r="F31" i="16" s="1"/>
  <c r="O4" i="18"/>
  <c r="F30" i="16" s="1"/>
  <c r="F29" i="16"/>
  <c r="O4" i="17"/>
  <c r="F27" i="16" s="1"/>
  <c r="O4" i="8"/>
  <c r="F26" i="16" s="1"/>
  <c r="N4" i="6"/>
  <c r="F24" i="16" s="1"/>
  <c r="L4" i="11"/>
  <c r="F23" i="16" s="1"/>
  <c r="C17" i="11" l="1"/>
  <c r="B59" i="27"/>
  <c r="B63" i="27"/>
  <c r="B67" i="27"/>
  <c r="B71" i="27"/>
  <c r="B75" i="27"/>
  <c r="B79" i="27"/>
  <c r="B83" i="27"/>
  <c r="B87" i="27"/>
  <c r="B91" i="27"/>
  <c r="B95" i="27"/>
  <c r="B99" i="27"/>
  <c r="B103" i="27"/>
  <c r="B107" i="27"/>
  <c r="B111" i="27"/>
  <c r="B115" i="27"/>
  <c r="B119" i="27"/>
  <c r="B123" i="27"/>
  <c r="B127" i="27"/>
  <c r="B131" i="27"/>
  <c r="B135" i="27"/>
  <c r="B139" i="27"/>
  <c r="B143" i="27"/>
  <c r="B147" i="27"/>
  <c r="B151" i="27"/>
  <c r="B155" i="27"/>
  <c r="B159" i="27"/>
  <c r="B163" i="27"/>
  <c r="B167" i="27"/>
  <c r="B171" i="27"/>
  <c r="B175" i="27"/>
  <c r="B179" i="27"/>
  <c r="B183" i="27"/>
  <c r="B187" i="27"/>
  <c r="B191" i="27"/>
  <c r="B195" i="27"/>
  <c r="B199" i="27"/>
  <c r="B203" i="27"/>
  <c r="B207" i="27"/>
  <c r="B211" i="27"/>
  <c r="B215" i="27"/>
  <c r="B219" i="27"/>
  <c r="B223" i="27"/>
  <c r="B227" i="27"/>
  <c r="B231" i="27"/>
  <c r="B235" i="27"/>
  <c r="B239" i="27"/>
  <c r="B243" i="27"/>
  <c r="B247" i="27"/>
  <c r="B251" i="27"/>
  <c r="B255" i="27"/>
  <c r="B259" i="27"/>
  <c r="B263" i="27"/>
  <c r="B267" i="27"/>
  <c r="B271" i="27"/>
  <c r="B275" i="27"/>
  <c r="B279" i="27"/>
  <c r="B283" i="27"/>
  <c r="B287" i="27"/>
  <c r="B291" i="27"/>
  <c r="B295" i="27"/>
  <c r="B60" i="27"/>
  <c r="B64" i="27"/>
  <c r="B68" i="27"/>
  <c r="B72" i="27"/>
  <c r="B76" i="27"/>
  <c r="B80" i="27"/>
  <c r="B84" i="27"/>
  <c r="B88" i="27"/>
  <c r="B92" i="27"/>
  <c r="B96" i="27"/>
  <c r="B100" i="27"/>
  <c r="B104" i="27"/>
  <c r="B108" i="27"/>
  <c r="B112" i="27"/>
  <c r="B116" i="27"/>
  <c r="B120" i="27"/>
  <c r="B124" i="27"/>
  <c r="B128" i="27"/>
  <c r="B132" i="27"/>
  <c r="B136" i="27"/>
  <c r="B140" i="27"/>
  <c r="B144" i="27"/>
  <c r="B148" i="27"/>
  <c r="B152" i="27"/>
  <c r="B156" i="27"/>
  <c r="B61" i="27"/>
  <c r="B69" i="27"/>
  <c r="B77" i="27"/>
  <c r="B85" i="27"/>
  <c r="B93" i="27"/>
  <c r="B101" i="27"/>
  <c r="B109" i="27"/>
  <c r="B117" i="27"/>
  <c r="B125" i="27"/>
  <c r="B133" i="27"/>
  <c r="B141" i="27"/>
  <c r="B149" i="27"/>
  <c r="B157" i="27"/>
  <c r="B162" i="27"/>
  <c r="B168" i="27"/>
  <c r="B173" i="27"/>
  <c r="B178" i="27"/>
  <c r="B184" i="27"/>
  <c r="B189" i="27"/>
  <c r="B194" i="27"/>
  <c r="B200" i="27"/>
  <c r="B205" i="27"/>
  <c r="B210" i="27"/>
  <c r="B216" i="27"/>
  <c r="B221" i="27"/>
  <c r="B226" i="27"/>
  <c r="B232" i="27"/>
  <c r="B237" i="27"/>
  <c r="B242" i="27"/>
  <c r="B248" i="27"/>
  <c r="B253" i="27"/>
  <c r="B258" i="27"/>
  <c r="B264" i="27"/>
  <c r="B269" i="27"/>
  <c r="B274" i="27"/>
  <c r="B280" i="27"/>
  <c r="B285" i="27"/>
  <c r="B290" i="27"/>
  <c r="B296" i="27"/>
  <c r="B62" i="27"/>
  <c r="B70" i="27"/>
  <c r="B78" i="27"/>
  <c r="B86" i="27"/>
  <c r="B94" i="27"/>
  <c r="B102" i="27"/>
  <c r="B110" i="27"/>
  <c r="B118" i="27"/>
  <c r="B126" i="27"/>
  <c r="B134" i="27"/>
  <c r="B142" i="27"/>
  <c r="B150" i="27"/>
  <c r="B158" i="27"/>
  <c r="B164" i="27"/>
  <c r="B169" i="27"/>
  <c r="B174" i="27"/>
  <c r="B180" i="27"/>
  <c r="B185" i="27"/>
  <c r="B190" i="27"/>
  <c r="B196" i="27"/>
  <c r="B201" i="27"/>
  <c r="B206" i="27"/>
  <c r="B212" i="27"/>
  <c r="B217" i="27"/>
  <c r="B222" i="27"/>
  <c r="B228" i="27"/>
  <c r="B233" i="27"/>
  <c r="B238" i="27"/>
  <c r="B244" i="27"/>
  <c r="B249" i="27"/>
  <c r="B254" i="27"/>
  <c r="B260" i="27"/>
  <c r="B265" i="27"/>
  <c r="B270" i="27"/>
  <c r="B276" i="27"/>
  <c r="B281" i="27"/>
  <c r="B286" i="27"/>
  <c r="B292" i="27"/>
  <c r="B65" i="27"/>
  <c r="B73" i="27"/>
  <c r="B81" i="27"/>
  <c r="B89" i="27"/>
  <c r="B97" i="27"/>
  <c r="B105" i="27"/>
  <c r="B113" i="27"/>
  <c r="B121" i="27"/>
  <c r="B129" i="27"/>
  <c r="B137" i="27"/>
  <c r="B145" i="27"/>
  <c r="B153" i="27"/>
  <c r="B160" i="27"/>
  <c r="B165" i="27"/>
  <c r="B170" i="27"/>
  <c r="B176" i="27"/>
  <c r="B181" i="27"/>
  <c r="B186" i="27"/>
  <c r="B192" i="27"/>
  <c r="B197" i="27"/>
  <c r="B202" i="27"/>
  <c r="B208" i="27"/>
  <c r="B213" i="27"/>
  <c r="B218" i="27"/>
  <c r="B224" i="27"/>
  <c r="B229" i="27"/>
  <c r="B234" i="27"/>
  <c r="B240" i="27"/>
  <c r="B245" i="27"/>
  <c r="B250" i="27"/>
  <c r="B256" i="27"/>
  <c r="B261" i="27"/>
  <c r="B266" i="27"/>
  <c r="B272" i="27"/>
  <c r="B277" i="27"/>
  <c r="B282" i="27"/>
  <c r="B288" i="27"/>
  <c r="B293" i="27"/>
  <c r="B66" i="27"/>
  <c r="B74" i="27"/>
  <c r="B82" i="27"/>
  <c r="B90" i="27"/>
  <c r="B98" i="27"/>
  <c r="B106" i="27"/>
  <c r="B114" i="27"/>
  <c r="B122" i="27"/>
  <c r="B130" i="27"/>
  <c r="B138" i="27"/>
  <c r="B146" i="27"/>
  <c r="B154" i="27"/>
  <c r="B161" i="27"/>
  <c r="B166" i="27"/>
  <c r="B172" i="27"/>
  <c r="B177" i="27"/>
  <c r="B182" i="27"/>
  <c r="B188" i="27"/>
  <c r="B193" i="27"/>
  <c r="B198" i="27"/>
  <c r="B204" i="27"/>
  <c r="B209" i="27"/>
  <c r="B214" i="27"/>
  <c r="B220" i="27"/>
  <c r="B225" i="27"/>
  <c r="B230" i="27"/>
  <c r="B236" i="27"/>
  <c r="B241" i="27"/>
  <c r="B246" i="27"/>
  <c r="B252" i="27"/>
  <c r="B257" i="27"/>
  <c r="B262" i="27"/>
  <c r="B268" i="27"/>
  <c r="B273" i="27"/>
  <c r="B278" i="27"/>
  <c r="B284" i="27"/>
  <c r="B289" i="27"/>
  <c r="B294" i="27"/>
  <c r="C59" i="27"/>
  <c r="F59" i="27"/>
  <c r="E59" i="27"/>
  <c r="D59" i="27"/>
  <c r="F296" i="27"/>
  <c r="F63" i="27"/>
  <c r="F67" i="27"/>
  <c r="F71" i="27"/>
  <c r="F75" i="27"/>
  <c r="F79" i="27"/>
  <c r="F83" i="27"/>
  <c r="F87" i="27"/>
  <c r="F91" i="27"/>
  <c r="F95" i="27"/>
  <c r="F99" i="27"/>
  <c r="F103" i="27"/>
  <c r="F107" i="27"/>
  <c r="F111" i="27"/>
  <c r="F115" i="27"/>
  <c r="F119" i="27"/>
  <c r="F123" i="27"/>
  <c r="F127" i="27"/>
  <c r="F131" i="27"/>
  <c r="F135" i="27"/>
  <c r="F139" i="27"/>
  <c r="F143" i="27"/>
  <c r="F147" i="27"/>
  <c r="F151" i="27"/>
  <c r="F155" i="27"/>
  <c r="F159" i="27"/>
  <c r="F163" i="27"/>
  <c r="F167" i="27"/>
  <c r="F171" i="27"/>
  <c r="F175" i="27"/>
  <c r="F179" i="27"/>
  <c r="F183" i="27"/>
  <c r="F187" i="27"/>
  <c r="F191" i="27"/>
  <c r="F195" i="27"/>
  <c r="F199" i="27"/>
  <c r="F203" i="27"/>
  <c r="F207" i="27"/>
  <c r="F211" i="27"/>
  <c r="F215" i="27"/>
  <c r="F219" i="27"/>
  <c r="F223" i="27"/>
  <c r="F227" i="27"/>
  <c r="F231" i="27"/>
  <c r="F235" i="27"/>
  <c r="F239" i="27"/>
  <c r="F243" i="27"/>
  <c r="F247" i="27"/>
  <c r="F251" i="27"/>
  <c r="F255" i="27"/>
  <c r="F259" i="27"/>
  <c r="F263" i="27"/>
  <c r="F267" i="27"/>
  <c r="F271" i="27"/>
  <c r="F275" i="27"/>
  <c r="F279" i="27"/>
  <c r="F283" i="27"/>
  <c r="F287" i="27"/>
  <c r="F291" i="27"/>
  <c r="F295" i="27"/>
  <c r="E62" i="27"/>
  <c r="E66" i="27"/>
  <c r="E70" i="27"/>
  <c r="E74" i="27"/>
  <c r="E78" i="27"/>
  <c r="E82" i="27"/>
  <c r="E86" i="27"/>
  <c r="E90" i="27"/>
  <c r="E94" i="27"/>
  <c r="E98" i="27"/>
  <c r="E102" i="27"/>
  <c r="E106" i="27"/>
  <c r="E110" i="27"/>
  <c r="E114" i="27"/>
  <c r="E118" i="27"/>
  <c r="E122" i="27"/>
  <c r="E126" i="27"/>
  <c r="E130" i="27"/>
  <c r="E134" i="27"/>
  <c r="E138" i="27"/>
  <c r="E142" i="27"/>
  <c r="E146" i="27"/>
  <c r="E150" i="27"/>
  <c r="C296" i="27"/>
  <c r="F64" i="27"/>
  <c r="F68" i="27"/>
  <c r="F72" i="27"/>
  <c r="F76" i="27"/>
  <c r="F80" i="27"/>
  <c r="F84" i="27"/>
  <c r="F88" i="27"/>
  <c r="F92" i="27"/>
  <c r="F96" i="27"/>
  <c r="F100" i="27"/>
  <c r="F104" i="27"/>
  <c r="F108" i="27"/>
  <c r="F112" i="27"/>
  <c r="F116" i="27"/>
  <c r="F120" i="27"/>
  <c r="F124" i="27"/>
  <c r="F128" i="27"/>
  <c r="F132" i="27"/>
  <c r="F136" i="27"/>
  <c r="F140" i="27"/>
  <c r="F144" i="27"/>
  <c r="F148" i="27"/>
  <c r="F152" i="27"/>
  <c r="F156" i="27"/>
  <c r="F160" i="27"/>
  <c r="F164" i="27"/>
  <c r="F168" i="27"/>
  <c r="F172" i="27"/>
  <c r="F176" i="27"/>
  <c r="F180" i="27"/>
  <c r="F184" i="27"/>
  <c r="F188" i="27"/>
  <c r="F192" i="27"/>
  <c r="F196" i="27"/>
  <c r="F200" i="27"/>
  <c r="F204" i="27"/>
  <c r="F208" i="27"/>
  <c r="F212" i="27"/>
  <c r="F216" i="27"/>
  <c r="F220" i="27"/>
  <c r="F224" i="27"/>
  <c r="F228" i="27"/>
  <c r="F232" i="27"/>
  <c r="F236" i="27"/>
  <c r="F240" i="27"/>
  <c r="F244" i="27"/>
  <c r="F248" i="27"/>
  <c r="F252" i="27"/>
  <c r="F256" i="27"/>
  <c r="F260" i="27"/>
  <c r="F264" i="27"/>
  <c r="F268" i="27"/>
  <c r="F272" i="27"/>
  <c r="F276" i="27"/>
  <c r="F280" i="27"/>
  <c r="F284" i="27"/>
  <c r="F288" i="27"/>
  <c r="F292" i="27"/>
  <c r="E63" i="27"/>
  <c r="E67" i="27"/>
  <c r="E71" i="27"/>
  <c r="E75" i="27"/>
  <c r="E79" i="27"/>
  <c r="E83" i="27"/>
  <c r="E87" i="27"/>
  <c r="E91" i="27"/>
  <c r="E95" i="27"/>
  <c r="E99" i="27"/>
  <c r="E103" i="27"/>
  <c r="E107" i="27"/>
  <c r="E111" i="27"/>
  <c r="E115" i="27"/>
  <c r="E119" i="27"/>
  <c r="E123" i="27"/>
  <c r="E127" i="27"/>
  <c r="E131" i="27"/>
  <c r="E135" i="27"/>
  <c r="E139" i="27"/>
  <c r="E143" i="27"/>
  <c r="E147" i="27"/>
  <c r="E151" i="27"/>
  <c r="E155" i="27"/>
  <c r="D296" i="27"/>
  <c r="F60" i="27"/>
  <c r="F65" i="27"/>
  <c r="F69" i="27"/>
  <c r="F73" i="27"/>
  <c r="F77" i="27"/>
  <c r="F81" i="27"/>
  <c r="F85" i="27"/>
  <c r="F89" i="27"/>
  <c r="F93" i="27"/>
  <c r="F97" i="27"/>
  <c r="F101" i="27"/>
  <c r="F105" i="27"/>
  <c r="F109" i="27"/>
  <c r="F113" i="27"/>
  <c r="F117" i="27"/>
  <c r="F121" i="27"/>
  <c r="F125" i="27"/>
  <c r="F129" i="27"/>
  <c r="F133" i="27"/>
  <c r="F137" i="27"/>
  <c r="F141" i="27"/>
  <c r="F145" i="27"/>
  <c r="F149" i="27"/>
  <c r="F153" i="27"/>
  <c r="F157" i="27"/>
  <c r="F161" i="27"/>
  <c r="F165" i="27"/>
  <c r="F169" i="27"/>
  <c r="F173" i="27"/>
  <c r="F177" i="27"/>
  <c r="F181" i="27"/>
  <c r="F185" i="27"/>
  <c r="F189" i="27"/>
  <c r="F193" i="27"/>
  <c r="F197" i="27"/>
  <c r="F201" i="27"/>
  <c r="F205" i="27"/>
  <c r="F209" i="27"/>
  <c r="F213" i="27"/>
  <c r="F217" i="27"/>
  <c r="F221" i="27"/>
  <c r="F225" i="27"/>
  <c r="F229" i="27"/>
  <c r="F233" i="27"/>
  <c r="F237" i="27"/>
  <c r="F241" i="27"/>
  <c r="F245" i="27"/>
  <c r="F249" i="27"/>
  <c r="F253" i="27"/>
  <c r="F257" i="27"/>
  <c r="F261" i="27"/>
  <c r="F265" i="27"/>
  <c r="F269" i="27"/>
  <c r="F273" i="27"/>
  <c r="F277" i="27"/>
  <c r="F281" i="27"/>
  <c r="F285" i="27"/>
  <c r="F289" i="27"/>
  <c r="F293" i="27"/>
  <c r="E60" i="27"/>
  <c r="E64" i="27"/>
  <c r="E68" i="27"/>
  <c r="E72" i="27"/>
  <c r="E76" i="27"/>
  <c r="E80" i="27"/>
  <c r="E84" i="27"/>
  <c r="E88" i="27"/>
  <c r="E92" i="27"/>
  <c r="E96" i="27"/>
  <c r="E100" i="27"/>
  <c r="E104" i="27"/>
  <c r="E108" i="27"/>
  <c r="E112" i="27"/>
  <c r="E116" i="27"/>
  <c r="E120" i="27"/>
  <c r="E124" i="27"/>
  <c r="E128" i="27"/>
  <c r="E132" i="27"/>
  <c r="E136" i="27"/>
  <c r="E140" i="27"/>
  <c r="E144" i="27"/>
  <c r="E148" i="27"/>
  <c r="E152" i="27"/>
  <c r="E296" i="27"/>
  <c r="F74" i="27"/>
  <c r="F90" i="27"/>
  <c r="F106" i="27"/>
  <c r="F122" i="27"/>
  <c r="F138" i="27"/>
  <c r="F154" i="27"/>
  <c r="F170" i="27"/>
  <c r="F186" i="27"/>
  <c r="F202" i="27"/>
  <c r="F218" i="27"/>
  <c r="F234" i="27"/>
  <c r="F250" i="27"/>
  <c r="F266" i="27"/>
  <c r="F282" i="27"/>
  <c r="E61" i="27"/>
  <c r="E77" i="27"/>
  <c r="E93" i="27"/>
  <c r="E109" i="27"/>
  <c r="E125" i="27"/>
  <c r="E141" i="27"/>
  <c r="E154" i="27"/>
  <c r="E159" i="27"/>
  <c r="E163" i="27"/>
  <c r="E167" i="27"/>
  <c r="E171" i="27"/>
  <c r="E175" i="27"/>
  <c r="E179" i="27"/>
  <c r="E183" i="27"/>
  <c r="E187" i="27"/>
  <c r="E191" i="27"/>
  <c r="E195" i="27"/>
  <c r="E199" i="27"/>
  <c r="E203" i="27"/>
  <c r="E207" i="27"/>
  <c r="E211" i="27"/>
  <c r="E215" i="27"/>
  <c r="E219" i="27"/>
  <c r="E223" i="27"/>
  <c r="E227" i="27"/>
  <c r="E231" i="27"/>
  <c r="E235" i="27"/>
  <c r="E239" i="27"/>
  <c r="E243" i="27"/>
  <c r="E247" i="27"/>
  <c r="E251" i="27"/>
  <c r="E255" i="27"/>
  <c r="E259" i="27"/>
  <c r="E263" i="27"/>
  <c r="E267" i="27"/>
  <c r="E271" i="27"/>
  <c r="E275" i="27"/>
  <c r="E279" i="27"/>
  <c r="E283" i="27"/>
  <c r="E287" i="27"/>
  <c r="E291" i="27"/>
  <c r="E295" i="27"/>
  <c r="D62" i="27"/>
  <c r="D66" i="27"/>
  <c r="D70" i="27"/>
  <c r="D74" i="27"/>
  <c r="D78" i="27"/>
  <c r="D82" i="27"/>
  <c r="D86" i="27"/>
  <c r="D90" i="27"/>
  <c r="D94" i="27"/>
  <c r="D98" i="27"/>
  <c r="D102" i="27"/>
  <c r="D106" i="27"/>
  <c r="D110" i="27"/>
  <c r="D114" i="27"/>
  <c r="D118" i="27"/>
  <c r="D122" i="27"/>
  <c r="D126" i="27"/>
  <c r="D130" i="27"/>
  <c r="D134" i="27"/>
  <c r="D138" i="27"/>
  <c r="D142" i="27"/>
  <c r="D146" i="27"/>
  <c r="D150" i="27"/>
  <c r="D154" i="27"/>
  <c r="D158" i="27"/>
  <c r="D162" i="27"/>
  <c r="D166" i="27"/>
  <c r="D170" i="27"/>
  <c r="F78" i="27"/>
  <c r="F98" i="27"/>
  <c r="F118" i="27"/>
  <c r="F142" i="27"/>
  <c r="F162" i="27"/>
  <c r="F182" i="27"/>
  <c r="F206" i="27"/>
  <c r="F226" i="27"/>
  <c r="F246" i="27"/>
  <c r="F270" i="27"/>
  <c r="F290" i="27"/>
  <c r="E73" i="27"/>
  <c r="E97" i="27"/>
  <c r="E117" i="27"/>
  <c r="E137" i="27"/>
  <c r="E156" i="27"/>
  <c r="E161" i="27"/>
  <c r="E166" i="27"/>
  <c r="E172" i="27"/>
  <c r="E177" i="27"/>
  <c r="E182" i="27"/>
  <c r="E188" i="27"/>
  <c r="E193" i="27"/>
  <c r="E198" i="27"/>
  <c r="E204" i="27"/>
  <c r="E209" i="27"/>
  <c r="E214" i="27"/>
  <c r="E220" i="27"/>
  <c r="E225" i="27"/>
  <c r="E230" i="27"/>
  <c r="E236" i="27"/>
  <c r="E241" i="27"/>
  <c r="E246" i="27"/>
  <c r="E252" i="27"/>
  <c r="E257" i="27"/>
  <c r="E262" i="27"/>
  <c r="E268" i="27"/>
  <c r="E273" i="27"/>
  <c r="E278" i="27"/>
  <c r="E284" i="27"/>
  <c r="E289" i="27"/>
  <c r="E294" i="27"/>
  <c r="D63" i="27"/>
  <c r="D68" i="27"/>
  <c r="D73" i="27"/>
  <c r="D79" i="27"/>
  <c r="D84" i="27"/>
  <c r="D89" i="27"/>
  <c r="D95" i="27"/>
  <c r="D100" i="27"/>
  <c r="D105" i="27"/>
  <c r="D111" i="27"/>
  <c r="D116" i="27"/>
  <c r="D121" i="27"/>
  <c r="D127" i="27"/>
  <c r="D132" i="27"/>
  <c r="D137" i="27"/>
  <c r="D143" i="27"/>
  <c r="D148" i="27"/>
  <c r="D153" i="27"/>
  <c r="D159" i="27"/>
  <c r="D164" i="27"/>
  <c r="D169" i="27"/>
  <c r="D174" i="27"/>
  <c r="D178" i="27"/>
  <c r="D182" i="27"/>
  <c r="D186" i="27"/>
  <c r="D190" i="27"/>
  <c r="D194" i="27"/>
  <c r="D198" i="27"/>
  <c r="D202" i="27"/>
  <c r="D206" i="27"/>
  <c r="D210" i="27"/>
  <c r="D214" i="27"/>
  <c r="D218" i="27"/>
  <c r="D222" i="27"/>
  <c r="D226" i="27"/>
  <c r="D230" i="27"/>
  <c r="D234" i="27"/>
  <c r="D238" i="27"/>
  <c r="D242" i="27"/>
  <c r="D246" i="27"/>
  <c r="D250" i="27"/>
  <c r="D254" i="27"/>
  <c r="D258" i="27"/>
  <c r="F70" i="27"/>
  <c r="F102" i="27"/>
  <c r="F130" i="27"/>
  <c r="F158" i="27"/>
  <c r="F190" i="27"/>
  <c r="F214" i="27"/>
  <c r="F242" i="27"/>
  <c r="F274" i="27"/>
  <c r="E65" i="27"/>
  <c r="E89" i="27"/>
  <c r="E121" i="27"/>
  <c r="E149" i="27"/>
  <c r="E160" i="27"/>
  <c r="E168" i="27"/>
  <c r="E174" i="27"/>
  <c r="E181" i="27"/>
  <c r="E189" i="27"/>
  <c r="E196" i="27"/>
  <c r="E202" i="27"/>
  <c r="E210" i="27"/>
  <c r="E217" i="27"/>
  <c r="E224" i="27"/>
  <c r="E232" i="27"/>
  <c r="E238" i="27"/>
  <c r="E245" i="27"/>
  <c r="E253" i="27"/>
  <c r="E260" i="27"/>
  <c r="E266" i="27"/>
  <c r="E274" i="27"/>
  <c r="E281" i="27"/>
  <c r="E288" i="27"/>
  <c r="D65" i="27"/>
  <c r="D72" i="27"/>
  <c r="D80" i="27"/>
  <c r="D87" i="27"/>
  <c r="D93" i="27"/>
  <c r="D101" i="27"/>
  <c r="D108" i="27"/>
  <c r="D115" i="27"/>
  <c r="D123" i="27"/>
  <c r="D129" i="27"/>
  <c r="D136" i="27"/>
  <c r="D144" i="27"/>
  <c r="D151" i="27"/>
  <c r="D157" i="27"/>
  <c r="D165" i="27"/>
  <c r="D172" i="27"/>
  <c r="D177" i="27"/>
  <c r="D183" i="27"/>
  <c r="D188" i="27"/>
  <c r="D193" i="27"/>
  <c r="D199" i="27"/>
  <c r="D204" i="27"/>
  <c r="D209" i="27"/>
  <c r="D215" i="27"/>
  <c r="D220" i="27"/>
  <c r="D225" i="27"/>
  <c r="D231" i="27"/>
  <c r="D236" i="27"/>
  <c r="D241" i="27"/>
  <c r="D247" i="27"/>
  <c r="D252" i="27"/>
  <c r="D257" i="27"/>
  <c r="D262" i="27"/>
  <c r="D266" i="27"/>
  <c r="D270" i="27"/>
  <c r="D274" i="27"/>
  <c r="D278" i="27"/>
  <c r="D282" i="27"/>
  <c r="D286" i="27"/>
  <c r="D290" i="27"/>
  <c r="D294" i="27"/>
  <c r="C61" i="27"/>
  <c r="C65" i="27"/>
  <c r="C69" i="27"/>
  <c r="C73" i="27"/>
  <c r="C77" i="27"/>
  <c r="C81" i="27"/>
  <c r="C85" i="27"/>
  <c r="C89" i="27"/>
  <c r="C93" i="27"/>
  <c r="C97" i="27"/>
  <c r="C101" i="27"/>
  <c r="C105" i="27"/>
  <c r="F86" i="27"/>
  <c r="F126" i="27"/>
  <c r="F166" i="27"/>
  <c r="F198" i="27"/>
  <c r="F238" i="27"/>
  <c r="F278" i="27"/>
  <c r="E81" i="27"/>
  <c r="E113" i="27"/>
  <c r="E153" i="27"/>
  <c r="E164" i="27"/>
  <c r="E173" i="27"/>
  <c r="E184" i="27"/>
  <c r="E192" i="27"/>
  <c r="E201" i="27"/>
  <c r="E212" i="27"/>
  <c r="E221" i="27"/>
  <c r="E229" i="27"/>
  <c r="E240" i="27"/>
  <c r="E249" i="27"/>
  <c r="E258" i="27"/>
  <c r="E269" i="27"/>
  <c r="E277" i="27"/>
  <c r="E286" i="27"/>
  <c r="D60" i="27"/>
  <c r="D69" i="27"/>
  <c r="D77" i="27"/>
  <c r="D88" i="27"/>
  <c r="D97" i="27"/>
  <c r="D107" i="27"/>
  <c r="D117" i="27"/>
  <c r="D125" i="27"/>
  <c r="D135" i="27"/>
  <c r="D145" i="27"/>
  <c r="D155" i="27"/>
  <c r="D163" i="27"/>
  <c r="D173" i="27"/>
  <c r="D180" i="27"/>
  <c r="D187" i="27"/>
  <c r="D195" i="27"/>
  <c r="D201" i="27"/>
  <c r="D208" i="27"/>
  <c r="D216" i="27"/>
  <c r="D223" i="27"/>
  <c r="D229" i="27"/>
  <c r="D237" i="27"/>
  <c r="D244" i="27"/>
  <c r="D251" i="27"/>
  <c r="D259" i="27"/>
  <c r="D264" i="27"/>
  <c r="D269" i="27"/>
  <c r="D275" i="27"/>
  <c r="D280" i="27"/>
  <c r="D285" i="27"/>
  <c r="D291" i="27"/>
  <c r="C64" i="27"/>
  <c r="C70" i="27"/>
  <c r="C75" i="27"/>
  <c r="C80" i="27"/>
  <c r="C86" i="27"/>
  <c r="C91" i="27"/>
  <c r="C96" i="27"/>
  <c r="C102" i="27"/>
  <c r="C107" i="27"/>
  <c r="C111" i="27"/>
  <c r="C115" i="27"/>
  <c r="C119" i="27"/>
  <c r="C123" i="27"/>
  <c r="C127" i="27"/>
  <c r="C131" i="27"/>
  <c r="C135" i="27"/>
  <c r="C139" i="27"/>
  <c r="C143" i="27"/>
  <c r="C147" i="27"/>
  <c r="C151" i="27"/>
  <c r="C155" i="27"/>
  <c r="C159" i="27"/>
  <c r="C163" i="27"/>
  <c r="C167" i="27"/>
  <c r="C171" i="27"/>
  <c r="C175" i="27"/>
  <c r="C179" i="27"/>
  <c r="C183" i="27"/>
  <c r="C187" i="27"/>
  <c r="C191" i="27"/>
  <c r="C195" i="27"/>
  <c r="C199" i="27"/>
  <c r="C203" i="27"/>
  <c r="C207" i="27"/>
  <c r="C211" i="27"/>
  <c r="C215" i="27"/>
  <c r="C219" i="27"/>
  <c r="C223" i="27"/>
  <c r="C227" i="27"/>
  <c r="C231" i="27"/>
  <c r="C235" i="27"/>
  <c r="C239" i="27"/>
  <c r="C243" i="27"/>
  <c r="C247" i="27"/>
  <c r="C251" i="27"/>
  <c r="C255" i="27"/>
  <c r="C259" i="27"/>
  <c r="C263" i="27"/>
  <c r="C267" i="27"/>
  <c r="C271" i="27"/>
  <c r="C275" i="27"/>
  <c r="C279" i="27"/>
  <c r="C283" i="27"/>
  <c r="C287" i="27"/>
  <c r="C291" i="27"/>
  <c r="C295" i="27"/>
  <c r="F62" i="27"/>
  <c r="F110" i="27"/>
  <c r="F150" i="27"/>
  <c r="F210" i="27"/>
  <c r="F258" i="27"/>
  <c r="E69" i="27"/>
  <c r="E129" i="27"/>
  <c r="E158" i="27"/>
  <c r="E170" i="27"/>
  <c r="E185" i="27"/>
  <c r="E197" i="27"/>
  <c r="E208" i="27"/>
  <c r="E222" i="27"/>
  <c r="E234" i="27"/>
  <c r="E248" i="27"/>
  <c r="E261" i="27"/>
  <c r="E272" i="27"/>
  <c r="E285" i="27"/>
  <c r="D61" i="27"/>
  <c r="D75" i="27"/>
  <c r="D85" i="27"/>
  <c r="D99" i="27"/>
  <c r="D112" i="27"/>
  <c r="D124" i="27"/>
  <c r="D139" i="27"/>
  <c r="D149" i="27"/>
  <c r="D161" i="27"/>
  <c r="D175" i="27"/>
  <c r="D184" i="27"/>
  <c r="D192" i="27"/>
  <c r="D203" i="27"/>
  <c r="D212" i="27"/>
  <c r="D221" i="27"/>
  <c r="D232" i="27"/>
  <c r="D240" i="27"/>
  <c r="D249" i="27"/>
  <c r="D260" i="27"/>
  <c r="D267" i="27"/>
  <c r="D273" i="27"/>
  <c r="D281" i="27"/>
  <c r="D288" i="27"/>
  <c r="D295" i="27"/>
  <c r="C66" i="27"/>
  <c r="C72" i="27"/>
  <c r="C79" i="27"/>
  <c r="C87" i="27"/>
  <c r="C94" i="27"/>
  <c r="C100" i="27"/>
  <c r="C108" i="27"/>
  <c r="C113" i="27"/>
  <c r="C118" i="27"/>
  <c r="C124" i="27"/>
  <c r="C129" i="27"/>
  <c r="C134" i="27"/>
  <c r="C140" i="27"/>
  <c r="C145" i="27"/>
  <c r="C150" i="27"/>
  <c r="C156" i="27"/>
  <c r="C161" i="27"/>
  <c r="C166" i="27"/>
  <c r="C172" i="27"/>
  <c r="C177" i="27"/>
  <c r="C182" i="27"/>
  <c r="C188" i="27"/>
  <c r="C193" i="27"/>
  <c r="C198" i="27"/>
  <c r="C204" i="27"/>
  <c r="C209" i="27"/>
  <c r="C214" i="27"/>
  <c r="C220" i="27"/>
  <c r="C225" i="27"/>
  <c r="C230" i="27"/>
  <c r="C236" i="27"/>
  <c r="C241" i="27"/>
  <c r="C246" i="27"/>
  <c r="C252" i="27"/>
  <c r="C257" i="27"/>
  <c r="C262" i="27"/>
  <c r="C268" i="27"/>
  <c r="C273" i="27"/>
  <c r="C278" i="27"/>
  <c r="C284" i="27"/>
  <c r="C289" i="27"/>
  <c r="C294" i="27"/>
  <c r="F82" i="27"/>
  <c r="F178" i="27"/>
  <c r="F230" i="27"/>
  <c r="E145" i="27"/>
  <c r="E178" i="27"/>
  <c r="E190" i="27"/>
  <c r="E216" i="27"/>
  <c r="E242" i="27"/>
  <c r="E265" i="27"/>
  <c r="E292" i="27"/>
  <c r="D81" i="27"/>
  <c r="D104" i="27"/>
  <c r="D131" i="27"/>
  <c r="D156" i="27"/>
  <c r="D179" i="27"/>
  <c r="D197" i="27"/>
  <c r="D217" i="27"/>
  <c r="D235" i="27"/>
  <c r="D255" i="27"/>
  <c r="D271" i="27"/>
  <c r="D284" i="27"/>
  <c r="C62" i="27"/>
  <c r="C76" i="27"/>
  <c r="C90" i="27"/>
  <c r="F66" i="27"/>
  <c r="F114" i="27"/>
  <c r="F174" i="27"/>
  <c r="F222" i="27"/>
  <c r="F262" i="27"/>
  <c r="E85" i="27"/>
  <c r="E133" i="27"/>
  <c r="E162" i="27"/>
  <c r="E176" i="27"/>
  <c r="E186" i="27"/>
  <c r="E200" i="27"/>
  <c r="E213" i="27"/>
  <c r="E226" i="27"/>
  <c r="E237" i="27"/>
  <c r="E250" i="27"/>
  <c r="E264" i="27"/>
  <c r="E276" i="27"/>
  <c r="E290" i="27"/>
  <c r="D64" i="27"/>
  <c r="D76" i="27"/>
  <c r="D91" i="27"/>
  <c r="D103" i="27"/>
  <c r="D113" i="27"/>
  <c r="D128" i="27"/>
  <c r="D140" i="27"/>
  <c r="D152" i="27"/>
  <c r="D167" i="27"/>
  <c r="D176" i="27"/>
  <c r="D185" i="27"/>
  <c r="D196" i="27"/>
  <c r="D205" i="27"/>
  <c r="D213" i="27"/>
  <c r="D224" i="27"/>
  <c r="D233" i="27"/>
  <c r="D243" i="27"/>
  <c r="D253" i="27"/>
  <c r="D261" i="27"/>
  <c r="D268" i="27"/>
  <c r="D276" i="27"/>
  <c r="D283" i="27"/>
  <c r="D289" i="27"/>
  <c r="C60" i="27"/>
  <c r="C67" i="27"/>
  <c r="C74" i="27"/>
  <c r="C82" i="27"/>
  <c r="C88" i="27"/>
  <c r="C95" i="27"/>
  <c r="C103" i="27"/>
  <c r="C109" i="27"/>
  <c r="C114" i="27"/>
  <c r="C120" i="27"/>
  <c r="C125" i="27"/>
  <c r="C130" i="27"/>
  <c r="C136" i="27"/>
  <c r="C141" i="27"/>
  <c r="C146" i="27"/>
  <c r="C152" i="27"/>
  <c r="C157" i="27"/>
  <c r="C162" i="27"/>
  <c r="C168" i="27"/>
  <c r="C173" i="27"/>
  <c r="C178" i="27"/>
  <c r="C184" i="27"/>
  <c r="C189" i="27"/>
  <c r="C194" i="27"/>
  <c r="C200" i="27"/>
  <c r="C205" i="27"/>
  <c r="C210" i="27"/>
  <c r="C216" i="27"/>
  <c r="C221" i="27"/>
  <c r="C226" i="27"/>
  <c r="C232" i="27"/>
  <c r="C237" i="27"/>
  <c r="C242" i="27"/>
  <c r="C248" i="27"/>
  <c r="C253" i="27"/>
  <c r="C258" i="27"/>
  <c r="C264" i="27"/>
  <c r="C269" i="27"/>
  <c r="C274" i="27"/>
  <c r="C280" i="27"/>
  <c r="C285" i="27"/>
  <c r="C290" i="27"/>
  <c r="F134" i="27"/>
  <c r="F286" i="27"/>
  <c r="E101" i="27"/>
  <c r="E165" i="27"/>
  <c r="E205" i="27"/>
  <c r="E228" i="27"/>
  <c r="E254" i="27"/>
  <c r="E280" i="27"/>
  <c r="D67" i="27"/>
  <c r="D92" i="27"/>
  <c r="D119" i="27"/>
  <c r="D141" i="27"/>
  <c r="D168" i="27"/>
  <c r="D189" i="27"/>
  <c r="D207" i="27"/>
  <c r="D227" i="27"/>
  <c r="D245" i="27"/>
  <c r="D263" i="27"/>
  <c r="D277" i="27"/>
  <c r="D292" i="27"/>
  <c r="C68" i="27"/>
  <c r="C83" i="27"/>
  <c r="C98" i="27"/>
  <c r="F94" i="27"/>
  <c r="F294" i="27"/>
  <c r="E180" i="27"/>
  <c r="E233" i="27"/>
  <c r="E282" i="27"/>
  <c r="D96" i="27"/>
  <c r="D147" i="27"/>
  <c r="D191" i="27"/>
  <c r="D228" i="27"/>
  <c r="D265" i="27"/>
  <c r="D293" i="27"/>
  <c r="C84" i="27"/>
  <c r="C106" i="27"/>
  <c r="C117" i="27"/>
  <c r="C128" i="27"/>
  <c r="C138" i="27"/>
  <c r="C149" i="27"/>
  <c r="C160" i="27"/>
  <c r="C170" i="27"/>
  <c r="C181" i="27"/>
  <c r="C192" i="27"/>
  <c r="C202" i="27"/>
  <c r="C213" i="27"/>
  <c r="C224" i="27"/>
  <c r="C234" i="27"/>
  <c r="C245" i="27"/>
  <c r="C256" i="27"/>
  <c r="C266" i="27"/>
  <c r="C277" i="27"/>
  <c r="C288" i="27"/>
  <c r="F254" i="27"/>
  <c r="C201" i="27"/>
  <c r="F146" i="27"/>
  <c r="E105" i="27"/>
  <c r="E194" i="27"/>
  <c r="E244" i="27"/>
  <c r="E293" i="27"/>
  <c r="D109" i="27"/>
  <c r="D160" i="27"/>
  <c r="D200" i="27"/>
  <c r="D239" i="27"/>
  <c r="D272" i="27"/>
  <c r="C63" i="27"/>
  <c r="C92" i="27"/>
  <c r="C110" i="27"/>
  <c r="C121" i="27"/>
  <c r="C132" i="27"/>
  <c r="C142" i="27"/>
  <c r="C153" i="27"/>
  <c r="C164" i="27"/>
  <c r="C174" i="27"/>
  <c r="C185" i="27"/>
  <c r="C196" i="27"/>
  <c r="C206" i="27"/>
  <c r="C217" i="27"/>
  <c r="C228" i="27"/>
  <c r="C238" i="27"/>
  <c r="C249" i="27"/>
  <c r="C260" i="27"/>
  <c r="C270" i="27"/>
  <c r="C281" i="27"/>
  <c r="C292" i="27"/>
  <c r="F194" i="27"/>
  <c r="E157" i="27"/>
  <c r="E206" i="27"/>
  <c r="E256" i="27"/>
  <c r="D71" i="27"/>
  <c r="D120" i="27"/>
  <c r="D171" i="27"/>
  <c r="D211" i="27"/>
  <c r="D248" i="27"/>
  <c r="D279" i="27"/>
  <c r="C71" i="27"/>
  <c r="C99" i="27"/>
  <c r="C112" i="27"/>
  <c r="C122" i="27"/>
  <c r="C133" i="27"/>
  <c r="C144" i="27"/>
  <c r="C154" i="27"/>
  <c r="C165" i="27"/>
  <c r="C176" i="27"/>
  <c r="C186" i="27"/>
  <c r="C197" i="27"/>
  <c r="C208" i="27"/>
  <c r="C218" i="27"/>
  <c r="C229" i="27"/>
  <c r="C240" i="27"/>
  <c r="C250" i="27"/>
  <c r="C261" i="27"/>
  <c r="C272" i="27"/>
  <c r="C282" i="27"/>
  <c r="C293" i="27"/>
  <c r="E169" i="27"/>
  <c r="E218" i="27"/>
  <c r="E270" i="27"/>
  <c r="D83" i="27"/>
  <c r="D133" i="27"/>
  <c r="D181" i="27"/>
  <c r="D219" i="27"/>
  <c r="D256" i="27"/>
  <c r="D287" i="27"/>
  <c r="C78" i="27"/>
  <c r="C104" i="27"/>
  <c r="C116" i="27"/>
  <c r="C126" i="27"/>
  <c r="C137" i="27"/>
  <c r="C148" i="27"/>
  <c r="C158" i="27"/>
  <c r="C169" i="27"/>
  <c r="C180" i="27"/>
  <c r="C190" i="27"/>
  <c r="C212" i="27"/>
  <c r="C222" i="27"/>
  <c r="C233" i="27"/>
  <c r="C244" i="27"/>
  <c r="C254" i="27"/>
  <c r="C265" i="27"/>
  <c r="C276" i="27"/>
  <c r="C286" i="27"/>
  <c r="F61" i="27"/>
  <c r="J166" i="25"/>
  <c r="J89" i="25"/>
  <c r="Q111" i="12" s="1"/>
  <c r="I238" i="24"/>
  <c r="D28" i="13" s="1"/>
  <c r="I174" i="24"/>
  <c r="D25" i="13" s="1"/>
  <c r="J149" i="25"/>
  <c r="Q115" i="12" s="1"/>
  <c r="J25" i="13" s="1"/>
  <c r="J52" i="25"/>
  <c r="Q110" i="12" s="1"/>
  <c r="J19" i="13" s="1"/>
  <c r="J225" i="24"/>
  <c r="J145" i="24"/>
  <c r="J95" i="24"/>
  <c r="J59" i="24"/>
  <c r="J114" i="25"/>
  <c r="Q112" i="12" s="1"/>
  <c r="J21" i="13" s="1"/>
  <c r="J238" i="24"/>
  <c r="J118" i="24"/>
  <c r="J33" i="24"/>
  <c r="I118" i="24"/>
  <c r="D23" i="13" s="1"/>
  <c r="J127" i="25"/>
  <c r="Q113" i="12" s="1"/>
  <c r="J23" i="13" s="1"/>
  <c r="J29" i="25"/>
  <c r="Q109" i="12" s="1"/>
  <c r="I225" i="24"/>
  <c r="D27" i="13" s="1"/>
  <c r="I145" i="24"/>
  <c r="D24" i="13" s="1"/>
  <c r="I95" i="24"/>
  <c r="D21" i="13" s="1"/>
  <c r="I59" i="24"/>
  <c r="D19" i="13" s="1"/>
  <c r="J179" i="25"/>
  <c r="Q117" i="12" s="1"/>
  <c r="J174" i="24"/>
  <c r="J84" i="24"/>
  <c r="I84" i="24"/>
  <c r="D20" i="13" s="1"/>
  <c r="I33" i="24"/>
  <c r="F12" i="25"/>
  <c r="B46" i="23"/>
  <c r="H70" i="12"/>
  <c r="H47" i="12"/>
  <c r="B11" i="13"/>
  <c r="C22" i="13"/>
  <c r="C23" i="23" s="1"/>
  <c r="B25" i="13"/>
  <c r="B26" i="23" s="1"/>
  <c r="B21" i="13"/>
  <c r="B22" i="23" s="1"/>
  <c r="B26" i="13"/>
  <c r="B27" i="23" s="1"/>
  <c r="B24" i="13"/>
  <c r="B25" i="23" s="1"/>
  <c r="B20" i="13"/>
  <c r="B21" i="23" s="1"/>
  <c r="B28" i="13"/>
  <c r="B29" i="23" s="1"/>
  <c r="B23" i="13"/>
  <c r="B24" i="23" s="1"/>
  <c r="B19" i="13"/>
  <c r="B20" i="23" s="1"/>
  <c r="C26" i="13"/>
  <c r="C27" i="23" s="1"/>
  <c r="B27" i="13"/>
  <c r="B28" i="23" s="1"/>
  <c r="B22" i="13"/>
  <c r="B23" i="23" s="1"/>
  <c r="B18" i="13"/>
  <c r="B19" i="23" s="1"/>
  <c r="H12" i="24"/>
  <c r="J140" i="25"/>
  <c r="Q114" i="12" s="1"/>
  <c r="J24" i="13" s="1"/>
  <c r="I25" i="16"/>
  <c r="G11" i="12" s="1"/>
  <c r="C51" i="12" s="1"/>
  <c r="B11" i="23"/>
  <c r="A54" i="12" l="1"/>
  <c r="P52" i="12"/>
  <c r="O57" i="12" s="1"/>
  <c r="A57" i="12"/>
  <c r="A52" i="12"/>
  <c r="D53" i="12"/>
  <c r="E19" i="13"/>
  <c r="C19" i="27" s="1"/>
  <c r="P110" i="12"/>
  <c r="O110" i="12" s="1"/>
  <c r="O80" i="12" s="1"/>
  <c r="D18" i="13"/>
  <c r="D30" i="13" s="1"/>
  <c r="I240" i="24"/>
  <c r="J240" i="24"/>
  <c r="J183" i="17"/>
  <c r="J181" i="17"/>
  <c r="J179" i="17"/>
  <c r="J173" i="17"/>
  <c r="J155" i="17"/>
  <c r="J149" i="17"/>
  <c r="J145" i="17"/>
  <c r="J143" i="17"/>
  <c r="J141" i="17"/>
  <c r="J132" i="17"/>
  <c r="J130" i="17"/>
  <c r="I136" i="17"/>
  <c r="J108" i="17"/>
  <c r="J106" i="17"/>
  <c r="J104" i="17"/>
  <c r="J102" i="17"/>
  <c r="J100" i="17"/>
  <c r="J98" i="17"/>
  <c r="J93" i="17"/>
  <c r="J87" i="17"/>
  <c r="J85" i="17"/>
  <c r="J83" i="17"/>
  <c r="J76" i="17"/>
  <c r="J74" i="17"/>
  <c r="J71" i="17"/>
  <c r="J63" i="17"/>
  <c r="J61" i="17"/>
  <c r="J59" i="17"/>
  <c r="J57" i="17"/>
  <c r="J55" i="17"/>
  <c r="J53" i="17"/>
  <c r="J51" i="17"/>
  <c r="H6" i="6"/>
  <c r="H4" i="6"/>
  <c r="G6" i="11"/>
  <c r="G4" i="11"/>
  <c r="G6" i="6"/>
  <c r="G4" i="6"/>
  <c r="G2" i="6"/>
  <c r="D9" i="6"/>
  <c r="D8" i="6"/>
  <c r="E9" i="11"/>
  <c r="E8" i="11"/>
  <c r="F4" i="11"/>
  <c r="O54" i="12" l="1"/>
  <c r="O52" i="12"/>
  <c r="D56" i="12" l="1"/>
  <c r="D59" i="12"/>
  <c r="I16" i="13"/>
  <c r="J80" i="17"/>
  <c r="E28" i="13"/>
  <c r="C33" i="27" s="1"/>
  <c r="P117" i="12"/>
  <c r="J187" i="17"/>
  <c r="J136" i="17"/>
  <c r="J22" i="8"/>
  <c r="N41" i="12" l="1"/>
  <c r="O41" i="12" s="1"/>
  <c r="D45" i="12" l="1"/>
  <c r="D44" i="12"/>
  <c r="U11" i="13"/>
  <c r="H16" i="13" s="1"/>
  <c r="I33" i="6" l="1"/>
  <c r="I34" i="6" s="1"/>
  <c r="J56" i="8" l="1"/>
  <c r="J58" i="8"/>
  <c r="J81" i="8" l="1"/>
  <c r="J26" i="8" l="1"/>
  <c r="J167" i="8" l="1"/>
  <c r="J177" i="8"/>
  <c r="J175" i="8"/>
  <c r="J173" i="8"/>
  <c r="J149" i="8"/>
  <c r="J143" i="8"/>
  <c r="J139" i="8"/>
  <c r="J137" i="8"/>
  <c r="J135" i="8"/>
  <c r="J170" i="8" s="1"/>
  <c r="J128" i="8"/>
  <c r="J126" i="8"/>
  <c r="J121" i="8"/>
  <c r="J130" i="8" s="1"/>
  <c r="J104" i="8"/>
  <c r="J102" i="8"/>
  <c r="J100" i="8"/>
  <c r="J98" i="8"/>
  <c r="J96" i="8"/>
  <c r="J94" i="8"/>
  <c r="J109" i="8" s="1"/>
  <c r="J20" i="8"/>
  <c r="P116" i="12" l="1"/>
  <c r="P114" i="12"/>
  <c r="O114" i="12" s="1"/>
  <c r="O85" i="12" s="1"/>
  <c r="J50" i="8"/>
  <c r="E27" i="13" l="1"/>
  <c r="C31" i="27" s="1"/>
  <c r="E24" i="13"/>
  <c r="C27" i="27" s="1"/>
  <c r="E7" i="4"/>
  <c r="P115" i="12"/>
  <c r="E25" i="13"/>
  <c r="C29" i="27" s="1"/>
  <c r="J89" i="8"/>
  <c r="J83" i="8"/>
  <c r="J79" i="8"/>
  <c r="J91" i="8" s="1"/>
  <c r="J74" i="8"/>
  <c r="J72" i="8"/>
  <c r="J69" i="8"/>
  <c r="J76" i="8" s="1"/>
  <c r="J62" i="8"/>
  <c r="J60" i="8"/>
  <c r="J54" i="8"/>
  <c r="J52" i="8"/>
  <c r="J24" i="8"/>
  <c r="J18" i="8"/>
  <c r="J28" i="8" s="1"/>
  <c r="J66" i="8" l="1"/>
  <c r="C38" i="4"/>
  <c r="C39" i="4" s="1"/>
  <c r="E39" i="4" s="1"/>
  <c r="I16" i="12"/>
  <c r="C9" i="27" s="1"/>
  <c r="I13" i="13"/>
  <c r="P113" i="12"/>
  <c r="P111" i="12"/>
  <c r="O115" i="12"/>
  <c r="O86" i="12" s="1"/>
  <c r="E18" i="13"/>
  <c r="C17" i="27" s="1"/>
  <c r="D39" i="4" l="1"/>
  <c r="E38" i="4"/>
  <c r="F39" i="4" s="1"/>
  <c r="D38" i="4"/>
  <c r="E23" i="13"/>
  <c r="C25" i="27" s="1"/>
  <c r="E20" i="13"/>
  <c r="C21" i="27" s="1"/>
  <c r="O113" i="12"/>
  <c r="O84" i="12" s="1"/>
  <c r="P109" i="12"/>
  <c r="J181" i="8"/>
  <c r="I48" i="12" s="1"/>
  <c r="P112" i="12"/>
  <c r="O112" i="12" s="1"/>
  <c r="E21" i="13"/>
  <c r="I181" i="8"/>
  <c r="F38" i="4" l="1"/>
  <c r="E30" i="13"/>
  <c r="C23" i="27"/>
  <c r="O82" i="12"/>
  <c r="I67" i="12"/>
  <c r="P118" i="12"/>
  <c r="G60" i="11" l="1"/>
  <c r="E6" i="4"/>
  <c r="E4" i="4" s="1"/>
  <c r="I15" i="12" l="1"/>
  <c r="I59" i="11"/>
  <c r="M15" i="12" s="1"/>
  <c r="J13" i="13" s="1"/>
  <c r="D14" i="13"/>
  <c r="C10" i="4"/>
  <c r="E10" i="4" s="1"/>
  <c r="A25" i="12" l="1"/>
  <c r="C8" i="27"/>
  <c r="E14" i="13"/>
  <c r="E15" i="23" s="1"/>
  <c r="Q116" i="12"/>
  <c r="O20" i="12"/>
  <c r="J24" i="12" s="1"/>
  <c r="L15" i="12"/>
  <c r="O18" i="12" s="1"/>
  <c r="D10" i="4"/>
  <c r="C11" i="4"/>
  <c r="M27" i="12" l="1"/>
  <c r="A28" i="12" s="1"/>
  <c r="A24" i="12"/>
  <c r="I31" i="12"/>
  <c r="D25" i="12"/>
  <c r="J181" i="25"/>
  <c r="H22" i="12"/>
  <c r="E26" i="12"/>
  <c r="E11" i="4"/>
  <c r="F11" i="4" s="1"/>
  <c r="D11" i="4"/>
  <c r="F10" i="4" s="1"/>
  <c r="I23" i="12" s="1"/>
  <c r="G12" i="18" s="1"/>
  <c r="G12" i="9" l="1"/>
  <c r="A27" i="12"/>
  <c r="J23" i="12"/>
  <c r="J35" i="12" s="1"/>
  <c r="J15" i="9"/>
  <c r="J31" i="12"/>
  <c r="S116" i="12"/>
  <c r="S11" i="13"/>
  <c r="R116" i="12"/>
  <c r="J21" i="9" l="1"/>
  <c r="R109" i="12" s="1"/>
  <c r="O116" i="12"/>
  <c r="O88" i="12" s="1"/>
  <c r="F25" i="13"/>
  <c r="F20" i="13"/>
  <c r="G16" i="13"/>
  <c r="F24" i="13"/>
  <c r="F19" i="13"/>
  <c r="F28" i="13"/>
  <c r="F23" i="13"/>
  <c r="F18" i="13"/>
  <c r="F27" i="13"/>
  <c r="F21" i="13"/>
  <c r="F16" i="13"/>
  <c r="J27" i="13"/>
  <c r="O109" i="12" l="1"/>
  <c r="O79" i="12" s="1"/>
  <c r="J18" i="13"/>
  <c r="S112" i="12"/>
  <c r="J38" i="12"/>
  <c r="P38" i="12" s="1"/>
  <c r="F30" i="13"/>
  <c r="F42" i="23"/>
  <c r="C10" i="27" l="1"/>
  <c r="J22" i="13"/>
  <c r="J97" i="18"/>
  <c r="O14" i="13"/>
  <c r="S117" i="12"/>
  <c r="J44" i="12"/>
  <c r="J45" i="12" s="1"/>
  <c r="J49" i="12" l="1"/>
  <c r="C13" i="27"/>
  <c r="N12" i="9"/>
  <c r="J33" i="9" s="1"/>
  <c r="J39" i="9" s="1"/>
  <c r="N12" i="18"/>
  <c r="J28" i="13"/>
  <c r="O117" i="12"/>
  <c r="O89" i="12" s="1"/>
  <c r="J56" i="12"/>
  <c r="J59" i="12"/>
  <c r="J67" i="12" l="1"/>
  <c r="J60" i="12"/>
  <c r="R111" i="12" l="1"/>
  <c r="J104" i="9"/>
  <c r="J71" i="12" s="1"/>
  <c r="J72" i="12" s="1"/>
  <c r="O75" i="12" s="1"/>
  <c r="J68" i="12"/>
  <c r="J87" i="12" l="1"/>
  <c r="J80" i="12"/>
  <c r="J85" i="12"/>
  <c r="J86" i="12"/>
  <c r="J84" i="12"/>
  <c r="J83" i="12"/>
  <c r="J82" i="12"/>
  <c r="J88" i="12"/>
  <c r="J79" i="12"/>
  <c r="J89" i="12"/>
  <c r="J20" i="13"/>
  <c r="J30" i="13" s="1"/>
  <c r="C36" i="27" s="1"/>
  <c r="O111" i="12"/>
  <c r="O81" i="12" s="1"/>
  <c r="J81" i="12" s="1"/>
  <c r="J76" i="12"/>
  <c r="J77" i="12"/>
  <c r="J97" i="12" l="1"/>
  <c r="J98" i="12" s="1"/>
  <c r="J100" i="12" s="1"/>
  <c r="J139" i="12" s="1"/>
  <c r="G22" i="23"/>
  <c r="I22" i="23"/>
  <c r="G19" i="13" l="1"/>
  <c r="H19" i="13" s="1"/>
  <c r="I19" i="13" s="1"/>
  <c r="C20" i="27" s="1"/>
  <c r="G23" i="13"/>
  <c r="H23" i="13" s="1"/>
  <c r="I23" i="13" s="1"/>
  <c r="C26" i="27" s="1"/>
  <c r="J135" i="12"/>
  <c r="C47" i="27" s="1"/>
  <c r="G28" i="13"/>
  <c r="H28" i="13" s="1"/>
  <c r="I28" i="13" s="1"/>
  <c r="C34" i="27" s="1"/>
  <c r="G26" i="13"/>
  <c r="H26" i="13" s="1"/>
  <c r="I26" i="13" s="1"/>
  <c r="K26" i="13" s="1"/>
  <c r="G22" i="13"/>
  <c r="H22" i="13" s="1"/>
  <c r="I22" i="13" s="1"/>
  <c r="K22" i="13" s="1"/>
  <c r="J138" i="12"/>
  <c r="C50" i="27" s="1"/>
  <c r="G25" i="13"/>
  <c r="H25" i="13" s="1"/>
  <c r="I25" i="13" s="1"/>
  <c r="C30" i="27" s="1"/>
  <c r="J136" i="12"/>
  <c r="C49" i="27" s="1"/>
  <c r="G27" i="13"/>
  <c r="H27" i="13" s="1"/>
  <c r="I27" i="13" s="1"/>
  <c r="C32" i="27" s="1"/>
  <c r="J134" i="12"/>
  <c r="C45" i="27" s="1"/>
  <c r="G21" i="13"/>
  <c r="H21" i="13" s="1"/>
  <c r="I21" i="13" s="1"/>
  <c r="C24" i="27" s="1"/>
  <c r="G20" i="13"/>
  <c r="H20" i="13" s="1"/>
  <c r="I20" i="13" s="1"/>
  <c r="C22" i="27" s="1"/>
  <c r="G18" i="13"/>
  <c r="H18" i="13" s="1"/>
  <c r="I18" i="13" s="1"/>
  <c r="C18" i="27" s="1"/>
  <c r="G24" i="13"/>
  <c r="H24" i="13" s="1"/>
  <c r="I24" i="13" s="1"/>
  <c r="C28" i="27" s="1"/>
  <c r="K24" i="13" l="1"/>
  <c r="K18" i="13"/>
  <c r="K23" i="13"/>
  <c r="K20" i="13"/>
  <c r="K19" i="13"/>
  <c r="K28" i="13"/>
  <c r="K27" i="13"/>
  <c r="K25" i="13"/>
  <c r="K21" i="13"/>
  <c r="J140" i="12"/>
  <c r="J143" i="12" s="1"/>
  <c r="J144" i="12" s="1"/>
  <c r="H30" i="13"/>
  <c r="I30" i="13"/>
  <c r="C35" i="27" s="1"/>
  <c r="G26" i="23"/>
  <c r="I26" i="23"/>
  <c r="G30" i="13"/>
  <c r="C51" i="27" l="1"/>
  <c r="J146" i="12"/>
  <c r="C52" i="27"/>
  <c r="K30" i="13"/>
  <c r="C53" i="27" l="1"/>
  <c r="G3" i="27"/>
  <c r="L27" i="13"/>
  <c r="M27" i="13" s="1"/>
  <c r="N27" i="13" s="1"/>
  <c r="O27" i="13" s="1"/>
  <c r="E28" i="23" s="1"/>
  <c r="C37" i="27"/>
  <c r="L23" i="13"/>
  <c r="M23" i="13" s="1"/>
  <c r="N23" i="13" s="1"/>
  <c r="O23" i="13" s="1"/>
  <c r="E24" i="23" s="1"/>
  <c r="L25" i="13"/>
  <c r="M25" i="13" s="1"/>
  <c r="N25" i="13" s="1"/>
  <c r="O25" i="13" s="1"/>
  <c r="E26" i="23" s="1"/>
  <c r="L20" i="13"/>
  <c r="M20" i="13" s="1"/>
  <c r="N20" i="13" s="1"/>
  <c r="O20" i="13" s="1"/>
  <c r="E21" i="23" s="1"/>
  <c r="G21" i="23" s="1"/>
  <c r="L26" i="13"/>
  <c r="M26" i="13" s="1"/>
  <c r="N26" i="13" s="1"/>
  <c r="O26" i="13" s="1"/>
  <c r="E27" i="23" s="1"/>
  <c r="L28" i="13"/>
  <c r="M28" i="13" s="1"/>
  <c r="N28" i="13" s="1"/>
  <c r="O28" i="13" s="1"/>
  <c r="E29" i="23" s="1"/>
  <c r="L22" i="13"/>
  <c r="M22" i="13" s="1"/>
  <c r="N22" i="13" s="1"/>
  <c r="O22" i="13" s="1"/>
  <c r="E23" i="23" s="1"/>
  <c r="L24" i="13"/>
  <c r="M24" i="13" s="1"/>
  <c r="N24" i="13" s="1"/>
  <c r="O24" i="13" s="1"/>
  <c r="E25" i="23" s="1"/>
  <c r="L19" i="13"/>
  <c r="M19" i="13" s="1"/>
  <c r="N19" i="13" s="1"/>
  <c r="O19" i="13" s="1"/>
  <c r="E20" i="23" s="1"/>
  <c r="G20" i="23" s="1"/>
  <c r="I20" i="23" s="1"/>
  <c r="L21" i="13"/>
  <c r="M21" i="13" s="1"/>
  <c r="N21" i="13" s="1"/>
  <c r="O21" i="13" s="1"/>
  <c r="E22" i="23" s="1"/>
  <c r="L18" i="13"/>
  <c r="L30" i="13" l="1"/>
  <c r="C39" i="27" s="1"/>
  <c r="M18" i="13"/>
  <c r="M30" i="13" s="1"/>
  <c r="C40" i="27" s="1"/>
  <c r="N18" i="13" l="1"/>
  <c r="N30" i="13" s="1"/>
  <c r="C42" i="27" s="1"/>
  <c r="O18" i="13" l="1"/>
  <c r="O30" i="13" s="1"/>
  <c r="C43" i="27" s="1"/>
  <c r="E19" i="23" l="1"/>
  <c r="G19" i="23" s="1"/>
  <c r="G31" i="23" s="1"/>
  <c r="G42" i="23" s="1"/>
  <c r="I19" i="23" l="1"/>
  <c r="I31" i="23" s="1"/>
  <c r="I42" i="23" s="1"/>
  <c r="I45" i="23" s="1"/>
  <c r="I46" i="23" s="1"/>
  <c r="I49" i="23" s="1"/>
  <c r="E31" i="23"/>
</calcChain>
</file>

<file path=xl/sharedStrings.xml><?xml version="1.0" encoding="utf-8"?>
<sst xmlns="http://schemas.openxmlformats.org/spreadsheetml/2006/main" count="1653" uniqueCount="1134">
  <si>
    <t>nach Kostenberechnung</t>
  </si>
  <si>
    <t>Zeile [Z]</t>
  </si>
  <si>
    <t>4.1</t>
  </si>
  <si>
    <t>4.2</t>
  </si>
  <si>
    <t>4.3</t>
  </si>
  <si>
    <t>4.4</t>
  </si>
  <si>
    <t>4.5</t>
  </si>
  <si>
    <t>4.6</t>
  </si>
  <si>
    <t>4.7</t>
  </si>
  <si>
    <t>5.1</t>
  </si>
  <si>
    <t xml:space="preserve"> </t>
  </si>
  <si>
    <t>nach Kostenschätzung</t>
  </si>
  <si>
    <t>Honorarzone</t>
  </si>
  <si>
    <t>Höchstsatz</t>
  </si>
  <si>
    <t>Bewertungs-
merkmal</t>
  </si>
  <si>
    <t>(1)</t>
  </si>
  <si>
    <t>(2)</t>
  </si>
  <si>
    <t>(3)</t>
  </si>
  <si>
    <t>(4)</t>
  </si>
  <si>
    <t>(1-2)</t>
  </si>
  <si>
    <t>(5-6)</t>
  </si>
  <si>
    <t>9.02</t>
  </si>
  <si>
    <t>9.01</t>
  </si>
  <si>
    <t>8.07</t>
  </si>
  <si>
    <t>8.06</t>
  </si>
  <si>
    <t>8.04</t>
  </si>
  <si>
    <t>8.03</t>
  </si>
  <si>
    <t>8.01</t>
  </si>
  <si>
    <t>7.02</t>
  </si>
  <si>
    <t>7.01</t>
  </si>
  <si>
    <t>6.02</t>
  </si>
  <si>
    <t>6.01</t>
  </si>
  <si>
    <t>5.03</t>
  </si>
  <si>
    <t>5.02</t>
  </si>
  <si>
    <t>5.01</t>
  </si>
  <si>
    <t>4.01</t>
  </si>
  <si>
    <t>3.03</t>
  </si>
  <si>
    <t>3.02</t>
  </si>
  <si>
    <t>3.01</t>
  </si>
  <si>
    <t>2.03</t>
  </si>
  <si>
    <t>2.02</t>
  </si>
  <si>
    <t>2.01</t>
  </si>
  <si>
    <t>1.03</t>
  </si>
  <si>
    <t>1.02</t>
  </si>
  <si>
    <t>1.01</t>
  </si>
  <si>
    <t>h</t>
  </si>
  <si>
    <t>HOAI</t>
  </si>
  <si>
    <t>8.05</t>
  </si>
  <si>
    <t>8.02</t>
  </si>
  <si>
    <t>Einheit</t>
  </si>
  <si>
    <t>Menge</t>
  </si>
  <si>
    <t>4.03</t>
  </si>
  <si>
    <t>6.03</t>
  </si>
  <si>
    <t>7.03</t>
  </si>
  <si>
    <t>4.8</t>
  </si>
  <si>
    <t>5.2</t>
  </si>
  <si>
    <t xml:space="preserve">Die Leistung wird zugeordnet der Honorarzone: </t>
  </si>
  <si>
    <t xml:space="preserve">Summe der ermittelten Punktanzahl: </t>
  </si>
  <si>
    <t>Stundensätze für Leistungsänderungen (soweit nicht über HOAI zu vergüten)</t>
  </si>
  <si>
    <t>Ingenieur nach Ing.-Gesetz</t>
  </si>
  <si>
    <t>Techniker</t>
  </si>
  <si>
    <t>Zellverknüpfungen</t>
  </si>
  <si>
    <t>Mitwirken bei der Freigabe von Sicherheitsleistungen</t>
  </si>
  <si>
    <t>EUR</t>
  </si>
  <si>
    <t>Nebenkosten einschl. Reisekosten</t>
  </si>
  <si>
    <t>Ermittelte
Punktzahl</t>
  </si>
  <si>
    <t>3.1</t>
  </si>
  <si>
    <t xml:space="preserve">Summe </t>
  </si>
  <si>
    <t>5</t>
  </si>
  <si>
    <t>Summe über alle Leistungsphasen</t>
  </si>
  <si>
    <t>Grundleistungen</t>
  </si>
  <si>
    <t>Besondere Leistungen</t>
  </si>
  <si>
    <t>Nebenkosten</t>
  </si>
  <si>
    <t>MwSt.</t>
  </si>
  <si>
    <t xml:space="preserve">Bewertung </t>
  </si>
  <si>
    <t>Objektbetreuung</t>
  </si>
  <si>
    <t>Grundlagenermittlung</t>
  </si>
  <si>
    <t xml:space="preserve">
</t>
  </si>
  <si>
    <t>Zusätzliche Angaben zum Vertrag</t>
  </si>
  <si>
    <t>Fachlich Verantwortlicher</t>
  </si>
  <si>
    <t>Anrechenbare Kosten EUR</t>
  </si>
  <si>
    <t>8.1</t>
  </si>
  <si>
    <t xml:space="preserve">Ortsbesichtigung </t>
  </si>
  <si>
    <t xml:space="preserve">Mitwirken bei der Auftragserteilung </t>
  </si>
  <si>
    <t xml:space="preserve">Vorplanung </t>
  </si>
  <si>
    <t xml:space="preserve">Entwurfsplanung </t>
  </si>
  <si>
    <t xml:space="preserve">Genehmigungsplanung </t>
  </si>
  <si>
    <t xml:space="preserve">Ausführungsplanung </t>
  </si>
  <si>
    <t>Vorbereitung der Vergabe</t>
  </si>
  <si>
    <t>Mitwirkung bei der Vergabe</t>
  </si>
  <si>
    <t>Leistungsphasen</t>
  </si>
  <si>
    <t>5.3</t>
  </si>
  <si>
    <t>5.4</t>
  </si>
  <si>
    <t>Anrechenbare Kosten</t>
  </si>
  <si>
    <t>EURO</t>
  </si>
  <si>
    <t>sehr gering</t>
  </si>
  <si>
    <t>gering</t>
  </si>
  <si>
    <t>durchschnittlich</t>
  </si>
  <si>
    <t>hoch</t>
  </si>
  <si>
    <t>sehr hoch</t>
  </si>
  <si>
    <t xml:space="preserve">Reisekosten </t>
  </si>
  <si>
    <t xml:space="preserve">Sonstige Vereinbarungen: </t>
  </si>
  <si>
    <t>zur Herbeiführung der Vergleichbarkeit der Angebote</t>
  </si>
  <si>
    <t>Stunden für Leistungsänderungen</t>
  </si>
  <si>
    <t>Summe fiktiver Aufwandsansatz</t>
  </si>
  <si>
    <t>EURO/h netto</t>
  </si>
  <si>
    <t>Minderung aufgrund Wiederholung um</t>
  </si>
  <si>
    <t>netto</t>
  </si>
  <si>
    <t xml:space="preserve">Zwischensumme </t>
  </si>
  <si>
    <t>Kosten 
EURO</t>
  </si>
  <si>
    <t>Honorar Min
EURO</t>
  </si>
  <si>
    <t>Honorar Max
EURO</t>
  </si>
  <si>
    <t>Ergebnis
EURO</t>
  </si>
  <si>
    <t>Zone 1 
Min
EURO</t>
  </si>
  <si>
    <t>Zone 2 
Min
EURO</t>
  </si>
  <si>
    <t>Zone 3 
Min
EURO</t>
  </si>
  <si>
    <t>Zone 4  
Min
EURO</t>
  </si>
  <si>
    <t>Zone 5 
Min
EURO</t>
  </si>
  <si>
    <t>Zone 5 
Max
EURO</t>
  </si>
  <si>
    <t>Zellverknüpfung</t>
  </si>
  <si>
    <t>Hinweise zur Bedienung für den Bieter</t>
  </si>
  <si>
    <t>Wertung Honorarangebot über fiktiven Aufwandsansatz</t>
  </si>
  <si>
    <t>z.B. Mehrfertigungen</t>
  </si>
  <si>
    <t>(&lt;&gt; HT)</t>
  </si>
  <si>
    <t>Bieter:</t>
  </si>
  <si>
    <t>(= HT)</t>
  </si>
  <si>
    <t>(Keine Eingabe)</t>
  </si>
  <si>
    <t>(Eingabe mehrfach)</t>
  </si>
  <si>
    <t>(Ber.Honorar)</t>
  </si>
  <si>
    <t>Angaben zur Art des Honorars</t>
  </si>
  <si>
    <t>(Eingabe richtig)</t>
  </si>
  <si>
    <t>(Felder werden nur rot, wenn Vorgabe durch AG erfolgt ist)</t>
  </si>
  <si>
    <t>§ 7 (1)</t>
  </si>
  <si>
    <t/>
  </si>
  <si>
    <t>Entsprechend der Unverbindlichkeit der Honorarsätze kann vom Bieter eine Erhöhung oder Minderung des Honorars in Prozent angeboten werden.</t>
  </si>
  <si>
    <t>pauschal in Prozent des Nettohonorars:</t>
  </si>
  <si>
    <t>insgesamt pauschal in EURO:</t>
  </si>
  <si>
    <t>Ergänzende Vereinbarung zu den Nebenkosten</t>
  </si>
  <si>
    <t>Minderung des Basishonorars:</t>
  </si>
  <si>
    <t>zzgl. MwSt.</t>
  </si>
  <si>
    <t>Erhöhung des Basishonorars:</t>
  </si>
  <si>
    <t>Hinweise zur Bedienung für den Auftraggeber</t>
  </si>
  <si>
    <t>Fachbereich</t>
  </si>
  <si>
    <t>Finanzierung</t>
  </si>
  <si>
    <t>Bundesmaßnahme</t>
  </si>
  <si>
    <t>Straßenbau</t>
  </si>
  <si>
    <t>Hochbau</t>
  </si>
  <si>
    <t>9.03</t>
  </si>
  <si>
    <t>9.04</t>
  </si>
  <si>
    <t>Anmerkung:</t>
  </si>
  <si>
    <t>Leistungsstufe 1C
Leistungsphase 3: Entwurfsplanung</t>
  </si>
  <si>
    <t>Leistungsstufe 1B
Leistungsphase 2: Vorplanung</t>
  </si>
  <si>
    <t xml:space="preserve">Leistungsstufe 1A
Leistungsphase 1: Grundlagenermittlung </t>
  </si>
  <si>
    <t>Leistungsstufe 2
Leistungsphase 5: Ausführungsplanung</t>
  </si>
  <si>
    <t>Leistungsstufe 3A
Leistungsphase 6: Vorbereitung der Vergabe</t>
  </si>
  <si>
    <t>Leistungsstufe 3B
Leistungsphase 7: Mitwirkung bei der Vergabe</t>
  </si>
  <si>
    <t>Leistungsstufe 5
Leistungsphase 9: Objektbetreuung</t>
  </si>
  <si>
    <t>zu Leistungsstufe 1A</t>
  </si>
  <si>
    <t>zu Leistungsstufe 1B</t>
  </si>
  <si>
    <t>zu Leistungsstufe 1C</t>
  </si>
  <si>
    <t>zu Leistungsstufe 1D</t>
  </si>
  <si>
    <t>zu Leistungsstufe 2</t>
  </si>
  <si>
    <t>zu Leistungsstufe 3A</t>
  </si>
  <si>
    <t>zu Leistungsstufe 3B</t>
  </si>
  <si>
    <t>zu Leistungsstufe 4</t>
  </si>
  <si>
    <t>zu Leistungssstufe 5</t>
  </si>
  <si>
    <t>1.1</t>
  </si>
  <si>
    <t>1.2</t>
  </si>
  <si>
    <t>2.1</t>
  </si>
  <si>
    <t>2.2</t>
  </si>
  <si>
    <r>
      <t>nach Kostenrahmen</t>
    </r>
    <r>
      <rPr>
        <sz val="8"/>
        <color theme="1"/>
        <rFont val="Arial"/>
        <family val="2"/>
      </rPr>
      <t xml:space="preserve"> (nur bei Straßenbau)</t>
    </r>
  </si>
  <si>
    <t>Bezeichnung Tabellenblatt:</t>
  </si>
  <si>
    <t>Teil</t>
  </si>
  <si>
    <t>A</t>
  </si>
  <si>
    <t>B</t>
  </si>
  <si>
    <t>Ermittlung der anrechenbaren Kosten</t>
  </si>
  <si>
    <t>E</t>
  </si>
  <si>
    <t>Honorarberechnung</t>
  </si>
  <si>
    <t>F</t>
  </si>
  <si>
    <t>G</t>
  </si>
  <si>
    <t>H</t>
  </si>
  <si>
    <t>Honorarabrechnung</t>
  </si>
  <si>
    <t>Teil A</t>
  </si>
  <si>
    <t>Teil B</t>
  </si>
  <si>
    <t xml:space="preserve">Fachliche Bewertung der innerhalb der Verjährungsfristen für </t>
  </si>
  <si>
    <t>Gewährleistungsansprüche festgestellten Mängel, längstens jedoch bis zum Ablauf von fünf Jahren seit Abnahme der Leistung, einschließlich notwendiger Begehungen</t>
  </si>
  <si>
    <t>anderer an der Planung fachlich Beteiligter</t>
  </si>
  <si>
    <t>Teil E</t>
  </si>
  <si>
    <t>Teil F</t>
  </si>
  <si>
    <t xml:space="preserve">Überwachen der Mängelbeseitigung innerhalb der </t>
  </si>
  <si>
    <t>Verjährungsfristen</t>
  </si>
  <si>
    <t>Leistungsstufe 1
Leistungsphase 3: Entwurfsplanung</t>
  </si>
  <si>
    <t>Leistungsstufe 1
Leistungsphase 4: Genehmigungsplanung</t>
  </si>
  <si>
    <t>Leistungsstufe 3
Leistungsphase 6: Vorbereitung der Vergabe</t>
  </si>
  <si>
    <t>Leistungsstufe 3
Leistungsphase 7: Mitwirkung bei der Vergabe</t>
  </si>
  <si>
    <t>zu Leistungsstufe 1</t>
  </si>
  <si>
    <t>1.04</t>
  </si>
  <si>
    <t>1.05</t>
  </si>
  <si>
    <t>1.06</t>
  </si>
  <si>
    <t>2.04</t>
  </si>
  <si>
    <t>2.05</t>
  </si>
  <si>
    <t>2.06</t>
  </si>
  <si>
    <t>zu Leistungsstufe 3</t>
  </si>
  <si>
    <t>3.04</t>
  </si>
  <si>
    <t>3.05</t>
  </si>
  <si>
    <t>3.06</t>
  </si>
  <si>
    <t>StB-C1</t>
  </si>
  <si>
    <t>HB-C1</t>
  </si>
  <si>
    <t>HB-C2</t>
  </si>
  <si>
    <t>StB-D1</t>
  </si>
  <si>
    <t>HB-D1</t>
  </si>
  <si>
    <t>HB-D2</t>
  </si>
  <si>
    <t>Teil G</t>
  </si>
  <si>
    <t xml:space="preserve">Leistungsphase 1: Grundlagenermittlung </t>
  </si>
  <si>
    <t>-</t>
  </si>
  <si>
    <t>Leistungsphase 2: Vorplanung</t>
  </si>
  <si>
    <t>Leistungsphase 4: Genehmigungsplanung</t>
  </si>
  <si>
    <t>Leistungsphase 5: Ausführungsplanung</t>
  </si>
  <si>
    <t>Leistungsphase 6: Vorbereitung der Vergabe</t>
  </si>
  <si>
    <t>Leistungsphase 7: Mitwirkung bei der Vergabe</t>
  </si>
  <si>
    <t xml:space="preserve">Fertigstellung des Vergabevermerkes </t>
  </si>
  <si>
    <t>Leistungsphase 9: Objektbetreuung</t>
  </si>
  <si>
    <t>zu Leistungsphase 1</t>
  </si>
  <si>
    <t>zu Leistungsphase 2</t>
  </si>
  <si>
    <t>2.07</t>
  </si>
  <si>
    <t>2.08</t>
  </si>
  <si>
    <t>2.09</t>
  </si>
  <si>
    <t>2.10</t>
  </si>
  <si>
    <t>zu Leistungsphase 3</t>
  </si>
  <si>
    <t>3.07</t>
  </si>
  <si>
    <t>3.08</t>
  </si>
  <si>
    <t>3.09</t>
  </si>
  <si>
    <t>3.10</t>
  </si>
  <si>
    <t>zu Leistungsphase 4</t>
  </si>
  <si>
    <t>4.02</t>
  </si>
  <si>
    <t>4.04</t>
  </si>
  <si>
    <t>4.05</t>
  </si>
  <si>
    <t>zu Leistungsphase 5</t>
  </si>
  <si>
    <t>5.04</t>
  </si>
  <si>
    <t>5.05</t>
  </si>
  <si>
    <t>5.06</t>
  </si>
  <si>
    <t>zu Leistungsphase 6</t>
  </si>
  <si>
    <t>zu Leistungsphase 7</t>
  </si>
  <si>
    <t>zu Leistungsphase 8</t>
  </si>
  <si>
    <t>zu Leistungsphase 9</t>
  </si>
  <si>
    <t>Leistungsstufe 1
Leistungsphase 2: Vorplanung</t>
  </si>
  <si>
    <t>* VHF Bayern - Abzug 0,10 %, Grundleistung obliegt dem Auftraggeber</t>
  </si>
  <si>
    <r>
      <rPr>
        <b/>
        <sz val="10"/>
        <color theme="1"/>
        <rFont val="Arial"/>
        <family val="2"/>
      </rPr>
      <t xml:space="preserve">Berechnung für </t>
    </r>
    <r>
      <rPr>
        <sz val="10"/>
        <color theme="1"/>
        <rFont val="Arial"/>
        <family val="2"/>
      </rPr>
      <t>Wiederholung Nr.:</t>
    </r>
  </si>
  <si>
    <t>Auftragsabwicklung</t>
  </si>
  <si>
    <t>beauf-tragt</t>
  </si>
  <si>
    <t>beauftragte Summe</t>
  </si>
  <si>
    <t>v.H.</t>
  </si>
  <si>
    <t>Honorarzone:</t>
  </si>
  <si>
    <t>Minderung/ Erhöhung des Basishonorars § 7 (1) HOAI</t>
  </si>
  <si>
    <t>a)</t>
  </si>
  <si>
    <t xml:space="preserve">Summe Leistungsphase 1 (HOAI/ RBBau max.0,00 %) </t>
  </si>
  <si>
    <t>Summe Leistungsstufe 2:</t>
  </si>
  <si>
    <t>b)</t>
  </si>
  <si>
    <t>c)</t>
  </si>
  <si>
    <t>d)</t>
  </si>
  <si>
    <t>e)</t>
  </si>
  <si>
    <t>f)</t>
  </si>
  <si>
    <t>g)</t>
  </si>
  <si>
    <t>h)</t>
  </si>
  <si>
    <t>i)</t>
  </si>
  <si>
    <t>j)</t>
  </si>
  <si>
    <t>k)</t>
  </si>
  <si>
    <t>v.H.-Satz</t>
  </si>
  <si>
    <t>Steuerung Arbeitsmappe:</t>
  </si>
  <si>
    <t>psch</t>
  </si>
  <si>
    <t>Ermittlung des Honorars</t>
  </si>
  <si>
    <t>Name</t>
  </si>
  <si>
    <t>Qualifikation</t>
  </si>
  <si>
    <t>Lph 1</t>
  </si>
  <si>
    <t>Hauptauftrag</t>
  </si>
  <si>
    <t>Bezeichnung</t>
  </si>
  <si>
    <t>Abrechnung</t>
  </si>
  <si>
    <t>Honorarsumme (kummulativ)</t>
  </si>
  <si>
    <t>bisher abgerechnet:</t>
  </si>
  <si>
    <t>gem. §12  VI.1 AVB (Hochbau)</t>
  </si>
  <si>
    <t xml:space="preserve">Summe Leistungsstufe 1 </t>
  </si>
  <si>
    <t xml:space="preserve">Summe Leistungsstufe 2 </t>
  </si>
  <si>
    <t xml:space="preserve">Summe Leistungsstufe 3 </t>
  </si>
  <si>
    <t xml:space="preserve">Summe Leistungsphase 9 </t>
  </si>
  <si>
    <t xml:space="preserve">Summe Leistungsphase 1 </t>
  </si>
  <si>
    <t xml:space="preserve">Summe Leistungsphase 2 </t>
  </si>
  <si>
    <t xml:space="preserve">Summe Leistungsphase 3 </t>
  </si>
  <si>
    <t xml:space="preserve">Summe Leistungsphase 4 </t>
  </si>
  <si>
    <t xml:space="preserve">Summe Leistungsphase 5 </t>
  </si>
  <si>
    <t xml:space="preserve">Summe Leistungsphase 6 </t>
  </si>
  <si>
    <t xml:space="preserve">Summe Leistungsphase 7 </t>
  </si>
  <si>
    <t>Wertungssumme</t>
  </si>
  <si>
    <t>Honorar für die Besonderen Leistungen wird vereinbart in Höhe von</t>
  </si>
  <si>
    <t xml:space="preserve">Besondere Leistungen </t>
  </si>
  <si>
    <t>Die Grundleistungen werden bewertet mit:</t>
  </si>
  <si>
    <t>Honorar für Grundleistungen in Höhe von</t>
  </si>
  <si>
    <t>Auftragssumme</t>
  </si>
  <si>
    <t>Honorartafel</t>
  </si>
  <si>
    <t>[v.H.-Satz]</t>
  </si>
  <si>
    <t>mit konkretisierter Leistungsbeschreibung (kursiv)</t>
  </si>
  <si>
    <t>7.1</t>
  </si>
  <si>
    <t>7.2</t>
  </si>
  <si>
    <t>7.3</t>
  </si>
  <si>
    <t>7.4</t>
  </si>
  <si>
    <t>9.1</t>
  </si>
  <si>
    <t>9.2</t>
  </si>
  <si>
    <t>10.1</t>
  </si>
  <si>
    <t>10.2</t>
  </si>
  <si>
    <t>16.1</t>
  </si>
  <si>
    <t>16.2</t>
  </si>
  <si>
    <t>16.3</t>
  </si>
  <si>
    <t>17.1</t>
  </si>
  <si>
    <t>17.2</t>
  </si>
  <si>
    <t>Honorar für Grundleistungen und Besondere Leistungen in Höhe von</t>
  </si>
  <si>
    <t>Teilleistung &gt;0</t>
  </si>
  <si>
    <t>Lph 2</t>
  </si>
  <si>
    <t>Lph 3</t>
  </si>
  <si>
    <t>Lph 4</t>
  </si>
  <si>
    <t>Lph 5</t>
  </si>
  <si>
    <t>Lph 6</t>
  </si>
  <si>
    <t>Lph 7</t>
  </si>
  <si>
    <t>Lph 8</t>
  </si>
  <si>
    <t>Lph 9</t>
  </si>
  <si>
    <t>Prozent</t>
  </si>
  <si>
    <t>Grundlst.</t>
  </si>
  <si>
    <t>Summe</t>
  </si>
  <si>
    <t>Landesmaßnahme / Dritte</t>
  </si>
  <si>
    <t>Es sind mehrere Personen für die Leistungsphasen fachlich verantwortlich.</t>
  </si>
  <si>
    <t>Maßnahme:</t>
  </si>
  <si>
    <t>Vergabenr.:</t>
  </si>
  <si>
    <t>Maßnahmennr:</t>
  </si>
  <si>
    <t>Angaben zur Maßnahme</t>
  </si>
  <si>
    <t>Projektgrundlagen</t>
  </si>
  <si>
    <r>
      <t>Bezeichnung Tabellenblatt</t>
    </r>
    <r>
      <rPr>
        <sz val="10"/>
        <color theme="1"/>
        <rFont val="Arial"/>
        <family val="2"/>
      </rPr>
      <t xml:space="preserve"> </t>
    </r>
    <r>
      <rPr>
        <sz val="8"/>
        <color theme="1"/>
        <rFont val="Arial"/>
        <family val="2"/>
      </rPr>
      <t>(mit Link)</t>
    </r>
  </si>
  <si>
    <t>Basissatz</t>
  </si>
  <si>
    <t>Angabe der Honorarzone</t>
  </si>
  <si>
    <t>Teil StB-C1</t>
  </si>
  <si>
    <t>Teil HB-C1</t>
  </si>
  <si>
    <t>Teil HB-C2</t>
  </si>
  <si>
    <t>Teil StB-D1</t>
  </si>
  <si>
    <t>Teil HB-D1</t>
  </si>
  <si>
    <t>Teil HB-D2</t>
  </si>
  <si>
    <r>
      <t xml:space="preserve">Kosten der </t>
    </r>
    <r>
      <rPr>
        <b/>
        <sz val="10"/>
        <rFont val="Arial"/>
        <family val="2"/>
      </rPr>
      <t>mitzuverarbeitenden Bausubstanz</t>
    </r>
    <r>
      <rPr>
        <sz val="10"/>
        <rFont val="Arial"/>
        <family val="2"/>
      </rPr>
      <t xml:space="preserve"> mvB </t>
    </r>
    <r>
      <rPr>
        <sz val="8"/>
        <color theme="1"/>
        <rFont val="Arial"/>
        <family val="2"/>
      </rPr>
      <t>(§ 4 (3) HOAI)</t>
    </r>
  </si>
  <si>
    <t xml:space="preserve">Klären der Aufgabenstellung aufgrund der Vorgaben oder der </t>
  </si>
  <si>
    <t>Objektbegehung zur Mängelfeststellung vor Ablauf der</t>
  </si>
  <si>
    <t>Verjährungsfristen für Mängelansprüche gegenüber den ausführenden Unternehmen</t>
  </si>
  <si>
    <t>ausführenden Unternehmen</t>
  </si>
  <si>
    <t xml:space="preserve">Vergleichen der Ausschreibungsergebnisse mit den vom </t>
  </si>
  <si>
    <t>Erarbeiten der Ausführungsplanung auf Grundlage der</t>
  </si>
  <si>
    <t>an der Planung fachlich Beteiligter</t>
  </si>
  <si>
    <t>Rahmenbedingungen</t>
  </si>
  <si>
    <t>anrechenbare Kosten</t>
  </si>
  <si>
    <t xml:space="preserve">Klären der Aufgabenstellung auf Grund der Vorgaben oder </t>
  </si>
  <si>
    <t xml:space="preserve">Teilnehmen an und Auswerten von Aufklärungsgesprächen </t>
  </si>
  <si>
    <t xml:space="preserve">Erstellen der Vergabevorschläge unter Verwendung der </t>
  </si>
  <si>
    <t>Muster des VHB Bayern, Dokumentation des Vergabeverfahrens</t>
  </si>
  <si>
    <t xml:space="preserve">Objektbegehung zur Mängelfeststellung vor Ablauf der </t>
  </si>
  <si>
    <t>Honorarübersicht</t>
  </si>
  <si>
    <t>psch.</t>
  </si>
  <si>
    <t>Verjährungsfrist</t>
  </si>
  <si>
    <t>3.2</t>
  </si>
  <si>
    <t>Bei dem Berechnungshonorar handelt es sich um ein</t>
  </si>
  <si>
    <t>Basishonorar für die Grundleistungen (100% des Leistungsbildes)</t>
  </si>
  <si>
    <t>(Honorar &lt;&gt; HT)</t>
  </si>
  <si>
    <t>%</t>
  </si>
  <si>
    <t xml:space="preserve">Leistungsstufe/ Leistungsphase </t>
  </si>
  <si>
    <r>
      <rPr>
        <b/>
        <sz val="10"/>
        <color theme="1"/>
        <rFont val="Arial"/>
        <family val="2"/>
      </rPr>
      <t xml:space="preserve">Honorarzone: 
 </t>
    </r>
    <r>
      <rPr>
        <sz val="8"/>
        <color theme="1"/>
        <rFont val="Arial"/>
        <family val="2"/>
      </rPr>
      <t>siehe Teil B</t>
    </r>
  </si>
  <si>
    <r>
      <t>Zum Honorar für Grundleistungen wird für</t>
    </r>
    <r>
      <rPr>
        <b/>
        <sz val="10"/>
        <color theme="1"/>
        <rFont val="Arial"/>
        <family val="2"/>
      </rPr>
      <t xml:space="preserve"> Instandsetzung und Instandhaltung</t>
    </r>
    <r>
      <rPr>
        <sz val="10"/>
        <color theme="1"/>
        <rFont val="Arial"/>
        <family val="2"/>
      </rPr>
      <t xml:space="preserve"> ein </t>
    </r>
  </si>
  <si>
    <t>pauschal in Prozent des Nettohonorars nach Leistungsphasen:</t>
  </si>
  <si>
    <t xml:space="preserve"> erbrachte Leistung
</t>
  </si>
  <si>
    <t>Teil dieser Angebotsabfrage, -erstellung und Abrechnung sind:</t>
  </si>
  <si>
    <t xml:space="preserve">  Honorarzone</t>
  </si>
  <si>
    <t>StB Grundleistung</t>
  </si>
  <si>
    <t>HB Grundleist. Land</t>
  </si>
  <si>
    <t>HB Grundleist. Bund</t>
  </si>
  <si>
    <t>StB Besondere Lstg.</t>
  </si>
  <si>
    <t>10.3</t>
  </si>
  <si>
    <t>10.4</t>
  </si>
  <si>
    <t>Honorar - Hauptauftrag</t>
  </si>
  <si>
    <t>Auszahlungsbetrag:</t>
  </si>
  <si>
    <t>Fachlich Verantwortliche für die Erbringung der vertraglichen Leistung:</t>
  </si>
  <si>
    <t>Vorläufiges Honorar</t>
  </si>
  <si>
    <r>
      <rPr>
        <b/>
        <sz val="12"/>
        <color theme="1"/>
        <rFont val="Arial"/>
        <family val="2"/>
      </rPr>
      <t xml:space="preserve">Grundleistungen Straßenbau
</t>
    </r>
    <r>
      <rPr>
        <sz val="8"/>
        <color theme="1"/>
        <rFont val="Arial"/>
        <family val="2"/>
      </rPr>
      <t xml:space="preserve">HOAI-Text gemäß Leistungsbild
</t>
    </r>
    <r>
      <rPr>
        <i/>
        <sz val="8"/>
        <color theme="1"/>
        <rFont val="Arial"/>
        <family val="2"/>
      </rPr>
      <t xml:space="preserve">
</t>
    </r>
  </si>
  <si>
    <r>
      <t xml:space="preserve">Beschreibung der Besonderen Leistungen Straßenbau
</t>
    </r>
    <r>
      <rPr>
        <sz val="8"/>
        <color theme="1"/>
        <rFont val="Arial"/>
        <family val="2"/>
      </rPr>
      <t>Leistungstext</t>
    </r>
    <r>
      <rPr>
        <sz val="8"/>
        <color rgb="FF0070C0"/>
        <rFont val="Arial"/>
        <family val="2"/>
      </rPr>
      <t xml:space="preserve">
</t>
    </r>
  </si>
  <si>
    <t>Hochbau  Land</t>
  </si>
  <si>
    <t>Hochbau  Bund</t>
  </si>
  <si>
    <t>zuzüglich:</t>
  </si>
  <si>
    <t>abzüglich:</t>
  </si>
  <si>
    <t>Begründung:</t>
  </si>
  <si>
    <t>Ingenieurbauwerk m. großer Längenausdehnung unter gl. Bed.</t>
  </si>
  <si>
    <t>Inhalt</t>
  </si>
  <si>
    <t>Festlegung der Grundleistungen Hochbau - Bund</t>
  </si>
  <si>
    <t>Festlegung der Grundleistungen Straßenbau</t>
  </si>
  <si>
    <t>Festlegung der Grundleistungen Hochbau - Land</t>
  </si>
  <si>
    <t>Berechnung des Honorars</t>
  </si>
  <si>
    <t>Festlegung der Besonderen Leistungen Straßenbau</t>
  </si>
  <si>
    <t>Ermittlung der Honorarzone</t>
  </si>
  <si>
    <t>Vorbereiten der Unterlagen für die Zuschlagserteilung sowie die Erstellung aller erforderlichen Schriftstücke zum Abschließen des Verfahrens</t>
  </si>
  <si>
    <r>
      <rPr>
        <b/>
        <sz val="10"/>
        <color theme="1"/>
        <rFont val="Arial"/>
        <family val="2"/>
      </rPr>
      <t>Vorgabe AG</t>
    </r>
    <r>
      <rPr>
        <b/>
        <sz val="8"/>
        <color theme="1"/>
        <rFont val="Arial"/>
        <family val="2"/>
      </rPr>
      <t xml:space="preserve">
[optional]</t>
    </r>
  </si>
  <si>
    <r>
      <rPr>
        <b/>
        <sz val="10"/>
        <color theme="1"/>
        <rFont val="Arial"/>
        <family val="2"/>
      </rPr>
      <t xml:space="preserve">pauschal </t>
    </r>
    <r>
      <rPr>
        <b/>
        <sz val="8"/>
        <color theme="1"/>
        <rFont val="Arial"/>
        <family val="2"/>
      </rPr>
      <t xml:space="preserve">
[EURO netto]</t>
    </r>
  </si>
  <si>
    <r>
      <rPr>
        <b/>
        <sz val="10"/>
        <color theme="1"/>
        <rFont val="Arial"/>
        <family val="2"/>
      </rPr>
      <t xml:space="preserve">GP </t>
    </r>
    <r>
      <rPr>
        <b/>
        <sz val="8"/>
        <color theme="1"/>
        <rFont val="Arial"/>
        <family val="2"/>
      </rPr>
      <t xml:space="preserve">
[EURO netto]</t>
    </r>
  </si>
  <si>
    <r>
      <t xml:space="preserve">pauschal
</t>
    </r>
    <r>
      <rPr>
        <sz val="10"/>
        <color theme="1"/>
        <rFont val="Arial"/>
        <family val="2"/>
      </rPr>
      <t>[</t>
    </r>
    <r>
      <rPr>
        <b/>
        <sz val="8"/>
        <color theme="1"/>
        <rFont val="Arial"/>
        <family val="2"/>
      </rPr>
      <t>EURO netto]</t>
    </r>
  </si>
  <si>
    <r>
      <t xml:space="preserve">Vorgabe AG
</t>
    </r>
    <r>
      <rPr>
        <sz val="10"/>
        <color theme="1"/>
        <rFont val="Arial"/>
        <family val="2"/>
      </rPr>
      <t>[</t>
    </r>
    <r>
      <rPr>
        <b/>
        <sz val="8"/>
        <color theme="1"/>
        <rFont val="Arial"/>
        <family val="2"/>
      </rPr>
      <t>optional]</t>
    </r>
  </si>
  <si>
    <r>
      <t xml:space="preserve">GP 
</t>
    </r>
    <r>
      <rPr>
        <sz val="10"/>
        <color theme="1"/>
        <rFont val="Arial"/>
        <family val="2"/>
      </rPr>
      <t>[</t>
    </r>
    <r>
      <rPr>
        <b/>
        <sz val="8"/>
        <color theme="1"/>
        <rFont val="Arial"/>
        <family val="2"/>
      </rPr>
      <t>EURO netto]</t>
    </r>
  </si>
  <si>
    <r>
      <rPr>
        <b/>
        <sz val="10"/>
        <color theme="1"/>
        <rFont val="Arial"/>
        <family val="2"/>
      </rPr>
      <t xml:space="preserve">EP  </t>
    </r>
    <r>
      <rPr>
        <b/>
        <sz val="8"/>
        <color theme="1"/>
        <rFont val="Arial"/>
        <family val="2"/>
      </rPr>
      <t xml:space="preserve">
[EURO netto]</t>
    </r>
  </si>
  <si>
    <t xml:space="preserve">Bewertung
</t>
  </si>
  <si>
    <t>6.1</t>
  </si>
  <si>
    <t>8.2</t>
  </si>
  <si>
    <t>8.3</t>
  </si>
  <si>
    <t>8.4</t>
  </si>
  <si>
    <t>15.1</t>
  </si>
  <si>
    <t>15.2</t>
  </si>
  <si>
    <t>15.3</t>
  </si>
  <si>
    <t xml:space="preserve">Bewertung
</t>
  </si>
  <si>
    <t>Abrechnung des Honorars</t>
  </si>
  <si>
    <t>Orientie-rungswert</t>
  </si>
  <si>
    <t xml:space="preserve">Orientie-rungswert
</t>
  </si>
  <si>
    <t>Leistungsstufe 1D
Leistungsphase 4: Genehmigungsplanung</t>
  </si>
  <si>
    <r>
      <rPr>
        <i/>
        <vertAlign val="superscript"/>
        <sz val="8"/>
        <rFont val="Arial"/>
        <family val="2"/>
      </rPr>
      <t>1</t>
    </r>
    <r>
      <rPr>
        <i/>
        <sz val="8"/>
        <rFont val="Arial"/>
        <family val="2"/>
      </rPr>
      <t xml:space="preserve"> Nur bei Baumaßnahmen der Gaststreitkräfte</t>
    </r>
  </si>
  <si>
    <t>Dokumentation des Vergabeverfahrens</t>
  </si>
  <si>
    <t>4.06</t>
  </si>
  <si>
    <t xml:space="preserve"> Summe Leistungsstufe 4 </t>
  </si>
  <si>
    <t xml:space="preserve">Summe Leistungsstufe 5 </t>
  </si>
  <si>
    <r>
      <t xml:space="preserve">bei im Wesentlichen gleichen Ingenieurbauwerken wird nach § 11 (3) HOAI eine Minderung der Prozentsätze der Leistungsphasen 1 - 6 für Wiederholungen vereinbart.
</t>
    </r>
    <r>
      <rPr>
        <sz val="8"/>
        <color theme="1"/>
        <rFont val="Arial"/>
        <family val="2"/>
      </rPr>
      <t>(1. bis 4. Wiederholung 50 %, 5. bis 7. Wiederholung 60 % und ab 8. Wiederholung 90 v.H. Minderung)</t>
    </r>
  </si>
  <si>
    <t>EP</t>
  </si>
  <si>
    <t>Basishonorar Leistungsphasen 1 bis 9</t>
  </si>
  <si>
    <t>Leistungsstufen/ 
   Leistungsphasen</t>
  </si>
  <si>
    <t>Vertragsergänzung</t>
  </si>
  <si>
    <t>Honorar incl. Vertragsergänzungen</t>
  </si>
  <si>
    <t>[netto]</t>
  </si>
  <si>
    <t>Nr.</t>
  </si>
  <si>
    <t>incl. Stufenabruf Nr.:</t>
  </si>
  <si>
    <r>
      <t>Berechnung Basishonorar</t>
    </r>
    <r>
      <rPr>
        <sz val="10"/>
        <color theme="1"/>
        <rFont val="Arial"/>
        <family val="2"/>
      </rPr>
      <t xml:space="preserve"> </t>
    </r>
  </si>
  <si>
    <t>der Differenz z.oberen Honorarsatz der Honorartafel</t>
  </si>
  <si>
    <t>Übertrag Honorar</t>
  </si>
  <si>
    <t>Folgende hier aufgeführten Kosten werden gesondert auf Einzelnachweis vergütet:</t>
  </si>
  <si>
    <t>Die Nebenkosten nach § 14 HOAI sind im Angebotsdokument anzugeben.</t>
  </si>
  <si>
    <t>Endgültiges Honorar (pauschal)</t>
  </si>
  <si>
    <t>Leistungsstufe 1
Leistungsphase 1: Grundlagenermittlung  -  Entscheidungsunterlage-Bau</t>
  </si>
  <si>
    <t xml:space="preserve">Klären der Aufgabenstellung auf Grund der Vorgaben oder der </t>
  </si>
  <si>
    <t xml:space="preserve">Bedarfsplanung des Auftraggebers </t>
  </si>
  <si>
    <t>Planung fachlich Beteiligter</t>
  </si>
  <si>
    <t>Ortsbesichtigung</t>
  </si>
  <si>
    <t xml:space="preserve">Zusammenfassen, Erläutern und Dokumentieren der Ergebnisse </t>
  </si>
  <si>
    <t xml:space="preserve">Honorarabrechnung
</t>
  </si>
  <si>
    <t>Ermittlung der Bewertungspunkte 
nach Schwierigkeitsgrad gem. § 5 (1) HOAI</t>
  </si>
  <si>
    <r>
      <t>Anrechenbare Kosten</t>
    </r>
    <r>
      <rPr>
        <b/>
        <sz val="8"/>
        <color theme="1"/>
        <rFont val="Arial"/>
        <family val="2"/>
      </rPr>
      <t xml:space="preserve"> </t>
    </r>
    <r>
      <rPr>
        <sz val="8"/>
        <color theme="1"/>
        <rFont val="Arial"/>
        <family val="2"/>
      </rPr>
      <t>für Leistungsphasen 1 bis 9</t>
    </r>
  </si>
  <si>
    <t>4.10</t>
  </si>
  <si>
    <t>6.2</t>
  </si>
  <si>
    <t>11.1</t>
  </si>
  <si>
    <t>11.2</t>
  </si>
  <si>
    <t>11.3</t>
  </si>
  <si>
    <r>
      <t xml:space="preserve">Die Nebenkosten nach § 14 HOAI werden nicht gesondert erstattet. </t>
    </r>
    <r>
      <rPr>
        <sz val="8"/>
        <color theme="1"/>
        <rFont val="Arial"/>
        <family val="2"/>
      </rPr>
      <t>[ausgenommen Z 11.1]</t>
    </r>
  </si>
  <si>
    <t>16.4</t>
  </si>
  <si>
    <t>16.5</t>
  </si>
  <si>
    <t>16.6</t>
  </si>
  <si>
    <t>16.7</t>
  </si>
  <si>
    <t>16.8</t>
  </si>
  <si>
    <t>16.9</t>
  </si>
  <si>
    <t>17.3</t>
  </si>
  <si>
    <t>7.5</t>
  </si>
  <si>
    <t>7.6</t>
  </si>
  <si>
    <t>10.5</t>
  </si>
  <si>
    <t>10.6</t>
  </si>
  <si>
    <t>10.7</t>
  </si>
  <si>
    <t>10.8</t>
  </si>
  <si>
    <t>10.9</t>
  </si>
  <si>
    <t>10.10</t>
  </si>
  <si>
    <t>10.11</t>
  </si>
  <si>
    <t>10.12</t>
  </si>
  <si>
    <t>10.13</t>
  </si>
  <si>
    <t>10.14</t>
  </si>
  <si>
    <t>10.15</t>
  </si>
  <si>
    <t>16.10</t>
  </si>
  <si>
    <t>16.11</t>
  </si>
  <si>
    <t>16.12</t>
  </si>
  <si>
    <t>16.13</t>
  </si>
  <si>
    <t>16.14</t>
  </si>
  <si>
    <t>16.15</t>
  </si>
  <si>
    <t>16.16</t>
  </si>
  <si>
    <t>16.17</t>
  </si>
  <si>
    <t>16.18</t>
  </si>
  <si>
    <t>Projektgrundlagen / Hinweise</t>
  </si>
  <si>
    <t>Grundleistungen Straßenbau</t>
  </si>
  <si>
    <t>Grundleistungen Hochbau Land</t>
  </si>
  <si>
    <t>Grundleistungen Hochbau Bund</t>
  </si>
  <si>
    <t>Besondere Leistungen Straßenbau</t>
  </si>
  <si>
    <t>Besondere Leistungen Hochbau Land</t>
  </si>
  <si>
    <t>Besondere Leistungen Hochbau Bund</t>
  </si>
  <si>
    <t>8.5</t>
  </si>
  <si>
    <t xml:space="preserve">Wiederholungen nach § 11 (3) HOAI </t>
  </si>
  <si>
    <t>17</t>
  </si>
  <si>
    <t>18.1</t>
  </si>
  <si>
    <t>18.2</t>
  </si>
  <si>
    <t>7.7</t>
  </si>
  <si>
    <t>7.8</t>
  </si>
  <si>
    <t>16.99</t>
  </si>
  <si>
    <t>Für Wiederholungen nach § 11 (3) HOAI mit Minderung der Leistungsphasen 1 - 6</t>
  </si>
  <si>
    <t>7.9</t>
  </si>
  <si>
    <r>
      <t>Angebotssumme</t>
    </r>
    <r>
      <rPr>
        <sz val="10"/>
        <color theme="1"/>
        <rFont val="Arial"/>
        <family val="2"/>
      </rPr>
      <t xml:space="preserve"> netto</t>
    </r>
    <r>
      <rPr>
        <sz val="8"/>
        <color theme="1"/>
        <rFont val="Arial"/>
        <family val="2"/>
      </rPr>
      <t xml:space="preserve"> </t>
    </r>
    <r>
      <rPr>
        <i/>
        <sz val="8"/>
        <color theme="1"/>
        <rFont val="Arial"/>
        <family val="2"/>
      </rPr>
      <t>[ Z 12 + Z 19 ]</t>
    </r>
  </si>
  <si>
    <t>(Eingabe 'Einzelleistung' richtig)</t>
  </si>
  <si>
    <t>Die Angebotssumme wird zur Ermittlung der Wertungsreihenfolge herangezogen; jedoch nicht Vertragsbestandteil!</t>
  </si>
  <si>
    <t xml:space="preserve">Summe Leistungsphase 8 </t>
  </si>
  <si>
    <t>Vergleich der Kostenberechnung mit der Kostenschätzung</t>
  </si>
  <si>
    <t xml:space="preserve">Summe Leistungsstufe 1A </t>
  </si>
  <si>
    <t xml:space="preserve">Summe Leistungsstufe 1B </t>
  </si>
  <si>
    <t xml:space="preserve">Summe Leistungsstufe 1C </t>
  </si>
  <si>
    <t xml:space="preserve">Summe Leistungsstufe 1D </t>
  </si>
  <si>
    <t xml:space="preserve">Summe Leistungsstufe 3A </t>
  </si>
  <si>
    <t xml:space="preserve">Summe Leistungsstufe 3B </t>
  </si>
  <si>
    <t xml:space="preserve">Summe Leistungsstufe 4 </t>
  </si>
  <si>
    <t xml:space="preserve">Summe aller Leistungsstufen </t>
  </si>
  <si>
    <t xml:space="preserve">Summe über alle Leistungsstufen </t>
  </si>
  <si>
    <t xml:space="preserve">Technische Zeichner, sonst. Mitarbeiter </t>
  </si>
  <si>
    <t>in vierfacher Ausfertigung</t>
  </si>
  <si>
    <t>Objektplanung Freianlagen</t>
  </si>
  <si>
    <t>nach § 40 HOAI</t>
  </si>
  <si>
    <t>Honorartafel zu § 40 HOAI - Freianlagen</t>
  </si>
  <si>
    <r>
      <t>Honorarzone</t>
    </r>
    <r>
      <rPr>
        <b/>
        <sz val="8"/>
        <color theme="1"/>
        <rFont val="Arial"/>
        <family val="2"/>
      </rPr>
      <t xml:space="preserve"> </t>
    </r>
    <r>
      <rPr>
        <sz val="8"/>
        <color theme="1"/>
        <rFont val="Arial"/>
        <family val="2"/>
      </rPr>
      <t xml:space="preserve">gem. § 40 (5) HOAI </t>
    </r>
  </si>
  <si>
    <r>
      <t xml:space="preserve">durch Bepunktung </t>
    </r>
    <r>
      <rPr>
        <sz val="8"/>
        <color theme="1"/>
        <rFont val="Arial"/>
        <family val="2"/>
      </rPr>
      <t>gem. § 40 (2) und (4) HOAI</t>
    </r>
    <r>
      <rPr>
        <sz val="10"/>
        <color theme="1"/>
        <rFont val="Arial"/>
        <family val="2"/>
      </rPr>
      <t xml:space="preserve"> </t>
    </r>
  </si>
  <si>
    <t>Anforderungen an die Einbindung in die Umgebung</t>
  </si>
  <si>
    <t>(1-8 Punkte)</t>
  </si>
  <si>
    <t xml:space="preserve">Anforderungen an Schutz, Pflege und Entwicklung von Natur und Landschaft
</t>
  </si>
  <si>
    <t xml:space="preserve">Anzahl der Funktionsbereiche
</t>
  </si>
  <si>
    <t>(1-6 Punkte)</t>
  </si>
  <si>
    <t>Gestalterische Anforderungen</t>
  </si>
  <si>
    <t xml:space="preserve">Ver- und Entsorgungsein-richtungen
</t>
  </si>
  <si>
    <t>bis zu 8 Punkte  = Honorarzone 1</t>
  </si>
  <si>
    <t>9 bis 15 Punkte  = Honorarzone 2</t>
  </si>
  <si>
    <t>16 bis 22 Punkte  = Honorarzone 3</t>
  </si>
  <si>
    <t>23 bis 29 Punkte  = Honorarzone 4</t>
  </si>
  <si>
    <t>30 bis 36 Punkte  = Honorarzone 5</t>
  </si>
  <si>
    <t>(2-3)</t>
  </si>
  <si>
    <t>(4-5)</t>
  </si>
  <si>
    <t>(8)</t>
  </si>
  <si>
    <t>(6-7)</t>
  </si>
  <si>
    <t>Keine oder einfache Einrichtungen</t>
  </si>
  <si>
    <t>geringe Ansprüche</t>
  </si>
  <si>
    <t>normal oder gebräuchliche</t>
  </si>
  <si>
    <t>über das Durchschnittliche hinausgehende</t>
  </si>
  <si>
    <t>bes. Anforderungen auf Grund bes. techn. Gegebenheiten</t>
  </si>
  <si>
    <t>Einen</t>
  </si>
  <si>
    <t>Wenige</t>
  </si>
  <si>
    <t>Mehrere mit einfachen Beziehungen</t>
  </si>
  <si>
    <t>Mehrere mit vielfätligen Beziehungen</t>
  </si>
  <si>
    <t>Eine Vielzahl mit umfassenden Beziehungen</t>
  </si>
  <si>
    <r>
      <t>Summe Leistungsstufe 1A - Lph 1</t>
    </r>
    <r>
      <rPr>
        <b/>
        <sz val="8"/>
        <color theme="1"/>
        <rFont val="Arial"/>
        <family val="2"/>
      </rPr>
      <t xml:space="preserve"> (HOAI/ VHF max. 3,00 %) </t>
    </r>
  </si>
  <si>
    <t>der Bedarfsplanung des Auftraggebers oder vorliegender Planungs- und Genehmigungsunterlagen</t>
  </si>
  <si>
    <t>Beraten zum gesamten Leistungs- und Untersuchungsbedarf</t>
  </si>
  <si>
    <t xml:space="preserve">Formulieren der Entscheidungshilfen für die Auswahl anderer </t>
  </si>
  <si>
    <t xml:space="preserve">Zusammenfassen der Ergebnisse, Erläutern und Dokumentieren </t>
  </si>
  <si>
    <t>der Ergebnisse</t>
  </si>
  <si>
    <t>Analysieren der Grundlagen nach § 3 des Vertrages, Abstimmen der</t>
  </si>
  <si>
    <t>Leistungen mit den fachlich an der Planung Beteiligten</t>
  </si>
  <si>
    <t xml:space="preserve">Abstimmen der Zielvorstellungen (Zielkatalog mit Erstellung des </t>
  </si>
  <si>
    <t>Zeit- und Ablaufplanes nach den vorgegebenen Projektzielen)</t>
  </si>
  <si>
    <t xml:space="preserve">Erfassen, Bewerten und Erläutern der Wechselwirkungen im </t>
  </si>
  <si>
    <t>Ökosystem unter Verwendung des RLBau Musters Erläuterungsbericht</t>
  </si>
  <si>
    <r>
      <t>Summe Leistungsstufe 1B - Lph 2</t>
    </r>
    <r>
      <rPr>
        <b/>
        <sz val="8"/>
        <color theme="1"/>
        <rFont val="Arial"/>
        <family val="2"/>
      </rPr>
      <t xml:space="preserve"> (HOAI/ VHF max. 10,00 %) </t>
    </r>
  </si>
  <si>
    <t xml:space="preserve">Erarbeiten eines Planungskonzepts einschließlich Untersuchen </t>
  </si>
  <si>
    <t xml:space="preserve">und Bewerten von Varianten nach gleichen Anforderungen unter Berücksichtigung zum Beispiel
– der Topographie und der weiteren standörtlichen und ökologischen Rahmenbedingungen,
– der Umweltbelange einschließlich der natur- und artenschutzrechtlichen Anforderungen und der vegetationstechnischen Bedingungen,
– der gestalterischen und funktionalen Anforderungen,
– Klären der wesentlichen Zusammenhänge, Vorgänge und Bedingungen,
- Abstimmen oder Koordinieren unter Integration der Beiträge anderer an der Planung fachlich Beteiligter
</t>
  </si>
  <si>
    <t>terminlichen Ablauf</t>
  </si>
  <si>
    <t>Darstellen des Vorentwurfs mit Erläuterungen und Angaben zum</t>
  </si>
  <si>
    <t>in die zweite Ebene der Kostengliederung unter Verwendung des RLBau Musters Kosten, Vergleich mit den finanziellen Rahmenbedingungen</t>
  </si>
  <si>
    <t>ergebnisse unter Verwendung der RLBau Muster, insbesondere der Muster Kosten, Muster Erläuterungsbericht und Muster Objektbogen und Übergeben der Unterlagen</t>
  </si>
  <si>
    <t>Zusammenfassen, Erläutern und Dokumentieren der Vorplanungs-</t>
  </si>
  <si>
    <r>
      <t xml:space="preserve">Summe Leistungsstufe 1C - Lph 3 </t>
    </r>
    <r>
      <rPr>
        <b/>
        <sz val="8"/>
        <color theme="1"/>
        <rFont val="Arial"/>
        <family val="2"/>
      </rPr>
      <t xml:space="preserve">(HOAI/ VHF max. 16,00 %) </t>
    </r>
  </si>
  <si>
    <t>Vertiefung zum Beispiel der gestalterischen, funktionalen, wirtschaftlichen, standörtlichen, ökologischen, natur- und artenschutzrechtlichen Anforderungen;
Abstimmen oder Koordinieren unter Integration der Beiträge anderer an der Planung fachlich Beteiligter</t>
  </si>
  <si>
    <t xml:space="preserve">Erarbeiten der Entwurfsplanung auf Grundlage der Vorplanung unter </t>
  </si>
  <si>
    <t>Mitwirken beim Abstimmen der Planung mit zu beteiligenden Stellen und</t>
  </si>
  <si>
    <t>Behörden</t>
  </si>
  <si>
    <t xml:space="preserve">Darstellen des Entwurfs im Maßstab 1:500 bis 1:100, mit erforderlichen </t>
  </si>
  <si>
    <t xml:space="preserve">Objektbeschreibung mit Erläuterung von Ausgleichs- und </t>
  </si>
  <si>
    <t>Ersatzmaßnahmen nach Maßgabe der naturschutzrechtlichen Eingriffsregelung, Erstellen des Erläuterungsberichts unter Verwendung des RLBau Musters Erläuterungsbericht</t>
  </si>
  <si>
    <t xml:space="preserve">Vergleich der Kostenberechnung mit der Kostenschätzung </t>
  </si>
  <si>
    <t>in allen Kostengruppen; bei mehreren Objekten jeweils getrennt und dann im Ergebnis zusammengefasst</t>
  </si>
  <si>
    <r>
      <t xml:space="preserve">Summe Leistungsstufe 1D - Lph 4 </t>
    </r>
    <r>
      <rPr>
        <b/>
        <sz val="8"/>
        <color theme="1"/>
        <rFont val="Arial"/>
        <family val="2"/>
      </rPr>
      <t xml:space="preserve">(HOAI/ VHF max. 4,00 %) </t>
    </r>
  </si>
  <si>
    <t xml:space="preserve">Erarbeiten und Zusammenstellen der Vorlagen und Nachweise für </t>
  </si>
  <si>
    <t>notwendigen Verhandlungen mit den Behörden</t>
  </si>
  <si>
    <t>Mitwirken beim Einreichen der Vorlagen einschließlich der noch</t>
  </si>
  <si>
    <t>Ergänzen und Anpassen der Planungsunterlagen, Beschreibungen und</t>
  </si>
  <si>
    <t>Berechnungen</t>
  </si>
  <si>
    <r>
      <t xml:space="preserve">Summe Leistungsstufe 2 - Lph 5 </t>
    </r>
    <r>
      <rPr>
        <b/>
        <sz val="8"/>
        <color theme="1"/>
        <rFont val="Arial"/>
        <family val="2"/>
      </rPr>
      <t xml:space="preserve">(HOAI/ VHF max. 25,00 %) </t>
    </r>
  </si>
  <si>
    <t xml:space="preserve">Erarbeiten der Ausführungsplanung auf Grundlage der Entwurfs- </t>
  </si>
  <si>
    <t>und Genehmigungsplanung bis zur ausführungsreifen Lösung als Grundlage für die weiteren Leistungsphasen</t>
  </si>
  <si>
    <t xml:space="preserve">Erstellen von Plänen oder Beschreibungen, je nach Art des </t>
  </si>
  <si>
    <t>Bauvorhabens zum Beispiel im Maßstab 1:200 bis 1:50, insbesondere Bepflanzungspläne mit den erforderlichen textlichen Ausführungen</t>
  </si>
  <si>
    <t>Genehmigungsplanung bis zur ausführungsreifen Lösung als Grundlage für die weiteren Leistungsphasen</t>
  </si>
  <si>
    <t>Erarbeiten der Ausführungsplanung auf Grundlage der Entwurfs- und</t>
  </si>
  <si>
    <t xml:space="preserve">Abstimmen oder Koordinieren unter Integration der Beiträge </t>
  </si>
  <si>
    <t xml:space="preserve">DIN-gemäßes zeichnerisches Darstellen der Freianlagen mit den </t>
  </si>
  <si>
    <t xml:space="preserve">für die Ausführung notwendigen Angaben, Detail- oder Konstruktionszeichnungen, insbesondere
– zu Oberflächenmaterial, -befestigungen und -relief,
– zu ober- und unterirdischen Einbauten und Ausstattungen,
– zur Vegetation mit Angaben zu Arten, Sorten und Qualitäten,
– zu landschaftspflegerischen, naturschutzfachlichen oder artenschutzrechtlichen Maßnahmen
</t>
  </si>
  <si>
    <t>Fortschreiben der Angaben zum terminlichen Ablauf</t>
  </si>
  <si>
    <t xml:space="preserve">Fortschreiben der Ausführungsplanung während der Objektausführung </t>
  </si>
  <si>
    <r>
      <t xml:space="preserve">Summe Leistungsstufe 3A - Lph 6 </t>
    </r>
    <r>
      <rPr>
        <b/>
        <sz val="8"/>
        <color theme="1"/>
        <rFont val="Arial"/>
        <family val="2"/>
      </rPr>
      <t>(HOAI max. 7,00% - VHF max. 6,90%)</t>
    </r>
    <r>
      <rPr>
        <b/>
        <sz val="10"/>
        <color theme="1"/>
        <rFont val="Arial"/>
        <family val="2"/>
      </rPr>
      <t xml:space="preserve"> </t>
    </r>
  </si>
  <si>
    <t xml:space="preserve">Kostenkontrolle durch Vergleich der vom Planer bepreisten </t>
  </si>
  <si>
    <t>Leistungsverzeichnisse mit der Kostenberechnung
Dokumentieren der Ergebnisse unter Verwendung eines vom Auftraggeber vorgegebenem Kostenkontrollinstrumentes</t>
  </si>
  <si>
    <t>Leistungsverzeichnisse</t>
  </si>
  <si>
    <t xml:space="preserve">Ermitteln der Kosten auf Grundlage der vom Planer bepreisten </t>
  </si>
  <si>
    <t xml:space="preserve">Aufstellen eines Terminplans (Balkendiagramm) nach Maßgabe </t>
  </si>
  <si>
    <t>der Vertragsfristen unter Berücksichtigung jahreszeitlicher, bauablaufbedingter und witterungsbedingter Erfordernisse</t>
  </si>
  <si>
    <t xml:space="preserve">Abstimmen oder Koordinieren der Leistungsbeschreibungen mit </t>
  </si>
  <si>
    <t>den an der Planung fachlich Beteiligten einschließlich Erarbeiten von Beiträgen zur Erstellung der Besonderen Vertragsbedingungen (BVB) und der Weiteren Besonderen Vertragsbedingungen (WBVB)</t>
  </si>
  <si>
    <t>Ausführungsplanung als Grundlage für das Aufstellen von Leistungsbeschreibungen unter Verwendung der Beiträge anderer an der Planung fachlich Beteiligter</t>
  </si>
  <si>
    <t xml:space="preserve">Ermitteln und Zusammenstellen von Mengen auf Grundlage der </t>
  </si>
  <si>
    <t xml:space="preserve">Aufstellen von Leistungsbeschreibungen mit Leistungsverzeichnissen </t>
  </si>
  <si>
    <t>nach Leistungsbereichen, insbesondere unter Beachtung der Allgemeinen Richtlinien Vergabeverfahren des VHB Bayern und unter Verwendung der Standardleistungsbücher für das Bauwesen und unter Verwendung der Beiträge anderer an der Planung fachlich Beteiligter</t>
  </si>
  <si>
    <t xml:space="preserve">Prüfen und Werten der Angebote (technische und wirtschaftliche Prüfung), </t>
  </si>
  <si>
    <t>Planer bepreisten Leistungsverzeichnissen oder der Kostenberechnung; bei mehreren Objekten jeweils getrennt und dann im Ergebnis zusammengefasst,
Dokumentieren der Ergebnisse unter Verwendung eines vom Auftraggeber vorgegebenem Kostenkontrollinstrumentes</t>
  </si>
  <si>
    <r>
      <t xml:space="preserve">Summe Leistungsstufe 5 - Lph 9 </t>
    </r>
    <r>
      <rPr>
        <b/>
        <sz val="8"/>
        <color theme="1"/>
        <rFont val="Arial"/>
        <family val="2"/>
      </rPr>
      <t>(HOAI/ VHF max. 2,00 %)</t>
    </r>
    <r>
      <rPr>
        <b/>
        <sz val="10"/>
        <color theme="1"/>
        <rFont val="Arial"/>
        <family val="2"/>
      </rPr>
      <t xml:space="preserve"> </t>
    </r>
  </si>
  <si>
    <t>l)</t>
  </si>
  <si>
    <t>m)</t>
  </si>
  <si>
    <t>n)</t>
  </si>
  <si>
    <t>o)</t>
  </si>
  <si>
    <t>p)</t>
  </si>
  <si>
    <t>q)</t>
  </si>
  <si>
    <r>
      <t xml:space="preserve">Summe Leistungsstufe 4 - Lph 8 </t>
    </r>
    <r>
      <rPr>
        <b/>
        <sz val="8"/>
        <color theme="1"/>
        <rFont val="Arial"/>
        <family val="2"/>
      </rPr>
      <t xml:space="preserve">(HOAI max. 30,00 % - VHF max. 29,80 %) </t>
    </r>
  </si>
  <si>
    <r>
      <t>Summe Leistungsstufe 3B - Lph 7</t>
    </r>
    <r>
      <rPr>
        <b/>
        <sz val="8"/>
        <rFont val="Arial"/>
        <family val="2"/>
      </rPr>
      <t xml:space="preserve"> (HOAI max. 3,00 % - VHF max. 2,00%) </t>
    </r>
  </si>
  <si>
    <t xml:space="preserve">Überwachen der Ausführung des Objekts auf Übereinstimmung mit </t>
  </si>
  <si>
    <t>der Genehmigung oder Zustimmung, den Verträgen mit ausführenden Unternehmen, den Ausführungsunterlagen, den einschlägigen Vorschriften sowie mit den allgemein anerkannten Regeln der Technik</t>
  </si>
  <si>
    <t>Überprüfen von Pflanzen- und Materiallieferungen</t>
  </si>
  <si>
    <t xml:space="preserve">Abstimmen mit den oder Koordinieren der an der Objektüberwachung </t>
  </si>
  <si>
    <t>fachlich Beteiligten</t>
  </si>
  <si>
    <t xml:space="preserve">Fortschreiben und Überwachen des Terminplans (Balkendiagramm) </t>
  </si>
  <si>
    <t>nach Maßgabe der Vertragsfristen unter Berücksichtigung jahreszeitlicher, bauablaufbedingter und witterungsbedingter Erfordernisse</t>
  </si>
  <si>
    <t xml:space="preserve">Dokumentation des Bauablaufes, Führen des Bautagebuchs gemäß </t>
  </si>
  <si>
    <t>Richtlinien zur Führung eines Bautagebuchs (VHB Bayern), Feststellen des Anwuchsergebnisses</t>
  </si>
  <si>
    <t xml:space="preserve">Mitwirken beim Aufmaß mit den bauausführenden Unternehmen </t>
  </si>
  <si>
    <t>jeweils nach Baufortschritt unabhängig von Rechnungszugängen</t>
  </si>
  <si>
    <t xml:space="preserve">Rechnungsprüfung einschließlich Prüfen der Aufmaße der ausführenden </t>
  </si>
  <si>
    <t>Unternehmen, sowie Prüfen von Nachträgen von bauausführenden Firmen gemäß dem Leitfaden für die Vergütung von Nachträgen (VHB Bayern)</t>
  </si>
  <si>
    <t>Vergleich der Ergebnisse der Rechnungsprüfungen mit den Auftrags-</t>
  </si>
  <si>
    <t>summen einschließlich Nachträgen</t>
  </si>
  <si>
    <t xml:space="preserve">Organisation der Abnahme der Bauleistungen und Feststellung gemäß </t>
  </si>
  <si>
    <t>VOB/B nach Baufortschritt, zeitnah nach Fertigstellung der jeweiligen Leistung, sowie Teilnahme daran;
Fachtechnisches Feststellen der Abnahmereife der Leistungen und des Leistungszustandes unter Mitwirkung anderer an der Planung und Objektüberwachung fachlich Beteiligter;
Einholen der erforderlichen Unterlagen, wie z.B. Bedienungsanleitungen, Prüfprotokolle, Übereinstimmungsnachweise;
Feststellung von Mängeln, Abnahmeempfehlung für den Auftraggeber, Erstellen der Abnahmeprotokolle gemäß VHB Bayern sowie der sonstigen Feststellungsniederschriften</t>
  </si>
  <si>
    <t xml:space="preserve">Mitwirken bei der Übergabe des Objekts gemäß Abschnitt F RLBau </t>
  </si>
  <si>
    <t xml:space="preserve">Überwachen der Beseitigung der bei der Abnahme festgestellten </t>
  </si>
  <si>
    <t>Mängel</t>
  </si>
  <si>
    <t>Auflisten der Verjährungsfristen für Mängelansprüche</t>
  </si>
  <si>
    <t xml:space="preserve">Überwachen der Fertigstellungspflege bei vegetationstechnischen </t>
  </si>
  <si>
    <t>Maßnahmen</t>
  </si>
  <si>
    <t xml:space="preserve">Kontinuierliche Kostenkontrolle ab der ersten Zuschlagserteilung </t>
  </si>
  <si>
    <t>durch Überprüfen der Leistungsabrechnung der bauausführenden Unternehmen im Vergleich zu den Vertragspreisen; bei mehreren Objekten jeweils getrennt und dann im Ergebnis zusammengefasst;
Dokumentieren der Ergebnisse unter Verwendung eines vom Auftraggeber vorgegebenem Kostenkontrollinstrumentes</t>
  </si>
  <si>
    <t xml:space="preserve">Systematische Zusammenstellung der Dokumentation, </t>
  </si>
  <si>
    <t xml:space="preserve">Übertragen der Planungs- und Kostendaten in die </t>
  </si>
  <si>
    <t xml:space="preserve">digitalen Erhebungsformulare PLAKODA-Gebäudedatenblätter (Planungs- und Kostendaten von Bauwerken) </t>
  </si>
  <si>
    <t xml:space="preserve">Erstellen von Freianlagenbestandsplänen nach </t>
  </si>
  <si>
    <t>den Vorgaben:</t>
  </si>
  <si>
    <t>Übertragung der Planungs- und Kostendaten in die</t>
  </si>
  <si>
    <t xml:space="preserve">Anfertigen der Baubestandszeichnungen nach </t>
  </si>
  <si>
    <r>
      <t xml:space="preserve">Summe Leistungsstufe 1 - Lph 2 </t>
    </r>
    <r>
      <rPr>
        <b/>
        <sz val="8"/>
        <color theme="1"/>
        <rFont val="Arial"/>
        <family val="2"/>
      </rPr>
      <t>(HOAI/ RBBau max. 10,00 %)</t>
    </r>
  </si>
  <si>
    <t xml:space="preserve">Abstimmen der Zielvorstellungen (Zielkatalog mit Erstellung des Zeit- </t>
  </si>
  <si>
    <t>und Ablaufplanes nach den vorgegebenen Projektzielen)</t>
  </si>
  <si>
    <t xml:space="preserve">Erfassen, Bewerten und Erläutern der Wechselwirkungen im Ökosystem </t>
  </si>
  <si>
    <t xml:space="preserve">Erarbeiten eines Planungskonzepts einschließlich Untersuchen und </t>
  </si>
  <si>
    <t xml:space="preserve">Bewerten von Varianten nach gleichen Anforderungen unter Berücksichtigung zum Beispiel
– der Topographie und der weiteren standörtlichen und ökologischen Rahmenbedingungen,
– der Umweltbelange einschließlich der natur- und artenschutzrechtlichen Anforderungen und der vegetationstechnischen Bedingungen,
– der gestalterischen und funktionalen Anforderungen,
– Klären der wesentlichen Zusammenhänge, Vorgänge und Bedingungen,
- Abstimmen oder Koordinieren unter Integration der Beiträge anderer an der Planung fachlich Beteiligter
</t>
  </si>
  <si>
    <t xml:space="preserve">Darstellen des Vorentwurfs mit Erläuterungen und Angaben zum </t>
  </si>
  <si>
    <t xml:space="preserve">Zusammenfassen, Erläutern, Dokumentieren und Übergeben der </t>
  </si>
  <si>
    <r>
      <t>Summe Leistungsstufe 1 - Lph 3</t>
    </r>
    <r>
      <rPr>
        <b/>
        <sz val="8"/>
        <color theme="1"/>
        <rFont val="Arial"/>
        <family val="2"/>
      </rPr>
      <t xml:space="preserve"> (RBBau/ HOAI max. 16,00 %)</t>
    </r>
    <r>
      <rPr>
        <b/>
        <sz val="10"/>
        <color theme="1"/>
        <rFont val="Arial"/>
        <family val="2"/>
      </rPr>
      <t xml:space="preserve"> </t>
    </r>
  </si>
  <si>
    <t xml:space="preserve">Erarbeiten der Entwurfsplanung auf Grundlage der Vorplanung </t>
  </si>
  <si>
    <t>unter Vertiefung zum Beispiel der gestalterischen, funktionalen, wirtschaftlichen, standörtlichen, ökologischen, natur- und artenschutzrechtlichen Anforderungen;
Abstimmen oder Koordinieren unter Integration der Beiträge anderer an der Planung fachlich Beteiligter</t>
  </si>
  <si>
    <t xml:space="preserve">Mitwirkung beim Abstimmen der Planung mit zu beteiligenden </t>
  </si>
  <si>
    <t>Stellen und Behörden</t>
  </si>
  <si>
    <t xml:space="preserve">Vergleich der Kostenberechnung mit der Kostenschätzung in </t>
  </si>
  <si>
    <t>allen Kostengruppen; bei mehreren Objekten jeweils getrennt und dann im Ergebnis zusammengefasst</t>
  </si>
  <si>
    <t>Zusammenfassen, Erläutern und Dokumentieren der Ergebnisse;</t>
  </si>
  <si>
    <r>
      <t xml:space="preserve">Summe Leistungsstufe 1 - Lph 4 </t>
    </r>
    <r>
      <rPr>
        <b/>
        <sz val="8"/>
        <color theme="1"/>
        <rFont val="Arial"/>
        <family val="2"/>
      </rPr>
      <t xml:space="preserve">(RBBau/ HOAI max. 4,00 %) </t>
    </r>
  </si>
  <si>
    <t xml:space="preserve">Mitwirken beim Einreichen der Vorlagen einschließlich der noch </t>
  </si>
  <si>
    <t xml:space="preserve">Ergänzen und Anpassen der Planungsunterlagen, Beschreibungen </t>
  </si>
  <si>
    <t>und Berechnungen</t>
  </si>
  <si>
    <r>
      <t xml:space="preserve">Summe Leistungssstufe 2 - Lph 5 </t>
    </r>
    <r>
      <rPr>
        <b/>
        <sz val="8"/>
        <color theme="1"/>
        <rFont val="Arial"/>
        <family val="2"/>
      </rPr>
      <t>(RBBau/ HOAI max. 25,00 %)</t>
    </r>
    <r>
      <rPr>
        <b/>
        <sz val="10"/>
        <color theme="1"/>
        <rFont val="Arial"/>
        <family val="2"/>
      </rPr>
      <t xml:space="preserve"> </t>
    </r>
  </si>
  <si>
    <t xml:space="preserve">Abstimmen oder Koordinieren unter Integration der Beiträge anderer </t>
  </si>
  <si>
    <t>für die Ausführung notwendigen Angaben, Detail- oder Konstruktionszeichnungen, insbesondere
– zu Oberflächenmaterial, -befestigungen und -relief,
– zu ober- und unterirdischen Einbauten und Ausstattungen,
– zur Vegetation mit Angaben zu Arten, Sorten und Qualitäten,
- zu landschaftspflegerischen, naturschutzfachlichen oder artenschutzrechtlichen Maßnahmen</t>
  </si>
  <si>
    <t>bis zur Übereinstimmung mit der tatsächlich zu realisierenden Ausführung</t>
  </si>
  <si>
    <r>
      <t>Summe Leistungsstufe 3 - Lph 6</t>
    </r>
    <r>
      <rPr>
        <b/>
        <sz val="8"/>
        <color theme="1"/>
        <rFont val="Arial"/>
        <family val="2"/>
      </rPr>
      <t xml:space="preserve"> (HOAI max. 7,00% - RBBau max. 6,90%) </t>
    </r>
  </si>
  <si>
    <t xml:space="preserve">nach Leistungsbereichen insbesondere unter Beachtung der Allgemeinen Richtlinien Vergabeverfahren des Vergabe- und Vertragshandbuches für die Baumaßnahmen des Bundes und unter Verwendung der Standardleistungsbücher für das Bauwesen (StLB Bau) unter Verwendung der Beiträge anderer an der Planung fachlich Beteiligter
</t>
  </si>
  <si>
    <t xml:space="preserve">Abstimmen oder Koordinieren der Leistungsbeschreibungen mit den </t>
  </si>
  <si>
    <t>an der Planung fachlich Beteiligten einschließlich Erarbeiten von Beiträgen zur Erstellung der Zusätzlichen Vertragsbedingungen (ZVB) und der Weiteren Besonderen Vertragsbedingungen (WBVB)</t>
  </si>
  <si>
    <t xml:space="preserve">Aufstellen eines Terminplans (Balkendiagramm) nach Maßgabe der </t>
  </si>
  <si>
    <t>Vertragsfristen unter Berücksichtigung jahreszeitlicher, bauablaufbedingter und witterungsbedingter Erfordernisse</t>
  </si>
  <si>
    <t>Leistungsverzeichnisse mit der Kostenberechnung</t>
  </si>
  <si>
    <t>Prüfen und Werten der Angebote (technische und wirtschaftliche Prüfung),</t>
  </si>
  <si>
    <t xml:space="preserve">Erstellen der Vergabevorschläge unter Verwendung der VHB-Muster, </t>
  </si>
  <si>
    <r>
      <t>Summe Leistungsstufe 3 - Lph 7</t>
    </r>
    <r>
      <rPr>
        <b/>
        <sz val="8"/>
        <color theme="1"/>
        <rFont val="Arial"/>
        <family val="2"/>
      </rPr>
      <t xml:space="preserve"> (HOAI max. 3,00 % -  RBBau max. 2,00%)</t>
    </r>
    <r>
      <rPr>
        <b/>
        <sz val="10"/>
        <color theme="1"/>
        <rFont val="Arial"/>
        <family val="2"/>
      </rPr>
      <t xml:space="preserve"> </t>
    </r>
  </si>
  <si>
    <r>
      <t xml:space="preserve">Summe Leistungsstufe 5 -  Lph 9 </t>
    </r>
    <r>
      <rPr>
        <b/>
        <sz val="8"/>
        <color theme="1"/>
        <rFont val="Arial"/>
        <family val="2"/>
      </rPr>
      <t xml:space="preserve">(RBBau/ HOAI max. 2,00 %) </t>
    </r>
  </si>
  <si>
    <t>Leistungsstufe 4
Leistungsphase 8: Objektüberwachung (Bauüberwachung) und Dokumentation</t>
  </si>
  <si>
    <r>
      <t xml:space="preserve">Summe Leistungsstufe 4 - Lph 8 </t>
    </r>
    <r>
      <rPr>
        <b/>
        <sz val="8"/>
        <color theme="1"/>
        <rFont val="Arial"/>
        <family val="2"/>
      </rPr>
      <t>(HOAI max. 30,00 % - RBBau  max. 29,80 %)</t>
    </r>
    <r>
      <rPr>
        <b/>
        <sz val="10"/>
        <color theme="1"/>
        <rFont val="Arial"/>
        <family val="2"/>
      </rPr>
      <t xml:space="preserve"> </t>
    </r>
  </si>
  <si>
    <t xml:space="preserve">Dokumentation des Bauablaufes, Führen des Bautagebuches gemäß </t>
  </si>
  <si>
    <t>Richtlinie zum Führen des Bautagebuches (VHB), Feststellen des Anwuchsergebnisses</t>
  </si>
  <si>
    <t xml:space="preserve">Mitwirken beim Aufmaß mit den bauausführenden Unternehmen jeweils </t>
  </si>
  <si>
    <t>nach Baufortschritt unabhängig von Rechnungszugängen</t>
  </si>
  <si>
    <t xml:space="preserve">Rechnungsprüfung einschließlich Prüfen der Aufmaße der </t>
  </si>
  <si>
    <t>ausführenden Unternehmen, sowie Prüfen von Nachträgen von bauausführenden Firmen gemäß dem Leitfaden für die Vergütung von Nachträgen (VHB)</t>
  </si>
  <si>
    <t xml:space="preserve">Vergleich der Ergebnisse der Rechnungsprüfungen mit den </t>
  </si>
  <si>
    <t>Auftragssummen einschließlich Nachträgen</t>
  </si>
  <si>
    <t>Organisation der Abnahme der Bauleistungen und Feststellung gemäß</t>
  </si>
  <si>
    <t>Überwachen der Beseitigung der bei der Abnahme festgestellten Mängel</t>
  </si>
  <si>
    <t xml:space="preserve">Kontinuierliche Kostenkontrolle ab der ersten Zuschlagserteilung durch </t>
  </si>
  <si>
    <t xml:space="preserve">Systematische Zusammenstellung der Dokumentation, zeichnerischen </t>
  </si>
  <si>
    <t>Bedarfsplanung des Auftraggebers  oder vorliegender Planungs- und Genehmigungsunterlagen</t>
  </si>
  <si>
    <t>Berücksichtigen von „A. Beschreibung der Planungsaufgaben und Planungsziele“. 
Zusammenstellen der verfügbaren Unterlagen.</t>
  </si>
  <si>
    <t>Ortsbesichtigungen</t>
  </si>
  <si>
    <t>Durchführen von Ortsbesichtigungen zum Abschätzen der erforderlichen Leistung. Über die Auswertung der beschafften Unterlagen hinaus sind alle dort nicht erfassten, für die Bearbeitung des Projektes bedeutsamen Gegebenheiten in der Örtlichkeit zu erkunden.</t>
  </si>
  <si>
    <t>sowie zum Leistungsumfang und den erforderlichen Vorarbeiten.</t>
  </si>
  <si>
    <t>Formulieren von Entscheidungshilfen für die Auswahl anderer an der</t>
  </si>
  <si>
    <t>und Angabe der fachspezifischen Beiträge (z.B. hydrologische, geologische Untersuchungen, Vermessungsleistungen, Immissionsschutz, denkmalpflegerischer Beitrag).</t>
  </si>
  <si>
    <t>Zusammenfassen, Erläutern und Dokumentieren der Ergebnisse</t>
  </si>
  <si>
    <t xml:space="preserve">Analysieren der Grundlagen, Abstimmen der Leistungen mit den fachlich </t>
  </si>
  <si>
    <t>an der Planung Beteiligten</t>
  </si>
  <si>
    <t>Systematische Untersuchung und Beurteilung aller Sachverhalte, die die Maßnahme / das Objekt beeinflussen und Aufzeigen der daraus entstehenden Konsequenzen mit Vor- und Nachteilen. Erarbeiten eines Arbeits- und Terminplanes unter Berücksichtigung der Fachbeiträge.</t>
  </si>
  <si>
    <r>
      <t xml:space="preserve">Summe Leistungsphase 2 </t>
    </r>
    <r>
      <rPr>
        <b/>
        <sz val="8"/>
        <color theme="1"/>
        <rFont val="Arial"/>
        <family val="2"/>
      </rPr>
      <t>(VHF max. 10,00 %)</t>
    </r>
  </si>
  <si>
    <t xml:space="preserve">Abstimmen der Zielvorstellungen </t>
  </si>
  <si>
    <t xml:space="preserve">Tabellarische Darstellung der Zielvorstellungen, der öffentlich-rechtlichen Randbedingungen und den Planungen Dritter und der gegenseitigen Abhängigkeiten. </t>
  </si>
  <si>
    <t>Erfassen, Bewerten und Erläutern der Wechselwirkungen im Ökosystem</t>
  </si>
  <si>
    <t>Erarbeiten eines Planungskonzepts einschließlich Untersuchung von bis</t>
  </si>
  <si>
    <t>Kostenschätzung, z.B. nach DIN 276, Vergleich mit den finanziellen</t>
  </si>
  <si>
    <t>ergebnisse</t>
  </si>
  <si>
    <t>Zusammenstellen der Vorplanungsergebnisse in schriftlicher und zeichnerischer Form.</t>
  </si>
  <si>
    <t>Erarbeiten der Entwurfsplanung auf Grundlage der Vorplanung</t>
  </si>
  <si>
    <t>unter Vertiefung zum Beispiel der gestalterischen, funktionalen, wirtschaftlichen, standörtlichen, ökologischen, natur- und artenschutzrechtlichen Anforderungen 
Abstimmen oder Koordinieren unter Integration der Beiträge anderer an der Planung fachlich Beteiligter</t>
  </si>
  <si>
    <t>Stufenweises Ausarbeiten der ausgewählten Lösung unter Berücksichtigung aller fachspezifischen Anforderungen.</t>
  </si>
  <si>
    <r>
      <t xml:space="preserve">Summe Leistungsphase 3 </t>
    </r>
    <r>
      <rPr>
        <b/>
        <sz val="8"/>
        <color theme="1"/>
        <rFont val="Arial"/>
        <family val="2"/>
      </rPr>
      <t xml:space="preserve">(VHF max. 16,00 %) </t>
    </r>
  </si>
  <si>
    <t>Abstimmen der Planung mit zu beteiligenden Stellen und Behörden</t>
  </si>
  <si>
    <t xml:space="preserve">Darstellen des Entwurfs zum Beispiel im Maßstab 1:500 bis 1: 100, </t>
  </si>
  <si>
    <t>mit erforderlichen Angaben insbesondere
- zur Bepflanzung
- zu Materialien und Ausstattungen
- zu Maßnahmen aufgrund rechtlichen Vorgaben
- zum terminlichen Ablauf</t>
  </si>
  <si>
    <t xml:space="preserve">Objektbeschreibung mit Erläuterungen von Ausgleichs- und </t>
  </si>
  <si>
    <t xml:space="preserve">Ersatzmaßnahmen nach Maßgabe der naturschutzrechtlichen Eingriffsregelung </t>
  </si>
  <si>
    <t>Beschreiben der einzelnen Objekte gemäß den „Empfehlungen für die landschaftspflegerische Ausführung im Straßenbau (ELA)“.</t>
  </si>
  <si>
    <t xml:space="preserve">Kostenberechnung, zum Beispiel nach DIN 276 einschließlich zugehöriger </t>
  </si>
  <si>
    <t>Mengenermittlung</t>
  </si>
  <si>
    <t>Kostenberechnung, nach AKVS einschließlich zugehöriger Mengenermittlung.</t>
  </si>
  <si>
    <t>Kostenkontrolle durch Vergleich der Kostenberechnung mit der  Kostenschätzung aus Leistungsphase 2</t>
  </si>
  <si>
    <t>Zusammenfassen, Erläutern und Dokumentieren der Entwurfsplanungs-</t>
  </si>
  <si>
    <t>Zusammenstellen des endgültigen Entwurfes mit Ergänzung der zusätzlich erarbeiteten Entwurfsunterlagen.</t>
  </si>
  <si>
    <r>
      <t>Summe Leistungsphase 4</t>
    </r>
    <r>
      <rPr>
        <b/>
        <sz val="8"/>
        <color theme="1"/>
        <rFont val="Arial"/>
        <family val="2"/>
      </rPr>
      <t xml:space="preserve"> (VHF max. 4,00 %) </t>
    </r>
  </si>
  <si>
    <t>Erarbeiten und Zusammenstellen der Vorlagen und Nachweise</t>
  </si>
  <si>
    <t>für öffentlich-rechtliche Genehmigungen oder Zustimmungen einschließlich der Anträge auf Ausnahmen und Befreiungen sowie notwendiger Verhandlungen mit Behörden unter Verwendung der Beiträge anderer an der Planung fachlich Beteiligter</t>
  </si>
  <si>
    <t>Einreichen der Vorlagen</t>
  </si>
  <si>
    <t xml:space="preserve">Ergänzen und Anpassen der Planungsunterlagen, Beschreibungen und </t>
  </si>
  <si>
    <t>mit Erläuterung von Ausgleichs- und Ersatzmaßnahmen nach Maßgabe der naturschutzrechtlichen Eingriffsregelung.</t>
  </si>
  <si>
    <r>
      <t xml:space="preserve">Summe Leistungsphase 5 </t>
    </r>
    <r>
      <rPr>
        <b/>
        <sz val="8"/>
        <color theme="1"/>
        <rFont val="Arial"/>
        <family val="2"/>
      </rPr>
      <t>(VHF max. 25,00 %)</t>
    </r>
    <r>
      <rPr>
        <b/>
        <sz val="10"/>
        <color theme="1"/>
        <rFont val="Arial"/>
        <family val="2"/>
      </rPr>
      <t xml:space="preserve"> </t>
    </r>
  </si>
  <si>
    <t>Entwurfs- und Genehmigungsplanung bis zur ausführungsreifen Lösung als Grundlage für die weiteren Leistungsphasen</t>
  </si>
  <si>
    <t xml:space="preserve">Stufenweises Erarbeiten der Lösung unter Berücksichtigung aller fachspezifischen Anforderungen und Verwendung der Fachbeiträge bis zur ausführungsreifen Lösung. </t>
  </si>
  <si>
    <t>Hierzu gehört auch das Zusammenstellen, Auswerten und Berücksichtigen der umweltrelevanten Vorgaben, die sich aus dem allgemeinen Umweltrecht ergeben. Zu den auszuwertenden Unterlagen gehören neben den Baurechtsunterlagen z.B. Planfeststellungsbeschluss mit seinen Anlagen auch die Vereinbarungen mit Dritten.</t>
  </si>
  <si>
    <t>Erstellen von Plänen oder Beschreibungen, je nach Art des Bauvorhabens</t>
  </si>
  <si>
    <t>zum Beispiel im Maßstab 1:200 bis 1:50</t>
  </si>
  <si>
    <t>Abstimmen oder Koordinieren unter Integration der Beiträge anderer an der</t>
  </si>
  <si>
    <t>Abstimmen vorgenannter Unterlagen mit dem Auftraggeber und anderen an der Planung fachlich Beteiligten (z.B. Ver- und Entsorgungsunternehmen).</t>
  </si>
  <si>
    <t xml:space="preserve">Darstellen der Freianlagen mit den für die Ausführung notwendigen </t>
  </si>
  <si>
    <t>Angaben, Detail- oder Konstruktionszeichnungen, insbesondere
- zu Oberflächenmaterial, -befestigungen und -relief,
- zu ober- und unterirdischen Einbauten und Ausstattungen,
- zur Vegetation mit Angaben zu Arten, Sorten und Qualitäten,
- zu landschaftspflegerischen, naturschutzfachlichen oder artenschutzrechtlichen Maßnahmen.</t>
  </si>
  <si>
    <t>Textliches und zeichnerisches Darstellen der landschaftspflegerischen Maßnahmen (Schutz-, Gestaltungs-, Ausgleichs- und Ersatzmaßnahmen einschl. Maßnahmen des Artenschutzes) mit allen für die Ausführung notwendigen Einzelangaben.</t>
  </si>
  <si>
    <t>Fertigstellen der LAP-Maßnahmenblätter mit Zeitpunkt und Dauer der Ausführung, Hinweisen zur Darstellung, Angaben zur Leistungserfassung sowie Vorgaben für die Pflege und Hinweisen für die weitere Entwicklung.</t>
  </si>
  <si>
    <t>Mitwirken an der Erstellung des integrierten Bauzeitenplanes.</t>
  </si>
  <si>
    <t>Fortschreiben der Ausführungsplanung während der Objektausführung</t>
  </si>
  <si>
    <r>
      <t xml:space="preserve">Summe Leistungsphase 6 </t>
    </r>
    <r>
      <rPr>
        <b/>
        <sz val="8"/>
        <color theme="1"/>
        <rFont val="Arial"/>
        <family val="2"/>
      </rPr>
      <t xml:space="preserve">(HOAI max. 7,00 % - VHF max. 6,90 %) </t>
    </r>
  </si>
  <si>
    <t>Aufstellen von Leistungsbeschreibungen mit Leistungsverzeichnissen</t>
  </si>
  <si>
    <t>Genaue Mengenermittlung für die geplante Bauleistung einschließlich Massenbilanz und Zuordnung entsprechend der Gliederung des Leistungsverzeichnisses (LV) sowie nach Einzelpositionen als Grundlage für das Aufstellen der Leistungsbeschreibung. Sie hat unter Beachtung der Regelungen für die Elektronische Bauabrechnung (Sammlung REB) zu erfolgen.</t>
  </si>
  <si>
    <t>Ausführungsplanung</t>
  </si>
  <si>
    <t xml:space="preserve">Abstimmen oder Koordinieren der Leistungsbeschreibungen mit den an </t>
  </si>
  <si>
    <t>der Planung fachlich Beteiligten</t>
  </si>
  <si>
    <t>sowie Behörden (z. B. Naturschutz-, Forst-, Verkehrsbehörde)</t>
  </si>
  <si>
    <t xml:space="preserve">Aufstellen eines Terminplans unter Berücksichtigung jahreszeitlicher, </t>
  </si>
  <si>
    <t>bauablaufbedingter und witterungsbedingter Erfordernisse</t>
  </si>
  <si>
    <t>Ermitteln der Kosten auf Grundlage der vom Planer bepreisten</t>
  </si>
  <si>
    <t>Bepreisen des erstellten Leistungsverzeichnisses anhand von ortsüblichen Preisen</t>
  </si>
  <si>
    <t>verzeichnisse mit der Kostenberechnung</t>
  </si>
  <si>
    <t xml:space="preserve">Kostenkontrolle durch Vergleich der vom Planer bepreisten Leistungs- </t>
  </si>
  <si>
    <t>Abweichungen der Kostenkontrolle sind zu dokumentieren und zu begründen. Die Kostenfortschreibung ist zu aktualisieren.</t>
  </si>
  <si>
    <t>Zusammenstellen der Vergabeunterlagen*</t>
  </si>
  <si>
    <t>* VHF Bayern - Abzug 0,10 %, Zusammenstellung der Unterlagen erbringt der Auftraggeber</t>
  </si>
  <si>
    <t>Mitwirkung beim Aufstellen der übrigen Unterlagen für die Vergabe von Bauleistungen nach HVA B-StB Teil 1 „Richtlinien für das Aufstellen von Vergabeunterlagen“ unter Verwendung der dort zur Verfügung stehenden Vordrucke.</t>
  </si>
  <si>
    <r>
      <t xml:space="preserve">Summe Leistungsphase 7 </t>
    </r>
    <r>
      <rPr>
        <b/>
        <sz val="8"/>
        <color theme="1"/>
        <rFont val="Arial"/>
        <family val="2"/>
      </rPr>
      <t xml:space="preserve">(HOAI max. 3,00 % - VHF max. 2,00 %) </t>
    </r>
  </si>
  <si>
    <t>* VHF Bayern - Abzug 0,5 %, Grundleistung obliegt dem Auftraggeber</t>
  </si>
  <si>
    <t>Einholen von Angeboten*</t>
  </si>
  <si>
    <t>Einholen von Angeboten oder Mitwirken bei dem Einholen von Angeboten nach den Vorschriften der VOB/A und dem HVA B-StB. Zusammenstellen der Verdingungsunterlagen für alle Leistungsbereiche. Dies umfasst die ordnungsgemäße Erstellung eines kopier- und eines versandfertigen Exemplars der Verdingungsunterlagen.</t>
  </si>
  <si>
    <t>Prüfen und Werten der Angebote einschließlich Aufstellen eines</t>
  </si>
  <si>
    <t>* VHF Bayern - Abzug 0,20 %, Durchsicht, Nachrechnen der Angebote einschl. Erstellen der Preisspiegel erbringt der Auftraggeber</t>
  </si>
  <si>
    <t>Mitwirken beim Prüfen und Werten der Angebote einschließlich Aufstellen eines Preisspiegels nach Einzelpositionen oder Teilleistungen. Mitwirken beim Prüfen und Werten der Angebote zusätzlicher und geänderter Leistungen der ausführenden Unternehmen und der Angemessenheit der Preise.</t>
  </si>
  <si>
    <t>Das Prüfen und Werten von Angeboten erfolgt nach der VOB/A und dem HVA B-StB. Die Angebotseröffnung wird vom Auftraggeber durchgeführt.</t>
  </si>
  <si>
    <t>* VHF Bayern - Abzug 0,20 %, Aufklärungsgespräche mit den Bietern werden federführend durch Auftraggeber geführt</t>
  </si>
  <si>
    <t>Mitwirken bei Aufklärungsgesprächen mit Bietern</t>
  </si>
  <si>
    <t>Erstellen der Vergabevorschläge, Dokumentation des Vergabeverfahrens</t>
  </si>
  <si>
    <t>Mitwirken beim Zusammenstellen der Vertragsunterlagen für alle Leistungsbereiche</t>
  </si>
  <si>
    <t>* VHF Bayern - Abzug 0,10 %, das Zusammenstellen der Vertragsunterlagen erfolgt durch den Auftraggeber</t>
  </si>
  <si>
    <t>Kostenkontrolle durch Vergleichen der Ausschreibungsergebnisse mit den</t>
  </si>
  <si>
    <t>vom Planer bepreisten Leistungsverzeichnissen und der Kostenberechnung</t>
  </si>
  <si>
    <t>Mitwirken bei der Auftragserteilung</t>
  </si>
  <si>
    <r>
      <t xml:space="preserve">Summe Leistungsphase 9 </t>
    </r>
    <r>
      <rPr>
        <b/>
        <sz val="8"/>
        <color theme="1"/>
        <rFont val="Arial"/>
        <family val="2"/>
      </rPr>
      <t xml:space="preserve">(VHF max. 2,00 %) </t>
    </r>
  </si>
  <si>
    <r>
      <t xml:space="preserve">Summe der Grundleistungen über alle Leistungsphasen 
</t>
    </r>
    <r>
      <rPr>
        <b/>
        <sz val="8"/>
        <color theme="1"/>
        <rFont val="Arial"/>
        <family val="2"/>
      </rPr>
      <t xml:space="preserve">(HOAI max. 100 % - VHF max. 98,70 %) </t>
    </r>
  </si>
  <si>
    <t>Bewertung, ob die Sicherheiten (z. B. Vertragserfüllungs- und Mängelansprüchebürgschaft) zurückgegeben werden können oder Reduzierungen der Höhe nach vorgenommen werden können.</t>
  </si>
  <si>
    <t xml:space="preserve">Fachliche Bewertung der festgestellten Mängel auf der Grundlage der Schadensfeststellungen während der Verjährungsfristen. </t>
  </si>
  <si>
    <t>Die maßgebenden Verjährungsfristen ergeben sich aus den Verträgen.</t>
  </si>
  <si>
    <r>
      <t xml:space="preserve">Summe Leistungsphase 8 </t>
    </r>
    <r>
      <rPr>
        <b/>
        <sz val="8"/>
        <color theme="1"/>
        <rFont val="Arial"/>
        <family val="2"/>
      </rPr>
      <t xml:space="preserve">(HOAI max. 30,00 % - VHF max. 29,80 %) </t>
    </r>
  </si>
  <si>
    <t>Überwachen der Ausführung des Objekts auf Übereinstimmung mit</t>
  </si>
  <si>
    <t>Das Durchführen der Bauüberwachung richtet sich nach dem „Teil 3, Richtlinien für das Abwickeln der Verträge“ des HVA B-StB.</t>
  </si>
  <si>
    <t>Einweisen der Auftragnehmer (für landschaftspflegerische Leistungen) in die Baumaßnahme (Bauanlaufbesprechung). Überwachen der Ausführung der Maßnahmen auf Übereinstimmung mit der Ausführungsplanung (Leistungsphase 5). Überwachen der vertraglich vereinbarten Leistungen und unverzügliche Information des AG bei erkennbaren Vertragsabweichungen einschließlich Mengenänderungen auch im Hinblick auf die Einhaltung von Auflagen sowie Überwachen der vertraglich vereinbarten Termine und Fristen</t>
  </si>
  <si>
    <t>Überprüfen von Lieferleistungen und Fertigteilen. Überwachen des Einbaues und einer ggf. vorzunehmenden Anpassung im Detail</t>
  </si>
  <si>
    <t xml:space="preserve">Fortschreiben und Überwachen des Terminplans unter Berücksichtigung </t>
  </si>
  <si>
    <t>jahreszeitlicher, bauablaufbedingter und witterungsbedingter Erfordernisse</t>
  </si>
  <si>
    <t>Dokumentation des Bauablaufes (zum Beispiel Bautagebuch),</t>
  </si>
  <si>
    <t xml:space="preserve"> Feststellen des Anwuchsergebnisses</t>
  </si>
  <si>
    <t>Mitwirken beim Aufmaß mit den bauausführenden Unternehmen</t>
  </si>
  <si>
    <t>Rechnungsprüfung einschließlich Prüfen der Aufmaße der Bau</t>
  </si>
  <si>
    <t>Vergleich der Ergebnisse der Rechnungsprüfungen mit den</t>
  </si>
  <si>
    <t xml:space="preserve"> Auftragssummen einschließlich Nachträgen</t>
  </si>
  <si>
    <t>Organisation der Abnahme der Bauleistungen unter Mitwirkung</t>
  </si>
  <si>
    <t>anderer an der Planung und Objektüberwachung fachlich Beteiligter, Feststellung von Mängeln, Abnahmeempfehlung für den Auftraggeber</t>
  </si>
  <si>
    <t>Aufstellung und Bearbeitung von Daten zur Verfolgung von Mängelansprüche (z.B. Fristenblatt gemäß VHB Bayern)</t>
  </si>
  <si>
    <t>Antrag auf öffentlich-rechtliche Abnahmen und Teilnahme daran*</t>
  </si>
  <si>
    <t xml:space="preserve">* VHF Bayern - Abzug 0,10 %, da Antrag selbst durch AG gestellt wird </t>
  </si>
  <si>
    <t xml:space="preserve">* VHF Bayern - Abzug 0,10 %, da Übergabe verantwortlich durch AG erfolgt </t>
  </si>
  <si>
    <t>Kostenkontrolle durch Überprüfen der Leistungsabrechnung der</t>
  </si>
  <si>
    <t>Kostenfeststellung, zum Beispiel nach DIN 276</t>
  </si>
  <si>
    <t>Kostenfeststellung nach AKVS</t>
  </si>
  <si>
    <t>Systematische Zusammenstellung der Dokumentation,</t>
  </si>
  <si>
    <t>zeichnerischen Darstellungen und rechnerischen Ergebnisse des Objekts</t>
  </si>
  <si>
    <t>Mitwirken bei der öffentlichen Erschließung</t>
  </si>
  <si>
    <t xml:space="preserve">Kartieren und Untersuchen des Bestandes, </t>
  </si>
  <si>
    <t>floristische oder faunistische Kartierungen</t>
  </si>
  <si>
    <t>Begutachtung des Standortes mit besonderen</t>
  </si>
  <si>
    <t>Methoden zum Beispiel Bodenanalysen</t>
  </si>
  <si>
    <t>Beschaffen bzw. Aktualisieren bestehender</t>
  </si>
  <si>
    <t>Planunterlagen, Erstellen von Bestandskarten</t>
  </si>
  <si>
    <t>Umweltfolgenabschätzung</t>
  </si>
  <si>
    <t>Bestandsaufnahme, Vermessung</t>
  </si>
  <si>
    <t>Fotodokumentation</t>
  </si>
  <si>
    <t>Mitwirken bei Beantragung von Fördermitteln</t>
  </si>
  <si>
    <t>und Beschäftigungsmaßnahmen</t>
  </si>
  <si>
    <t xml:space="preserve">Erarbeiten von Unterlagen für besondere technische </t>
  </si>
  <si>
    <t>Prüfverfahren</t>
  </si>
  <si>
    <t>Erarbeiten von Unterlagen für besondere</t>
  </si>
  <si>
    <t>technische Prüfverfahren</t>
  </si>
  <si>
    <t>3.11</t>
  </si>
  <si>
    <t>3.12</t>
  </si>
  <si>
    <t>3.13</t>
  </si>
  <si>
    <t>3.14</t>
  </si>
  <si>
    <t>3.15</t>
  </si>
  <si>
    <t>3.16</t>
  </si>
  <si>
    <t>3.17</t>
  </si>
  <si>
    <t>Mitwirken beim Beschaffen nachbarlicher</t>
  </si>
  <si>
    <t xml:space="preserve"> Zustimmungen</t>
  </si>
  <si>
    <t>Erarbeiten besonderer Darstellungen,</t>
  </si>
  <si>
    <t xml:space="preserve"> z.B. Modelle, Perspektiven, Animationen</t>
  </si>
  <si>
    <t xml:space="preserve">Beteiligung von externen Initiativ- und </t>
  </si>
  <si>
    <t>Betroffenengruppen bei Planung und Ausführung</t>
  </si>
  <si>
    <t>Mitwirken bei Beteiligungsverfahren / Workshops</t>
  </si>
  <si>
    <t>Mieter- und Nutzungsbefragungen</t>
  </si>
  <si>
    <t xml:space="preserve">Erarbeiten von Ausarbeitungen nach den </t>
  </si>
  <si>
    <t xml:space="preserve">Anforderungen der naturschutzrechtlichen Eingriffsregelung sowie des besonderen Arten- und Biotopschutzrechtes, Eingriffsgutachten, Eingriffs- / Ausgleichsbilanz nach landesrechtlichen Regelungen </t>
  </si>
  <si>
    <t>Mitwirken beim Erstellen von Kostenaufstellungen</t>
  </si>
  <si>
    <t xml:space="preserve">und Planunterlagen für Vermarktung und Vertrieb </t>
  </si>
  <si>
    <t xml:space="preserve">Erstellen und Zusammenstellen von Unterlagen </t>
  </si>
  <si>
    <t>für die Beauftragung von Dritten (Sachverständigenbeauftragung)</t>
  </si>
  <si>
    <t>Mitwirken bei der Beantragung und Abrechnung</t>
  </si>
  <si>
    <t>von Fördermitteln und Beschäftigungsmaßnahmen</t>
  </si>
  <si>
    <t>Abrufen von Fördermitteln nach Vergleich</t>
  </si>
  <si>
    <t>mit den Ist-Kosten (Baufinanzierungsleistungen)</t>
  </si>
  <si>
    <t>Mitwirken bei der Finanzierungsplanung</t>
  </si>
  <si>
    <t>Erstellen einer Kosten-Nutzen-Analyse</t>
  </si>
  <si>
    <t>Aufstellen und Berechnen von Lebenszykluskosten</t>
  </si>
  <si>
    <t>4.07</t>
  </si>
  <si>
    <t>4.08</t>
  </si>
  <si>
    <t>4.09</t>
  </si>
  <si>
    <t>4.11</t>
  </si>
  <si>
    <t>Teilnahme an Sitzungen in politischen Gremien</t>
  </si>
  <si>
    <t>oder im Rahmen der Öffentlichkeitsbeteiligung</t>
  </si>
  <si>
    <t>Erstellen von landschaftspflegerischen Fachbeiträgen</t>
  </si>
  <si>
    <t>oder natur- und artenschutzrechtlichen Beiträgen</t>
  </si>
  <si>
    <t>Mitwirken beim Einholen von Genehmigungen</t>
  </si>
  <si>
    <t>und Erlaubnissen nach Naturschutz-, Fach- und Satzungsrecht</t>
  </si>
  <si>
    <t>Erfassen, Bewerten und Darstellen des</t>
  </si>
  <si>
    <t>Bestandes gemäß Ortssatzung</t>
  </si>
  <si>
    <t>Erstellen von Rodungs- und Baumfällanträgen</t>
  </si>
  <si>
    <t xml:space="preserve">Erstellen von Genehmigungsunterlagen und </t>
  </si>
  <si>
    <t>Anträgen nach besonderen Anforderungen</t>
  </si>
  <si>
    <t>Erstellen eines Überflutungsnachweises für</t>
  </si>
  <si>
    <t>Grundstücke</t>
  </si>
  <si>
    <t>Prüfen von Unterlagen der Planfeststellung</t>
  </si>
  <si>
    <t>auf Übereinstimmung mit der Planung</t>
  </si>
  <si>
    <t>Erarbeitung von Unterlagen für besondere</t>
  </si>
  <si>
    <t>technische Prüfverfahren (z.B. Lastplattendruckversuche)</t>
  </si>
  <si>
    <t>Auswahl von Pflanzen beim Lieferanten (Erzeuger)</t>
  </si>
  <si>
    <t>6.04</t>
  </si>
  <si>
    <t>6.05</t>
  </si>
  <si>
    <t>Alternative Leistungsbeschreibung für geschlossene</t>
  </si>
  <si>
    <t>Leistungsbereiche</t>
  </si>
  <si>
    <t>Besondere Ausarbeitungen zum Beispiel</t>
  </si>
  <si>
    <t>für Selbsthilfearbeiten</t>
  </si>
  <si>
    <t>Überwachung der Entwicklungs- und</t>
  </si>
  <si>
    <t>Unterhaltungspflege</t>
  </si>
  <si>
    <t>Überwachen von Wartungsleistungen</t>
  </si>
  <si>
    <t>Hinweis:</t>
  </si>
  <si>
    <t xml:space="preserve">Für folgende Besondere Leistungen bei landschaftsplanerischen Leistungen liegen gesonderte Formblätter zur Leistungsbeschreibung, -bewertung und Honorarermittlung vor:
Faunistische Planungsraumanalyse,
Faunistischen Erhebungen,
Artenschutzbeitrag SAB / saP,
FFH-Verträglichkeitsprüfung </t>
  </si>
  <si>
    <t>Anforderungen des Auftraggebers</t>
  </si>
  <si>
    <t>Dokumentation des Bauablaufs nach besonderen</t>
  </si>
  <si>
    <t>Fachliches Mitwirken bei Gerichtsverfahren</t>
  </si>
  <si>
    <t>Bauoberleitung, künstlerische Oberleitung</t>
  </si>
  <si>
    <t>Erstellen einer Freianlagenbestandsdokumentation</t>
  </si>
  <si>
    <t>Kosten für Aussenanlagen</t>
  </si>
  <si>
    <t>Teiche ohne Dämme</t>
  </si>
  <si>
    <t>Angabe der Bau- und Herstellungskosten</t>
  </si>
  <si>
    <t>Flächenhafter Erdbau zur Geländegestaltung</t>
  </si>
  <si>
    <t>Hierzu zählt z.B. der Erdbau, der zusätzlich zum technischen Regelentwurf als Maßnahme des Naturschutzes und der Landschaftspflege planfestgestellt wurde:</t>
  </si>
  <si>
    <t>außerhalb des Straßenkörpers, z. B. Ausgleichs- und Ersatzmaßnahmen.</t>
  </si>
  <si>
    <t>Einfache Durchlässe und Uferbefestigungen als Mittel zur Geländegestaltung,</t>
  </si>
  <si>
    <t>Lärmschutzwälle als Mittel zur Geländegestaltung</t>
  </si>
  <si>
    <t>im Bereich des Straßenkörpers und der Nebenanlagen z. B. Oberbodendisposition, Böschungsgestaltung, Boden- und Substrataufbau bei Grünbrücken</t>
  </si>
  <si>
    <r>
      <t xml:space="preserve">Summe Kosten nach § 38 (1) und (2) HOAI </t>
    </r>
    <r>
      <rPr>
        <sz val="9"/>
        <color theme="1"/>
        <rFont val="Arial"/>
        <family val="2"/>
      </rPr>
      <t xml:space="preserve"> [Z 1.1 bis Z 1.8]</t>
    </r>
  </si>
  <si>
    <r>
      <rPr>
        <b/>
        <sz val="10"/>
        <color theme="1"/>
        <rFont val="Arial"/>
        <family val="2"/>
      </rPr>
      <t xml:space="preserve">Kosten für Bauwerke u. Anlagen, </t>
    </r>
    <r>
      <rPr>
        <sz val="10"/>
        <color theme="1"/>
        <rFont val="Arial"/>
        <family val="2"/>
      </rPr>
      <t xml:space="preserve">die nicht in Z 1 erfasst sind, </t>
    </r>
    <r>
      <rPr>
        <u/>
        <sz val="10"/>
        <color theme="1"/>
        <rFont val="Arial"/>
        <family val="2"/>
      </rPr>
      <t xml:space="preserve">soweit </t>
    </r>
    <r>
      <rPr>
        <sz val="10"/>
        <color theme="1"/>
        <rFont val="Arial"/>
        <family val="2"/>
      </rPr>
      <t xml:space="preserve">vom Auftragnehmer geplant oder überwacht (Anrechenbare Kosten!)
</t>
    </r>
  </si>
  <si>
    <t>Bestandssicherung</t>
  </si>
  <si>
    <t>z.B. Schutzmaßnahmen, Verpflanzungen, Sichern von zu erhaltendem Bewuchs.</t>
  </si>
  <si>
    <t>Begrünung mit Fertigstellungs- und Entwicklungspflege</t>
  </si>
  <si>
    <t>z.B. Bodenbearbeitung, Pflanz- und Rasenarbeiten sowie Sicherungsarbeiten mit lebenden und toten Baustoffen und -teilen.</t>
  </si>
  <si>
    <t>Besondere Biotopstrukturen und Habitatelemente</t>
  </si>
  <si>
    <t>z.B. Trockenmauern, Steinhaufen, Reisig- und Stubbenhaufen, Amphibienleiteinrichtungen sowie Tierdurchlässe, sofern hierfür keine Leistungen nach Teil 3 Abschnitte 3 und 4 HOAI erforderlich werden.</t>
  </si>
  <si>
    <t>Wirtschaftsgegenstände</t>
  </si>
  <si>
    <t>z.B. Rankgerüste, Setzstangen, Brut- und Nistkästen, Schutzgitter, Pflanzbehälter und -kübel, Bänke, Tische, Abfallbehälter.</t>
  </si>
  <si>
    <t>Weitere anrechenbare Kosten (soweit nicht in Z 2.1 bis 2.4 enthalten)</t>
  </si>
  <si>
    <r>
      <t>Kosten nach §§ 4 (1), 38 (2), Ziff. 1 i.V.m. § 33 (3) HOAI</t>
    </r>
    <r>
      <rPr>
        <sz val="10"/>
        <color theme="1"/>
        <rFont val="Arial"/>
        <family val="2"/>
      </rPr>
      <t xml:space="preserve">, </t>
    </r>
    <r>
      <rPr>
        <u/>
        <sz val="10"/>
        <color theme="1"/>
        <rFont val="Arial"/>
        <family val="2"/>
      </rPr>
      <t>soweit</t>
    </r>
    <r>
      <rPr>
        <b/>
        <sz val="10"/>
        <color theme="1"/>
        <rFont val="Arial"/>
        <family val="2"/>
      </rPr>
      <t xml:space="preserve"> </t>
    </r>
    <r>
      <rPr>
        <sz val="10"/>
        <color theme="1"/>
        <rFont val="Arial"/>
        <family val="2"/>
      </rPr>
      <t>der Auftragnehmer die Leistungen plant, bei der Beschaffung mitwirkt o. ihre Ausführung o. ihren Einbau fachlich überwacht. (Anrechenbare Kosten!)</t>
    </r>
  </si>
  <si>
    <t>Herrichten</t>
  </si>
  <si>
    <t>Nichtöffentliche Erschließung</t>
  </si>
  <si>
    <t>Leistungen zur Ausstattung und zu Kunstwerken</t>
  </si>
  <si>
    <t xml:space="preserve">Vergleichbare Bauwerke u. Anlagen, die nicht in Z 4.1 bis Z 4.3 erfasst sind </t>
  </si>
  <si>
    <t>z.B. öffentliche Erschließung</t>
  </si>
  <si>
    <t>Kosten für die Oberflächenbefestigung bei Fußgängerbereichen</t>
  </si>
  <si>
    <t>Kosten nach §§ 4 (1), 38 (2), Ziff. 2 HOAI</t>
  </si>
  <si>
    <t xml:space="preserve">soweit keine Grundleistungen nach Teil 4 Abschnitt 1 HOAI erforderlich sind </t>
  </si>
  <si>
    <t>Stützbauwerke und Geländeabstützungen ohne Verkehrsbelastungen als Mittel zur Geländegestaltung, soweit keine Tragwerke mit durchschnittlichem Schwierigkeitsgrad</t>
  </si>
  <si>
    <t>erforderlich sind</t>
  </si>
  <si>
    <t xml:space="preserve">erforderlich sind </t>
  </si>
  <si>
    <t>Stege und Brücken, soweit keine Grundleistungen nach Teil 4 Abschnitt 1 HOAI</t>
  </si>
  <si>
    <t>Wege ohne Eignung für den regelmäßigen Fahrverkehr mit einfachen Entwässerungsverhältnissen sowie andere Wege und befestigte Flächen, die als Gestaltungselement der Freianlagen geplant werden und für die keine Grundleistungen</t>
  </si>
  <si>
    <t>nach Teil 3 Abschnitt 3 und 4 HOAI erforderlich sind</t>
  </si>
  <si>
    <t>1.3</t>
  </si>
  <si>
    <t>1.4</t>
  </si>
  <si>
    <t>1.5</t>
  </si>
  <si>
    <t>1.6</t>
  </si>
  <si>
    <t>1.7</t>
  </si>
  <si>
    <t>1.8</t>
  </si>
  <si>
    <t>1.9</t>
  </si>
  <si>
    <t>2</t>
  </si>
  <si>
    <t>2.3</t>
  </si>
  <si>
    <t>2.4</t>
  </si>
  <si>
    <t>2.5</t>
  </si>
  <si>
    <t>2.6</t>
  </si>
  <si>
    <t>3</t>
  </si>
  <si>
    <t>4</t>
  </si>
  <si>
    <t>Einzelgewässer mit überwiegend ökologischen und landschaftspflegerischen Elementen</t>
  </si>
  <si>
    <r>
      <t xml:space="preserve">Es handelt sich um eine </t>
    </r>
    <r>
      <rPr>
        <b/>
        <sz val="10"/>
        <rFont val="Arial"/>
        <family val="2"/>
      </rPr>
      <t>Vorplanung als Einzelleistung</t>
    </r>
    <r>
      <rPr>
        <sz val="10"/>
        <rFont val="Arial"/>
        <family val="2"/>
      </rPr>
      <t xml:space="preserve"> nach § 9 Abs. 1 Nr. 1 HOAI.</t>
    </r>
  </si>
  <si>
    <r>
      <t xml:space="preserve">Es handelt sich um eine </t>
    </r>
    <r>
      <rPr>
        <b/>
        <sz val="10"/>
        <rFont val="Arial"/>
        <family val="2"/>
      </rPr>
      <t>Entwurfsplanung als Einzelleistung</t>
    </r>
    <r>
      <rPr>
        <sz val="10"/>
        <rFont val="Arial"/>
        <family val="2"/>
      </rPr>
      <t xml:space="preserve"> nach § 9 Abs.1 Nr. 2 HOAI.</t>
    </r>
  </si>
  <si>
    <t>* VHF Bayern - Abzug 0,05%, da Bietergespräche federführend durch AG geführt werden</t>
  </si>
  <si>
    <r>
      <t xml:space="preserve">Summe Leistungsstufe 3 </t>
    </r>
    <r>
      <rPr>
        <b/>
        <sz val="8"/>
        <rFont val="Arial"/>
        <family val="2"/>
      </rPr>
      <t>(HOAI max. 10,00 % -  RBBau max. 8,90%)</t>
    </r>
    <r>
      <rPr>
        <b/>
        <sz val="10"/>
        <rFont val="Arial"/>
        <family val="2"/>
      </rPr>
      <t xml:space="preserve"> </t>
    </r>
  </si>
  <si>
    <t>* VHF Bayern - Abzug 0,10 %, da Antrag durch den Auftraggeber gestellt wird</t>
  </si>
  <si>
    <t>* VHF Bayern - Abzug 0,10 %, da Übergabe federführend durch den Auftraggeber erfolgt</t>
  </si>
  <si>
    <t>* VHF Bayern - Abzug 0,75 %, die Durchsicht, das Nachrechnen der Angebote und das Aufstellen des Preisspiegels erbringt der AG</t>
  </si>
  <si>
    <t>* VHF Bayern - Abzug 0,75 %, die Durchsicht, das Nachrechnen der Angebote und das Aufstellen 
des Preisspiegels erbringt der AG</t>
  </si>
  <si>
    <t>* VHF Bayern - Abzug 0,10 %, da Übergabe verantwortlich durch den Auftraggeber erfolgt</t>
  </si>
  <si>
    <r>
      <t xml:space="preserve">Summe Grundleistungen über alle Leistungsphasen 
</t>
    </r>
    <r>
      <rPr>
        <b/>
        <sz val="8"/>
        <color theme="1"/>
        <rFont val="Arial"/>
        <family val="2"/>
      </rPr>
      <t xml:space="preserve">(HOAI max. 100 % - VHF max. 98,70 %) </t>
    </r>
  </si>
  <si>
    <r>
      <t xml:space="preserve">Summe Grundleistungen über alle Leistungsphasen 
</t>
    </r>
    <r>
      <rPr>
        <b/>
        <sz val="8"/>
        <rFont val="Arial"/>
        <family val="2"/>
      </rPr>
      <t xml:space="preserve">(HOAI max. 100 % - RBBau max. 98,70 %) </t>
    </r>
  </si>
  <si>
    <r>
      <t xml:space="preserve">Summe Leistungsphase 1 </t>
    </r>
    <r>
      <rPr>
        <b/>
        <sz val="8"/>
        <color theme="1"/>
        <rFont val="Arial"/>
        <family val="2"/>
      </rPr>
      <t xml:space="preserve">(VHF max. 3,00 %) </t>
    </r>
  </si>
  <si>
    <r>
      <t xml:space="preserve">Summe Leistungsstufe 1 - Lph 1 </t>
    </r>
    <r>
      <rPr>
        <b/>
        <sz val="8"/>
        <color theme="1"/>
        <rFont val="Arial"/>
        <family val="2"/>
      </rPr>
      <t>(HOAI/ RBBau max. 3,00 %)</t>
    </r>
    <r>
      <rPr>
        <b/>
        <sz val="10"/>
        <color theme="1"/>
        <rFont val="Arial"/>
        <family val="2"/>
      </rPr>
      <t xml:space="preserve"> </t>
    </r>
  </si>
  <si>
    <t>Mitwirken bei der Übergabe des Objekts*</t>
  </si>
  <si>
    <t>VII.13.4</t>
  </si>
  <si>
    <t>Landschaftspflegerische Ausführungsplanung</t>
  </si>
  <si>
    <t xml:space="preserve">Beraten zum gesamten Leistungs- und Untersuchungsbedarf </t>
  </si>
  <si>
    <t xml:space="preserve">an der Planung fachlich Beteiligter </t>
  </si>
  <si>
    <t>Beschreibung der qualifizierten Bedarfsanforderung</t>
  </si>
  <si>
    <t xml:space="preserve">Variantenuntersuchung zur Bedarfsdeckung – über </t>
  </si>
  <si>
    <r>
      <t>Summe Kosten Bauwerke u. Anlagen</t>
    </r>
    <r>
      <rPr>
        <sz val="10"/>
        <color theme="1"/>
        <rFont val="Arial"/>
        <family val="2"/>
      </rPr>
      <t>, die nicht in Z 1 erfasst sind [Z 2.1 bis Z 2.5]</t>
    </r>
  </si>
  <si>
    <r>
      <rPr>
        <b/>
        <sz val="10"/>
        <rFont val="Arial"/>
        <family val="2"/>
      </rPr>
      <t>Nicht Anrechenbare Kosten, jedoch von AN mit geplant</t>
    </r>
    <r>
      <rPr>
        <sz val="10"/>
        <rFont val="Arial"/>
        <family val="2"/>
      </rPr>
      <t xml:space="preserve">  </t>
    </r>
    <r>
      <rPr>
        <sz val="8"/>
        <rFont val="Arial"/>
        <family val="2"/>
      </rPr>
      <t>[Z 4.1 bis Z 4.5] (§ 42 (2) HOAI)</t>
    </r>
  </si>
  <si>
    <r>
      <t xml:space="preserve">Anrechenbare Kosten für die Leistungsphasen 1 bis 9  </t>
    </r>
    <r>
      <rPr>
        <sz val="8"/>
        <rFont val="Arial"/>
        <family val="2"/>
      </rPr>
      <t>[Z 1.9 + Z 2.6 + Z 3 +Z 4.6]</t>
    </r>
  </si>
  <si>
    <r>
      <t>Vorplanungsergebnisse bzw. der Kostenvoranmeldung-Bau (KVM-Bau)</t>
    </r>
    <r>
      <rPr>
        <vertAlign val="superscript"/>
        <sz val="10"/>
        <rFont val="Arial"/>
        <family val="2"/>
      </rPr>
      <t>1</t>
    </r>
  </si>
  <si>
    <t>HOAI § 9 (1) - Bei Beauftragung der Vorplanung als Einzelleistung Erhöhung um 3,00 %</t>
  </si>
  <si>
    <t>HOAI § 9 (1) - Bei Beauftragung der Entwurfsplanung als Einzelleistung Erhöhung um 10,00 %</t>
  </si>
  <si>
    <t>Zusammenstellen der Vergabeunterlagen für alle Leistungsbereiche*</t>
  </si>
  <si>
    <t>Prüfen und Werten der Angebote zusätzlicher und geänderter Leistungen der ausführenden Unternehmen und der Angemessenheit der Preise*</t>
  </si>
  <si>
    <t>Teilnehmen an und Auswerten von Aufklärungsgesprächen mit Bietern*</t>
  </si>
  <si>
    <t>Zusammenstellen der Vertragsunterlagen für alle Leistungsbereiche*</t>
  </si>
  <si>
    <t>HOAI  § 9 (1)  - Bei Beauftragung der Vorplanung als Einzelleistung Erhöhung um 3,00 %</t>
  </si>
  <si>
    <t>HOAI  § 9 (1)  - Bei Beauftragung der Entwurfsplanung als Einzelleistung Erhöhung um 10,00 %</t>
  </si>
  <si>
    <t>mit Bietern*</t>
  </si>
  <si>
    <t>Zusammenstellen der Vertragsunterlagen*</t>
  </si>
  <si>
    <t>einschließlich Zusammenstellen und Übergeben der dafür erforderlichen Unterlagen (unter Verwendung des RLBau Musters Übergabe)*</t>
  </si>
  <si>
    <t>Preisspiegels nach Einzelpositionen oder Teilleistungen. Prüfen und Werten der Angebote zusätzlicher und geänderter Leistungen der ausführenden Unternehmen und der Angemessenheit der Preise*</t>
  </si>
  <si>
    <t>Führen von Bietergesprächen*</t>
  </si>
  <si>
    <t>der Genehmigung oder Zustimmung, den Verträgen mit ausführenden Unternehmen, den Ausführungsunterlagen, den einschlägigen Vorschriften, sowie mit den allgemein anerkannten Regeln der Technik</t>
  </si>
  <si>
    <t>Bau ausführenden Unternehmen im Vergleich zu den Vertragspreisen</t>
  </si>
  <si>
    <t>siehe VII.13.4 Teil A</t>
  </si>
  <si>
    <t>siehe VII.13.4 Teil B</t>
  </si>
  <si>
    <t>unter Verwendung der RLBau Muster, insbesondere der Muster Kosten, Muster Erläuterungsbericht und Muster Objektbogen und Übergeben der Unterlagen</t>
  </si>
  <si>
    <t xml:space="preserve">Analysieren der Grundlagen nach § 3 des Vertrages, Abstimmen der </t>
  </si>
  <si>
    <r>
      <t>Summe Leistungsstufe 1</t>
    </r>
    <r>
      <rPr>
        <b/>
        <sz val="8"/>
        <rFont val="Arial"/>
        <family val="2"/>
      </rPr>
      <t xml:space="preserve"> (RBBau/ HOAI max. 33,00 %) </t>
    </r>
  </si>
  <si>
    <t>in dreifacher Ausfertigung</t>
  </si>
  <si>
    <t xml:space="preserve">in dreifacher Ausfertigung </t>
  </si>
  <si>
    <t>öffentlich-rechtliche Genehmigungen oder Zustimmungen einschließlich der Anträge auf Ausnahmen und Befreiungen sowie notwendiger Verhandlungen mit Behörden unter Verwendung der Beiträge anderer an der Planung fachlich Beteiligter;
Übergeben dieser Unterlagen in digitaler Form sowie in Papier</t>
  </si>
  <si>
    <t xml:space="preserve">in zweifacher Ausfertigung </t>
  </si>
  <si>
    <t>zeichnerischen Darstellungen (letzter Stand der Ausführungs- und Detailpläne) in Papier und digital und rechnerischen Ergebnisse (Kosten, Flächen, Rauminhalte) des Objekts unter Verwendung des RLBau Musters Objektbogen, Übergeben dieser Unterlagen</t>
  </si>
  <si>
    <r>
      <rPr>
        <u/>
        <sz val="10"/>
        <color theme="1"/>
        <rFont val="Arial"/>
        <family val="2"/>
      </rPr>
      <t xml:space="preserve">zu 3 </t>
    </r>
    <r>
      <rPr>
        <sz val="10"/>
        <color theme="1"/>
        <rFont val="Arial"/>
        <family val="2"/>
      </rPr>
      <t>Varianten nach gleichen Anforderungen unter Beücksichtigung 
- der Topographie und der weiteren standörtlichen und ökologischen Rahmenbedingungen,
- der Umweltbelange einschließlich der natur- und artenschutzrechtlichen Anforderungen und der vegetationstechnischen Bedingungen,
- der gestalterischen und funktionalen Anforderungen,
- Klären der wesentlichen Zusammenhänge, Vorgänge und Bedingungen,
- Abstimmen oder Koordinieren unter Integration der Beiträge anderer an der Planung fachlich Beteiligter</t>
    </r>
  </si>
  <si>
    <t>Aufteilung der Kosten aus der Kostenberechnung der Entwurfsplanung gem. RE auf Baulose / Einzelmaßnahmen nach AKVS.</t>
  </si>
  <si>
    <t>Leistungsphase 3: Entwurfsplanung (optionale Leistung)</t>
  </si>
  <si>
    <t>Erstellen der Ausführungsunterlagen unter Beachtung der ELA und der „Zusätzliche Technische Vertragsbedingungen für Landschaftsbauarbeiten“ (ZTV-La).</t>
  </si>
  <si>
    <t>Fortschreiben der Ausführungsunterlagen während der Durchführung der Einzelmaßnahmen. Fortschreiben der Kostenberechnung.</t>
  </si>
  <si>
    <t>Abstimmung mit dem AG zur grundsätzlichen Gliederung der Vergabeunterlagen in Abschnitte (Lose) und wesentlicher Ausführungsphasen.</t>
  </si>
  <si>
    <t>Aufstellen der Leistungsbeschreibung nach dem „Handbuch für die Vergabe und Ausführung von Bauleistungen im Straßen- und Brückenbau“ (HVA B-StB) mit Baubeschreibung und Leistungsverzeichnis (unter Anwendung des STLK (Standardleistungskatalog). Die für die Ausschreibung erforderlichen Vordrucke sind zu ergänzen. Sämtliche Vergabeunterlagen sind nach HVA B-StB zusammenzustellen; Abstimmen mit dem Auftraggeber.</t>
  </si>
  <si>
    <t>Kostenkontrolle durch Vergleichen der Ausschreibungsergebnisse mit den vom Planer bepreisten Leistungsverzeichnissen (Kostenanschlag). Die Kostenfortschreibung ist zu aktualisieren. Wesentliche Abweichungen sind zu erläutern und zu begründen.</t>
  </si>
  <si>
    <t>Leistungsphase 8: Objektüberwachung (Bauüberwachung) und Dokumentation</t>
  </si>
  <si>
    <t>Objektüberwachung</t>
  </si>
  <si>
    <t>Begehen des Objektes mit den ausführenden Unternehmen zur Mängelfeststellung vor Ablauf der Verjährungsfristen für die Gewährleistung</t>
  </si>
  <si>
    <t>1.07</t>
  </si>
  <si>
    <t xml:space="preserve">Abrechnungsstand vom: </t>
  </si>
  <si>
    <r>
      <t xml:space="preserve">
Zur Bearbeitung wird die Excel-Arbeitsmappenansicht „Normal“ empfohlen.
Eintragungen in </t>
    </r>
    <r>
      <rPr>
        <b/>
        <sz val="10"/>
        <color theme="1"/>
        <rFont val="Arial"/>
        <family val="2"/>
      </rPr>
      <t>Felder mit blauem Hintergrund und roter Umrandung</t>
    </r>
    <r>
      <rPr>
        <sz val="10"/>
        <color theme="1"/>
        <rFont val="Arial"/>
        <family val="2"/>
      </rPr>
      <t xml:space="preserve"> (gekennzeichnet mit seitlichem roten Pfeil) sind vom </t>
    </r>
    <r>
      <rPr>
        <b/>
        <sz val="10"/>
        <color theme="1"/>
        <rFont val="Arial"/>
        <family val="2"/>
      </rPr>
      <t>Auftraggeber</t>
    </r>
    <r>
      <rPr>
        <sz val="10"/>
        <color theme="1"/>
        <rFont val="Arial"/>
        <family val="2"/>
      </rPr>
      <t xml:space="preserve"> zwingend auszufüllen. 
Es wird empfohlen, nichtbenötigte Tabellenblätter auszublenden (</t>
    </r>
    <r>
      <rPr>
        <b/>
        <sz val="10"/>
        <color theme="1"/>
        <rFont val="Arial"/>
        <family val="2"/>
      </rPr>
      <t>nicht löschen!</t>
    </r>
    <r>
      <rPr>
        <sz val="10"/>
        <color theme="1"/>
        <rFont val="Arial"/>
        <family val="2"/>
      </rPr>
      <t xml:space="preserve">). Dies ist auch mit ganzen Zeilen oder Spalten möglich.
Beim Einfügen von zusätzlichen Zeilen mit Kontrollkästchen, müssen die Zellverknüpfungen manuel angepasst werden.
Bei mehreren Angebotsdateien ist die Bezeichnung der Honorarangebotsdatei manuell in das "Angebotsdokument" zu übertragen.
Um unbeabsichtigten Änderungen insbesondere in den Formeln vorzubeugen, wurden die Tabellenblätter geschützt. </t>
    </r>
  </si>
  <si>
    <t>Festlegung der Besonderen Leistungen Hochbau - Land</t>
  </si>
  <si>
    <t>Festlegung der Besonderen Leistungen Hochbau - Bund</t>
  </si>
  <si>
    <t xml:space="preserve">HB Besond. Lstg. Land </t>
  </si>
  <si>
    <t xml:space="preserve">HB Besond. Lstg. Bund </t>
  </si>
  <si>
    <t>4.9</t>
  </si>
  <si>
    <t>Lph 1 bis 9 (Teil A Z 5)</t>
  </si>
  <si>
    <t>Leistungsphasen 1 bis 9 (Teil E Z 4.9)</t>
  </si>
  <si>
    <t xml:space="preserve">Angaben insbesondere
– zur Bepflanzung,
– zu Materialien und Ausstattungen,
– zu Maßnahmen auf Grund rechtlicher Vorgaben,
– zum terminlichen Ablauf
</t>
  </si>
  <si>
    <t>LPh 1 bis 9 (Teil A Z 5)</t>
  </si>
  <si>
    <r>
      <t xml:space="preserve">
Zur Bearbeitung wird die Excel-Arbeitsmappenansicht „Normal“ empfohlen.
Eintragungen in </t>
    </r>
    <r>
      <rPr>
        <b/>
        <sz val="10"/>
        <color theme="1"/>
        <rFont val="Arial"/>
        <family val="2"/>
      </rPr>
      <t>Felder mit blauem Hintergrund</t>
    </r>
    <r>
      <rPr>
        <sz val="10"/>
        <color theme="1"/>
        <rFont val="Arial"/>
        <family val="2"/>
      </rPr>
      <t xml:space="preserve"> sind dem </t>
    </r>
    <r>
      <rPr>
        <b/>
        <sz val="10"/>
        <color theme="1"/>
        <rFont val="Arial"/>
        <family val="2"/>
      </rPr>
      <t>Auftraggeber</t>
    </r>
    <r>
      <rPr>
        <sz val="10"/>
        <color theme="1"/>
        <rFont val="Arial"/>
        <family val="2"/>
      </rPr>
      <t xml:space="preserve"> vorbehalten. Eintragungen des Bieters sind unzulässig.
Die in den </t>
    </r>
    <r>
      <rPr>
        <b/>
        <sz val="10"/>
        <color theme="1"/>
        <rFont val="Arial"/>
        <family val="2"/>
      </rPr>
      <t>Teilen D und E rot hinterlegten Felder</t>
    </r>
    <r>
      <rPr>
        <sz val="10"/>
        <color theme="1"/>
        <rFont val="Arial"/>
        <family val="2"/>
      </rPr>
      <t xml:space="preserve"> sind vom </t>
    </r>
    <r>
      <rPr>
        <b/>
        <sz val="10"/>
        <color theme="1"/>
        <rFont val="Arial"/>
        <family val="2"/>
      </rPr>
      <t xml:space="preserve">Bieter </t>
    </r>
    <r>
      <rPr>
        <sz val="10"/>
        <color theme="1"/>
        <rFont val="Arial"/>
        <family val="2"/>
      </rPr>
      <t>zwingend zu befüllen (gelbe Felder sind optional zu befüllen), der Eintrag von "0" ist regelmäßig zulässig. Werden die Felder befüllt, wechselt die Farbe auf gelb.
Auf die Folgen unvollständiger oder unzulässiger Eintragungen des Bieters, insbesondere entsprechend der §§ 56 und 57 VgV, die auch unterschwellig entsprechend Anwendung finden können, wird hiermit hingewiesen.
Bei mehreren Angebotsdateien ist die "</t>
    </r>
    <r>
      <rPr>
        <b/>
        <sz val="10"/>
        <color theme="1"/>
        <rFont val="Arial"/>
        <family val="2"/>
      </rPr>
      <t>Angebotssumme</t>
    </r>
    <r>
      <rPr>
        <sz val="10"/>
        <color theme="1"/>
        <rFont val="Arial"/>
        <family val="2"/>
      </rPr>
      <t xml:space="preserve"> brutto" in Teil E vom Bieter manuell in das "Angebotsdokument" zu übertragen. Es gelten die Einheitspreise in der Angebotsdatei.
Um unbeabsichtigten Änderungen insbesondere in den Formeln vorzubeugen, wurden die Tabellenblätter geschützt. </t>
    </r>
  </si>
  <si>
    <t>mindestens gegliedert in die dritte Ebene der Kostengliederung unter Verwendung des RLBau Musters Kosten, einschließlich zugehöriger Mengenermittlung</t>
  </si>
  <si>
    <t>HOAI-Text gemäß Leistungsbild</t>
  </si>
  <si>
    <r>
      <t xml:space="preserve">Grundleistungen Hochbau Land
</t>
    </r>
    <r>
      <rPr>
        <sz val="9"/>
        <color theme="1"/>
        <rFont val="Arial"/>
        <family val="2"/>
      </rPr>
      <t>Anlage zu § 6 spezifische Leistungspflichten zum Vertrag Objektplanung – Freianlagen</t>
    </r>
  </si>
  <si>
    <r>
      <t xml:space="preserve">Grundleistungen Hochbau Bund
</t>
    </r>
    <r>
      <rPr>
        <sz val="9"/>
        <color theme="1"/>
        <rFont val="Arial"/>
        <family val="2"/>
      </rPr>
      <t>Anlage zu § 6 spezifische Leistungspflichten zum Vertrag Objektplanung – Freianlagen</t>
    </r>
  </si>
  <si>
    <r>
      <t>Beschreibung der Besonderen Leistungen Hochbau Bund</t>
    </r>
    <r>
      <rPr>
        <sz val="8"/>
        <color rgb="FF0070C0"/>
        <rFont val="Arial"/>
        <family val="2"/>
      </rPr>
      <t xml:space="preserve">
</t>
    </r>
    <r>
      <rPr>
        <sz val="8"/>
        <rFont val="Arial"/>
        <family val="2"/>
      </rPr>
      <t>Leistungstext  (Anlage zu § 6 Spezifische Leistungspflichen zum Vertrag)</t>
    </r>
  </si>
  <si>
    <r>
      <t>Beschreibung der Besonderen Leistungen Hochbau Land</t>
    </r>
    <r>
      <rPr>
        <sz val="8"/>
        <color rgb="FF0070C0"/>
        <rFont val="Arial"/>
        <family val="2"/>
      </rPr>
      <t xml:space="preserve">
</t>
    </r>
    <r>
      <rPr>
        <sz val="8"/>
        <rFont val="Arial"/>
        <family val="2"/>
      </rPr>
      <t>Leistungstext  (Anlage zu § 6 Spezifische Leistungspflichen zum Vertrag)</t>
    </r>
  </si>
  <si>
    <r>
      <t xml:space="preserve">v.H. Satz
</t>
    </r>
    <r>
      <rPr>
        <sz val="8"/>
        <color theme="1"/>
        <rFont val="Arial"/>
        <family val="2"/>
      </rPr>
      <t>(von Teil E  Z 4.9)</t>
    </r>
  </si>
  <si>
    <t>(Honorarangabe für Besondere Lst. Hochbau)</t>
  </si>
  <si>
    <r>
      <t xml:space="preserve">Zuschlag v. H. vereinbart </t>
    </r>
    <r>
      <rPr>
        <sz val="8"/>
        <color theme="1"/>
        <rFont val="Arial"/>
        <family val="2"/>
      </rPr>
      <t>(0 bis max. 50 v.H. § 12 (2) HOAI)</t>
    </r>
    <r>
      <rPr>
        <sz val="10"/>
        <color theme="1"/>
        <rFont val="Arial"/>
        <family val="2"/>
      </rPr>
      <t xml:space="preserve"> in Höhe von:</t>
    </r>
  </si>
  <si>
    <t>Maßnahmennr</t>
  </si>
  <si>
    <t>Maßnahme</t>
  </si>
  <si>
    <t>Vergabenr</t>
  </si>
  <si>
    <t>Bieter</t>
  </si>
  <si>
    <t>Angebot</t>
  </si>
  <si>
    <t>Index</t>
  </si>
  <si>
    <t>1 Anechenbare Kosten</t>
  </si>
  <si>
    <t>2 Honorarzone</t>
  </si>
  <si>
    <t>4.9 Basishonorar für Grundleistungen</t>
  </si>
  <si>
    <t>5.1 Minderung des Basishonorars in v.H.</t>
  </si>
  <si>
    <t>5.2 Erhöhung des Basishonorars in v.H.</t>
  </si>
  <si>
    <t>7.4 Umbauzuschlag in v.H.</t>
  </si>
  <si>
    <t>7.7 Instandhaltungszuschlag in v.H.</t>
  </si>
  <si>
    <t>8.2 Wiederholung Nr.</t>
  </si>
  <si>
    <t xml:space="preserve">6 Leistungsphase 1     mit v.H. </t>
  </si>
  <si>
    <t xml:space="preserve">6 Leistungsphase 1     </t>
  </si>
  <si>
    <t xml:space="preserve">6 Leistungsphase 2     mit v.H. </t>
  </si>
  <si>
    <t xml:space="preserve">6 Leistungsphase 2     </t>
  </si>
  <si>
    <t xml:space="preserve">6 Leistungsphase 3     mit v.H. </t>
  </si>
  <si>
    <t xml:space="preserve">6 Leistungsphase 3     </t>
  </si>
  <si>
    <t xml:space="preserve">6 Leistungsphase 4     mit v.H. </t>
  </si>
  <si>
    <t xml:space="preserve">6 Leistungsphase 4     </t>
  </si>
  <si>
    <t xml:space="preserve">6 Leistungsphase 5     mit v.H. </t>
  </si>
  <si>
    <t xml:space="preserve">6 Leistungsphase 5     </t>
  </si>
  <si>
    <t xml:space="preserve">6 Leistungsphase 6     mit v.H. </t>
  </si>
  <si>
    <t xml:space="preserve">6 Leistungsphase 6     </t>
  </si>
  <si>
    <t xml:space="preserve">6 Leistungsphase 7     mit v.H. </t>
  </si>
  <si>
    <t xml:space="preserve">6 Leistungsphase 7     </t>
  </si>
  <si>
    <t xml:space="preserve">6 Leistungsphase 8     mit v.H. </t>
  </si>
  <si>
    <t xml:space="preserve">6 Leistungsphase 8     </t>
  </si>
  <si>
    <t xml:space="preserve">6 Leistungsphase 9     mit v.H. </t>
  </si>
  <si>
    <t xml:space="preserve">6 Leistungsphase 9     </t>
  </si>
  <si>
    <t>8.5 Summe Honorar für anteilige Grundleistungen</t>
  </si>
  <si>
    <t>9.1 Summe Honorar für Besond. Leistungen (s.Teil C)</t>
  </si>
  <si>
    <t>9.2 Summe Grundhonorar und Besond. Leistungen</t>
  </si>
  <si>
    <t>10.2 Nebenkosten  in %</t>
  </si>
  <si>
    <t xml:space="preserve">10 Nebenkosten </t>
  </si>
  <si>
    <t>12 Auftragssumme netto</t>
  </si>
  <si>
    <t>13 Mehrwertsteuer in %</t>
  </si>
  <si>
    <t>13 Mehrwertsteuer</t>
  </si>
  <si>
    <t>14 Auftragsumme brutto</t>
  </si>
  <si>
    <t>20 Wertungssumme netto</t>
  </si>
  <si>
    <t>21 Mehrwertsteuer</t>
  </si>
  <si>
    <t>22 Wertungssumme brutto</t>
  </si>
  <si>
    <t>Bezeichnung Besond Lstg</t>
  </si>
  <si>
    <t>EP-Preis</t>
  </si>
  <si>
    <t>Netto-GP-Preis</t>
  </si>
  <si>
    <t>5.4 Basishonorar der Leistungsphasen</t>
  </si>
  <si>
    <r>
      <t xml:space="preserve">v.H. Satz
</t>
    </r>
    <r>
      <rPr>
        <sz val="8"/>
        <color theme="1"/>
        <rFont val="Arial"/>
        <family val="2"/>
      </rPr>
      <t>(von Teil E  Z 4.9</t>
    </r>
    <r>
      <rPr>
        <sz val="10"/>
        <color theme="1"/>
        <rFont val="Arial"/>
        <family val="2"/>
      </rPr>
      <t>)</t>
    </r>
  </si>
  <si>
    <r>
      <t xml:space="preserve">Das Honorar für Grundleistungen umfasst </t>
    </r>
    <r>
      <rPr>
        <b/>
        <sz val="10"/>
        <color theme="1"/>
        <rFont val="Arial"/>
        <family val="2"/>
      </rPr>
      <t xml:space="preserve">keine </t>
    </r>
    <r>
      <rPr>
        <sz val="10"/>
        <color theme="1"/>
        <rFont val="Arial"/>
        <family val="2"/>
      </rPr>
      <t xml:space="preserve">Umbauten und Modernisierungen </t>
    </r>
  </si>
  <si>
    <t>(Engabe StB falsch)</t>
  </si>
  <si>
    <r>
      <t xml:space="preserve">Zuschlag v. H. vereinbart </t>
    </r>
    <r>
      <rPr>
        <sz val="8"/>
        <color theme="1"/>
        <rFont val="Arial"/>
        <family val="2"/>
      </rPr>
      <t>(0 bis max. 33 v.H. § 40 (6) HOAI)</t>
    </r>
    <r>
      <rPr>
        <sz val="10"/>
        <color theme="1"/>
        <rFont val="Arial"/>
        <family val="2"/>
      </rPr>
      <t xml:space="preserve"> in Höhe von:</t>
    </r>
  </si>
  <si>
    <r>
      <t xml:space="preserve">Zum Honorar für Grundleistungen wird für </t>
    </r>
    <r>
      <rPr>
        <b/>
        <sz val="10"/>
        <color theme="1"/>
        <rFont val="Arial"/>
        <family val="2"/>
      </rPr>
      <t xml:space="preserve">Umbauten und Modernisierungen </t>
    </r>
    <r>
      <rPr>
        <sz val="10"/>
        <color theme="1"/>
        <rFont val="Arial"/>
        <family val="2"/>
      </rPr>
      <t xml:space="preserve">ein </t>
    </r>
  </si>
  <si>
    <t>Vertragsnr.:</t>
  </si>
  <si>
    <t xml:space="preserve">Kostenschätzung nach DIN 276:2018-12, </t>
  </si>
  <si>
    <t xml:space="preserve">Kostenberechnung nach  DIN 276:2018-12, </t>
  </si>
  <si>
    <t xml:space="preserve">Kostenfeststellung nach DIN 276:2018-12, </t>
  </si>
  <si>
    <t xml:space="preserve">mindestens gegliedert in die dritte Ebene der Kostengliederung </t>
  </si>
  <si>
    <t xml:space="preserve">Kostenberechnung nach DIN 276:2018-12 mindestens gegliedert in </t>
  </si>
  <si>
    <t>Es ist eine Person für alle Leistungsphasen fachlich verantwortlich.</t>
  </si>
  <si>
    <t>Erweiterte Honorartafel zu § 40 HOAI - Freianlagen (Erweiterte RifT-Tabelle)</t>
  </si>
  <si>
    <t>Honorartafel nach §40 HOAI und Erweiterte Tabelle nach RifT</t>
  </si>
  <si>
    <t>nach RifT</t>
  </si>
  <si>
    <t>Basissatz nach Teil H - Erweiterte Tabelle nach RifT</t>
  </si>
  <si>
    <t>(Eingabe falsch)</t>
  </si>
  <si>
    <t>unter Verwendung des Musters Projektdatenblatt RBBau</t>
  </si>
  <si>
    <t>Ersatzmaßnahmen nach Maßgabe der naturschutzrechtlichen Eingriffsregelung, Erstellen des Erläuterungsberichts unter Verwendung des Musters Projektdatenblatt RBBau</t>
  </si>
  <si>
    <t xml:space="preserve">Bedarfsplanung </t>
  </si>
  <si>
    <t>an Räume und Raumgruppen als Anforderungsraumbuch</t>
  </si>
  <si>
    <t xml:space="preserve">die Leistungen der Untersuchung von alternativen Lösungsmöglichkeiten hinaus und Dokumentieren </t>
  </si>
  <si>
    <t>Maßn.-nr.:</t>
  </si>
  <si>
    <t>Anlage VI.4 und Maßgabe Neuer RBBau und den Anforderungen aus BFR GBBestand</t>
  </si>
  <si>
    <t>NA 01</t>
  </si>
  <si>
    <t>NA 02</t>
  </si>
  <si>
    <t>NA 03</t>
  </si>
  <si>
    <t>NA 04</t>
  </si>
  <si>
    <t>NA 05</t>
  </si>
  <si>
    <t>NA 06</t>
  </si>
  <si>
    <t>Zeile</t>
  </si>
  <si>
    <t>mit erforderlichen Angaben insbesondere
– zur Bepflanzung,
– zu Materialien und Ausstattungen,
– zu Maßnahmen auf Grund rechtlicher Vorgaben,
– zum terminlichen Ablauf</t>
  </si>
  <si>
    <t xml:space="preserve">Darstellen des Entwurfs im Maßstab 1:500 bis 1:100, </t>
  </si>
  <si>
    <t>die dritte Ebene der Kostengliederung einschließlich zugehöriger Mengenermittlung unter Verwendung des Musters Projektdatenblatt RBBau</t>
  </si>
  <si>
    <t>Zusammenfassen der Unterlagen zur Finalen Projektunterlagen (FPU) und Übergeben dieser Unterlagen</t>
  </si>
  <si>
    <t xml:space="preserve">Vergleichen der Ausschreibungsergebnisse mit </t>
  </si>
  <si>
    <t>den vom Planer bepreisten Leistungsverzeichnissen und 
der Kostenberechnung 
unter Verwendung des Musters Projektdatenblatt RBBau; 
bei mehreren Objekten jeweils getrennt und dann im Ergebnis zusammengefasst</t>
  </si>
  <si>
    <t>VOB/B nach Baufortschritt, zeitnah nach Fertigstellung der jeweiligen Leistung, sowie Teilnahme daran
Fachtechnisches Feststellen der Abnahmereife der Leistungen und des Leistungszustandes unter Mitwirkung anderer an der Planung und Objektüberwachung fachlich Beteiligter,
Einholen der erforderlichen Unterlagen, wie z.B. Bedienungsanleitungen, Prüfprotokolle, Übereinstimmungsnachweise zur Übergabe nach F 1 RBBau
Feststellung von Mängeln, Abnahmeempfehlung für den Auftraggeber, Erstellen der Abnahmeprotokolle gemäß VHB sowie der sonstigen Feststellungsniederschriften</t>
  </si>
  <si>
    <t xml:space="preserve">Mitwirken bei der Übergabe des Objekts gemäß Abschnitt F 2 RBBau </t>
  </si>
  <si>
    <t>einschließlich Zusammenstellen und Übergeben der dafür erforderlichen Unterlagen gemäß den Vorgaben zur Niederschrift der Übergabe nach Abschnitt F RBBau*</t>
  </si>
  <si>
    <t>Überprüfen der Leistungsabrechnung der bauausführenden Unternehmen im Vergleich zu den Vertragspreisen; 
bei mehreren Objekten jeweils getrennt und dann im Ergebnis zusammengefasst</t>
  </si>
  <si>
    <t>gliederung unter Verwendung des Musters Projektdatenblatt RBBau</t>
  </si>
  <si>
    <t>Kostenfeststellung mindestens gegliedert in die dritte Ebene der Kosten-</t>
  </si>
  <si>
    <t>Darstellungen (letzter Stand der Ausführungs- und Detailpläne) und rechnerischen Ergebnisse des Objekts unter Verwendung des Musters Projektdatenblatt RBBau;
Übergeben dieser Unterlagen</t>
  </si>
  <si>
    <t>Überwachen der Wartungsleistungen</t>
  </si>
  <si>
    <t>Überwachen der Entwicklungs- und Unter-</t>
  </si>
  <si>
    <t>haltungspflege</t>
  </si>
  <si>
    <t>digitalen Erhebungsformulare gemäß Neue RBBau</t>
  </si>
  <si>
    <t>öffentlich-rechtliche Genehmigungen oder Zustimmungen einschließlich der Anträge auf Ausnahmen und Befreiungen sowie notwendiger Verhandlungen mit Behörden unter Verwendung der Beiträge anderer an der Planung fachlich Beteiligter,
Übergeben dieser Unterlagen in digitaler Form sowie in Papier</t>
  </si>
  <si>
    <t xml:space="preserve">Kostenschätzung nach DIN 276:2018-12 gegliedert in die </t>
  </si>
  <si>
    <t>zweite Ebene der Kostengliederung unter Verwendung des Musters Projektdatenblatt RBBau, 
Vergleich mit den finanziellen Rahmenbedingungen</t>
  </si>
  <si>
    <t>Stand: 07.02.2025</t>
  </si>
  <si>
    <t>25-131224</t>
  </si>
  <si>
    <t>000.780.904</t>
  </si>
  <si>
    <t>Straßenmeisterei Landshut, Neubau</t>
  </si>
  <si>
    <t>B21H E090060001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</si>
</sst>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0.00\ &quot;€&quot;"/>
    <numFmt numFmtId="165" formatCode="0.0000000%"/>
    <numFmt numFmtId="166" formatCode="#,##0;;;@"/>
    <numFmt numFmtId="167" formatCode="#,##0.00;;;@"/>
    <numFmt numFmtId="168" formatCode="#,##0.00%;;;@"/>
    <numFmt numFmtId="169" formatCode="0.0%"/>
    <numFmt numFmtId="170" formatCode="#,##0.00_ ;[Red]\-#,##0.00\ "/>
  </numFmts>
  <fonts count="7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8"/>
      <color theme="1"/>
      <name val="Arial"/>
      <family val="2"/>
    </font>
    <font>
      <b/>
      <sz val="14"/>
      <color theme="1"/>
      <name val="Arial"/>
      <family val="2"/>
    </font>
    <font>
      <b/>
      <sz val="10"/>
      <color theme="1"/>
      <name val="Arial"/>
      <family val="2"/>
    </font>
    <font>
      <sz val="9"/>
      <color theme="1"/>
      <name val="Arial"/>
      <family val="2"/>
    </font>
    <font>
      <b/>
      <sz val="8"/>
      <color theme="1"/>
      <name val="Arial"/>
      <family val="2"/>
    </font>
    <font>
      <b/>
      <sz val="9"/>
      <color theme="1"/>
      <name val="Arial"/>
      <family val="2"/>
    </font>
    <font>
      <sz val="8"/>
      <color rgb="FFFF0000"/>
      <name val="Arial"/>
      <family val="2"/>
    </font>
    <font>
      <sz val="11"/>
      <color theme="1"/>
      <name val="Arial"/>
      <family val="2"/>
    </font>
    <font>
      <i/>
      <sz val="10"/>
      <color theme="1"/>
      <name val="Arial"/>
      <family val="2"/>
    </font>
    <font>
      <i/>
      <sz val="10"/>
      <color rgb="FFFF0000"/>
      <name val="Arial"/>
      <family val="2"/>
    </font>
    <font>
      <b/>
      <sz val="10"/>
      <color rgb="FFFF0000"/>
      <name val="Arial"/>
      <family val="2"/>
    </font>
    <font>
      <sz val="8"/>
      <color rgb="FF0070C0"/>
      <name val="Arial"/>
      <family val="2"/>
    </font>
    <font>
      <i/>
      <sz val="8"/>
      <color theme="1"/>
      <name val="Arial"/>
      <family val="2"/>
    </font>
    <font>
      <sz val="10"/>
      <color rgb="FF222222"/>
      <name val="Arial"/>
      <family val="2"/>
    </font>
    <font>
      <sz val="10"/>
      <color theme="1"/>
      <name val="Arial"/>
      <family val="2"/>
    </font>
    <font>
      <sz val="10"/>
      <name val="Arial"/>
      <family val="2"/>
    </font>
    <font>
      <sz val="14"/>
      <color theme="1"/>
      <name val="Arial"/>
      <family val="2"/>
    </font>
    <font>
      <sz val="12"/>
      <color theme="1"/>
      <name val="Arial"/>
      <family val="2"/>
    </font>
    <font>
      <b/>
      <sz val="8"/>
      <color rgb="FFFF0000"/>
      <name val="Arial"/>
      <family val="2"/>
    </font>
    <font>
      <b/>
      <sz val="8"/>
      <name val="Arial"/>
      <family val="2"/>
    </font>
    <font>
      <b/>
      <sz val="10"/>
      <name val="Arial"/>
      <family val="2"/>
    </font>
    <font>
      <sz val="10"/>
      <color rgb="FFDCE6F1"/>
      <name val="Arial"/>
      <family val="2"/>
    </font>
    <font>
      <i/>
      <sz val="8"/>
      <color rgb="FFC00000"/>
      <name val="Arial"/>
      <family val="2"/>
    </font>
    <font>
      <sz val="10"/>
      <color theme="0"/>
      <name val="Arial"/>
      <family val="2"/>
    </font>
    <font>
      <sz val="10"/>
      <color rgb="FFFF0000"/>
      <name val="Arial"/>
      <family val="2"/>
    </font>
    <font>
      <sz val="13"/>
      <color theme="1"/>
      <name val="Arial"/>
      <family val="2"/>
    </font>
    <font>
      <i/>
      <sz val="10"/>
      <name val="Arial"/>
      <family val="2"/>
    </font>
    <font>
      <u/>
      <sz val="10"/>
      <color theme="1"/>
      <name val="Arial"/>
      <family val="2"/>
    </font>
    <font>
      <b/>
      <u/>
      <sz val="10"/>
      <color theme="1"/>
      <name val="Arial"/>
      <family val="2"/>
    </font>
    <font>
      <i/>
      <sz val="10"/>
      <color rgb="FF0070C0"/>
      <name val="Arial"/>
      <family val="2"/>
    </font>
    <font>
      <b/>
      <i/>
      <sz val="8"/>
      <color rgb="FFFF0000"/>
      <name val="Arial"/>
      <family val="2"/>
    </font>
    <font>
      <i/>
      <sz val="9"/>
      <color rgb="FF0070C0"/>
      <name val="Arial"/>
      <family val="2"/>
    </font>
    <font>
      <u/>
      <sz val="10"/>
      <color theme="10"/>
      <name val="Arial"/>
      <family val="2"/>
    </font>
    <font>
      <b/>
      <sz val="12"/>
      <color theme="1"/>
      <name val="Arial"/>
      <family val="2"/>
    </font>
    <font>
      <i/>
      <sz val="8"/>
      <name val="Arial"/>
      <family val="2"/>
    </font>
    <font>
      <sz val="8"/>
      <color theme="4"/>
      <name val="Arial"/>
      <family val="2"/>
    </font>
    <font>
      <i/>
      <u/>
      <sz val="8"/>
      <color theme="1"/>
      <name val="Arial"/>
      <family val="2"/>
    </font>
    <font>
      <b/>
      <i/>
      <sz val="8"/>
      <color rgb="FFC00000"/>
      <name val="Arial"/>
      <family val="2"/>
    </font>
    <font>
      <sz val="12"/>
      <name val="Arial"/>
      <family val="2"/>
    </font>
    <font>
      <i/>
      <sz val="12"/>
      <name val="Arial"/>
      <family val="2"/>
    </font>
    <font>
      <sz val="12"/>
      <color rgb="FF0070C0"/>
      <name val="Arial"/>
      <family val="2"/>
    </font>
    <font>
      <sz val="14"/>
      <name val="Arial"/>
      <family val="2"/>
    </font>
    <font>
      <i/>
      <u/>
      <sz val="10"/>
      <name val="Arial"/>
      <family val="2"/>
    </font>
    <font>
      <i/>
      <u/>
      <sz val="8"/>
      <name val="Arial"/>
      <family val="2"/>
    </font>
    <font>
      <i/>
      <sz val="10"/>
      <color theme="4"/>
      <name val="Arial"/>
      <family val="2"/>
    </font>
    <font>
      <sz val="13"/>
      <name val="Arial"/>
      <family val="2"/>
    </font>
    <font>
      <b/>
      <i/>
      <sz val="10"/>
      <color rgb="FFC00000"/>
      <name val="Arial"/>
      <family val="2"/>
    </font>
    <font>
      <b/>
      <sz val="9"/>
      <name val="Arial"/>
      <family val="2"/>
    </font>
    <font>
      <b/>
      <sz val="9"/>
      <color theme="0"/>
      <name val="Arial"/>
      <family val="2"/>
    </font>
    <font>
      <b/>
      <sz val="10"/>
      <color rgb="FFC00000"/>
      <name val="Arial"/>
      <family val="2"/>
    </font>
    <font>
      <vertAlign val="superscript"/>
      <sz val="10"/>
      <name val="Arial"/>
      <family val="2"/>
    </font>
    <font>
      <i/>
      <vertAlign val="superscript"/>
      <sz val="8"/>
      <name val="Arial"/>
      <family val="2"/>
    </font>
    <font>
      <sz val="8"/>
      <color theme="4" tint="0.79998168889431442"/>
      <name val="Arial"/>
      <family val="2"/>
    </font>
    <font>
      <sz val="10"/>
      <color theme="1"/>
      <name val="SymbolPS"/>
      <family val="5"/>
      <charset val="2"/>
    </font>
    <font>
      <sz val="13"/>
      <color rgb="FFFF0000"/>
      <name val="SymbolPS"/>
      <family val="5"/>
      <charset val="2"/>
    </font>
    <font>
      <sz val="13"/>
      <color rgb="FFFF0000"/>
      <name val="Arial"/>
      <family val="2"/>
    </font>
    <font>
      <sz val="13"/>
      <color rgb="FFC00000"/>
      <name val="SymbolPS"/>
      <family val="5"/>
      <charset val="2"/>
    </font>
    <font>
      <b/>
      <sz val="13"/>
      <color rgb="FFC00000"/>
      <name val="SymbolPS"/>
      <family val="5"/>
      <charset val="2"/>
    </font>
    <font>
      <sz val="13"/>
      <color rgb="FFC00000"/>
      <name val="Arial"/>
      <family val="2"/>
    </font>
    <font>
      <sz val="7"/>
      <color theme="1"/>
      <name val="Arial"/>
      <family val="2"/>
    </font>
    <font>
      <b/>
      <sz val="7"/>
      <color theme="1"/>
      <name val="Arial"/>
      <family val="2"/>
    </font>
    <font>
      <i/>
      <sz val="9"/>
      <color theme="1"/>
      <name val="Arial"/>
      <family val="2"/>
    </font>
    <font>
      <b/>
      <sz val="12"/>
      <name val="Arial"/>
      <family val="2"/>
    </font>
    <font>
      <strike/>
      <sz val="10"/>
      <color rgb="FFC00000"/>
      <name val="Arial"/>
      <family val="2"/>
    </font>
    <font>
      <sz val="10"/>
      <color rgb="FF192527"/>
      <name val="Segoe UI"/>
      <family val="2"/>
    </font>
    <font>
      <u/>
      <sz val="10"/>
      <color rgb="FF0000FF"/>
      <name val="Arial"/>
      <family val="2"/>
    </font>
  </fonts>
  <fills count="1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CC"/>
        <bgColor indexed="64"/>
      </patternFill>
    </fill>
    <fill>
      <patternFill patternType="solid">
        <fgColor rgb="FFDCE6F1"/>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59996337778862885"/>
        <bgColor indexed="64"/>
      </patternFill>
    </fill>
    <fill>
      <patternFill patternType="solid">
        <fgColor theme="1" tint="0.24994659260841701"/>
        <bgColor indexed="64"/>
      </patternFill>
    </fill>
    <fill>
      <patternFill patternType="solid">
        <fgColor theme="0" tint="-0.14996795556505021"/>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4" tint="-0.249977111117893"/>
        <bgColor theme="4" tint="0.79998168889431442"/>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ck">
        <color theme="4" tint="-0.24994659260841701"/>
      </left>
      <right/>
      <top style="thick">
        <color theme="4" tint="-0.24994659260841701"/>
      </top>
      <bottom style="thick">
        <color theme="4" tint="-0.24994659260841701"/>
      </bottom>
      <diagonal/>
    </border>
    <border>
      <left/>
      <right style="thick">
        <color theme="4" tint="-0.24994659260841701"/>
      </right>
      <top style="thick">
        <color theme="4" tint="-0.24994659260841701"/>
      </top>
      <bottom style="thick">
        <color theme="4" tint="-0.24994659260841701"/>
      </bottom>
      <diagonal/>
    </border>
    <border>
      <left style="thick">
        <color theme="5" tint="-0.24994659260841701"/>
      </left>
      <right/>
      <top style="thick">
        <color theme="5" tint="-0.24994659260841701"/>
      </top>
      <bottom style="thick">
        <color theme="5" tint="-0.24994659260841701"/>
      </bottom>
      <diagonal/>
    </border>
    <border>
      <left/>
      <right style="thick">
        <color theme="5" tint="-0.24994659260841701"/>
      </right>
      <top style="thick">
        <color theme="5" tint="-0.24994659260841701"/>
      </top>
      <bottom style="thick">
        <color theme="5" tint="-0.24994659260841701"/>
      </bottom>
      <diagonal/>
    </border>
    <border>
      <left/>
      <right/>
      <top style="thick">
        <color theme="5" tint="-0.24994659260841701"/>
      </top>
      <bottom style="thick">
        <color theme="5" tint="-0.24994659260841701"/>
      </bottom>
      <diagonal/>
    </border>
    <border>
      <left/>
      <right/>
      <top style="thick">
        <color theme="4" tint="-0.24994659260841701"/>
      </top>
      <bottom style="thick">
        <color theme="4" tint="-0.24994659260841701"/>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right style="thin">
        <color indexed="64"/>
      </right>
      <top style="hair">
        <color indexed="64"/>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thin">
        <color indexed="64"/>
      </right>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style="medium">
        <color indexed="64"/>
      </right>
      <top/>
      <bottom/>
      <diagonal/>
    </border>
    <border>
      <left/>
      <right style="hair">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style="hair">
        <color indexed="64"/>
      </right>
      <top/>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diagonal/>
    </border>
    <border>
      <left style="hair">
        <color indexed="64"/>
      </left>
      <right/>
      <top style="hair">
        <color indexed="64"/>
      </top>
      <bottom style="hair">
        <color indexed="64"/>
      </bottom>
      <diagonal/>
    </border>
    <border>
      <left style="thin">
        <color theme="4" tint="0.39997558519241921"/>
      </left>
      <right/>
      <top/>
      <bottom style="thin">
        <color theme="4" tint="0.39997558519241921"/>
      </bottom>
      <diagonal/>
    </border>
    <border>
      <left/>
      <right/>
      <top/>
      <bottom style="thin">
        <color theme="4" tint="0.39997558519241921"/>
      </bottom>
      <diagonal/>
    </border>
  </borders>
  <cellStyleXfs count="7">
    <xf numFmtId="0" fontId="0" fillId="0" borderId="0"/>
    <xf numFmtId="0" fontId="3" fillId="0" borderId="0"/>
    <xf numFmtId="0" fontId="2" fillId="0" borderId="0"/>
    <xf numFmtId="0" fontId="37" fillId="0" borderId="0" applyNumberFormat="0" applyFill="0" applyBorder="0" applyAlignment="0" applyProtection="0"/>
    <xf numFmtId="0" fontId="1" fillId="0" borderId="0"/>
    <xf numFmtId="0" fontId="1" fillId="0" borderId="0"/>
    <xf numFmtId="44" fontId="19" fillId="0" borderId="0" applyFont="0" applyFill="0" applyBorder="0" applyAlignment="0" applyProtection="0"/>
  </cellStyleXfs>
  <cellXfs count="1589">
    <xf numFmtId="0" fontId="0" fillId="0" borderId="0" xfId="0"/>
    <xf numFmtId="0" fontId="0" fillId="0" borderId="0" xfId="0" applyAlignment="1" applyProtection="1">
      <alignment vertical="top"/>
      <protection hidden="1"/>
    </xf>
    <xf numFmtId="0" fontId="9" fillId="0" borderId="12" xfId="0" applyFont="1" applyBorder="1" applyAlignment="1" applyProtection="1">
      <alignment horizontal="center" vertical="top"/>
      <protection hidden="1"/>
    </xf>
    <xf numFmtId="0" fontId="5" fillId="0" borderId="5" xfId="0" applyFont="1" applyBorder="1" applyAlignment="1" applyProtection="1">
      <alignment vertical="top"/>
      <protection hidden="1"/>
    </xf>
    <xf numFmtId="0" fontId="5" fillId="0" borderId="11" xfId="0" applyFont="1" applyBorder="1" applyAlignment="1" applyProtection="1">
      <alignment vertical="top"/>
      <protection hidden="1"/>
    </xf>
    <xf numFmtId="16" fontId="7" fillId="0" borderId="0" xfId="0" quotePrefix="1" applyNumberFormat="1" applyFont="1" applyAlignment="1" applyProtection="1">
      <alignment vertical="top"/>
      <protection hidden="1"/>
    </xf>
    <xf numFmtId="0" fontId="7" fillId="0" borderId="2" xfId="0" applyFont="1" applyBorder="1" applyAlignment="1" applyProtection="1">
      <alignment vertical="top"/>
      <protection hidden="1"/>
    </xf>
    <xf numFmtId="0" fontId="0" fillId="0" borderId="3" xfId="0" applyBorder="1" applyAlignment="1" applyProtection="1">
      <alignment vertical="top"/>
      <protection hidden="1"/>
    </xf>
    <xf numFmtId="0" fontId="0" fillId="0" borderId="6" xfId="0" applyBorder="1" applyAlignment="1" applyProtection="1">
      <alignment vertical="top"/>
      <protection hidden="1"/>
    </xf>
    <xf numFmtId="0" fontId="0" fillId="0" borderId="0" xfId="0" applyAlignment="1" applyProtection="1">
      <alignment vertical="top" wrapText="1"/>
      <protection hidden="1"/>
    </xf>
    <xf numFmtId="0" fontId="0" fillId="0" borderId="0" xfId="0" applyAlignment="1" applyProtection="1">
      <alignment horizontal="center" vertical="top" wrapText="1"/>
      <protection hidden="1"/>
    </xf>
    <xf numFmtId="0" fontId="0" fillId="0" borderId="11" xfId="0" applyBorder="1" applyAlignment="1" applyProtection="1">
      <alignment vertical="top"/>
      <protection hidden="1"/>
    </xf>
    <xf numFmtId="0" fontId="9" fillId="0" borderId="0" xfId="0" applyFont="1" applyAlignment="1" applyProtection="1">
      <alignment horizontal="center" vertical="top"/>
      <protection hidden="1"/>
    </xf>
    <xf numFmtId="16" fontId="5" fillId="0" borderId="0" xfId="0" quotePrefix="1" applyNumberFormat="1" applyFont="1" applyAlignment="1" applyProtection="1">
      <alignment horizontal="center" vertical="top"/>
      <protection hidden="1"/>
    </xf>
    <xf numFmtId="0" fontId="5" fillId="0" borderId="0" xfId="0" applyFont="1" applyAlignment="1" applyProtection="1">
      <alignment vertical="top"/>
      <protection hidden="1"/>
    </xf>
    <xf numFmtId="0" fontId="13" fillId="0" borderId="0" xfId="0" applyFont="1" applyAlignment="1" applyProtection="1">
      <alignment horizontal="center" vertical="top"/>
      <protection hidden="1"/>
    </xf>
    <xf numFmtId="0" fontId="7" fillId="0" borderId="9" xfId="0" applyFont="1" applyBorder="1" applyAlignment="1" applyProtection="1">
      <alignment horizontal="center" vertical="center" wrapText="1"/>
      <protection hidden="1"/>
    </xf>
    <xf numFmtId="0" fontId="5" fillId="0" borderId="14" xfId="0" applyFont="1" applyBorder="1" applyAlignment="1" applyProtection="1">
      <alignment horizontal="center" vertical="top" wrapText="1"/>
      <protection hidden="1"/>
    </xf>
    <xf numFmtId="16" fontId="5" fillId="0" borderId="12" xfId="0" quotePrefix="1" applyNumberFormat="1" applyFont="1" applyBorder="1" applyAlignment="1" applyProtection="1">
      <alignment horizontal="center" vertical="top"/>
      <protection hidden="1"/>
    </xf>
    <xf numFmtId="0" fontId="0" fillId="0" borderId="11" xfId="0" applyBorder="1" applyAlignment="1" applyProtection="1">
      <alignment vertical="center"/>
      <protection hidden="1"/>
    </xf>
    <xf numFmtId="0" fontId="0" fillId="0" borderId="0" xfId="0" applyAlignment="1" applyProtection="1">
      <alignment vertical="center"/>
      <protection hidden="1"/>
    </xf>
    <xf numFmtId="0" fontId="0" fillId="0" borderId="13" xfId="0" applyBorder="1" applyAlignment="1" applyProtection="1">
      <alignment vertical="top"/>
      <protection hidden="1"/>
    </xf>
    <xf numFmtId="0" fontId="11" fillId="0" borderId="0" xfId="0" applyFont="1" applyAlignment="1" applyProtection="1">
      <alignment vertical="top"/>
      <protection hidden="1"/>
    </xf>
    <xf numFmtId="0" fontId="0" fillId="0" borderId="10" xfId="0" applyBorder="1" applyAlignment="1" applyProtection="1">
      <alignment vertical="top"/>
      <protection hidden="1"/>
    </xf>
    <xf numFmtId="0" fontId="0" fillId="0" borderId="4" xfId="0" applyBorder="1" applyAlignment="1" applyProtection="1">
      <alignment vertical="top"/>
      <protection hidden="1"/>
    </xf>
    <xf numFmtId="0" fontId="0" fillId="0" borderId="7" xfId="0" applyBorder="1" applyAlignment="1" applyProtection="1">
      <alignment vertical="top"/>
      <protection hidden="1"/>
    </xf>
    <xf numFmtId="4" fontId="7" fillId="0" borderId="3" xfId="0" applyNumberFormat="1" applyFont="1" applyBorder="1" applyAlignment="1" applyProtection="1">
      <alignment vertical="top"/>
      <protection hidden="1"/>
    </xf>
    <xf numFmtId="0" fontId="6" fillId="0" borderId="8" xfId="0" applyFont="1" applyBorder="1" applyAlignment="1" applyProtection="1">
      <alignment horizontal="left" vertical="center"/>
      <protection hidden="1"/>
    </xf>
    <xf numFmtId="0" fontId="21" fillId="0" borderId="9" xfId="0" applyFont="1" applyBorder="1" applyAlignment="1" applyProtection="1">
      <alignment horizontal="left" vertical="center"/>
      <protection hidden="1"/>
    </xf>
    <xf numFmtId="0" fontId="21" fillId="0" borderId="10" xfId="0" applyFont="1" applyBorder="1" applyAlignment="1" applyProtection="1">
      <alignment horizontal="left" vertical="center"/>
      <protection hidden="1"/>
    </xf>
    <xf numFmtId="0" fontId="13" fillId="0" borderId="0" xfId="0" applyFont="1" applyAlignment="1" applyProtection="1">
      <alignment horizontal="left" vertical="top"/>
      <protection hidden="1"/>
    </xf>
    <xf numFmtId="0" fontId="0" fillId="0" borderId="0" xfId="0" applyAlignment="1" applyProtection="1">
      <alignment horizontal="center" vertical="center" wrapText="1"/>
      <protection hidden="1"/>
    </xf>
    <xf numFmtId="0" fontId="9" fillId="0" borderId="9" xfId="1" applyFont="1" applyBorder="1" applyAlignment="1" applyProtection="1">
      <alignment vertical="center"/>
      <protection hidden="1"/>
    </xf>
    <xf numFmtId="0" fontId="10" fillId="0" borderId="9" xfId="1" applyFont="1" applyBorder="1" applyAlignment="1" applyProtection="1">
      <alignment vertical="center"/>
      <protection hidden="1"/>
    </xf>
    <xf numFmtId="0" fontId="5" fillId="0" borderId="9" xfId="1" applyFont="1" applyBorder="1" applyAlignment="1" applyProtection="1">
      <alignment vertical="center"/>
      <protection hidden="1"/>
    </xf>
    <xf numFmtId="0" fontId="5" fillId="0" borderId="15" xfId="0" applyFont="1" applyBorder="1" applyAlignment="1" applyProtection="1">
      <alignment vertical="top"/>
      <protection hidden="1"/>
    </xf>
    <xf numFmtId="0" fontId="15" fillId="0" borderId="0" xfId="0" applyFont="1" applyAlignment="1" applyProtection="1">
      <alignment vertical="center"/>
      <protection hidden="1"/>
    </xf>
    <xf numFmtId="0" fontId="9" fillId="0" borderId="9" xfId="1" applyFont="1" applyBorder="1" applyAlignment="1" applyProtection="1">
      <alignment horizontal="right" vertical="center"/>
      <protection hidden="1"/>
    </xf>
    <xf numFmtId="0" fontId="9" fillId="0" borderId="1" xfId="0" applyFont="1" applyBorder="1" applyAlignment="1" applyProtection="1">
      <alignment horizontal="center" vertical="top" wrapText="1"/>
      <protection hidden="1"/>
    </xf>
    <xf numFmtId="0" fontId="9" fillId="0" borderId="0" xfId="0" applyFont="1" applyAlignment="1" applyProtection="1">
      <alignment vertical="top"/>
      <protection hidden="1"/>
    </xf>
    <xf numFmtId="0" fontId="5" fillId="0" borderId="7" xfId="0" applyFont="1" applyBorder="1" applyAlignment="1" applyProtection="1">
      <alignment vertical="top"/>
      <protection hidden="1"/>
    </xf>
    <xf numFmtId="0" fontId="9" fillId="0" borderId="15" xfId="0" applyFont="1" applyBorder="1" applyAlignment="1" applyProtection="1">
      <alignment horizontal="left" vertical="top"/>
      <protection hidden="1"/>
    </xf>
    <xf numFmtId="0" fontId="5" fillId="0" borderId="12" xfId="0" applyFont="1" applyBorder="1" applyAlignment="1" applyProtection="1">
      <alignment vertical="top"/>
      <protection hidden="1"/>
    </xf>
    <xf numFmtId="0" fontId="9" fillId="0" borderId="15" xfId="0" applyFont="1" applyBorder="1" applyAlignment="1" applyProtection="1">
      <alignment horizontal="center" vertical="top" wrapText="1"/>
      <protection hidden="1"/>
    </xf>
    <xf numFmtId="0" fontId="15" fillId="0" borderId="9" xfId="0" applyFont="1" applyBorder="1" applyAlignment="1" applyProtection="1">
      <alignment vertical="center"/>
      <protection hidden="1"/>
    </xf>
    <xf numFmtId="0" fontId="15" fillId="0" borderId="10" xfId="0" applyFont="1" applyBorder="1" applyAlignment="1" applyProtection="1">
      <alignment vertical="center"/>
      <protection hidden="1"/>
    </xf>
    <xf numFmtId="0" fontId="17" fillId="0" borderId="0" xfId="0" applyFont="1" applyAlignment="1" applyProtection="1">
      <alignment vertical="top"/>
      <protection hidden="1"/>
    </xf>
    <xf numFmtId="0" fontId="23" fillId="0" borderId="6" xfId="0" applyFont="1" applyBorder="1" applyAlignment="1" applyProtection="1">
      <alignment vertical="top"/>
      <protection hidden="1"/>
    </xf>
    <xf numFmtId="0" fontId="9" fillId="0" borderId="14" xfId="0" applyFont="1" applyBorder="1" applyAlignment="1" applyProtection="1">
      <alignment horizontal="left" vertical="top"/>
      <protection hidden="1"/>
    </xf>
    <xf numFmtId="0" fontId="9" fillId="0" borderId="11" xfId="0" applyFont="1" applyBorder="1" applyAlignment="1" applyProtection="1">
      <alignment vertical="top" wrapText="1"/>
      <protection hidden="1"/>
    </xf>
    <xf numFmtId="0" fontId="0" fillId="0" borderId="13" xfId="0" applyBorder="1" applyAlignment="1" applyProtection="1">
      <alignment horizontal="center" vertical="top" wrapText="1"/>
      <protection hidden="1"/>
    </xf>
    <xf numFmtId="0" fontId="9" fillId="3" borderId="4" xfId="0" applyFont="1" applyFill="1" applyBorder="1" applyAlignment="1" applyProtection="1">
      <alignment horizontal="center" vertical="top" wrapText="1"/>
      <protection hidden="1"/>
    </xf>
    <xf numFmtId="0" fontId="5" fillId="3" borderId="5" xfId="0" applyFont="1" applyFill="1" applyBorder="1" applyAlignment="1" applyProtection="1">
      <alignment horizontal="left" vertical="center"/>
      <protection hidden="1"/>
    </xf>
    <xf numFmtId="4" fontId="20" fillId="3" borderId="7" xfId="0" applyNumberFormat="1" applyFont="1" applyFill="1" applyBorder="1" applyAlignment="1" applyProtection="1">
      <alignment horizontal="right" vertical="center"/>
      <protection hidden="1"/>
    </xf>
    <xf numFmtId="0" fontId="5" fillId="0" borderId="15" xfId="0" applyFont="1" applyBorder="1" applyAlignment="1" applyProtection="1">
      <alignment horizontal="center" vertical="top" wrapText="1"/>
      <protection hidden="1"/>
    </xf>
    <xf numFmtId="0" fontId="7" fillId="3" borderId="3" xfId="0" applyFont="1" applyFill="1" applyBorder="1" applyAlignment="1" applyProtection="1">
      <alignment vertical="center"/>
      <protection hidden="1"/>
    </xf>
    <xf numFmtId="0" fontId="7" fillId="3" borderId="2" xfId="0" applyFont="1" applyFill="1" applyBorder="1" applyAlignment="1" applyProtection="1">
      <alignment vertical="top"/>
      <protection hidden="1"/>
    </xf>
    <xf numFmtId="4" fontId="0" fillId="4" borderId="1" xfId="0" applyNumberFormat="1" applyFill="1" applyBorder="1" applyAlignment="1" applyProtection="1">
      <alignment vertical="top"/>
      <protection locked="0"/>
    </xf>
    <xf numFmtId="0" fontId="0" fillId="4" borderId="8" xfId="0" applyFill="1" applyBorder="1" applyAlignment="1" applyProtection="1">
      <alignment vertical="top"/>
      <protection hidden="1"/>
    </xf>
    <xf numFmtId="2" fontId="15" fillId="0" borderId="0" xfId="0" applyNumberFormat="1" applyFont="1" applyAlignment="1" applyProtection="1">
      <alignment horizontal="center" vertical="center"/>
      <protection hidden="1"/>
    </xf>
    <xf numFmtId="49" fontId="5" fillId="0" borderId="5" xfId="0" quotePrefix="1" applyNumberFormat="1" applyFont="1" applyBorder="1" applyAlignment="1" applyProtection="1">
      <alignment horizontal="center" vertical="top"/>
      <protection hidden="1"/>
    </xf>
    <xf numFmtId="0" fontId="5" fillId="0" borderId="2" xfId="0" applyFont="1" applyBorder="1" applyAlignment="1" applyProtection="1">
      <alignment horizontal="center" vertical="top" wrapText="1"/>
      <protection hidden="1"/>
    </xf>
    <xf numFmtId="166" fontId="0" fillId="0" borderId="15" xfId="0" applyNumberFormat="1" applyBorder="1" applyAlignment="1" applyProtection="1">
      <alignment horizontal="center" vertical="center"/>
      <protection hidden="1"/>
    </xf>
    <xf numFmtId="0" fontId="0" fillId="0" borderId="14" xfId="0" applyBorder="1" applyAlignment="1" applyProtection="1">
      <alignment horizontal="center" vertical="top" wrapText="1"/>
      <protection hidden="1"/>
    </xf>
    <xf numFmtId="0" fontId="7" fillId="0" borderId="14" xfId="0" applyFont="1" applyBorder="1" applyAlignment="1" applyProtection="1">
      <alignment horizontal="center" vertical="top" wrapText="1"/>
      <protection hidden="1"/>
    </xf>
    <xf numFmtId="0" fontId="8" fillId="0" borderId="10" xfId="1" applyFont="1" applyBorder="1" applyAlignment="1" applyProtection="1">
      <alignment wrapText="1"/>
      <protection hidden="1"/>
    </xf>
    <xf numFmtId="0" fontId="8" fillId="0" borderId="9" xfId="1" applyFont="1" applyBorder="1" applyProtection="1">
      <protection hidden="1"/>
    </xf>
    <xf numFmtId="166" fontId="7" fillId="0" borderId="6" xfId="0" applyNumberFormat="1" applyFont="1" applyBorder="1" applyAlignment="1" applyProtection="1">
      <alignment horizontal="center" vertical="top"/>
      <protection hidden="1"/>
    </xf>
    <xf numFmtId="167" fontId="0" fillId="0" borderId="1" xfId="0" applyNumberFormat="1" applyBorder="1" applyAlignment="1" applyProtection="1">
      <alignment vertical="top"/>
      <protection hidden="1"/>
    </xf>
    <xf numFmtId="167" fontId="0" fillId="0" borderId="1" xfId="0" applyNumberFormat="1" applyBorder="1" applyAlignment="1" applyProtection="1">
      <alignment vertical="center"/>
      <protection hidden="1"/>
    </xf>
    <xf numFmtId="16" fontId="5" fillId="0" borderId="0" xfId="0" quotePrefix="1" applyNumberFormat="1" applyFont="1" applyAlignment="1" applyProtection="1">
      <alignment vertical="top"/>
      <protection hidden="1"/>
    </xf>
    <xf numFmtId="16" fontId="5" fillId="0" borderId="0" xfId="0" quotePrefix="1" applyNumberFormat="1" applyFont="1" applyAlignment="1" applyProtection="1">
      <alignment horizontal="right" vertical="top"/>
      <protection hidden="1"/>
    </xf>
    <xf numFmtId="10" fontId="0" fillId="0" borderId="0" xfId="0" applyNumberFormat="1" applyAlignment="1" applyProtection="1">
      <alignment horizontal="center" vertical="top"/>
      <protection locked="0"/>
    </xf>
    <xf numFmtId="167" fontId="5" fillId="0" borderId="15" xfId="0" applyNumberFormat="1" applyFont="1" applyBorder="1" applyAlignment="1" applyProtection="1">
      <alignment vertical="top"/>
      <protection hidden="1"/>
    </xf>
    <xf numFmtId="167" fontId="5" fillId="0" borderId="12" xfId="0" applyNumberFormat="1" applyFont="1" applyBorder="1" applyAlignment="1" applyProtection="1">
      <alignment vertical="top"/>
      <protection hidden="1"/>
    </xf>
    <xf numFmtId="167" fontId="7" fillId="0" borderId="16" xfId="0" applyNumberFormat="1" applyFont="1" applyBorder="1" applyAlignment="1" applyProtection="1">
      <alignment vertical="top"/>
      <protection hidden="1"/>
    </xf>
    <xf numFmtId="0" fontId="13" fillId="0" borderId="0" xfId="0" applyFont="1" applyAlignment="1" applyProtection="1">
      <alignment vertical="top"/>
      <protection locked="0" hidden="1"/>
    </xf>
    <xf numFmtId="0" fontId="26" fillId="6" borderId="8" xfId="0" applyFont="1" applyFill="1" applyBorder="1" applyAlignment="1" applyProtection="1">
      <alignment vertical="top"/>
      <protection hidden="1"/>
    </xf>
    <xf numFmtId="0" fontId="0" fillId="0" borderId="14" xfId="0" applyBorder="1" applyAlignment="1" applyProtection="1">
      <alignment vertical="top"/>
      <protection hidden="1"/>
    </xf>
    <xf numFmtId="0" fontId="0" fillId="0" borderId="9" xfId="0" applyBorder="1" applyAlignment="1" applyProtection="1">
      <alignment vertical="top"/>
      <protection hidden="1"/>
    </xf>
    <xf numFmtId="0" fontId="7" fillId="0" borderId="9" xfId="0" applyFont="1" applyBorder="1" applyAlignment="1" applyProtection="1">
      <alignment vertical="top"/>
      <protection hidden="1"/>
    </xf>
    <xf numFmtId="10" fontId="0" fillId="4" borderId="1" xfId="0" quotePrefix="1" applyNumberFormat="1" applyFill="1" applyBorder="1" applyAlignment="1" applyProtection="1">
      <alignment horizontal="center" vertical="top"/>
      <protection locked="0"/>
    </xf>
    <xf numFmtId="16" fontId="7" fillId="0" borderId="3" xfId="0" quotePrefix="1" applyNumberFormat="1" applyFont="1" applyBorder="1" applyAlignment="1" applyProtection="1">
      <alignment vertical="top"/>
      <protection hidden="1"/>
    </xf>
    <xf numFmtId="167" fontId="9" fillId="0" borderId="1" xfId="0" applyNumberFormat="1" applyFont="1" applyBorder="1" applyAlignment="1" applyProtection="1">
      <alignment horizontal="center" vertical="top" wrapText="1"/>
      <protection hidden="1"/>
    </xf>
    <xf numFmtId="0" fontId="5" fillId="0" borderId="12" xfId="0" applyFont="1" applyBorder="1" applyAlignment="1" applyProtection="1">
      <alignment horizontal="center" vertical="top" wrapText="1"/>
      <protection hidden="1"/>
    </xf>
    <xf numFmtId="10" fontId="0" fillId="5" borderId="1" xfId="0" applyNumberFormat="1" applyFill="1" applyBorder="1" applyAlignment="1" applyProtection="1">
      <alignment horizontal="center" vertical="top"/>
      <protection locked="0"/>
    </xf>
    <xf numFmtId="0" fontId="0" fillId="0" borderId="0" xfId="0" applyAlignment="1" applyProtection="1">
      <alignment horizontal="center" vertical="top" wrapText="1"/>
      <protection locked="0" hidden="1"/>
    </xf>
    <xf numFmtId="0" fontId="0" fillId="0" borderId="0" xfId="0" applyAlignment="1" applyProtection="1">
      <alignment horizontal="right" vertical="center"/>
      <protection hidden="1"/>
    </xf>
    <xf numFmtId="4" fontId="0" fillId="0" borderId="1" xfId="0" applyNumberFormat="1" applyBorder="1" applyAlignment="1" applyProtection="1">
      <alignment vertical="top"/>
      <protection hidden="1"/>
    </xf>
    <xf numFmtId="0" fontId="9" fillId="0" borderId="5" xfId="0" applyFont="1" applyBorder="1" applyAlignment="1" applyProtection="1">
      <alignment vertical="center" wrapText="1"/>
      <protection hidden="1"/>
    </xf>
    <xf numFmtId="4" fontId="0" fillId="4" borderId="14" xfId="0" applyNumberFormat="1" applyFill="1" applyBorder="1" applyAlignment="1" applyProtection="1">
      <alignment vertical="top"/>
      <protection locked="0"/>
    </xf>
    <xf numFmtId="0" fontId="0" fillId="4" borderId="15" xfId="0" applyFill="1" applyBorder="1" applyAlignment="1" applyProtection="1">
      <alignment horizontal="center" vertical="center" wrapText="1"/>
      <protection locked="0"/>
    </xf>
    <xf numFmtId="0" fontId="9" fillId="0" borderId="9" xfId="0" applyFont="1" applyBorder="1" applyAlignment="1" applyProtection="1">
      <alignment vertical="top"/>
      <protection hidden="1"/>
    </xf>
    <xf numFmtId="0" fontId="0" fillId="0" borderId="0" xfId="0" applyAlignment="1" applyProtection="1">
      <alignment vertical="top"/>
      <protection locked="0" hidden="1"/>
    </xf>
    <xf numFmtId="0" fontId="12" fillId="0" borderId="0" xfId="1" applyFont="1" applyProtection="1">
      <protection hidden="1"/>
    </xf>
    <xf numFmtId="0" fontId="0" fillId="0" borderId="0" xfId="1" applyFont="1" applyProtection="1">
      <protection hidden="1"/>
    </xf>
    <xf numFmtId="0" fontId="0" fillId="0" borderId="0" xfId="1" applyFont="1" applyAlignment="1" applyProtection="1">
      <alignment vertical="top"/>
      <protection locked="0" hidden="1"/>
    </xf>
    <xf numFmtId="0" fontId="0" fillId="0" borderId="0" xfId="1" applyFont="1" applyAlignment="1" applyProtection="1">
      <alignment wrapText="1"/>
      <protection hidden="1"/>
    </xf>
    <xf numFmtId="0" fontId="0" fillId="0" borderId="0" xfId="1" applyFont="1" applyAlignment="1" applyProtection="1">
      <alignment vertical="top" wrapText="1"/>
      <protection locked="0" hidden="1"/>
    </xf>
    <xf numFmtId="0" fontId="0" fillId="0" borderId="0" xfId="1" applyFont="1" applyAlignment="1" applyProtection="1">
      <alignment vertical="top"/>
      <protection hidden="1"/>
    </xf>
    <xf numFmtId="0" fontId="0" fillId="0" borderId="0" xfId="1" applyFont="1" applyAlignment="1" applyProtection="1">
      <alignment vertical="center"/>
      <protection hidden="1"/>
    </xf>
    <xf numFmtId="0" fontId="0" fillId="0" borderId="0" xfId="1" applyFont="1" applyAlignment="1" applyProtection="1">
      <alignment vertical="center"/>
      <protection locked="0" hidden="1"/>
    </xf>
    <xf numFmtId="0" fontId="19" fillId="0" borderId="0" xfId="1" applyFont="1" applyProtection="1">
      <protection hidden="1"/>
    </xf>
    <xf numFmtId="0" fontId="19" fillId="0" borderId="0" xfId="1" applyFont="1" applyAlignment="1" applyProtection="1">
      <alignment vertical="top"/>
      <protection hidden="1"/>
    </xf>
    <xf numFmtId="0" fontId="19" fillId="4" borderId="1" xfId="1" applyFont="1" applyFill="1" applyBorder="1" applyAlignment="1" applyProtection="1">
      <alignment vertical="top"/>
      <protection hidden="1"/>
    </xf>
    <xf numFmtId="0" fontId="19" fillId="4" borderId="1" xfId="1" applyFont="1" applyFill="1" applyBorder="1" applyAlignment="1" applyProtection="1">
      <alignment vertical="center"/>
      <protection hidden="1"/>
    </xf>
    <xf numFmtId="0" fontId="19" fillId="4" borderId="14" xfId="1" applyFont="1" applyFill="1" applyBorder="1" applyProtection="1">
      <protection hidden="1"/>
    </xf>
    <xf numFmtId="0" fontId="30" fillId="4" borderId="1" xfId="1" applyFont="1" applyFill="1" applyBorder="1" applyAlignment="1" applyProtection="1">
      <alignment vertical="top"/>
      <protection hidden="1"/>
    </xf>
    <xf numFmtId="0" fontId="30" fillId="4" borderId="14" xfId="1" applyFont="1" applyFill="1" applyBorder="1" applyAlignment="1" applyProtection="1">
      <alignment vertical="top"/>
      <protection hidden="1"/>
    </xf>
    <xf numFmtId="0" fontId="30" fillId="4" borderId="14" xfId="1" applyFont="1" applyFill="1" applyBorder="1" applyAlignment="1" applyProtection="1">
      <alignment vertical="center"/>
      <protection hidden="1"/>
    </xf>
    <xf numFmtId="0" fontId="0" fillId="0" borderId="12" xfId="0" applyBorder="1" applyAlignment="1" applyProtection="1">
      <alignment vertical="top"/>
      <protection hidden="1"/>
    </xf>
    <xf numFmtId="0" fontId="0" fillId="0" borderId="15" xfId="0" applyBorder="1" applyAlignment="1" applyProtection="1">
      <alignment vertical="top"/>
      <protection hidden="1"/>
    </xf>
    <xf numFmtId="0" fontId="0" fillId="6" borderId="8" xfId="0" applyFill="1" applyBorder="1" applyAlignment="1" applyProtection="1">
      <alignment vertical="top"/>
      <protection hidden="1"/>
    </xf>
    <xf numFmtId="0" fontId="15" fillId="0" borderId="0" xfId="0" applyFont="1" applyAlignment="1" applyProtection="1">
      <alignment horizontal="left" vertical="center"/>
      <protection hidden="1"/>
    </xf>
    <xf numFmtId="0" fontId="0" fillId="3" borderId="3" xfId="0" applyFill="1" applyBorder="1" applyAlignment="1" applyProtection="1">
      <alignment vertical="top"/>
      <protection hidden="1"/>
    </xf>
    <xf numFmtId="0" fontId="0" fillId="3" borderId="6" xfId="0" applyFill="1" applyBorder="1" applyAlignment="1" applyProtection="1">
      <alignment vertical="top"/>
      <protection hidden="1"/>
    </xf>
    <xf numFmtId="0" fontId="0" fillId="3" borderId="6" xfId="0" applyFill="1" applyBorder="1" applyAlignment="1" applyProtection="1">
      <alignment horizontal="left" vertical="center" wrapText="1"/>
      <protection hidden="1"/>
    </xf>
    <xf numFmtId="0" fontId="0" fillId="0" borderId="12" xfId="0" applyBorder="1" applyAlignment="1" applyProtection="1">
      <alignment vertical="top" wrapText="1"/>
      <protection hidden="1"/>
    </xf>
    <xf numFmtId="0" fontId="0" fillId="0" borderId="5" xfId="0" applyBorder="1" applyAlignment="1" applyProtection="1">
      <alignment vertical="top" wrapText="1"/>
      <protection hidden="1"/>
    </xf>
    <xf numFmtId="0" fontId="0" fillId="0" borderId="0" xfId="0" applyAlignment="1" applyProtection="1">
      <alignment horizontal="left" vertical="center"/>
      <protection hidden="1"/>
    </xf>
    <xf numFmtId="0" fontId="0" fillId="0" borderId="5" xfId="0" applyBorder="1" applyAlignment="1" applyProtection="1">
      <alignment vertical="top"/>
      <protection hidden="1"/>
    </xf>
    <xf numFmtId="0" fontId="0" fillId="0" borderId="2" xfId="0" applyBorder="1" applyAlignment="1" applyProtection="1">
      <alignment vertical="top"/>
      <protection hidden="1"/>
    </xf>
    <xf numFmtId="4" fontId="0" fillId="0" borderId="11" xfId="0" applyNumberFormat="1" applyBorder="1" applyAlignment="1" applyProtection="1">
      <alignment vertical="top"/>
      <protection hidden="1"/>
    </xf>
    <xf numFmtId="167" fontId="0" fillId="0" borderId="11" xfId="0" applyNumberFormat="1" applyBorder="1" applyAlignment="1" applyProtection="1">
      <alignment vertical="top"/>
      <protection hidden="1"/>
    </xf>
    <xf numFmtId="167" fontId="0" fillId="0" borderId="0" xfId="0" applyNumberFormat="1" applyAlignment="1" applyProtection="1">
      <alignment vertical="top"/>
      <protection hidden="1"/>
    </xf>
    <xf numFmtId="4" fontId="0" fillId="0" borderId="5" xfId="0" applyNumberFormat="1" applyBorder="1" applyAlignment="1" applyProtection="1">
      <alignment vertical="top"/>
      <protection hidden="1"/>
    </xf>
    <xf numFmtId="167" fontId="0" fillId="0" borderId="5" xfId="0" applyNumberFormat="1" applyBorder="1" applyAlignment="1" applyProtection="1">
      <alignment vertical="top"/>
      <protection hidden="1"/>
    </xf>
    <xf numFmtId="167" fontId="0" fillId="0" borderId="7" xfId="0" applyNumberFormat="1" applyBorder="1" applyAlignment="1" applyProtection="1">
      <alignment vertical="top"/>
      <protection hidden="1"/>
    </xf>
    <xf numFmtId="167" fontId="0" fillId="0" borderId="12" xfId="0" applyNumberFormat="1" applyBorder="1" applyAlignment="1" applyProtection="1">
      <alignment vertical="top"/>
      <protection hidden="1"/>
    </xf>
    <xf numFmtId="3" fontId="0" fillId="0" borderId="1" xfId="0" applyNumberFormat="1" applyBorder="1" applyAlignment="1" applyProtection="1">
      <alignment horizontal="center" vertical="top" wrapText="1"/>
      <protection hidden="1"/>
    </xf>
    <xf numFmtId="0" fontId="28" fillId="0" borderId="0" xfId="0" applyFont="1" applyAlignment="1" applyProtection="1">
      <alignment vertical="top"/>
      <protection hidden="1"/>
    </xf>
    <xf numFmtId="0" fontId="28" fillId="0" borderId="0" xfId="1" applyFont="1" applyProtection="1">
      <protection hidden="1"/>
    </xf>
    <xf numFmtId="0" fontId="28" fillId="0" borderId="0" xfId="1" applyFont="1" applyAlignment="1" applyProtection="1">
      <alignment horizontal="left" vertical="top"/>
      <protection hidden="1"/>
    </xf>
    <xf numFmtId="0" fontId="31" fillId="0" borderId="0" xfId="1" applyFont="1" applyAlignment="1" applyProtection="1">
      <alignment vertical="top"/>
      <protection locked="0" hidden="1"/>
    </xf>
    <xf numFmtId="0" fontId="20" fillId="0" borderId="0" xfId="0" applyFont="1" applyAlignment="1" applyProtection="1">
      <alignment vertical="top"/>
      <protection hidden="1"/>
    </xf>
    <xf numFmtId="0" fontId="20" fillId="0" borderId="0" xfId="0" applyFont="1" applyAlignment="1" applyProtection="1">
      <alignment vertical="top"/>
      <protection locked="0" hidden="1"/>
    </xf>
    <xf numFmtId="0" fontId="20" fillId="0" borderId="0" xfId="1" applyFont="1" applyAlignment="1" applyProtection="1">
      <alignment vertical="top"/>
      <protection locked="0" hidden="1"/>
    </xf>
    <xf numFmtId="0" fontId="20" fillId="0" borderId="0" xfId="1" applyFont="1" applyProtection="1">
      <protection hidden="1"/>
    </xf>
    <xf numFmtId="0" fontId="20" fillId="0" borderId="0" xfId="1" applyFont="1" applyAlignment="1" applyProtection="1">
      <alignment horizontal="left" vertical="top"/>
      <protection locked="0" hidden="1"/>
    </xf>
    <xf numFmtId="0" fontId="20" fillId="0" borderId="0" xfId="1" applyFont="1" applyAlignment="1" applyProtection="1">
      <alignment horizontal="left" vertical="top"/>
      <protection hidden="1"/>
    </xf>
    <xf numFmtId="0" fontId="0" fillId="0" borderId="8" xfId="0" applyBorder="1" applyAlignment="1" applyProtection="1">
      <alignment horizontal="center" vertical="top" wrapText="1"/>
      <protection hidden="1"/>
    </xf>
    <xf numFmtId="0" fontId="0" fillId="0" borderId="10" xfId="0" applyBorder="1" applyAlignment="1" applyProtection="1">
      <alignment horizontal="center" vertical="top" wrapText="1"/>
      <protection hidden="1"/>
    </xf>
    <xf numFmtId="3" fontId="19" fillId="0" borderId="1" xfId="0" applyNumberFormat="1" applyFont="1" applyBorder="1" applyAlignment="1" applyProtection="1">
      <alignment horizontal="center" vertical="top" wrapText="1"/>
      <protection hidden="1"/>
    </xf>
    <xf numFmtId="49" fontId="8" fillId="0" borderId="9" xfId="1" applyNumberFormat="1" applyFont="1" applyBorder="1" applyAlignment="1" applyProtection="1">
      <alignment vertical="center"/>
      <protection hidden="1"/>
    </xf>
    <xf numFmtId="0" fontId="10" fillId="0" borderId="9" xfId="1" applyFont="1" applyBorder="1" applyAlignment="1" applyProtection="1">
      <alignment horizontal="right" vertical="center"/>
      <protection hidden="1"/>
    </xf>
    <xf numFmtId="49" fontId="8" fillId="0" borderId="3" xfId="1" applyNumberFormat="1" applyFont="1" applyBorder="1" applyAlignment="1" applyProtection="1">
      <alignment vertical="center"/>
      <protection hidden="1"/>
    </xf>
    <xf numFmtId="0" fontId="10" fillId="0" borderId="3" xfId="1" applyFont="1" applyBorder="1" applyAlignment="1" applyProtection="1">
      <alignment vertical="center"/>
      <protection hidden="1"/>
    </xf>
    <xf numFmtId="0" fontId="10" fillId="0" borderId="3" xfId="1" applyFont="1" applyBorder="1" applyAlignment="1" applyProtection="1">
      <alignment horizontal="right" vertical="center"/>
      <protection hidden="1"/>
    </xf>
    <xf numFmtId="0" fontId="9" fillId="0" borderId="3" xfId="0" applyFont="1" applyBorder="1" applyAlignment="1" applyProtection="1">
      <alignment vertical="top"/>
      <protection hidden="1"/>
    </xf>
    <xf numFmtId="1" fontId="27" fillId="3" borderId="6" xfId="0" applyNumberFormat="1" applyFont="1" applyFill="1" applyBorder="1" applyAlignment="1" applyProtection="1">
      <alignment vertical="center"/>
      <protection hidden="1"/>
    </xf>
    <xf numFmtId="0" fontId="7" fillId="0" borderId="0" xfId="0" applyFont="1" applyAlignment="1">
      <alignment vertical="top"/>
    </xf>
    <xf numFmtId="4" fontId="0" fillId="0" borderId="15" xfId="0" applyNumberFormat="1" applyBorder="1" applyAlignment="1" applyProtection="1">
      <alignment horizontal="right" vertical="top"/>
      <protection hidden="1"/>
    </xf>
    <xf numFmtId="4" fontId="0" fillId="0" borderId="1" xfId="0" applyNumberFormat="1" applyBorder="1" applyAlignment="1" applyProtection="1">
      <alignment horizontal="right" vertical="top"/>
      <protection locked="0"/>
    </xf>
    <xf numFmtId="0" fontId="7" fillId="0" borderId="9" xfId="0" applyFont="1" applyBorder="1" applyAlignment="1" applyProtection="1">
      <alignment horizontal="left" vertical="center"/>
      <protection hidden="1"/>
    </xf>
    <xf numFmtId="0" fontId="17" fillId="0" borderId="0" xfId="0" applyFont="1" applyAlignment="1" applyProtection="1">
      <alignment horizontal="center" vertical="top"/>
      <protection locked="0" hidden="1"/>
    </xf>
    <xf numFmtId="4" fontId="0" fillId="5" borderId="1" xfId="0" applyNumberFormat="1" applyFill="1" applyBorder="1" applyAlignment="1" applyProtection="1">
      <alignment horizontal="center" vertical="top"/>
      <protection locked="0"/>
    </xf>
    <xf numFmtId="16" fontId="9" fillId="0" borderId="3" xfId="0" quotePrefix="1" applyNumberFormat="1" applyFont="1" applyBorder="1" applyAlignment="1" applyProtection="1">
      <alignment vertical="top"/>
      <protection hidden="1"/>
    </xf>
    <xf numFmtId="16" fontId="23" fillId="0" borderId="3" xfId="0" quotePrefix="1" applyNumberFormat="1" applyFont="1" applyBorder="1" applyAlignment="1" applyProtection="1">
      <alignment vertical="top"/>
      <protection hidden="1"/>
    </xf>
    <xf numFmtId="0" fontId="0" fillId="0" borderId="0" xfId="0" applyAlignment="1" applyProtection="1">
      <alignment vertical="center"/>
      <protection locked="0" hidden="1"/>
    </xf>
    <xf numFmtId="2" fontId="0" fillId="0" borderId="0" xfId="0" applyNumberFormat="1" applyAlignment="1" applyProtection="1">
      <alignment vertical="top"/>
      <protection locked="0" hidden="1"/>
    </xf>
    <xf numFmtId="0" fontId="0" fillId="0" borderId="0" xfId="0" applyProtection="1">
      <protection locked="0"/>
    </xf>
    <xf numFmtId="164" fontId="0" fillId="0" borderId="0" xfId="0" applyNumberFormat="1" applyAlignment="1" applyProtection="1">
      <alignment vertical="top"/>
      <protection locked="0" hidden="1"/>
    </xf>
    <xf numFmtId="0" fontId="5" fillId="0" borderId="1" xfId="0" applyFont="1" applyBorder="1" applyAlignment="1" applyProtection="1">
      <alignment horizontal="center" vertical="top" wrapText="1"/>
      <protection locked="0"/>
    </xf>
    <xf numFmtId="10" fontId="5" fillId="0" borderId="1" xfId="0" applyNumberFormat="1" applyFont="1" applyBorder="1" applyAlignment="1" applyProtection="1">
      <alignment horizontal="center" vertical="top"/>
      <protection locked="0"/>
    </xf>
    <xf numFmtId="0" fontId="5" fillId="0" borderId="1" xfId="0" applyFont="1" applyBorder="1" applyAlignment="1" applyProtection="1">
      <alignment vertical="top"/>
      <protection locked="0"/>
    </xf>
    <xf numFmtId="0" fontId="5" fillId="0" borderId="1" xfId="0" applyFont="1" applyBorder="1" applyAlignment="1" applyProtection="1">
      <alignment horizontal="center" vertical="top"/>
      <protection locked="0"/>
    </xf>
    <xf numFmtId="0" fontId="29" fillId="0" borderId="0" xfId="0" applyFont="1" applyAlignment="1" applyProtection="1">
      <alignment vertical="top"/>
      <protection hidden="1"/>
    </xf>
    <xf numFmtId="0" fontId="29" fillId="0" borderId="0" xfId="1" applyFont="1" applyProtection="1">
      <protection hidden="1"/>
    </xf>
    <xf numFmtId="0" fontId="29" fillId="0" borderId="0" xfId="1" applyFont="1" applyAlignment="1" applyProtection="1">
      <alignment vertical="top"/>
      <protection hidden="1"/>
    </xf>
    <xf numFmtId="0" fontId="29" fillId="0" borderId="0" xfId="1" quotePrefix="1" applyFont="1" applyProtection="1">
      <protection hidden="1"/>
    </xf>
    <xf numFmtId="0" fontId="29" fillId="0" borderId="0" xfId="1" applyFont="1" applyAlignment="1" applyProtection="1">
      <alignment wrapText="1"/>
      <protection hidden="1"/>
    </xf>
    <xf numFmtId="0" fontId="29" fillId="0" borderId="0" xfId="1" applyFont="1" applyAlignment="1" applyProtection="1">
      <alignment vertical="center"/>
      <protection hidden="1"/>
    </xf>
    <xf numFmtId="16" fontId="5" fillId="0" borderId="9" xfId="0" quotePrefix="1" applyNumberFormat="1" applyFont="1" applyBorder="1" applyAlignment="1" applyProtection="1">
      <alignment horizontal="right" vertical="top"/>
      <protection hidden="1"/>
    </xf>
    <xf numFmtId="167" fontId="0" fillId="0" borderId="9" xfId="0" applyNumberFormat="1" applyBorder="1" applyAlignment="1" applyProtection="1">
      <alignment vertical="top"/>
      <protection hidden="1"/>
    </xf>
    <xf numFmtId="0" fontId="33" fillId="0" borderId="9" xfId="0" applyFont="1" applyBorder="1" applyAlignment="1" applyProtection="1">
      <alignment horizontal="left" vertical="center"/>
      <protection hidden="1"/>
    </xf>
    <xf numFmtId="0" fontId="33" fillId="0" borderId="9" xfId="0" applyFont="1" applyBorder="1" applyAlignment="1" applyProtection="1">
      <alignment horizontal="center" vertical="center" wrapText="1"/>
      <protection hidden="1"/>
    </xf>
    <xf numFmtId="0" fontId="32" fillId="0" borderId="9" xfId="0" applyFont="1" applyBorder="1" applyAlignment="1" applyProtection="1">
      <alignment horizontal="right" vertical="center"/>
      <protection hidden="1"/>
    </xf>
    <xf numFmtId="0" fontId="32" fillId="0" borderId="9" xfId="0" applyFont="1" applyBorder="1" applyAlignment="1" applyProtection="1">
      <alignment vertical="top"/>
      <protection hidden="1"/>
    </xf>
    <xf numFmtId="4" fontId="7" fillId="0" borderId="0" xfId="1" applyNumberFormat="1" applyFont="1" applyAlignment="1" applyProtection="1">
      <alignment horizontal="center" vertical="center"/>
      <protection hidden="1"/>
    </xf>
    <xf numFmtId="0" fontId="7" fillId="0" borderId="9" xfId="1" applyFont="1" applyBorder="1" applyAlignment="1" applyProtection="1">
      <alignment horizontal="left" vertical="top" wrapText="1"/>
      <protection hidden="1"/>
    </xf>
    <xf numFmtId="0" fontId="7" fillId="4" borderId="11" xfId="1" applyFont="1" applyFill="1" applyBorder="1" applyAlignment="1" applyProtection="1">
      <alignment horizontal="left" vertical="top" wrapText="1"/>
      <protection hidden="1"/>
    </xf>
    <xf numFmtId="0" fontId="5" fillId="0" borderId="9" xfId="0" applyFont="1" applyBorder="1" applyAlignment="1" applyProtection="1">
      <alignment vertical="center"/>
      <protection hidden="1"/>
    </xf>
    <xf numFmtId="0" fontId="9" fillId="0" borderId="9" xfId="1" applyFont="1" applyBorder="1" applyAlignment="1" applyProtection="1">
      <alignment horizontal="left" vertical="top" wrapText="1"/>
      <protection hidden="1"/>
    </xf>
    <xf numFmtId="0" fontId="9" fillId="2" borderId="9" xfId="1" applyFont="1" applyFill="1" applyBorder="1" applyAlignment="1" applyProtection="1">
      <alignment horizontal="center" vertical="top" wrapText="1"/>
      <protection hidden="1"/>
    </xf>
    <xf numFmtId="0" fontId="10" fillId="0" borderId="6" xfId="1" applyFont="1" applyBorder="1" applyAlignment="1" applyProtection="1">
      <alignment vertical="center"/>
      <protection hidden="1"/>
    </xf>
    <xf numFmtId="4" fontId="7" fillId="0" borderId="0" xfId="0" applyNumberFormat="1" applyFont="1" applyAlignment="1" applyProtection="1">
      <alignment horizontal="right" vertical="center"/>
      <protection hidden="1"/>
    </xf>
    <xf numFmtId="0" fontId="9" fillId="0" borderId="3" xfId="1" applyFont="1" applyBorder="1" applyAlignment="1" applyProtection="1">
      <alignment horizontal="right" vertical="center"/>
      <protection hidden="1"/>
    </xf>
    <xf numFmtId="49" fontId="8" fillId="0" borderId="6" xfId="1" applyNumberFormat="1" applyFont="1" applyBorder="1" applyAlignment="1" applyProtection="1">
      <alignment vertical="center"/>
      <protection hidden="1"/>
    </xf>
    <xf numFmtId="0" fontId="10" fillId="0" borderId="6" xfId="1" applyFont="1" applyBorder="1" applyAlignment="1" applyProtection="1">
      <alignment horizontal="right" vertical="center"/>
      <protection hidden="1"/>
    </xf>
    <xf numFmtId="0" fontId="9" fillId="0" borderId="6" xfId="1" applyFont="1" applyBorder="1" applyAlignment="1" applyProtection="1">
      <alignment horizontal="right" vertical="center"/>
      <protection hidden="1"/>
    </xf>
    <xf numFmtId="4" fontId="7" fillId="0" borderId="20" xfId="0" applyNumberFormat="1" applyFont="1" applyBorder="1" applyAlignment="1" applyProtection="1">
      <alignment horizontal="right" vertical="center"/>
      <protection hidden="1"/>
    </xf>
    <xf numFmtId="0" fontId="5" fillId="0" borderId="0" xfId="0" quotePrefix="1" applyFont="1" applyAlignment="1" applyProtection="1">
      <alignment vertical="top"/>
      <protection hidden="1"/>
    </xf>
    <xf numFmtId="0" fontId="19" fillId="0" borderId="2" xfId="1" applyFont="1" applyBorder="1" applyAlignment="1" applyProtection="1">
      <alignment vertical="top"/>
      <protection hidden="1"/>
    </xf>
    <xf numFmtId="0" fontId="19" fillId="4" borderId="14" xfId="1" applyFont="1" applyFill="1" applyBorder="1" applyAlignment="1" applyProtection="1">
      <alignment vertical="top"/>
      <protection hidden="1"/>
    </xf>
    <xf numFmtId="0" fontId="7" fillId="0" borderId="9" xfId="1" applyFont="1" applyBorder="1" applyAlignment="1" applyProtection="1">
      <alignment vertical="center"/>
      <protection hidden="1"/>
    </xf>
    <xf numFmtId="0" fontId="19" fillId="0" borderId="6" xfId="1" applyFont="1" applyBorder="1" applyAlignment="1" applyProtection="1">
      <alignment vertical="center"/>
      <protection hidden="1"/>
    </xf>
    <xf numFmtId="0" fontId="19" fillId="0" borderId="14" xfId="1" applyFont="1" applyBorder="1" applyAlignment="1" applyProtection="1">
      <alignment vertical="top"/>
      <protection hidden="1"/>
    </xf>
    <xf numFmtId="0" fontId="7" fillId="0" borderId="9" xfId="1" applyFont="1" applyBorder="1" applyAlignment="1" applyProtection="1">
      <alignment horizontal="right" vertical="center"/>
      <protection hidden="1"/>
    </xf>
    <xf numFmtId="0" fontId="20" fillId="0" borderId="9" xfId="0" applyFont="1" applyBorder="1" applyAlignment="1" applyProtection="1">
      <alignment horizontal="left" vertical="top" wrapText="1"/>
      <protection hidden="1"/>
    </xf>
    <xf numFmtId="0" fontId="22" fillId="0" borderId="11" xfId="1" applyFont="1" applyBorder="1" applyAlignment="1" applyProtection="1">
      <alignment horizontal="left" vertical="top"/>
      <protection hidden="1"/>
    </xf>
    <xf numFmtId="0" fontId="7" fillId="0" borderId="9" xfId="0" applyFont="1" applyBorder="1" applyAlignment="1" applyProtection="1">
      <alignment horizontal="left" vertical="center" wrapText="1"/>
      <protection hidden="1"/>
    </xf>
    <xf numFmtId="0" fontId="13" fillId="0" borderId="0" xfId="0" applyFont="1" applyAlignment="1" applyProtection="1">
      <alignment vertical="top"/>
      <protection hidden="1"/>
    </xf>
    <xf numFmtId="0" fontId="7" fillId="3" borderId="2" xfId="0" applyFont="1" applyFill="1" applyBorder="1" applyAlignment="1" applyProtection="1">
      <alignment horizontal="left" vertical="center"/>
      <protection hidden="1"/>
    </xf>
    <xf numFmtId="1" fontId="25" fillId="3" borderId="3" xfId="0" applyNumberFormat="1" applyFont="1" applyFill="1" applyBorder="1" applyAlignment="1" applyProtection="1">
      <alignment vertical="center"/>
      <protection hidden="1"/>
    </xf>
    <xf numFmtId="0" fontId="0" fillId="0" borderId="0" xfId="0" applyAlignment="1" applyProtection="1">
      <alignment vertical="top" wrapText="1"/>
      <protection locked="0" hidden="1"/>
    </xf>
    <xf numFmtId="0" fontId="0" fillId="0" borderId="0" xfId="0" quotePrefix="1" applyAlignment="1" applyProtection="1">
      <alignment vertical="top"/>
      <protection hidden="1"/>
    </xf>
    <xf numFmtId="0" fontId="5" fillId="0" borderId="9" xfId="0" applyFont="1" applyBorder="1" applyAlignment="1" applyProtection="1">
      <alignment vertical="top"/>
      <protection hidden="1"/>
    </xf>
    <xf numFmtId="0" fontId="5" fillId="0" borderId="9" xfId="0" applyFont="1" applyBorder="1" applyAlignment="1" applyProtection="1">
      <alignment horizontal="left" vertical="top" wrapText="1"/>
      <protection locked="0"/>
    </xf>
    <xf numFmtId="0" fontId="5" fillId="0" borderId="9" xfId="0" applyFont="1" applyBorder="1" applyAlignment="1" applyProtection="1">
      <alignment horizontal="left" vertical="top"/>
      <protection locked="0"/>
    </xf>
    <xf numFmtId="0" fontId="34" fillId="0" borderId="6" xfId="1" quotePrefix="1" applyFont="1" applyBorder="1" applyAlignment="1" applyProtection="1">
      <alignment vertical="top" wrapText="1"/>
      <protection hidden="1"/>
    </xf>
    <xf numFmtId="0" fontId="20" fillId="0" borderId="6" xfId="1" quotePrefix="1" applyFont="1" applyBorder="1" applyAlignment="1" applyProtection="1">
      <alignment vertical="top" wrapText="1"/>
      <protection hidden="1"/>
    </xf>
    <xf numFmtId="0" fontId="19" fillId="0" borderId="8" xfId="1" applyFont="1" applyBorder="1" applyAlignment="1" applyProtection="1">
      <alignment vertical="top"/>
      <protection hidden="1"/>
    </xf>
    <xf numFmtId="0" fontId="19" fillId="0" borderId="5" xfId="1" applyFont="1" applyBorder="1" applyAlignment="1" applyProtection="1">
      <alignment vertical="top"/>
      <protection hidden="1"/>
    </xf>
    <xf numFmtId="0" fontId="34" fillId="0" borderId="0" xfId="1" quotePrefix="1" applyFont="1" applyAlignment="1" applyProtection="1">
      <alignment vertical="top" wrapText="1"/>
      <protection hidden="1"/>
    </xf>
    <xf numFmtId="0" fontId="19" fillId="0" borderId="0" xfId="1" applyFont="1" applyAlignment="1" applyProtection="1">
      <alignment horizontal="center" vertical="top"/>
      <protection hidden="1"/>
    </xf>
    <xf numFmtId="0" fontId="19" fillId="0" borderId="11" xfId="1" applyFont="1" applyBorder="1" applyAlignment="1" applyProtection="1">
      <alignment vertical="top"/>
      <protection hidden="1"/>
    </xf>
    <xf numFmtId="0" fontId="19" fillId="0" borderId="0" xfId="1" applyFont="1" applyAlignment="1" applyProtection="1">
      <alignment vertical="top" wrapText="1"/>
      <protection hidden="1"/>
    </xf>
    <xf numFmtId="0" fontId="30" fillId="0" borderId="11" xfId="1" applyFont="1" applyBorder="1" applyAlignment="1" applyProtection="1">
      <alignment vertical="center"/>
      <protection hidden="1"/>
    </xf>
    <xf numFmtId="0" fontId="7" fillId="0" borderId="8" xfId="0" applyFont="1" applyBorder="1" applyAlignment="1" applyProtection="1">
      <alignment horizontal="left" vertical="center"/>
      <protection hidden="1"/>
    </xf>
    <xf numFmtId="0" fontId="31" fillId="0" borderId="0" xfId="0" applyFont="1" applyAlignment="1" applyProtection="1">
      <alignment vertical="top"/>
      <protection hidden="1"/>
    </xf>
    <xf numFmtId="0" fontId="0" fillId="0" borderId="0" xfId="2" applyFont="1" applyProtection="1">
      <protection hidden="1"/>
    </xf>
    <xf numFmtId="0" fontId="0" fillId="0" borderId="0" xfId="2" applyFont="1" applyAlignment="1" applyProtection="1">
      <alignment vertical="top"/>
      <protection locked="0" hidden="1"/>
    </xf>
    <xf numFmtId="0" fontId="0" fillId="0" borderId="0" xfId="2" applyFont="1" applyAlignment="1" applyProtection="1">
      <alignment wrapText="1"/>
      <protection hidden="1"/>
    </xf>
    <xf numFmtId="0" fontId="0" fillId="0" borderId="0" xfId="2" applyFont="1" applyAlignment="1" applyProtection="1">
      <alignment vertical="top" wrapText="1"/>
      <protection locked="0" hidden="1"/>
    </xf>
    <xf numFmtId="0" fontId="0" fillId="4" borderId="14" xfId="2" applyFont="1" applyFill="1" applyBorder="1" applyAlignment="1" applyProtection="1">
      <alignment horizontal="center" vertical="top"/>
      <protection hidden="1"/>
    </xf>
    <xf numFmtId="0" fontId="0" fillId="4" borderId="14" xfId="2" applyFont="1" applyFill="1" applyBorder="1" applyAlignment="1" applyProtection="1">
      <alignment vertical="top"/>
      <protection hidden="1"/>
    </xf>
    <xf numFmtId="4" fontId="0" fillId="0" borderId="13" xfId="2" applyNumberFormat="1" applyFont="1" applyBorder="1" applyAlignment="1" applyProtection="1">
      <alignment horizontal="center" vertical="top"/>
      <protection hidden="1"/>
    </xf>
    <xf numFmtId="0" fontId="0" fillId="0" borderId="0" xfId="2" applyFont="1" applyAlignment="1" applyProtection="1">
      <alignment vertical="top"/>
      <protection hidden="1"/>
    </xf>
    <xf numFmtId="0" fontId="12" fillId="0" borderId="0" xfId="2" applyFont="1" applyProtection="1">
      <protection hidden="1"/>
    </xf>
    <xf numFmtId="0" fontId="10" fillId="0" borderId="9" xfId="2" applyFont="1" applyBorder="1" applyAlignment="1" applyProtection="1">
      <alignment vertical="center"/>
      <protection hidden="1"/>
    </xf>
    <xf numFmtId="0" fontId="0" fillId="4" borderId="15" xfId="2" applyFont="1" applyFill="1" applyBorder="1" applyAlignment="1" applyProtection="1">
      <alignment vertical="top"/>
      <protection hidden="1"/>
    </xf>
    <xf numFmtId="0" fontId="0" fillId="0" borderId="0" xfId="2" applyFont="1" applyAlignment="1" applyProtection="1">
      <alignment vertical="center"/>
      <protection hidden="1"/>
    </xf>
    <xf numFmtId="0" fontId="0" fillId="0" borderId="0" xfId="2" applyFont="1" applyAlignment="1" applyProtection="1">
      <alignment vertical="center"/>
      <protection locked="0" hidden="1"/>
    </xf>
    <xf numFmtId="0" fontId="0" fillId="0" borderId="14" xfId="2" applyFont="1" applyBorder="1" applyAlignment="1" applyProtection="1">
      <alignment vertical="top"/>
      <protection hidden="1"/>
    </xf>
    <xf numFmtId="0" fontId="9" fillId="0" borderId="9" xfId="2" applyFont="1" applyBorder="1" applyAlignment="1" applyProtection="1">
      <alignment horizontal="right" vertical="center"/>
      <protection hidden="1"/>
    </xf>
    <xf numFmtId="0" fontId="31" fillId="0" borderId="0" xfId="2" applyFont="1" applyAlignment="1" applyProtection="1">
      <alignment vertical="top"/>
      <protection locked="0" hidden="1"/>
    </xf>
    <xf numFmtId="0" fontId="28" fillId="0" borderId="0" xfId="2" applyFont="1" applyProtection="1">
      <protection hidden="1"/>
    </xf>
    <xf numFmtId="0" fontId="20" fillId="0" borderId="0" xfId="2" applyFont="1" applyAlignment="1" applyProtection="1">
      <alignment vertical="top"/>
      <protection locked="0" hidden="1"/>
    </xf>
    <xf numFmtId="0" fontId="20" fillId="0" borderId="0" xfId="2" applyFont="1" applyProtection="1">
      <protection hidden="1"/>
    </xf>
    <xf numFmtId="0" fontId="19" fillId="4" borderId="1" xfId="2" applyFont="1" applyFill="1" applyBorder="1" applyAlignment="1" applyProtection="1">
      <alignment vertical="top"/>
      <protection hidden="1"/>
    </xf>
    <xf numFmtId="0" fontId="30" fillId="4" borderId="1" xfId="2" applyFont="1" applyFill="1" applyBorder="1" applyAlignment="1" applyProtection="1">
      <alignment vertical="top"/>
      <protection hidden="1"/>
    </xf>
    <xf numFmtId="49" fontId="8" fillId="0" borderId="9" xfId="2" applyNumberFormat="1" applyFont="1" applyBorder="1" applyAlignment="1" applyProtection="1">
      <alignment vertical="center"/>
      <protection hidden="1"/>
    </xf>
    <xf numFmtId="0" fontId="10" fillId="0" borderId="9" xfId="2" applyFont="1" applyBorder="1" applyAlignment="1" applyProtection="1">
      <alignment horizontal="right" vertical="center"/>
      <protection hidden="1"/>
    </xf>
    <xf numFmtId="0" fontId="19" fillId="4" borderId="14" xfId="2" applyFont="1" applyFill="1" applyBorder="1" applyAlignment="1" applyProtection="1">
      <alignment vertical="top"/>
      <protection hidden="1"/>
    </xf>
    <xf numFmtId="0" fontId="30" fillId="4" borderId="14" xfId="2" applyFont="1" applyFill="1" applyBorder="1" applyAlignment="1" applyProtection="1">
      <alignment vertical="top"/>
      <protection hidden="1"/>
    </xf>
    <xf numFmtId="0" fontId="19" fillId="4" borderId="1" xfId="2" applyFont="1" applyFill="1" applyBorder="1" applyAlignment="1" applyProtection="1">
      <alignment vertical="center"/>
      <protection hidden="1"/>
    </xf>
    <xf numFmtId="0" fontId="19" fillId="4" borderId="14" xfId="2" applyFont="1" applyFill="1" applyBorder="1" applyAlignment="1" applyProtection="1">
      <alignment vertical="center"/>
      <protection hidden="1"/>
    </xf>
    <xf numFmtId="0" fontId="30" fillId="4" borderId="14" xfId="2" applyFont="1" applyFill="1" applyBorder="1" applyAlignment="1" applyProtection="1">
      <alignment vertical="center"/>
      <protection hidden="1"/>
    </xf>
    <xf numFmtId="0" fontId="22" fillId="4" borderId="1" xfId="2" applyFont="1" applyFill="1" applyBorder="1" applyAlignment="1" applyProtection="1">
      <alignment vertical="top"/>
      <protection hidden="1"/>
    </xf>
    <xf numFmtId="49" fontId="8" fillId="0" borderId="3" xfId="2" applyNumberFormat="1" applyFont="1" applyBorder="1" applyAlignment="1" applyProtection="1">
      <alignment vertical="center"/>
      <protection hidden="1"/>
    </xf>
    <xf numFmtId="0" fontId="10" fillId="0" borderId="3" xfId="2" applyFont="1" applyBorder="1" applyAlignment="1" applyProtection="1">
      <alignment vertical="center"/>
      <protection hidden="1"/>
    </xf>
    <xf numFmtId="0" fontId="10" fillId="0" borderId="3" xfId="2" applyFont="1" applyBorder="1" applyAlignment="1" applyProtection="1">
      <alignment horizontal="right" vertical="center"/>
      <protection hidden="1"/>
    </xf>
    <xf numFmtId="0" fontId="19" fillId="4" borderId="14" xfId="2" applyFont="1" applyFill="1" applyBorder="1" applyProtection="1">
      <protection hidden="1"/>
    </xf>
    <xf numFmtId="0" fontId="19" fillId="0" borderId="0" xfId="2" applyFont="1" applyProtection="1">
      <protection hidden="1"/>
    </xf>
    <xf numFmtId="0" fontId="19" fillId="0" borderId="0" xfId="2" applyFont="1" applyAlignment="1" applyProtection="1">
      <alignment vertical="top"/>
      <protection hidden="1"/>
    </xf>
    <xf numFmtId="0" fontId="30" fillId="4" borderId="14" xfId="2" applyFont="1" applyFill="1" applyBorder="1" applyProtection="1">
      <protection hidden="1"/>
    </xf>
    <xf numFmtId="0" fontId="28" fillId="0" borderId="11" xfId="2" applyFont="1" applyBorder="1" applyProtection="1">
      <protection hidden="1"/>
    </xf>
    <xf numFmtId="0" fontId="14" fillId="0" borderId="0" xfId="0" applyFont="1" applyAlignment="1" applyProtection="1">
      <alignment vertical="top"/>
      <protection hidden="1"/>
    </xf>
    <xf numFmtId="0" fontId="19" fillId="0" borderId="9" xfId="1" applyFont="1" applyBorder="1" applyAlignment="1" applyProtection="1">
      <alignment vertical="top"/>
      <protection hidden="1"/>
    </xf>
    <xf numFmtId="0" fontId="7" fillId="4" borderId="1" xfId="1" applyFont="1" applyFill="1" applyBorder="1" applyAlignment="1" applyProtection="1">
      <alignment horizontal="left" vertical="top" wrapText="1"/>
      <protection hidden="1"/>
    </xf>
    <xf numFmtId="0" fontId="19" fillId="0" borderId="9" xfId="2" applyFont="1" applyBorder="1" applyAlignment="1" applyProtection="1">
      <alignment vertical="top"/>
      <protection hidden="1"/>
    </xf>
    <xf numFmtId="4" fontId="7" fillId="0" borderId="9" xfId="0" applyNumberFormat="1" applyFont="1" applyBorder="1" applyAlignment="1" applyProtection="1">
      <alignment horizontal="right" vertical="center"/>
      <protection hidden="1"/>
    </xf>
    <xf numFmtId="4" fontId="7" fillId="0" borderId="3" xfId="0" applyNumberFormat="1" applyFont="1" applyBorder="1" applyAlignment="1" applyProtection="1">
      <alignment horizontal="right" vertical="center"/>
      <protection hidden="1"/>
    </xf>
    <xf numFmtId="0" fontId="15" fillId="0" borderId="0" xfId="0" applyFont="1" applyAlignment="1" applyProtection="1">
      <alignment vertical="top"/>
      <protection hidden="1"/>
    </xf>
    <xf numFmtId="16" fontId="15" fillId="0" borderId="3" xfId="0" quotePrefix="1" applyNumberFormat="1" applyFont="1" applyBorder="1" applyAlignment="1" applyProtection="1">
      <alignment vertical="top"/>
      <protection hidden="1"/>
    </xf>
    <xf numFmtId="16" fontId="0" fillId="0" borderId="0" xfId="0" quotePrefix="1" applyNumberFormat="1" applyAlignment="1" applyProtection="1">
      <alignment vertical="top"/>
      <protection hidden="1"/>
    </xf>
    <xf numFmtId="0" fontId="7" fillId="0" borderId="0" xfId="0" applyFont="1" applyAlignment="1" applyProtection="1">
      <alignment vertical="top"/>
      <protection hidden="1"/>
    </xf>
    <xf numFmtId="0" fontId="0" fillId="0" borderId="8" xfId="0" applyBorder="1" applyAlignment="1" applyProtection="1">
      <alignment vertical="top"/>
      <protection hidden="1"/>
    </xf>
    <xf numFmtId="0" fontId="0" fillId="0" borderId="11" xfId="0" applyBorder="1" applyAlignment="1" applyProtection="1">
      <alignment horizontal="left" vertical="top"/>
      <protection hidden="1"/>
    </xf>
    <xf numFmtId="0" fontId="7" fillId="0" borderId="6" xfId="0" applyFont="1" applyBorder="1" applyAlignment="1" applyProtection="1">
      <alignment vertical="top"/>
      <protection hidden="1"/>
    </xf>
    <xf numFmtId="16" fontId="0" fillId="0" borderId="8" xfId="0" quotePrefix="1" applyNumberFormat="1" applyBorder="1" applyAlignment="1" applyProtection="1">
      <alignment vertical="top"/>
      <protection hidden="1"/>
    </xf>
    <xf numFmtId="16" fontId="0" fillId="0" borderId="9" xfId="0" quotePrefix="1" applyNumberFormat="1" applyBorder="1" applyAlignment="1" applyProtection="1">
      <alignment vertical="top"/>
      <protection hidden="1"/>
    </xf>
    <xf numFmtId="16" fontId="7" fillId="0" borderId="8" xfId="0" quotePrefix="1" applyNumberFormat="1" applyFont="1" applyBorder="1" applyAlignment="1" applyProtection="1">
      <alignment vertical="top"/>
      <protection hidden="1"/>
    </xf>
    <xf numFmtId="0" fontId="7" fillId="0" borderId="5" xfId="0" applyFont="1" applyBorder="1" applyAlignment="1" applyProtection="1">
      <alignment vertical="top"/>
      <protection hidden="1"/>
    </xf>
    <xf numFmtId="0" fontId="7" fillId="0" borderId="13" xfId="0" applyFont="1" applyBorder="1" applyAlignment="1" applyProtection="1">
      <alignment vertical="top"/>
      <protection hidden="1"/>
    </xf>
    <xf numFmtId="165" fontId="0" fillId="0" borderId="10" xfId="0" quotePrefix="1" applyNumberFormat="1" applyBorder="1" applyAlignment="1" applyProtection="1">
      <alignment horizontal="right" vertical="top"/>
      <protection hidden="1"/>
    </xf>
    <xf numFmtId="0" fontId="0" fillId="5" borderId="1" xfId="0" applyFill="1" applyBorder="1" applyAlignment="1" applyProtection="1">
      <alignment vertical="top"/>
      <protection hidden="1"/>
    </xf>
    <xf numFmtId="0" fontId="0" fillId="0" borderId="0" xfId="0" quotePrefix="1" applyAlignment="1" applyProtection="1">
      <alignment vertical="top"/>
      <protection locked="0" hidden="1"/>
    </xf>
    <xf numFmtId="0" fontId="0" fillId="0" borderId="9" xfId="2" applyFont="1" applyBorder="1" applyProtection="1">
      <protection hidden="1"/>
    </xf>
    <xf numFmtId="0" fontId="0" fillId="0" borderId="2" xfId="2" applyFont="1" applyBorder="1" applyAlignment="1" applyProtection="1">
      <alignment vertical="top"/>
      <protection hidden="1"/>
    </xf>
    <xf numFmtId="0" fontId="19" fillId="0" borderId="8" xfId="2" applyFont="1" applyBorder="1" applyAlignment="1" applyProtection="1">
      <alignment vertical="top"/>
      <protection hidden="1"/>
    </xf>
    <xf numFmtId="0" fontId="0" fillId="4" borderId="1" xfId="0" applyFill="1" applyBorder="1" applyAlignment="1" applyProtection="1">
      <alignment vertical="top"/>
      <protection hidden="1"/>
    </xf>
    <xf numFmtId="0" fontId="7" fillId="0" borderId="3" xfId="0" applyFont="1" applyBorder="1" applyAlignment="1" applyProtection="1">
      <alignment horizontal="left" vertical="top"/>
      <protection hidden="1"/>
    </xf>
    <xf numFmtId="0" fontId="19" fillId="0" borderId="6" xfId="1" applyFont="1" applyBorder="1" applyAlignment="1" applyProtection="1">
      <alignment horizontal="center" vertical="top"/>
      <protection hidden="1"/>
    </xf>
    <xf numFmtId="4" fontId="0" fillId="0" borderId="13" xfId="1" applyNumberFormat="1" applyFont="1" applyBorder="1" applyAlignment="1" applyProtection="1">
      <alignment horizontal="center" vertical="top"/>
      <protection hidden="1"/>
    </xf>
    <xf numFmtId="0" fontId="22" fillId="0" borderId="8" xfId="1" applyFont="1" applyBorder="1" applyAlignment="1" applyProtection="1">
      <alignment horizontal="left" vertical="top"/>
      <protection hidden="1"/>
    </xf>
    <xf numFmtId="0" fontId="22" fillId="0" borderId="2" xfId="1" applyFont="1" applyBorder="1" applyAlignment="1" applyProtection="1">
      <alignment horizontal="left" vertical="top"/>
      <protection hidden="1"/>
    </xf>
    <xf numFmtId="0" fontId="19" fillId="0" borderId="6" xfId="1" applyFont="1" applyBorder="1" applyAlignment="1" applyProtection="1">
      <alignment vertical="top"/>
      <protection hidden="1"/>
    </xf>
    <xf numFmtId="2" fontId="7" fillId="0" borderId="9" xfId="1" applyNumberFormat="1" applyFont="1" applyBorder="1" applyAlignment="1" applyProtection="1">
      <alignment horizontal="center" vertical="center" wrapText="1"/>
      <protection hidden="1"/>
    </xf>
    <xf numFmtId="0" fontId="8" fillId="0" borderId="9" xfId="1" applyFont="1" applyBorder="1" applyAlignment="1" applyProtection="1">
      <alignment wrapText="1"/>
      <protection hidden="1"/>
    </xf>
    <xf numFmtId="0" fontId="5" fillId="0" borderId="0" xfId="1" applyFont="1" applyAlignment="1" applyProtection="1">
      <alignment vertical="center"/>
      <protection hidden="1"/>
    </xf>
    <xf numFmtId="0" fontId="0" fillId="0" borderId="5" xfId="2" applyFont="1" applyBorder="1" applyAlignment="1" applyProtection="1">
      <alignment horizontal="center" vertical="top"/>
      <protection hidden="1"/>
    </xf>
    <xf numFmtId="0" fontId="0" fillId="0" borderId="11" xfId="2" applyFont="1" applyBorder="1" applyAlignment="1" applyProtection="1">
      <alignment vertical="top"/>
      <protection hidden="1"/>
    </xf>
    <xf numFmtId="0" fontId="0" fillId="0" borderId="5" xfId="2" applyFont="1" applyBorder="1" applyAlignment="1" applyProtection="1">
      <alignment vertical="top"/>
      <protection hidden="1"/>
    </xf>
    <xf numFmtId="0" fontId="0" fillId="0" borderId="11" xfId="2" applyFont="1" applyBorder="1" applyAlignment="1" applyProtection="1">
      <alignment horizontal="center" vertical="top"/>
      <protection hidden="1"/>
    </xf>
    <xf numFmtId="0" fontId="19" fillId="0" borderId="0" xfId="2" applyFont="1" applyAlignment="1" applyProtection="1">
      <alignment horizontal="center" vertical="top"/>
      <protection hidden="1"/>
    </xf>
    <xf numFmtId="0" fontId="19" fillId="0" borderId="6" xfId="2" applyFont="1" applyBorder="1" applyAlignment="1" applyProtection="1">
      <alignment horizontal="center" vertical="top"/>
      <protection hidden="1"/>
    </xf>
    <xf numFmtId="0" fontId="0" fillId="0" borderId="0" xfId="2" applyFont="1" applyAlignment="1" applyProtection="1">
      <alignment horizontal="center" vertical="top"/>
      <protection hidden="1"/>
    </xf>
    <xf numFmtId="4" fontId="0" fillId="0" borderId="13" xfId="2" applyNumberFormat="1" applyFont="1" applyBorder="1" applyAlignment="1" applyProtection="1">
      <alignment vertical="top"/>
      <protection hidden="1"/>
    </xf>
    <xf numFmtId="4" fontId="0" fillId="4" borderId="35" xfId="1" applyNumberFormat="1" applyFont="1" applyFill="1" applyBorder="1" applyAlignment="1" applyProtection="1">
      <alignment horizontal="center" vertical="top"/>
      <protection locked="0"/>
    </xf>
    <xf numFmtId="0" fontId="9" fillId="4" borderId="1" xfId="0" applyFont="1" applyFill="1" applyBorder="1" applyAlignment="1" applyProtection="1">
      <alignment vertical="top"/>
      <protection hidden="1"/>
    </xf>
    <xf numFmtId="16" fontId="0" fillId="0" borderId="44" xfId="0" quotePrefix="1" applyNumberFormat="1" applyBorder="1" applyAlignment="1" applyProtection="1">
      <alignment vertical="top"/>
      <protection hidden="1"/>
    </xf>
    <xf numFmtId="16" fontId="0" fillId="0" borderId="45" xfId="0" quotePrefix="1" applyNumberFormat="1" applyBorder="1" applyAlignment="1" applyProtection="1">
      <alignment vertical="top"/>
      <protection hidden="1"/>
    </xf>
    <xf numFmtId="0" fontId="0" fillId="0" borderId="46" xfId="0" applyBorder="1" applyAlignment="1" applyProtection="1">
      <alignment horizontal="center" vertical="top"/>
      <protection hidden="1"/>
    </xf>
    <xf numFmtId="0" fontId="0" fillId="0" borderId="48" xfId="0" applyBorder="1" applyAlignment="1" applyProtection="1">
      <alignment horizontal="center" vertical="top"/>
      <protection hidden="1"/>
    </xf>
    <xf numFmtId="0" fontId="17" fillId="0" borderId="7" xfId="0" applyFont="1" applyBorder="1" applyAlignment="1" applyProtection="1">
      <alignment horizontal="right" vertical="center"/>
      <protection hidden="1"/>
    </xf>
    <xf numFmtId="0" fontId="0" fillId="0" borderId="23" xfId="0" applyBorder="1" applyAlignment="1" applyProtection="1">
      <alignment vertical="top"/>
      <protection hidden="1"/>
    </xf>
    <xf numFmtId="0" fontId="0" fillId="0" borderId="24" xfId="0" applyBorder="1" applyAlignment="1" applyProtection="1">
      <alignment vertical="top"/>
      <protection hidden="1"/>
    </xf>
    <xf numFmtId="0" fontId="17" fillId="0" borderId="25" xfId="0" applyFont="1" applyBorder="1" applyAlignment="1" applyProtection="1">
      <alignment horizontal="right" vertical="center"/>
      <protection hidden="1"/>
    </xf>
    <xf numFmtId="169" fontId="0" fillId="0" borderId="3" xfId="0" applyNumberFormat="1" applyBorder="1" applyAlignment="1" applyProtection="1">
      <alignment horizontal="center" vertical="top"/>
      <protection locked="0"/>
    </xf>
    <xf numFmtId="0" fontId="0" fillId="0" borderId="45" xfId="0" applyBorder="1" applyAlignment="1" applyProtection="1">
      <alignment vertical="top"/>
      <protection hidden="1"/>
    </xf>
    <xf numFmtId="0" fontId="0" fillId="0" borderId="50" xfId="0" applyBorder="1" applyAlignment="1" applyProtection="1">
      <alignment vertical="top"/>
      <protection hidden="1"/>
    </xf>
    <xf numFmtId="16" fontId="0" fillId="0" borderId="50" xfId="0" quotePrefix="1" applyNumberFormat="1" applyBorder="1" applyAlignment="1" applyProtection="1">
      <alignment vertical="top"/>
      <protection hidden="1"/>
    </xf>
    <xf numFmtId="16" fontId="5" fillId="0" borderId="50" xfId="0" quotePrefix="1" applyNumberFormat="1" applyFont="1" applyBorder="1" applyAlignment="1" applyProtection="1">
      <alignment vertical="top"/>
      <protection hidden="1"/>
    </xf>
    <xf numFmtId="16" fontId="5" fillId="0" borderId="50" xfId="0" quotePrefix="1" applyNumberFormat="1" applyFont="1" applyBorder="1" applyAlignment="1" applyProtection="1">
      <alignment horizontal="right" vertical="top"/>
      <protection hidden="1"/>
    </xf>
    <xf numFmtId="0" fontId="17" fillId="0" borderId="6" xfId="0" quotePrefix="1" applyFont="1" applyBorder="1" applyAlignment="1" applyProtection="1">
      <alignment vertical="top"/>
      <protection hidden="1"/>
    </xf>
    <xf numFmtId="0" fontId="0" fillId="4" borderId="1" xfId="0" applyFill="1" applyBorder="1" applyAlignment="1">
      <alignment vertical="top"/>
    </xf>
    <xf numFmtId="0" fontId="5" fillId="0" borderId="12" xfId="0" quotePrefix="1" applyFont="1" applyBorder="1" applyAlignment="1" applyProtection="1">
      <alignment horizontal="right" vertical="top"/>
      <protection hidden="1"/>
    </xf>
    <xf numFmtId="16" fontId="5" fillId="0" borderId="47" xfId="0" quotePrefix="1" applyNumberFormat="1" applyFont="1" applyBorder="1" applyAlignment="1" applyProtection="1">
      <alignment horizontal="right" vertical="top"/>
      <protection hidden="1"/>
    </xf>
    <xf numFmtId="0" fontId="5" fillId="0" borderId="47" xfId="0" quotePrefix="1" applyFont="1" applyBorder="1" applyAlignment="1" applyProtection="1">
      <alignment horizontal="right" vertical="top"/>
      <protection hidden="1"/>
    </xf>
    <xf numFmtId="0" fontId="0" fillId="0" borderId="46" xfId="0" applyBorder="1" applyAlignment="1" applyProtection="1">
      <alignment vertical="top"/>
      <protection hidden="1"/>
    </xf>
    <xf numFmtId="0" fontId="5" fillId="0" borderId="7" xfId="0" applyFont="1" applyBorder="1" applyAlignment="1" applyProtection="1">
      <alignment horizontal="right" vertical="top"/>
      <protection hidden="1"/>
    </xf>
    <xf numFmtId="16" fontId="7" fillId="0" borderId="23" xfId="0" quotePrefix="1" applyNumberFormat="1" applyFont="1" applyBorder="1" applyAlignment="1" applyProtection="1">
      <alignment horizontal="left" vertical="center"/>
      <protection hidden="1"/>
    </xf>
    <xf numFmtId="0" fontId="7" fillId="0" borderId="24" xfId="0" applyFont="1" applyBorder="1" applyAlignment="1" applyProtection="1">
      <alignment vertical="center"/>
      <protection hidden="1"/>
    </xf>
    <xf numFmtId="0" fontId="0" fillId="0" borderId="25" xfId="0" applyBorder="1" applyAlignment="1" applyProtection="1">
      <alignment vertical="center"/>
      <protection hidden="1"/>
    </xf>
    <xf numFmtId="0" fontId="5" fillId="0" borderId="44" xfId="0" applyFont="1" applyBorder="1" applyAlignment="1" applyProtection="1">
      <alignment vertical="top"/>
      <protection hidden="1"/>
    </xf>
    <xf numFmtId="0" fontId="5" fillId="0" borderId="46" xfId="0" applyFont="1" applyBorder="1" applyAlignment="1" applyProtection="1">
      <alignment horizontal="right" vertical="top"/>
      <protection hidden="1"/>
    </xf>
    <xf numFmtId="0" fontId="9" fillId="0" borderId="49" xfId="0" applyFont="1" applyBorder="1" applyAlignment="1" applyProtection="1">
      <alignment vertical="top"/>
      <protection hidden="1"/>
    </xf>
    <xf numFmtId="0" fontId="5" fillId="0" borderId="49" xfId="0" applyFont="1" applyBorder="1" applyAlignment="1" applyProtection="1">
      <alignment vertical="top"/>
      <protection hidden="1"/>
    </xf>
    <xf numFmtId="167" fontId="0" fillId="0" borderId="49" xfId="0" applyNumberFormat="1" applyBorder="1" applyAlignment="1" applyProtection="1">
      <alignment horizontal="right" vertical="top"/>
      <protection hidden="1"/>
    </xf>
    <xf numFmtId="167" fontId="7" fillId="0" borderId="49" xfId="0" applyNumberFormat="1" applyFont="1" applyBorder="1" applyAlignment="1" applyProtection="1">
      <alignment horizontal="right" vertical="top"/>
      <protection hidden="1"/>
    </xf>
    <xf numFmtId="0" fontId="9" fillId="0" borderId="47" xfId="0" applyFont="1" applyBorder="1" applyAlignment="1" applyProtection="1">
      <alignment vertical="top"/>
      <protection hidden="1"/>
    </xf>
    <xf numFmtId="0" fontId="5" fillId="0" borderId="47" xfId="0" applyFont="1" applyBorder="1" applyAlignment="1" applyProtection="1">
      <alignment vertical="top"/>
      <protection hidden="1"/>
    </xf>
    <xf numFmtId="167" fontId="0" fillId="0" borderId="47" xfId="0" applyNumberFormat="1" applyBorder="1" applyAlignment="1" applyProtection="1">
      <alignment horizontal="right" vertical="top"/>
      <protection hidden="1"/>
    </xf>
    <xf numFmtId="167" fontId="7" fillId="0" borderId="47" xfId="0" applyNumberFormat="1" applyFont="1" applyBorder="1" applyAlignment="1" applyProtection="1">
      <alignment horizontal="right" vertical="top"/>
      <protection hidden="1"/>
    </xf>
    <xf numFmtId="0" fontId="9" fillId="0" borderId="43" xfId="0" applyFont="1" applyBorder="1" applyAlignment="1" applyProtection="1">
      <alignment vertical="top"/>
      <protection hidden="1"/>
    </xf>
    <xf numFmtId="0" fontId="5" fillId="0" borderId="43" xfId="0" applyFont="1" applyBorder="1" applyAlignment="1" applyProtection="1">
      <alignment vertical="top"/>
      <protection hidden="1"/>
    </xf>
    <xf numFmtId="167" fontId="0" fillId="0" borderId="43" xfId="0" applyNumberFormat="1" applyBorder="1" applyAlignment="1" applyProtection="1">
      <alignment horizontal="right" vertical="top"/>
      <protection hidden="1"/>
    </xf>
    <xf numFmtId="0" fontId="0" fillId="0" borderId="6" xfId="0" applyBorder="1"/>
    <xf numFmtId="0" fontId="19" fillId="0" borderId="2" xfId="1" applyFont="1" applyBorder="1" applyProtection="1">
      <protection hidden="1"/>
    </xf>
    <xf numFmtId="0" fontId="19" fillId="4" borderId="14" xfId="1" applyFont="1" applyFill="1" applyBorder="1" applyAlignment="1" applyProtection="1">
      <alignment vertical="center"/>
      <protection hidden="1"/>
    </xf>
    <xf numFmtId="0" fontId="30" fillId="0" borderId="8" xfId="1" applyFont="1" applyBorder="1" applyAlignment="1" applyProtection="1">
      <alignment vertical="center"/>
      <protection hidden="1"/>
    </xf>
    <xf numFmtId="4" fontId="7" fillId="0" borderId="6" xfId="0" applyNumberFormat="1" applyFont="1" applyBorder="1" applyAlignment="1" applyProtection="1">
      <alignment horizontal="right" vertical="center"/>
      <protection hidden="1"/>
    </xf>
    <xf numFmtId="0" fontId="7" fillId="0" borderId="3" xfId="0" applyFont="1" applyBorder="1" applyAlignment="1" applyProtection="1">
      <alignment vertical="top"/>
      <protection hidden="1"/>
    </xf>
    <xf numFmtId="0" fontId="19" fillId="0" borderId="2" xfId="2" applyFont="1" applyBorder="1" applyProtection="1">
      <protection hidden="1"/>
    </xf>
    <xf numFmtId="0" fontId="0" fillId="0" borderId="0" xfId="0" applyAlignment="1" applyProtection="1">
      <alignment horizontal="left" vertical="top" wrapText="1"/>
      <protection hidden="1"/>
    </xf>
    <xf numFmtId="167" fontId="7" fillId="0" borderId="9" xfId="0" applyNumberFormat="1" applyFont="1" applyBorder="1" applyAlignment="1" applyProtection="1">
      <alignment vertical="top"/>
      <protection hidden="1"/>
    </xf>
    <xf numFmtId="0" fontId="5" fillId="4" borderId="1" xfId="0" applyFont="1" applyFill="1" applyBorder="1" applyAlignment="1" applyProtection="1">
      <alignment vertical="top"/>
      <protection hidden="1"/>
    </xf>
    <xf numFmtId="0" fontId="5" fillId="6" borderId="1" xfId="0" applyFont="1" applyFill="1" applyBorder="1" applyAlignment="1" applyProtection="1">
      <alignment vertical="top"/>
      <protection hidden="1"/>
    </xf>
    <xf numFmtId="0" fontId="5" fillId="0" borderId="3" xfId="0" applyFont="1" applyBorder="1" applyAlignment="1" applyProtection="1">
      <alignment vertical="center"/>
      <protection hidden="1"/>
    </xf>
    <xf numFmtId="3" fontId="7" fillId="4" borderId="1" xfId="0" applyNumberFormat="1" applyFont="1" applyFill="1" applyBorder="1" applyAlignment="1" applyProtection="1">
      <alignment horizontal="center" vertical="top"/>
      <protection locked="0"/>
    </xf>
    <xf numFmtId="0" fontId="9" fillId="4" borderId="1" xfId="0" applyFont="1" applyFill="1" applyBorder="1" applyAlignment="1" applyProtection="1">
      <alignment vertical="top" wrapText="1"/>
      <protection hidden="1"/>
    </xf>
    <xf numFmtId="0" fontId="7" fillId="0" borderId="11" xfId="0" applyFont="1" applyBorder="1" applyAlignment="1" applyProtection="1">
      <alignment vertical="top" wrapText="1"/>
      <protection hidden="1"/>
    </xf>
    <xf numFmtId="0" fontId="7" fillId="0" borderId="0" xfId="0" applyFont="1" applyAlignment="1" applyProtection="1">
      <alignment vertical="top" wrapText="1"/>
      <protection hidden="1"/>
    </xf>
    <xf numFmtId="2" fontId="0" fillId="0" borderId="1" xfId="0" applyNumberFormat="1" applyBorder="1" applyAlignment="1" applyProtection="1">
      <alignment horizontal="center" vertical="center"/>
      <protection hidden="1"/>
    </xf>
    <xf numFmtId="0" fontId="0" fillId="0" borderId="0" xfId="0" applyAlignment="1" applyProtection="1">
      <alignment horizontal="right" vertical="top"/>
      <protection hidden="1"/>
    </xf>
    <xf numFmtId="166" fontId="0" fillId="0" borderId="1" xfId="0" applyNumberFormat="1" applyBorder="1" applyAlignment="1" applyProtection="1">
      <alignment horizontal="center" vertical="center"/>
      <protection hidden="1"/>
    </xf>
    <xf numFmtId="2" fontId="0" fillId="5" borderId="1" xfId="0" applyNumberFormat="1" applyFill="1" applyBorder="1" applyAlignment="1" applyProtection="1">
      <alignment horizontal="center" vertical="top" wrapText="1"/>
      <protection locked="0"/>
    </xf>
    <xf numFmtId="2" fontId="0" fillId="5" borderId="1" xfId="0" applyNumberFormat="1" applyFill="1" applyBorder="1" applyAlignment="1" applyProtection="1">
      <alignment horizontal="center" vertical="top"/>
      <protection locked="0" hidden="1"/>
    </xf>
    <xf numFmtId="16" fontId="5" fillId="6" borderId="1" xfId="0" quotePrefix="1" applyNumberFormat="1" applyFont="1" applyFill="1" applyBorder="1" applyAlignment="1" applyProtection="1">
      <alignment horizontal="left" vertical="top"/>
      <protection hidden="1"/>
    </xf>
    <xf numFmtId="16" fontId="9" fillId="6" borderId="1" xfId="0" quotePrefix="1" applyNumberFormat="1" applyFont="1" applyFill="1" applyBorder="1" applyAlignment="1" applyProtection="1">
      <alignment vertical="top"/>
      <protection hidden="1"/>
    </xf>
    <xf numFmtId="167" fontId="0" fillId="0" borderId="12" xfId="0" applyNumberFormat="1" applyBorder="1" applyAlignment="1" applyProtection="1">
      <alignment vertical="center"/>
      <protection hidden="1"/>
    </xf>
    <xf numFmtId="4" fontId="0" fillId="0" borderId="0" xfId="1" applyNumberFormat="1" applyFont="1" applyAlignment="1" applyProtection="1">
      <alignment vertical="top"/>
      <protection hidden="1"/>
    </xf>
    <xf numFmtId="4" fontId="19" fillId="0" borderId="0" xfId="1" applyNumberFormat="1" applyFont="1" applyAlignment="1" applyProtection="1">
      <alignment vertical="top"/>
      <protection hidden="1"/>
    </xf>
    <xf numFmtId="0" fontId="19" fillId="0" borderId="2" xfId="2" applyFont="1" applyBorder="1" applyAlignment="1" applyProtection="1">
      <alignment vertical="top"/>
      <protection hidden="1"/>
    </xf>
    <xf numFmtId="0" fontId="22" fillId="0" borderId="2" xfId="2" applyFont="1" applyBorder="1" applyProtection="1">
      <protection hidden="1"/>
    </xf>
    <xf numFmtId="0" fontId="0" fillId="0" borderId="3" xfId="0" applyBorder="1" applyAlignment="1" applyProtection="1">
      <alignment horizontal="left" vertical="top"/>
      <protection hidden="1"/>
    </xf>
    <xf numFmtId="0" fontId="7" fillId="0" borderId="3" xfId="0" applyFont="1" applyBorder="1" applyAlignment="1" applyProtection="1">
      <alignment horizontal="left" vertical="center" wrapText="1"/>
      <protection hidden="1"/>
    </xf>
    <xf numFmtId="0" fontId="7" fillId="0" borderId="4" xfId="0" applyFont="1" applyBorder="1" applyAlignment="1" applyProtection="1">
      <alignment horizontal="left" vertical="center" wrapText="1"/>
      <protection hidden="1"/>
    </xf>
    <xf numFmtId="0" fontId="7" fillId="0" borderId="2" xfId="0" applyFont="1" applyBorder="1" applyAlignment="1" applyProtection="1">
      <alignment horizontal="left" vertical="center"/>
      <protection hidden="1"/>
    </xf>
    <xf numFmtId="0" fontId="7" fillId="0" borderId="3" xfId="0" applyFont="1" applyBorder="1" applyAlignment="1" applyProtection="1">
      <alignment vertical="center"/>
      <protection hidden="1"/>
    </xf>
    <xf numFmtId="167" fontId="7" fillId="0" borderId="3" xfId="0" applyNumberFormat="1" applyFont="1" applyBorder="1" applyAlignment="1" applyProtection="1">
      <alignment vertical="top"/>
      <protection hidden="1"/>
    </xf>
    <xf numFmtId="16" fontId="5" fillId="4" borderId="1" xfId="0" quotePrefix="1" applyNumberFormat="1" applyFont="1" applyFill="1" applyBorder="1" applyAlignment="1" applyProtection="1">
      <alignment vertical="top"/>
      <protection hidden="1"/>
    </xf>
    <xf numFmtId="167" fontId="0" fillId="0" borderId="14" xfId="0" applyNumberFormat="1" applyBorder="1" applyAlignment="1" applyProtection="1">
      <alignment vertical="center"/>
      <protection hidden="1"/>
    </xf>
    <xf numFmtId="4" fontId="0" fillId="0" borderId="0" xfId="0" applyNumberFormat="1" applyAlignment="1" applyProtection="1">
      <alignment vertical="top"/>
      <protection hidden="1"/>
    </xf>
    <xf numFmtId="4" fontId="0" fillId="0" borderId="0" xfId="0" applyNumberFormat="1" applyAlignment="1" applyProtection="1">
      <alignment vertical="top"/>
      <protection locked="0" hidden="1"/>
    </xf>
    <xf numFmtId="4" fontId="0" fillId="0" borderId="0" xfId="1" applyNumberFormat="1" applyFont="1" applyAlignment="1" applyProtection="1">
      <alignment vertical="top"/>
      <protection locked="0" hidden="1"/>
    </xf>
    <xf numFmtId="0" fontId="19" fillId="0" borderId="0" xfId="2" applyFont="1" applyAlignment="1" applyProtection="1">
      <alignment vertical="top" wrapText="1"/>
      <protection hidden="1"/>
    </xf>
    <xf numFmtId="0" fontId="0" fillId="0" borderId="0" xfId="2" applyFont="1" applyAlignment="1" applyProtection="1">
      <alignment vertical="top" wrapText="1"/>
      <protection hidden="1"/>
    </xf>
    <xf numFmtId="0" fontId="7" fillId="0" borderId="0" xfId="2" applyFont="1" applyProtection="1">
      <protection hidden="1"/>
    </xf>
    <xf numFmtId="0" fontId="0" fillId="0" borderId="45" xfId="0" applyBorder="1" applyAlignment="1" applyProtection="1">
      <alignment horizontal="left" vertical="center"/>
      <protection hidden="1"/>
    </xf>
    <xf numFmtId="0" fontId="0" fillId="0" borderId="50" xfId="0" applyBorder="1" applyAlignment="1" applyProtection="1">
      <alignment horizontal="left" vertical="center"/>
      <protection hidden="1"/>
    </xf>
    <xf numFmtId="167" fontId="0" fillId="0" borderId="0" xfId="0" applyNumberFormat="1" applyAlignment="1" applyProtection="1">
      <alignment vertical="top"/>
      <protection locked="0" hidden="1"/>
    </xf>
    <xf numFmtId="0" fontId="31" fillId="0" borderId="0" xfId="0" applyFont="1" applyAlignment="1" applyProtection="1">
      <alignment vertical="top"/>
      <protection locked="0" hidden="1"/>
    </xf>
    <xf numFmtId="0" fontId="7" fillId="0" borderId="24" xfId="0" applyFont="1" applyBorder="1" applyAlignment="1" applyProtection="1">
      <alignment horizontal="left" vertical="center"/>
      <protection hidden="1"/>
    </xf>
    <xf numFmtId="0" fontId="17" fillId="0" borderId="0" xfId="0" applyFont="1" applyAlignment="1" applyProtection="1">
      <alignment vertical="top" wrapText="1"/>
      <protection hidden="1"/>
    </xf>
    <xf numFmtId="0" fontId="7" fillId="4" borderId="51" xfId="0" applyFont="1" applyFill="1" applyBorder="1" applyAlignment="1" applyProtection="1">
      <alignment horizontal="left" vertical="center"/>
      <protection locked="0"/>
    </xf>
    <xf numFmtId="0" fontId="0" fillId="0" borderId="9" xfId="0" applyBorder="1" applyAlignment="1" applyProtection="1">
      <alignment horizontal="left" vertical="center"/>
      <protection hidden="1"/>
    </xf>
    <xf numFmtId="0" fontId="7" fillId="0" borderId="0" xfId="0" applyFont="1" applyAlignment="1" applyProtection="1">
      <alignment horizontal="left" vertical="center"/>
      <protection hidden="1"/>
    </xf>
    <xf numFmtId="0" fontId="6" fillId="0" borderId="0" xfId="0" applyFont="1" applyAlignment="1" applyProtection="1">
      <alignment horizontal="center" vertical="center" wrapText="1"/>
      <protection hidden="1"/>
    </xf>
    <xf numFmtId="0" fontId="7" fillId="0" borderId="6" xfId="0" applyFont="1" applyBorder="1" applyAlignment="1" applyProtection="1">
      <alignment horizontal="left" vertical="center"/>
      <protection hidden="1"/>
    </xf>
    <xf numFmtId="0" fontId="7" fillId="0" borderId="6" xfId="0" applyFont="1" applyBorder="1" applyAlignment="1" applyProtection="1">
      <alignment horizontal="center" vertical="center" wrapText="1"/>
      <protection hidden="1"/>
    </xf>
    <xf numFmtId="0" fontId="7" fillId="0" borderId="3" xfId="0" applyFont="1" applyBorder="1" applyAlignment="1" applyProtection="1">
      <alignment horizontal="left" vertical="center"/>
      <protection hidden="1"/>
    </xf>
    <xf numFmtId="0" fontId="7" fillId="0" borderId="25" xfId="0" applyFont="1" applyBorder="1" applyAlignment="1" applyProtection="1">
      <alignment horizontal="right" vertical="center"/>
      <protection hidden="1"/>
    </xf>
    <xf numFmtId="0" fontId="7" fillId="0" borderId="23" xfId="0" applyFont="1" applyBorder="1" applyAlignment="1" applyProtection="1">
      <alignment vertical="center"/>
      <protection hidden="1"/>
    </xf>
    <xf numFmtId="0" fontId="7" fillId="0" borderId="48" xfId="0" applyFont="1" applyBorder="1" applyAlignment="1">
      <alignment horizontal="left" vertical="center"/>
    </xf>
    <xf numFmtId="0" fontId="7" fillId="0" borderId="6" xfId="0" applyFont="1" applyBorder="1" applyAlignment="1" applyProtection="1">
      <alignment vertical="center"/>
      <protection hidden="1"/>
    </xf>
    <xf numFmtId="0" fontId="0" fillId="0" borderId="24" xfId="0" applyBorder="1" applyAlignment="1" applyProtection="1">
      <alignment horizontal="left" vertical="center"/>
      <protection hidden="1"/>
    </xf>
    <xf numFmtId="0" fontId="7" fillId="0" borderId="25" xfId="0" applyFont="1" applyBorder="1" applyAlignment="1">
      <alignment horizontal="left" vertical="center"/>
    </xf>
    <xf numFmtId="0" fontId="7" fillId="4" borderId="25" xfId="0" applyFont="1" applyFill="1" applyBorder="1" applyAlignment="1" applyProtection="1">
      <alignment horizontal="left" vertical="center"/>
      <protection locked="0"/>
    </xf>
    <xf numFmtId="0" fontId="6" fillId="0" borderId="6" xfId="0" applyFont="1" applyBorder="1" applyAlignment="1" applyProtection="1">
      <alignment vertical="center" wrapText="1"/>
      <protection hidden="1"/>
    </xf>
    <xf numFmtId="0" fontId="7" fillId="0" borderId="22" xfId="0" applyFont="1" applyBorder="1" applyAlignment="1" applyProtection="1">
      <alignment horizontal="left" vertical="center"/>
      <protection hidden="1"/>
    </xf>
    <xf numFmtId="166" fontId="7" fillId="0" borderId="14" xfId="0" applyNumberFormat="1" applyFont="1" applyBorder="1" applyAlignment="1" applyProtection="1">
      <alignment horizontal="center" vertical="center"/>
      <protection hidden="1"/>
    </xf>
    <xf numFmtId="0" fontId="33" fillId="0" borderId="6" xfId="0" applyFont="1" applyBorder="1" applyAlignment="1" applyProtection="1">
      <alignment horizontal="center" vertical="center"/>
      <protection locked="0"/>
    </xf>
    <xf numFmtId="0" fontId="0" fillId="0" borderId="12" xfId="0" applyBorder="1" applyAlignment="1" applyProtection="1">
      <alignment horizontal="center" vertical="top" wrapText="1"/>
      <protection hidden="1"/>
    </xf>
    <xf numFmtId="0" fontId="0" fillId="0" borderId="21" xfId="0" applyBorder="1" applyAlignment="1" applyProtection="1">
      <alignment horizontal="left" vertical="center"/>
      <protection hidden="1"/>
    </xf>
    <xf numFmtId="0" fontId="0" fillId="0" borderId="6" xfId="0" applyBorder="1" applyAlignment="1" applyProtection="1">
      <alignment horizontal="center" vertical="center"/>
      <protection hidden="1"/>
    </xf>
    <xf numFmtId="0" fontId="24" fillId="0" borderId="6" xfId="0" applyFont="1" applyBorder="1" applyAlignment="1" applyProtection="1">
      <alignment vertical="top"/>
      <protection hidden="1"/>
    </xf>
    <xf numFmtId="4" fontId="0" fillId="0" borderId="4" xfId="0" applyNumberFormat="1" applyBorder="1" applyAlignment="1" applyProtection="1">
      <alignment vertical="top"/>
      <protection hidden="1"/>
    </xf>
    <xf numFmtId="0" fontId="5" fillId="0" borderId="6" xfId="0" applyFont="1" applyBorder="1" applyAlignment="1" applyProtection="1">
      <alignment horizontal="center" vertical="center"/>
      <protection hidden="1"/>
    </xf>
    <xf numFmtId="0" fontId="0" fillId="0" borderId="6" xfId="0" applyBorder="1" applyAlignment="1" applyProtection="1">
      <alignment horizontal="center" vertical="center" textRotation="90"/>
      <protection hidden="1"/>
    </xf>
    <xf numFmtId="16" fontId="5" fillId="0" borderId="43" xfId="0" quotePrefix="1" applyNumberFormat="1" applyFont="1" applyBorder="1" applyAlignment="1" applyProtection="1">
      <alignment horizontal="right" vertical="top"/>
      <protection hidden="1"/>
    </xf>
    <xf numFmtId="4" fontId="0" fillId="0" borderId="41" xfId="0" applyNumberFormat="1" applyBorder="1" applyAlignment="1" applyProtection="1">
      <alignment vertical="top"/>
      <protection hidden="1"/>
    </xf>
    <xf numFmtId="0" fontId="38" fillId="0" borderId="6" xfId="0" applyFont="1" applyBorder="1" applyAlignment="1" applyProtection="1">
      <alignment horizontal="center" vertical="center" wrapText="1"/>
      <protection hidden="1"/>
    </xf>
    <xf numFmtId="0" fontId="7" fillId="2" borderId="24" xfId="0" applyFont="1" applyFill="1" applyBorder="1" applyAlignment="1" applyProtection="1">
      <alignment horizontal="left" vertical="center"/>
      <protection hidden="1"/>
    </xf>
    <xf numFmtId="0" fontId="7" fillId="0" borderId="6" xfId="0" applyFont="1" applyBorder="1" applyAlignment="1" applyProtection="1">
      <alignment vertical="center" wrapText="1"/>
      <protection hidden="1"/>
    </xf>
    <xf numFmtId="0" fontId="7" fillId="0" borderId="22" xfId="0" applyFont="1" applyBorder="1" applyAlignment="1" applyProtection="1">
      <alignment vertical="center"/>
      <protection hidden="1"/>
    </xf>
    <xf numFmtId="0" fontId="7" fillId="0" borderId="48" xfId="0" applyFont="1" applyBorder="1" applyAlignment="1" applyProtection="1">
      <alignment vertical="center"/>
      <protection hidden="1"/>
    </xf>
    <xf numFmtId="0" fontId="7" fillId="0" borderId="25" xfId="0" applyFont="1" applyBorder="1" applyAlignment="1" applyProtection="1">
      <alignment vertical="center"/>
      <protection hidden="1"/>
    </xf>
    <xf numFmtId="0" fontId="6" fillId="0" borderId="22" xfId="0" applyFont="1" applyBorder="1" applyAlignment="1" applyProtection="1">
      <alignment vertical="center" wrapText="1"/>
      <protection hidden="1"/>
    </xf>
    <xf numFmtId="0" fontId="0" fillId="0" borderId="24" xfId="0" applyBorder="1" applyAlignment="1" applyProtection="1">
      <alignment horizontal="left" vertical="top"/>
      <protection hidden="1"/>
    </xf>
    <xf numFmtId="167" fontId="0" fillId="0" borderId="3" xfId="0" applyNumberFormat="1" applyBorder="1" applyAlignment="1" applyProtection="1">
      <alignment vertical="top"/>
      <protection hidden="1"/>
    </xf>
    <xf numFmtId="0" fontId="34" fillId="0" borderId="50" xfId="1" quotePrefix="1" applyFont="1" applyBorder="1" applyAlignment="1" applyProtection="1">
      <alignment vertical="top" wrapText="1"/>
      <protection hidden="1"/>
    </xf>
    <xf numFmtId="0" fontId="19" fillId="0" borderId="50" xfId="1" applyFont="1" applyBorder="1" applyAlignment="1" applyProtection="1">
      <alignment horizontal="center" vertical="top"/>
      <protection hidden="1"/>
    </xf>
    <xf numFmtId="0" fontId="19" fillId="0" borderId="3" xfId="1" applyFont="1" applyBorder="1" applyAlignment="1" applyProtection="1">
      <alignment vertical="top" wrapText="1"/>
      <protection hidden="1"/>
    </xf>
    <xf numFmtId="0" fontId="19" fillId="0" borderId="53" xfId="1" applyFont="1" applyBorder="1" applyAlignment="1" applyProtection="1">
      <alignment vertical="top" wrapText="1"/>
      <protection hidden="1"/>
    </xf>
    <xf numFmtId="0" fontId="19" fillId="0" borderId="53" xfId="2" applyFont="1" applyBorder="1" applyAlignment="1" applyProtection="1">
      <alignment vertical="top" wrapText="1"/>
      <protection hidden="1"/>
    </xf>
    <xf numFmtId="4" fontId="0" fillId="0" borderId="57" xfId="2" applyNumberFormat="1" applyFont="1" applyBorder="1" applyAlignment="1" applyProtection="1">
      <alignment horizontal="center" vertical="top"/>
      <protection hidden="1"/>
    </xf>
    <xf numFmtId="4" fontId="0" fillId="3" borderId="51" xfId="2" applyNumberFormat="1" applyFont="1" applyFill="1" applyBorder="1" applyAlignment="1" applyProtection="1">
      <alignment horizontal="center" vertical="top"/>
      <protection hidden="1"/>
    </xf>
    <xf numFmtId="0" fontId="19" fillId="0" borderId="50" xfId="2" applyFont="1" applyBorder="1" applyAlignment="1" applyProtection="1">
      <alignment horizontal="center" vertical="top"/>
      <protection hidden="1"/>
    </xf>
    <xf numFmtId="0" fontId="19" fillId="0" borderId="50" xfId="2" applyFont="1" applyBorder="1" applyAlignment="1" applyProtection="1">
      <alignment vertical="top"/>
      <protection hidden="1"/>
    </xf>
    <xf numFmtId="0" fontId="19" fillId="0" borderId="1" xfId="1" applyFont="1" applyBorder="1" applyAlignment="1" applyProtection="1">
      <alignment vertical="top"/>
      <protection hidden="1"/>
    </xf>
    <xf numFmtId="4" fontId="0" fillId="3" borderId="4" xfId="1" applyNumberFormat="1" applyFont="1" applyFill="1" applyBorder="1" applyAlignment="1" applyProtection="1">
      <alignment horizontal="center" vertical="top"/>
      <protection hidden="1"/>
    </xf>
    <xf numFmtId="4" fontId="0" fillId="0" borderId="57" xfId="1" applyNumberFormat="1" applyFont="1" applyBorder="1" applyAlignment="1" applyProtection="1">
      <alignment horizontal="center" vertical="top"/>
      <protection hidden="1"/>
    </xf>
    <xf numFmtId="4" fontId="0" fillId="3" borderId="51" xfId="1" applyNumberFormat="1" applyFont="1" applyFill="1" applyBorder="1" applyAlignment="1" applyProtection="1">
      <alignment horizontal="center" vertical="top"/>
      <protection hidden="1"/>
    </xf>
    <xf numFmtId="4" fontId="0" fillId="3" borderId="13" xfId="1" applyNumberFormat="1" applyFont="1" applyFill="1" applyBorder="1" applyAlignment="1" applyProtection="1">
      <alignment horizontal="center" vertical="top"/>
      <protection hidden="1"/>
    </xf>
    <xf numFmtId="0" fontId="43" fillId="0" borderId="9" xfId="1" applyFont="1" applyBorder="1" applyAlignment="1" applyProtection="1">
      <alignment vertical="center"/>
      <protection hidden="1"/>
    </xf>
    <xf numFmtId="0" fontId="19" fillId="0" borderId="3" xfId="2" applyFont="1" applyBorder="1" applyAlignment="1" applyProtection="1">
      <alignment vertical="top" wrapText="1"/>
      <protection hidden="1"/>
    </xf>
    <xf numFmtId="4" fontId="22" fillId="0" borderId="10" xfId="0" applyNumberFormat="1" applyFont="1" applyBorder="1" applyAlignment="1" applyProtection="1">
      <alignment horizontal="center" vertical="center"/>
      <protection hidden="1"/>
    </xf>
    <xf numFmtId="4" fontId="0" fillId="3" borderId="13" xfId="2" applyNumberFormat="1" applyFont="1" applyFill="1" applyBorder="1" applyAlignment="1" applyProtection="1">
      <alignment horizontal="center" vertical="top"/>
      <protection hidden="1"/>
    </xf>
    <xf numFmtId="4" fontId="0" fillId="0" borderId="57" xfId="2" applyNumberFormat="1" applyFont="1" applyBorder="1" applyAlignment="1" applyProtection="1">
      <alignment vertical="top"/>
      <protection hidden="1"/>
    </xf>
    <xf numFmtId="4" fontId="0" fillId="0" borderId="60" xfId="2" applyNumberFormat="1" applyFont="1" applyBorder="1" applyAlignment="1" applyProtection="1">
      <alignment horizontal="center" vertical="top"/>
      <protection hidden="1"/>
    </xf>
    <xf numFmtId="0" fontId="38" fillId="0" borderId="2" xfId="1" applyFont="1" applyBorder="1" applyAlignment="1" applyProtection="1">
      <alignment horizontal="left" vertical="top" wrapText="1"/>
      <protection hidden="1"/>
    </xf>
    <xf numFmtId="0" fontId="39" fillId="0" borderId="13" xfId="1" quotePrefix="1" applyFont="1" applyBorder="1" applyAlignment="1" applyProtection="1">
      <alignment vertical="top"/>
      <protection hidden="1"/>
    </xf>
    <xf numFmtId="0" fontId="10" fillId="3" borderId="9" xfId="1" applyFont="1" applyFill="1" applyBorder="1" applyAlignment="1" applyProtection="1">
      <alignment vertical="center"/>
      <protection hidden="1"/>
    </xf>
    <xf numFmtId="0" fontId="47" fillId="0" borderId="0" xfId="1" applyFont="1" applyAlignment="1" applyProtection="1">
      <alignment horizontal="center"/>
      <protection hidden="1"/>
    </xf>
    <xf numFmtId="0" fontId="48" fillId="0" borderId="0" xfId="1" applyFont="1" applyProtection="1">
      <protection hidden="1"/>
    </xf>
    <xf numFmtId="0" fontId="10" fillId="3" borderId="9" xfId="2" applyFont="1" applyFill="1" applyBorder="1" applyAlignment="1" applyProtection="1">
      <alignment vertical="center"/>
      <protection hidden="1"/>
    </xf>
    <xf numFmtId="0" fontId="5" fillId="0" borderId="0" xfId="2" applyFont="1" applyAlignment="1" applyProtection="1">
      <alignment vertical="top"/>
      <protection hidden="1"/>
    </xf>
    <xf numFmtId="0" fontId="10" fillId="0" borderId="50" xfId="2" applyFont="1" applyBorder="1" applyAlignment="1" applyProtection="1">
      <alignment horizontal="right" vertical="center"/>
      <protection hidden="1"/>
    </xf>
    <xf numFmtId="4" fontId="7" fillId="0" borderId="57" xfId="0" applyNumberFormat="1" applyFont="1" applyBorder="1" applyAlignment="1" applyProtection="1">
      <alignment horizontal="right" vertical="center"/>
      <protection hidden="1"/>
    </xf>
    <xf numFmtId="0" fontId="10" fillId="0" borderId="50" xfId="2" applyFont="1" applyBorder="1" applyAlignment="1" applyProtection="1">
      <alignment vertical="center"/>
      <protection hidden="1"/>
    </xf>
    <xf numFmtId="0" fontId="5" fillId="0" borderId="53" xfId="2" applyFont="1" applyBorder="1" applyAlignment="1" applyProtection="1">
      <alignment vertical="top"/>
      <protection hidden="1"/>
    </xf>
    <xf numFmtId="0" fontId="20" fillId="4" borderId="50" xfId="1" applyFont="1" applyFill="1" applyBorder="1" applyAlignment="1" applyProtection="1">
      <alignment vertical="top" wrapText="1"/>
      <protection locked="0"/>
    </xf>
    <xf numFmtId="3" fontId="0" fillId="4" borderId="52" xfId="2" applyNumberFormat="1" applyFont="1" applyFill="1" applyBorder="1" applyAlignment="1" applyProtection="1">
      <alignment horizontal="center" vertical="top"/>
      <protection locked="0"/>
    </xf>
    <xf numFmtId="4" fontId="0" fillId="3" borderId="51" xfId="0" applyNumberFormat="1" applyFill="1" applyBorder="1" applyAlignment="1" applyProtection="1">
      <alignment horizontal="right" vertical="top"/>
      <protection hidden="1"/>
    </xf>
    <xf numFmtId="4" fontId="0" fillId="3" borderId="4" xfId="0" applyNumberFormat="1" applyFill="1" applyBorder="1" applyAlignment="1" applyProtection="1">
      <alignment horizontal="right" vertical="top"/>
      <protection hidden="1"/>
    </xf>
    <xf numFmtId="0" fontId="20" fillId="3" borderId="50" xfId="1" applyFont="1" applyFill="1" applyBorder="1" applyAlignment="1" applyProtection="1">
      <alignment vertical="top" wrapText="1"/>
      <protection hidden="1"/>
    </xf>
    <xf numFmtId="4" fontId="0" fillId="3" borderId="13" xfId="0" applyNumberFormat="1" applyFill="1" applyBorder="1" applyAlignment="1" applyProtection="1">
      <alignment horizontal="right" vertical="top"/>
      <protection hidden="1"/>
    </xf>
    <xf numFmtId="0" fontId="20" fillId="3" borderId="0" xfId="1" applyFont="1" applyFill="1" applyAlignment="1" applyProtection="1">
      <alignment vertical="top" wrapText="1"/>
      <protection hidden="1"/>
    </xf>
    <xf numFmtId="0" fontId="10" fillId="0" borderId="0" xfId="2" applyFont="1" applyAlignment="1" applyProtection="1">
      <alignment vertical="center"/>
      <protection hidden="1"/>
    </xf>
    <xf numFmtId="4" fontId="7" fillId="0" borderId="13" xfId="0" applyNumberFormat="1" applyFont="1" applyBorder="1" applyAlignment="1" applyProtection="1">
      <alignment horizontal="right" vertical="center"/>
      <protection hidden="1"/>
    </xf>
    <xf numFmtId="0" fontId="10" fillId="0" borderId="0" xfId="2" applyFont="1" applyAlignment="1" applyProtection="1">
      <alignment horizontal="right" vertical="center"/>
      <protection hidden="1"/>
    </xf>
    <xf numFmtId="4" fontId="0" fillId="4" borderId="38" xfId="1" applyNumberFormat="1" applyFont="1" applyFill="1" applyBorder="1" applyAlignment="1" applyProtection="1">
      <alignment horizontal="center" vertical="top"/>
      <protection locked="0"/>
    </xf>
    <xf numFmtId="4" fontId="0" fillId="0" borderId="57" xfId="0" applyNumberFormat="1" applyBorder="1" applyAlignment="1" applyProtection="1">
      <alignment horizontal="left" vertical="top"/>
      <protection hidden="1"/>
    </xf>
    <xf numFmtId="4" fontId="0" fillId="0" borderId="13" xfId="0" applyNumberFormat="1" applyBorder="1" applyAlignment="1" applyProtection="1">
      <alignment horizontal="left" vertical="top"/>
      <protection hidden="1"/>
    </xf>
    <xf numFmtId="4" fontId="0" fillId="4" borderId="54" xfId="1" applyNumberFormat="1" applyFont="1" applyFill="1" applyBorder="1" applyAlignment="1" applyProtection="1">
      <alignment horizontal="center" vertical="top"/>
      <protection locked="0"/>
    </xf>
    <xf numFmtId="0" fontId="0" fillId="3" borderId="0" xfId="1" applyFont="1" applyFill="1" applyAlignment="1" applyProtection="1">
      <alignment horizontal="left" vertical="top" wrapText="1"/>
      <protection hidden="1"/>
    </xf>
    <xf numFmtId="0" fontId="0" fillId="3" borderId="0" xfId="1" applyFont="1" applyFill="1" applyAlignment="1" applyProtection="1">
      <alignment vertical="top" wrapText="1"/>
      <protection hidden="1"/>
    </xf>
    <xf numFmtId="16" fontId="5" fillId="0" borderId="55" xfId="0" quotePrefix="1" applyNumberFormat="1" applyFont="1" applyBorder="1" applyAlignment="1" applyProtection="1">
      <alignment horizontal="right" vertical="top"/>
      <protection hidden="1"/>
    </xf>
    <xf numFmtId="16" fontId="5" fillId="0" borderId="63" xfId="0" quotePrefix="1" applyNumberFormat="1" applyFont="1" applyBorder="1" applyAlignment="1" applyProtection="1">
      <alignment horizontal="right" vertical="top"/>
      <protection hidden="1"/>
    </xf>
    <xf numFmtId="167" fontId="7" fillId="0" borderId="43" xfId="0" applyNumberFormat="1" applyFont="1" applyBorder="1" applyAlignment="1" applyProtection="1">
      <alignment horizontal="right" vertical="top"/>
      <protection hidden="1"/>
    </xf>
    <xf numFmtId="167" fontId="0" fillId="0" borderId="14" xfId="0" applyNumberFormat="1" applyBorder="1" applyAlignment="1">
      <alignment vertical="center"/>
    </xf>
    <xf numFmtId="0" fontId="5" fillId="0" borderId="44" xfId="0" applyFont="1" applyBorder="1" applyAlignment="1">
      <alignment vertical="center"/>
    </xf>
    <xf numFmtId="0" fontId="0" fillId="0" borderId="46" xfId="0" applyBorder="1"/>
    <xf numFmtId="168" fontId="7" fillId="4" borderId="47" xfId="0" applyNumberFormat="1" applyFont="1" applyFill="1" applyBorder="1" applyAlignment="1" applyProtection="1">
      <alignment horizontal="center" vertical="center"/>
      <protection locked="0"/>
    </xf>
    <xf numFmtId="4" fontId="38" fillId="8" borderId="16" xfId="0" applyNumberFormat="1" applyFont="1" applyFill="1" applyBorder="1" applyAlignment="1" applyProtection="1">
      <alignment horizontal="right" vertical="center"/>
      <protection hidden="1"/>
    </xf>
    <xf numFmtId="0" fontId="5" fillId="0" borderId="3" xfId="0" applyFont="1" applyBorder="1" applyAlignment="1" applyProtection="1">
      <alignment horizontal="right" vertical="center"/>
      <protection hidden="1"/>
    </xf>
    <xf numFmtId="0" fontId="9" fillId="0" borderId="8" xfId="0" applyFont="1" applyBorder="1" applyAlignment="1" applyProtection="1">
      <alignment vertical="top"/>
      <protection hidden="1"/>
    </xf>
    <xf numFmtId="0" fontId="9" fillId="0" borderId="11" xfId="0" applyFont="1" applyBorder="1" applyAlignment="1" applyProtection="1">
      <alignment vertical="top"/>
      <protection hidden="1"/>
    </xf>
    <xf numFmtId="16" fontId="9" fillId="6" borderId="14" xfId="0" quotePrefix="1" applyNumberFormat="1" applyFont="1" applyFill="1" applyBorder="1" applyAlignment="1" applyProtection="1">
      <alignment vertical="top"/>
      <protection hidden="1"/>
    </xf>
    <xf numFmtId="167" fontId="20" fillId="0" borderId="1" xfId="0" quotePrefix="1" applyNumberFormat="1" applyFont="1" applyBorder="1" applyAlignment="1" applyProtection="1">
      <alignment vertical="top"/>
      <protection hidden="1"/>
    </xf>
    <xf numFmtId="2" fontId="0" fillId="0" borderId="0" xfId="0" quotePrefix="1" applyNumberFormat="1" applyAlignment="1" applyProtection="1">
      <alignment vertical="top"/>
      <protection locked="0" hidden="1"/>
    </xf>
    <xf numFmtId="0" fontId="30" fillId="0" borderId="0" xfId="0" applyFont="1" applyAlignment="1" applyProtection="1">
      <alignment vertical="top"/>
      <protection hidden="1"/>
    </xf>
    <xf numFmtId="0" fontId="50" fillId="0" borderId="0" xfId="0" applyFont="1" applyAlignment="1" applyProtection="1">
      <alignment vertical="top"/>
      <protection hidden="1"/>
    </xf>
    <xf numFmtId="0" fontId="30" fillId="0" borderId="0" xfId="0" applyFont="1" applyAlignment="1" applyProtection="1">
      <alignment vertical="center"/>
      <protection hidden="1"/>
    </xf>
    <xf numFmtId="0" fontId="30" fillId="0" borderId="0" xfId="0" applyFont="1"/>
    <xf numFmtId="0" fontId="5" fillId="0" borderId="46" xfId="0" applyFont="1" applyBorder="1" applyAlignment="1" applyProtection="1">
      <alignment horizontal="left" vertical="center"/>
      <protection hidden="1"/>
    </xf>
    <xf numFmtId="0" fontId="6" fillId="0" borderId="24" xfId="0" applyFont="1" applyBorder="1" applyAlignment="1" applyProtection="1">
      <alignment vertical="center" wrapText="1"/>
      <protection hidden="1"/>
    </xf>
    <xf numFmtId="0" fontId="7" fillId="0" borderId="25" xfId="0" applyFont="1" applyBorder="1" applyAlignment="1" applyProtection="1">
      <alignment horizontal="left" vertical="center"/>
      <protection hidden="1"/>
    </xf>
    <xf numFmtId="0" fontId="9" fillId="0" borderId="49" xfId="0" applyFont="1" applyBorder="1" applyAlignment="1" applyProtection="1">
      <alignment horizontal="left" vertical="top"/>
      <protection hidden="1"/>
    </xf>
    <xf numFmtId="16" fontId="24" fillId="0" borderId="14" xfId="0" quotePrefix="1" applyNumberFormat="1" applyFont="1" applyBorder="1" applyAlignment="1" applyProtection="1">
      <alignment horizontal="left" vertical="top"/>
      <protection hidden="1"/>
    </xf>
    <xf numFmtId="0" fontId="0" fillId="0" borderId="21" xfId="0" applyBorder="1" applyAlignment="1" applyProtection="1">
      <alignment vertical="top"/>
      <protection hidden="1"/>
    </xf>
    <xf numFmtId="0" fontId="0" fillId="0" borderId="45" xfId="0" applyBorder="1" applyAlignment="1" applyProtection="1">
      <alignment horizontal="left" vertical="top"/>
      <protection hidden="1"/>
    </xf>
    <xf numFmtId="0" fontId="0" fillId="0" borderId="53" xfId="0" applyBorder="1" applyAlignment="1" applyProtection="1">
      <alignment horizontal="left" vertical="top" wrapText="1"/>
      <protection hidden="1"/>
    </xf>
    <xf numFmtId="16" fontId="9" fillId="8" borderId="0" xfId="0" quotePrefix="1" applyNumberFormat="1" applyFont="1" applyFill="1" applyAlignment="1" applyProtection="1">
      <alignment horizontal="left" vertical="center"/>
      <protection hidden="1"/>
    </xf>
    <xf numFmtId="4" fontId="7" fillId="8" borderId="0" xfId="0" applyNumberFormat="1" applyFont="1" applyFill="1" applyAlignment="1" applyProtection="1">
      <alignment vertical="center"/>
      <protection hidden="1"/>
    </xf>
    <xf numFmtId="0" fontId="0" fillId="4" borderId="43" xfId="0" applyFill="1" applyBorder="1" applyAlignment="1" applyProtection="1">
      <alignment vertical="top"/>
      <protection hidden="1"/>
    </xf>
    <xf numFmtId="16" fontId="5" fillId="0" borderId="3" xfId="0" quotePrefix="1" applyNumberFormat="1" applyFont="1" applyBorder="1" applyAlignment="1" applyProtection="1">
      <alignment horizontal="right" vertical="top"/>
      <protection hidden="1"/>
    </xf>
    <xf numFmtId="0" fontId="20" fillId="0" borderId="3" xfId="0" applyFont="1" applyBorder="1" applyAlignment="1" applyProtection="1">
      <alignment horizontal="left" vertical="top" wrapText="1"/>
      <protection hidden="1"/>
    </xf>
    <xf numFmtId="0" fontId="0" fillId="0" borderId="59" xfId="0" applyBorder="1" applyAlignment="1" applyProtection="1">
      <alignment vertical="top"/>
      <protection hidden="1"/>
    </xf>
    <xf numFmtId="0" fontId="5" fillId="0" borderId="61" xfId="0" applyFont="1" applyBorder="1" applyAlignment="1" applyProtection="1">
      <alignment horizontal="center" vertical="center"/>
      <protection hidden="1"/>
    </xf>
    <xf numFmtId="0" fontId="0" fillId="0" borderId="37" xfId="0" applyBorder="1" applyAlignment="1" applyProtection="1">
      <alignment vertical="top"/>
      <protection hidden="1"/>
    </xf>
    <xf numFmtId="0" fontId="0" fillId="0" borderId="61" xfId="0" applyBorder="1" applyAlignment="1" applyProtection="1">
      <alignment vertical="top"/>
      <protection hidden="1"/>
    </xf>
    <xf numFmtId="167" fontId="0" fillId="3" borderId="14" xfId="0" applyNumberFormat="1" applyFill="1" applyBorder="1" applyAlignment="1" applyProtection="1">
      <alignment vertical="top"/>
      <protection hidden="1"/>
    </xf>
    <xf numFmtId="167" fontId="0" fillId="3" borderId="1" xfId="0" applyNumberFormat="1" applyFill="1" applyBorder="1" applyAlignment="1" applyProtection="1">
      <alignment vertical="top"/>
      <protection hidden="1"/>
    </xf>
    <xf numFmtId="0" fontId="51" fillId="0" borderId="0" xfId="0" applyFont="1" applyAlignment="1" applyProtection="1">
      <alignment horizontal="right" vertical="top"/>
      <protection hidden="1"/>
    </xf>
    <xf numFmtId="0" fontId="38" fillId="8" borderId="0" xfId="0" applyFont="1" applyFill="1" applyAlignment="1" applyProtection="1">
      <alignment vertical="center"/>
      <protection hidden="1"/>
    </xf>
    <xf numFmtId="0" fontId="7" fillId="8" borderId="0" xfId="0" applyFont="1" applyFill="1" applyAlignment="1" applyProtection="1">
      <alignment vertical="center"/>
      <protection hidden="1"/>
    </xf>
    <xf numFmtId="0" fontId="51" fillId="8" borderId="0" xfId="0" applyFont="1" applyFill="1" applyAlignment="1" applyProtection="1">
      <alignment vertical="center"/>
      <protection hidden="1"/>
    </xf>
    <xf numFmtId="16" fontId="9" fillId="0" borderId="6" xfId="0" quotePrefix="1" applyNumberFormat="1" applyFont="1" applyBorder="1" applyAlignment="1" applyProtection="1">
      <alignment horizontal="left" vertical="center"/>
      <protection hidden="1"/>
    </xf>
    <xf numFmtId="0" fontId="7" fillId="0" borderId="3" xfId="0" applyFont="1" applyBorder="1" applyAlignment="1" applyProtection="1">
      <alignment horizontal="center" vertical="center" wrapText="1"/>
      <protection hidden="1"/>
    </xf>
    <xf numFmtId="0" fontId="0" fillId="0" borderId="3" xfId="0" applyBorder="1" applyAlignment="1" applyProtection="1">
      <alignment horizontal="right" vertical="center"/>
      <protection hidden="1"/>
    </xf>
    <xf numFmtId="0" fontId="7" fillId="3" borderId="21" xfId="0" applyFont="1" applyFill="1" applyBorder="1" applyAlignment="1" applyProtection="1">
      <alignment horizontal="left" vertical="center"/>
      <protection hidden="1"/>
    </xf>
    <xf numFmtId="0" fontId="7" fillId="3" borderId="22" xfId="0" applyFont="1" applyFill="1" applyBorder="1" applyAlignment="1" applyProtection="1">
      <alignment horizontal="center" vertical="center" wrapText="1"/>
      <protection hidden="1"/>
    </xf>
    <xf numFmtId="0" fontId="0" fillId="3" borderId="69" xfId="0" applyFill="1" applyBorder="1" applyAlignment="1" applyProtection="1">
      <alignment horizontal="right" vertical="center"/>
      <protection hidden="1"/>
    </xf>
    <xf numFmtId="0" fontId="0" fillId="0" borderId="2" xfId="0" applyBorder="1" applyAlignment="1" applyProtection="1">
      <alignment vertical="center"/>
      <protection hidden="1"/>
    </xf>
    <xf numFmtId="4" fontId="9" fillId="8" borderId="50" xfId="0" applyNumberFormat="1" applyFont="1" applyFill="1" applyBorder="1" applyAlignment="1" applyProtection="1">
      <alignment horizontal="center" vertical="top"/>
      <protection hidden="1"/>
    </xf>
    <xf numFmtId="16" fontId="42" fillId="0" borderId="45" xfId="0" quotePrefix="1" applyNumberFormat="1" applyFont="1" applyBorder="1" applyAlignment="1" applyProtection="1">
      <alignment vertical="center"/>
      <protection hidden="1"/>
    </xf>
    <xf numFmtId="166" fontId="7" fillId="0" borderId="45" xfId="0" applyNumberFormat="1" applyFont="1" applyBorder="1" applyAlignment="1" applyProtection="1">
      <alignment vertical="center" wrapText="1"/>
      <protection hidden="1"/>
    </xf>
    <xf numFmtId="0" fontId="7" fillId="0" borderId="45" xfId="0" applyFont="1" applyBorder="1" applyAlignment="1" applyProtection="1">
      <alignment horizontal="center" vertical="center" wrapText="1"/>
      <protection hidden="1"/>
    </xf>
    <xf numFmtId="1" fontId="9" fillId="0" borderId="68" xfId="0" applyNumberFormat="1" applyFont="1" applyBorder="1" applyAlignment="1" applyProtection="1">
      <alignment horizontal="center" vertical="center" wrapText="1"/>
      <protection hidden="1"/>
    </xf>
    <xf numFmtId="0" fontId="0" fillId="0" borderId="68" xfId="0" applyBorder="1" applyAlignment="1" applyProtection="1">
      <alignment vertical="center" wrapText="1"/>
      <protection hidden="1"/>
    </xf>
    <xf numFmtId="0" fontId="0" fillId="0" borderId="45" xfId="0" applyBorder="1" applyAlignment="1" applyProtection="1">
      <alignment horizontal="left" vertical="top" wrapText="1"/>
      <protection hidden="1"/>
    </xf>
    <xf numFmtId="0" fontId="30" fillId="0" borderId="0" xfId="2" applyFont="1" applyProtection="1">
      <protection hidden="1"/>
    </xf>
    <xf numFmtId="0" fontId="30" fillId="0" borderId="0" xfId="1" applyFont="1" applyProtection="1">
      <protection hidden="1"/>
    </xf>
    <xf numFmtId="0" fontId="30" fillId="0" borderId="0" xfId="2" applyFont="1" applyAlignment="1" applyProtection="1">
      <alignment wrapText="1"/>
      <protection hidden="1"/>
    </xf>
    <xf numFmtId="0" fontId="30" fillId="0" borderId="0" xfId="2" applyFont="1" applyAlignment="1" applyProtection="1">
      <alignment vertical="center"/>
      <protection hidden="1"/>
    </xf>
    <xf numFmtId="0" fontId="0" fillId="3" borderId="8" xfId="2" applyFont="1" applyFill="1" applyBorder="1" applyAlignment="1" applyProtection="1">
      <alignment vertical="top"/>
      <protection hidden="1"/>
    </xf>
    <xf numFmtId="0" fontId="9" fillId="3" borderId="9" xfId="2" applyFont="1" applyFill="1" applyBorder="1" applyAlignment="1" applyProtection="1">
      <alignment vertical="center"/>
      <protection hidden="1"/>
    </xf>
    <xf numFmtId="2" fontId="7" fillId="3" borderId="40" xfId="2" applyNumberFormat="1" applyFont="1" applyFill="1" applyBorder="1" applyAlignment="1" applyProtection="1">
      <alignment horizontal="center" vertical="center" wrapText="1"/>
      <protection hidden="1"/>
    </xf>
    <xf numFmtId="4" fontId="7" fillId="3" borderId="16" xfId="2" applyNumberFormat="1" applyFont="1" applyFill="1" applyBorder="1" applyAlignment="1" applyProtection="1">
      <alignment horizontal="center" vertical="center"/>
      <protection hidden="1"/>
    </xf>
    <xf numFmtId="2" fontId="7" fillId="3" borderId="32" xfId="2" applyNumberFormat="1" applyFont="1" applyFill="1" applyBorder="1" applyAlignment="1" applyProtection="1">
      <alignment horizontal="center" vertical="center" wrapText="1"/>
      <protection hidden="1"/>
    </xf>
    <xf numFmtId="0" fontId="7" fillId="0" borderId="8" xfId="2" applyFont="1" applyBorder="1" applyAlignment="1" applyProtection="1">
      <alignment vertical="center"/>
      <protection hidden="1"/>
    </xf>
    <xf numFmtId="0" fontId="7" fillId="0" borderId="9" xfId="2" applyFont="1" applyBorder="1" applyAlignment="1" applyProtection="1">
      <alignment vertical="center"/>
      <protection hidden="1"/>
    </xf>
    <xf numFmtId="0" fontId="7" fillId="0" borderId="9" xfId="2" applyFont="1" applyBorder="1" applyAlignment="1" applyProtection="1">
      <alignment horizontal="center" vertical="top" wrapText="1"/>
      <protection hidden="1"/>
    </xf>
    <xf numFmtId="0" fontId="8" fillId="0" borderId="9" xfId="2" applyFont="1" applyBorder="1" applyAlignment="1" applyProtection="1">
      <alignment wrapText="1"/>
      <protection hidden="1"/>
    </xf>
    <xf numFmtId="0" fontId="8" fillId="0" borderId="10" xfId="2" applyFont="1" applyBorder="1" applyAlignment="1" applyProtection="1">
      <alignment wrapText="1"/>
      <protection hidden="1"/>
    </xf>
    <xf numFmtId="0" fontId="10" fillId="0" borderId="9" xfId="2" applyFont="1" applyBorder="1" applyAlignment="1" applyProtection="1">
      <alignment horizontal="center" vertical="top" wrapText="1"/>
      <protection hidden="1"/>
    </xf>
    <xf numFmtId="0" fontId="10" fillId="0" borderId="10" xfId="2" applyFont="1" applyBorder="1" applyAlignment="1" applyProtection="1">
      <alignment horizontal="center" vertical="top" wrapText="1"/>
      <protection hidden="1"/>
    </xf>
    <xf numFmtId="0" fontId="8" fillId="0" borderId="9" xfId="2" applyFont="1" applyBorder="1" applyProtection="1">
      <protection hidden="1"/>
    </xf>
    <xf numFmtId="0" fontId="7" fillId="0" borderId="10" xfId="2" applyFont="1" applyBorder="1" applyAlignment="1" applyProtection="1">
      <alignment horizontal="center" vertical="top" wrapText="1"/>
      <protection hidden="1"/>
    </xf>
    <xf numFmtId="0" fontId="8" fillId="0" borderId="9" xfId="2" applyFont="1" applyBorder="1" applyAlignment="1" applyProtection="1">
      <alignment vertical="center"/>
      <protection hidden="1"/>
    </xf>
    <xf numFmtId="0" fontId="10" fillId="0" borderId="9" xfId="2" applyFont="1" applyBorder="1" applyAlignment="1" applyProtection="1">
      <alignment horizontal="center" vertical="center" wrapText="1"/>
      <protection hidden="1"/>
    </xf>
    <xf numFmtId="0" fontId="10" fillId="0" borderId="10" xfId="2" applyFont="1" applyBorder="1" applyAlignment="1" applyProtection="1">
      <alignment horizontal="center" vertical="center" wrapText="1"/>
      <protection hidden="1"/>
    </xf>
    <xf numFmtId="0" fontId="30" fillId="0" borderId="0" xfId="1" applyFont="1" applyAlignment="1" applyProtection="1">
      <alignment wrapText="1"/>
      <protection hidden="1"/>
    </xf>
    <xf numFmtId="0" fontId="50" fillId="0" borderId="0" xfId="1" applyFont="1" applyProtection="1">
      <protection hidden="1"/>
    </xf>
    <xf numFmtId="0" fontId="30" fillId="0" borderId="0" xfId="1" applyFont="1" applyAlignment="1" applyProtection="1">
      <alignment vertical="center"/>
      <protection hidden="1"/>
    </xf>
    <xf numFmtId="0" fontId="10" fillId="0" borderId="9" xfId="1" applyFont="1" applyBorder="1" applyAlignment="1" applyProtection="1">
      <alignment horizontal="center" vertical="top" wrapText="1"/>
      <protection hidden="1"/>
    </xf>
    <xf numFmtId="0" fontId="10" fillId="0" borderId="10" xfId="1" applyFont="1" applyBorder="1" applyAlignment="1" applyProtection="1">
      <alignment horizontal="center" vertical="top" wrapText="1"/>
      <protection hidden="1"/>
    </xf>
    <xf numFmtId="0" fontId="19" fillId="3" borderId="8" xfId="1" applyFont="1" applyFill="1" applyBorder="1" applyAlignment="1" applyProtection="1">
      <alignment vertical="top"/>
      <protection hidden="1"/>
    </xf>
    <xf numFmtId="2" fontId="7" fillId="3" borderId="40" xfId="1" applyNumberFormat="1" applyFont="1" applyFill="1" applyBorder="1" applyAlignment="1" applyProtection="1">
      <alignment horizontal="center" vertical="center" wrapText="1"/>
      <protection hidden="1"/>
    </xf>
    <xf numFmtId="4" fontId="7" fillId="3" borderId="16" xfId="1" applyNumberFormat="1" applyFont="1" applyFill="1" applyBorder="1" applyAlignment="1" applyProtection="1">
      <alignment horizontal="center" vertical="center"/>
      <protection hidden="1"/>
    </xf>
    <xf numFmtId="0" fontId="9" fillId="3" borderId="9" xfId="1" applyFont="1" applyFill="1" applyBorder="1" applyAlignment="1" applyProtection="1">
      <alignment vertical="center"/>
      <protection hidden="1"/>
    </xf>
    <xf numFmtId="0" fontId="7" fillId="0" borderId="9" xfId="1" applyFont="1" applyBorder="1" applyAlignment="1" applyProtection="1">
      <alignment horizontal="center" vertical="top" wrapText="1"/>
      <protection hidden="1"/>
    </xf>
    <xf numFmtId="0" fontId="7" fillId="0" borderId="10" xfId="1" applyFont="1" applyBorder="1" applyAlignment="1" applyProtection="1">
      <alignment horizontal="center" vertical="top" wrapText="1"/>
      <protection hidden="1"/>
    </xf>
    <xf numFmtId="0" fontId="10" fillId="0" borderId="9" xfId="1" applyFont="1" applyBorder="1" applyAlignment="1" applyProtection="1">
      <alignment horizontal="center" vertical="center" wrapText="1"/>
      <protection hidden="1"/>
    </xf>
    <xf numFmtId="0" fontId="10" fillId="0" borderId="10" xfId="1" applyFont="1" applyBorder="1" applyAlignment="1" applyProtection="1">
      <alignment horizontal="center" vertical="center" wrapText="1"/>
      <protection hidden="1"/>
    </xf>
    <xf numFmtId="2" fontId="7" fillId="3" borderId="16" xfId="1" applyNumberFormat="1" applyFont="1" applyFill="1" applyBorder="1" applyAlignment="1" applyProtection="1">
      <alignment horizontal="center" vertical="center"/>
      <protection hidden="1"/>
    </xf>
    <xf numFmtId="0" fontId="50" fillId="0" borderId="0" xfId="2" applyFont="1" applyProtection="1">
      <protection hidden="1"/>
    </xf>
    <xf numFmtId="0" fontId="10" fillId="0" borderId="9" xfId="2" applyFont="1" applyBorder="1" applyAlignment="1" applyProtection="1">
      <alignment horizontal="right" vertical="center" wrapText="1"/>
      <protection hidden="1"/>
    </xf>
    <xf numFmtId="0" fontId="10" fillId="0" borderId="10" xfId="2" applyFont="1" applyBorder="1" applyAlignment="1" applyProtection="1">
      <alignment horizontal="right" vertical="center" wrapText="1"/>
      <protection hidden="1"/>
    </xf>
    <xf numFmtId="0" fontId="19" fillId="3" borderId="8" xfId="2" applyFont="1" applyFill="1" applyBorder="1" applyAlignment="1" applyProtection="1">
      <alignment vertical="top"/>
      <protection hidden="1"/>
    </xf>
    <xf numFmtId="49" fontId="8" fillId="3" borderId="9" xfId="2" applyNumberFormat="1" applyFont="1" applyFill="1" applyBorder="1" applyAlignment="1" applyProtection="1">
      <alignment vertical="center"/>
      <protection hidden="1"/>
    </xf>
    <xf numFmtId="0" fontId="10" fillId="3" borderId="9" xfId="2" applyFont="1" applyFill="1" applyBorder="1" applyAlignment="1" applyProtection="1">
      <alignment horizontal="right" vertical="center"/>
      <protection hidden="1"/>
    </xf>
    <xf numFmtId="0" fontId="7" fillId="3" borderId="18" xfId="2" applyFont="1" applyFill="1" applyBorder="1" applyAlignment="1" applyProtection="1">
      <alignment horizontal="right" vertical="center"/>
      <protection hidden="1"/>
    </xf>
    <xf numFmtId="4" fontId="7" fillId="3" borderId="16" xfId="0" applyNumberFormat="1" applyFont="1" applyFill="1" applyBorder="1" applyAlignment="1" applyProtection="1">
      <alignment horizontal="right" vertical="center"/>
      <protection hidden="1"/>
    </xf>
    <xf numFmtId="0" fontId="10" fillId="0" borderId="8" xfId="2" applyFont="1" applyBorder="1" applyAlignment="1" applyProtection="1">
      <alignment vertical="center"/>
      <protection hidden="1"/>
    </xf>
    <xf numFmtId="4" fontId="7" fillId="0" borderId="10" xfId="2" applyNumberFormat="1" applyFont="1" applyBorder="1" applyAlignment="1" applyProtection="1">
      <alignment horizontal="right" vertical="center" wrapText="1"/>
      <protection hidden="1"/>
    </xf>
    <xf numFmtId="49" fontId="5" fillId="3" borderId="9" xfId="2" applyNumberFormat="1" applyFont="1" applyFill="1" applyBorder="1" applyAlignment="1" applyProtection="1">
      <alignment vertical="center"/>
      <protection hidden="1"/>
    </xf>
    <xf numFmtId="0" fontId="9" fillId="3" borderId="9" xfId="2" applyFont="1" applyFill="1" applyBorder="1" applyAlignment="1" applyProtection="1">
      <alignment horizontal="right" vertical="center"/>
      <protection hidden="1"/>
    </xf>
    <xf numFmtId="2" fontId="7" fillId="3" borderId="16" xfId="0" applyNumberFormat="1" applyFont="1" applyFill="1" applyBorder="1" applyAlignment="1" applyProtection="1">
      <alignment horizontal="right" vertical="center"/>
      <protection hidden="1"/>
    </xf>
    <xf numFmtId="49" fontId="8" fillId="3" borderId="3" xfId="2" applyNumberFormat="1" applyFont="1" applyFill="1" applyBorder="1" applyAlignment="1" applyProtection="1">
      <alignment vertical="center"/>
      <protection hidden="1"/>
    </xf>
    <xf numFmtId="0" fontId="10" fillId="3" borderId="3" xfId="2" applyFont="1" applyFill="1" applyBorder="1" applyAlignment="1" applyProtection="1">
      <alignment vertical="center"/>
      <protection hidden="1"/>
    </xf>
    <xf numFmtId="0" fontId="10" fillId="3" borderId="3" xfId="2" applyFont="1" applyFill="1" applyBorder="1" applyAlignment="1" applyProtection="1">
      <alignment horizontal="right" vertical="center"/>
      <protection hidden="1"/>
    </xf>
    <xf numFmtId="0" fontId="7" fillId="3" borderId="19" xfId="2" applyFont="1" applyFill="1" applyBorder="1" applyAlignment="1" applyProtection="1">
      <alignment horizontal="right" vertical="center"/>
      <protection hidden="1"/>
    </xf>
    <xf numFmtId="0" fontId="8" fillId="3" borderId="8" xfId="2" applyFont="1" applyFill="1" applyBorder="1" applyAlignment="1" applyProtection="1">
      <alignment vertical="top"/>
      <protection hidden="1"/>
    </xf>
    <xf numFmtId="0" fontId="7" fillId="0" borderId="9" xfId="2" applyFont="1" applyBorder="1" applyAlignment="1" applyProtection="1">
      <alignment vertical="top"/>
      <protection hidden="1"/>
    </xf>
    <xf numFmtId="0" fontId="10" fillId="0" borderId="5" xfId="2" applyFont="1" applyBorder="1" applyAlignment="1" applyProtection="1">
      <alignment vertical="center"/>
      <protection hidden="1"/>
    </xf>
    <xf numFmtId="0" fontId="10" fillId="0" borderId="6" xfId="2" applyFont="1" applyBorder="1" applyAlignment="1" applyProtection="1">
      <alignment vertical="center"/>
      <protection hidden="1"/>
    </xf>
    <xf numFmtId="0" fontId="7" fillId="0" borderId="10" xfId="2" applyFont="1" applyBorder="1" applyAlignment="1" applyProtection="1">
      <alignment horizontal="right" vertical="center" wrapText="1"/>
      <protection hidden="1"/>
    </xf>
    <xf numFmtId="0" fontId="35" fillId="12" borderId="0" xfId="2" applyFont="1" applyFill="1" applyAlignment="1" applyProtection="1">
      <alignment vertical="center" wrapText="1"/>
      <protection hidden="1"/>
    </xf>
    <xf numFmtId="0" fontId="35" fillId="12" borderId="0" xfId="2" applyFont="1" applyFill="1" applyAlignment="1" applyProtection="1">
      <alignment horizontal="right"/>
      <protection hidden="1"/>
    </xf>
    <xf numFmtId="0" fontId="7" fillId="2" borderId="3" xfId="0" applyFont="1" applyFill="1" applyBorder="1" applyAlignment="1" applyProtection="1">
      <alignment horizontal="left" vertical="center"/>
      <protection hidden="1"/>
    </xf>
    <xf numFmtId="0" fontId="0" fillId="2" borderId="3" xfId="0" applyFill="1" applyBorder="1" applyAlignment="1" applyProtection="1">
      <alignment horizontal="left" vertical="center"/>
      <protection hidden="1"/>
    </xf>
    <xf numFmtId="0" fontId="19" fillId="0" borderId="3" xfId="2" applyFont="1" applyBorder="1" applyAlignment="1" applyProtection="1">
      <alignment vertical="top"/>
      <protection hidden="1"/>
    </xf>
    <xf numFmtId="0" fontId="9" fillId="0" borderId="3" xfId="2" applyFont="1" applyBorder="1" applyAlignment="1" applyProtection="1">
      <alignment horizontal="right" vertical="center"/>
      <protection hidden="1"/>
    </xf>
    <xf numFmtId="0" fontId="19" fillId="0" borderId="6" xfId="2" applyFont="1" applyBorder="1" applyAlignment="1" applyProtection="1">
      <alignment vertical="top"/>
      <protection hidden="1"/>
    </xf>
    <xf numFmtId="49" fontId="8" fillId="0" borderId="6" xfId="2" applyNumberFormat="1" applyFont="1" applyBorder="1" applyAlignment="1" applyProtection="1">
      <alignment vertical="center"/>
      <protection hidden="1"/>
    </xf>
    <xf numFmtId="0" fontId="10" fillId="0" borderId="6" xfId="2" applyFont="1" applyBorder="1" applyAlignment="1" applyProtection="1">
      <alignment horizontal="right" vertical="center"/>
      <protection hidden="1"/>
    </xf>
    <xf numFmtId="0" fontId="9" fillId="0" borderId="6" xfId="2" applyFont="1" applyBorder="1" applyAlignment="1" applyProtection="1">
      <alignment horizontal="right" vertical="center"/>
      <protection hidden="1"/>
    </xf>
    <xf numFmtId="0" fontId="35" fillId="9" borderId="0" xfId="0" applyFont="1" applyFill="1" applyAlignment="1" applyProtection="1">
      <alignment vertical="center" wrapText="1"/>
      <protection hidden="1"/>
    </xf>
    <xf numFmtId="0" fontId="40" fillId="9" borderId="0" xfId="0" applyFont="1" applyFill="1" applyAlignment="1" applyProtection="1">
      <alignment vertical="top"/>
      <protection hidden="1"/>
    </xf>
    <xf numFmtId="0" fontId="7" fillId="9" borderId="0" xfId="0" applyFont="1" applyFill="1" applyAlignment="1" applyProtection="1">
      <alignment vertical="top" wrapText="1"/>
      <protection hidden="1"/>
    </xf>
    <xf numFmtId="0" fontId="51" fillId="9" borderId="0" xfId="0" applyFont="1" applyFill="1" applyAlignment="1" applyProtection="1">
      <alignment horizontal="right"/>
      <protection hidden="1"/>
    </xf>
    <xf numFmtId="0" fontId="9" fillId="9" borderId="0" xfId="2" applyFont="1" applyFill="1" applyAlignment="1" applyProtection="1">
      <alignment horizontal="center" vertical="top" wrapText="1"/>
      <protection hidden="1"/>
    </xf>
    <xf numFmtId="4" fontId="9" fillId="9" borderId="38" xfId="0" applyNumberFormat="1" applyFont="1" applyFill="1" applyBorder="1" applyAlignment="1" applyProtection="1">
      <alignment horizontal="center" vertical="top"/>
      <protection hidden="1"/>
    </xf>
    <xf numFmtId="0" fontId="9" fillId="9" borderId="38" xfId="2" applyFont="1" applyFill="1" applyBorder="1" applyAlignment="1" applyProtection="1">
      <alignment horizontal="center" vertical="top" wrapText="1"/>
      <protection hidden="1"/>
    </xf>
    <xf numFmtId="0" fontId="50" fillId="0" borderId="0" xfId="1" applyFont="1" applyAlignment="1" applyProtection="1">
      <alignment horizontal="left" vertical="top"/>
      <protection hidden="1"/>
    </xf>
    <xf numFmtId="0" fontId="7" fillId="0" borderId="8" xfId="1" applyFont="1" applyBorder="1" applyAlignment="1" applyProtection="1">
      <alignment vertical="center"/>
      <protection hidden="1"/>
    </xf>
    <xf numFmtId="0" fontId="10" fillId="0" borderId="9" xfId="1" applyFont="1" applyBorder="1" applyAlignment="1" applyProtection="1">
      <alignment horizontal="right" vertical="center" wrapText="1"/>
      <protection hidden="1"/>
    </xf>
    <xf numFmtId="0" fontId="10" fillId="0" borderId="10" xfId="1" applyFont="1" applyBorder="1" applyAlignment="1" applyProtection="1">
      <alignment horizontal="right" vertical="center" wrapText="1"/>
      <protection hidden="1"/>
    </xf>
    <xf numFmtId="4" fontId="7" fillId="0" borderId="10" xfId="1" applyNumberFormat="1" applyFont="1" applyBorder="1" applyAlignment="1" applyProtection="1">
      <alignment horizontal="right" vertical="center" wrapText="1"/>
      <protection hidden="1"/>
    </xf>
    <xf numFmtId="0" fontId="7" fillId="0" borderId="9" xfId="1" applyFont="1" applyBorder="1" applyAlignment="1" applyProtection="1">
      <alignment vertical="top"/>
      <protection hidden="1"/>
    </xf>
    <xf numFmtId="0" fontId="10" fillId="0" borderId="8" xfId="1" applyFont="1" applyBorder="1" applyAlignment="1" applyProtection="1">
      <alignment vertical="center"/>
      <protection hidden="1"/>
    </xf>
    <xf numFmtId="0" fontId="10" fillId="0" borderId="5" xfId="1" applyFont="1" applyBorder="1" applyAlignment="1" applyProtection="1">
      <alignment vertical="center"/>
      <protection hidden="1"/>
    </xf>
    <xf numFmtId="49" fontId="5" fillId="3" borderId="9" xfId="1" applyNumberFormat="1" applyFont="1" applyFill="1" applyBorder="1" applyAlignment="1" applyProtection="1">
      <alignment vertical="center"/>
      <protection hidden="1"/>
    </xf>
    <xf numFmtId="49" fontId="8" fillId="3" borderId="9" xfId="1" applyNumberFormat="1" applyFont="1" applyFill="1" applyBorder="1" applyAlignment="1" applyProtection="1">
      <alignment vertical="center"/>
      <protection hidden="1"/>
    </xf>
    <xf numFmtId="0" fontId="19" fillId="3" borderId="2" xfId="1" applyFont="1" applyFill="1" applyBorder="1" applyAlignment="1" applyProtection="1">
      <alignment vertical="top"/>
      <protection hidden="1"/>
    </xf>
    <xf numFmtId="49" fontId="8" fillId="3" borderId="3" xfId="1" applyNumberFormat="1" applyFont="1" applyFill="1" applyBorder="1" applyAlignment="1" applyProtection="1">
      <alignment vertical="center"/>
      <protection hidden="1"/>
    </xf>
    <xf numFmtId="0" fontId="10" fillId="3" borderId="3" xfId="1" applyFont="1" applyFill="1" applyBorder="1" applyAlignment="1" applyProtection="1">
      <alignment vertical="center"/>
      <protection hidden="1"/>
    </xf>
    <xf numFmtId="0" fontId="8" fillId="3" borderId="8" xfId="1" applyFont="1" applyFill="1" applyBorder="1" applyAlignment="1" applyProtection="1">
      <alignment vertical="top"/>
      <protection hidden="1"/>
    </xf>
    <xf numFmtId="0" fontId="5" fillId="10" borderId="0" xfId="1" applyFont="1" applyFill="1" applyAlignment="1" applyProtection="1">
      <alignment horizontal="center" vertical="top" wrapText="1"/>
      <protection hidden="1"/>
    </xf>
    <xf numFmtId="0" fontId="9" fillId="10" borderId="0" xfId="1" applyFont="1" applyFill="1" applyAlignment="1" applyProtection="1">
      <alignment horizontal="center" vertical="top" wrapText="1"/>
      <protection hidden="1"/>
    </xf>
    <xf numFmtId="0" fontId="9" fillId="10" borderId="38" xfId="1" applyFont="1" applyFill="1" applyBorder="1" applyAlignment="1" applyProtection="1">
      <alignment horizontal="center" vertical="top" wrapText="1"/>
      <protection hidden="1"/>
    </xf>
    <xf numFmtId="4" fontId="5" fillId="10" borderId="38" xfId="0" applyNumberFormat="1" applyFont="1" applyFill="1" applyBorder="1" applyAlignment="1" applyProtection="1">
      <alignment horizontal="center" vertical="top"/>
      <protection hidden="1"/>
    </xf>
    <xf numFmtId="0" fontId="5" fillId="10" borderId="38" xfId="1" applyFont="1" applyFill="1" applyBorder="1" applyAlignment="1" applyProtection="1">
      <alignment horizontal="center" vertical="top" wrapText="1"/>
      <protection hidden="1"/>
    </xf>
    <xf numFmtId="0" fontId="5" fillId="11" borderId="0" xfId="1" applyFont="1" applyFill="1" applyAlignment="1" applyProtection="1">
      <alignment horizontal="center" vertical="top" wrapText="1"/>
      <protection hidden="1"/>
    </xf>
    <xf numFmtId="4" fontId="5" fillId="11" borderId="38" xfId="0" applyNumberFormat="1" applyFont="1" applyFill="1" applyBorder="1" applyAlignment="1" applyProtection="1">
      <alignment horizontal="center" vertical="top"/>
      <protection hidden="1"/>
    </xf>
    <xf numFmtId="0" fontId="5" fillId="11" borderId="38" xfId="1" applyFont="1" applyFill="1" applyBorder="1" applyAlignment="1" applyProtection="1">
      <alignment horizontal="center" vertical="top" wrapText="1"/>
      <protection hidden="1"/>
    </xf>
    <xf numFmtId="0" fontId="9" fillId="3" borderId="9" xfId="1" applyFont="1" applyFill="1" applyBorder="1" applyAlignment="1" applyProtection="1">
      <alignment horizontal="right" vertical="center"/>
      <protection hidden="1"/>
    </xf>
    <xf numFmtId="0" fontId="10" fillId="3" borderId="9" xfId="1" applyFont="1" applyFill="1" applyBorder="1" applyAlignment="1" applyProtection="1">
      <alignment horizontal="right" vertical="center"/>
      <protection hidden="1"/>
    </xf>
    <xf numFmtId="167" fontId="38" fillId="8" borderId="16" xfId="0" applyNumberFormat="1" applyFont="1" applyFill="1" applyBorder="1" applyAlignment="1" applyProtection="1">
      <alignment vertical="center"/>
      <protection hidden="1"/>
    </xf>
    <xf numFmtId="0" fontId="19" fillId="8" borderId="0" xfId="2" applyFont="1" applyFill="1" applyAlignment="1" applyProtection="1">
      <alignment vertical="top"/>
      <protection hidden="1"/>
    </xf>
    <xf numFmtId="49" fontId="5" fillId="8" borderId="0" xfId="2" applyNumberFormat="1" applyFont="1" applyFill="1" applyAlignment="1" applyProtection="1">
      <alignment vertical="center"/>
      <protection hidden="1"/>
    </xf>
    <xf numFmtId="0" fontId="9" fillId="8" borderId="0" xfId="2" applyFont="1" applyFill="1" applyAlignment="1" applyProtection="1">
      <alignment vertical="center"/>
      <protection hidden="1"/>
    </xf>
    <xf numFmtId="0" fontId="9" fillId="8" borderId="0" xfId="2" applyFont="1" applyFill="1" applyAlignment="1" applyProtection="1">
      <alignment horizontal="right" vertical="center"/>
      <protection hidden="1"/>
    </xf>
    <xf numFmtId="0" fontId="38" fillId="8" borderId="67" xfId="2" applyFont="1" applyFill="1" applyBorder="1" applyAlignment="1" applyProtection="1">
      <alignment horizontal="right" vertical="center"/>
      <protection hidden="1"/>
    </xf>
    <xf numFmtId="0" fontId="19" fillId="8" borderId="0" xfId="1" applyFont="1" applyFill="1" applyAlignment="1" applyProtection="1">
      <alignment vertical="top"/>
      <protection hidden="1"/>
    </xf>
    <xf numFmtId="0" fontId="0" fillId="0" borderId="72" xfId="0" applyBorder="1" applyAlignment="1" applyProtection="1">
      <alignment vertical="top"/>
      <protection hidden="1"/>
    </xf>
    <xf numFmtId="16" fontId="38" fillId="8" borderId="0" xfId="0" quotePrefix="1" applyNumberFormat="1" applyFont="1" applyFill="1" applyAlignment="1" applyProtection="1">
      <alignment vertical="center"/>
      <protection hidden="1"/>
    </xf>
    <xf numFmtId="0" fontId="13" fillId="0" borderId="3" xfId="0" applyFont="1" applyBorder="1" applyAlignment="1" applyProtection="1">
      <alignment vertical="top"/>
      <protection hidden="1"/>
    </xf>
    <xf numFmtId="0" fontId="0" fillId="0" borderId="0" xfId="0" applyAlignment="1" applyProtection="1">
      <alignment horizontal="left" vertical="top"/>
      <protection hidden="1"/>
    </xf>
    <xf numFmtId="0" fontId="7" fillId="0" borderId="44" xfId="0" applyFont="1" applyBorder="1" applyAlignment="1" applyProtection="1">
      <alignment vertical="top"/>
      <protection hidden="1"/>
    </xf>
    <xf numFmtId="0" fontId="7" fillId="0" borderId="45" xfId="0" applyFont="1" applyBorder="1" applyAlignment="1" applyProtection="1">
      <alignment horizontal="left" vertical="top"/>
      <protection hidden="1"/>
    </xf>
    <xf numFmtId="0" fontId="5" fillId="0" borderId="45" xfId="0" applyFont="1" applyBorder="1" applyAlignment="1" applyProtection="1">
      <alignment horizontal="left" vertical="center"/>
      <protection hidden="1"/>
    </xf>
    <xf numFmtId="0" fontId="5" fillId="0" borderId="46" xfId="0" applyFont="1" applyBorder="1" applyAlignment="1" applyProtection="1">
      <alignment horizontal="right" vertical="center"/>
      <protection hidden="1"/>
    </xf>
    <xf numFmtId="0" fontId="7" fillId="0" borderId="53" xfId="0" applyFont="1" applyBorder="1" applyAlignment="1" applyProtection="1">
      <alignment vertical="top"/>
      <protection hidden="1"/>
    </xf>
    <xf numFmtId="0" fontId="7" fillId="0" borderId="58" xfId="0" applyFont="1" applyBorder="1" applyAlignment="1" applyProtection="1">
      <alignment horizontal="left" vertical="top"/>
      <protection hidden="1"/>
    </xf>
    <xf numFmtId="0" fontId="0" fillId="0" borderId="53" xfId="0" applyBorder="1" applyAlignment="1" applyProtection="1">
      <alignment horizontal="left" vertical="top"/>
      <protection hidden="1"/>
    </xf>
    <xf numFmtId="0" fontId="5" fillId="6" borderId="0" xfId="0" applyFont="1" applyFill="1" applyAlignment="1" applyProtection="1">
      <alignment vertical="top"/>
      <protection locked="0"/>
    </xf>
    <xf numFmtId="167" fontId="7" fillId="3" borderId="1" xfId="0" applyNumberFormat="1" applyFont="1" applyFill="1" applyBorder="1" applyAlignment="1" applyProtection="1">
      <alignment vertical="center"/>
      <protection hidden="1"/>
    </xf>
    <xf numFmtId="0" fontId="20" fillId="0" borderId="53" xfId="0" applyFont="1" applyBorder="1" applyAlignment="1" applyProtection="1">
      <alignment horizontal="center" vertical="center"/>
      <protection hidden="1"/>
    </xf>
    <xf numFmtId="0" fontId="27" fillId="0" borderId="3" xfId="0" applyFont="1" applyBorder="1" applyAlignment="1" applyProtection="1">
      <alignment horizontal="left" vertical="top"/>
      <protection hidden="1"/>
    </xf>
    <xf numFmtId="0" fontId="0" fillId="0" borderId="21" xfId="0" applyBorder="1" applyAlignment="1" applyProtection="1">
      <alignment horizontal="left" vertical="top"/>
      <protection hidden="1"/>
    </xf>
    <xf numFmtId="10" fontId="0" fillId="0" borderId="3" xfId="0" applyNumberFormat="1" applyBorder="1" applyAlignment="1" applyProtection="1">
      <alignment horizontal="center" vertical="center"/>
      <protection hidden="1"/>
    </xf>
    <xf numFmtId="0" fontId="0" fillId="3" borderId="8" xfId="0" applyFill="1" applyBorder="1" applyAlignment="1" applyProtection="1">
      <alignment horizontal="left" vertical="top"/>
      <protection hidden="1"/>
    </xf>
    <xf numFmtId="0" fontId="7" fillId="3" borderId="9" xfId="0" applyFont="1" applyFill="1" applyBorder="1" applyAlignment="1" applyProtection="1">
      <alignment vertical="top" wrapText="1"/>
      <protection hidden="1"/>
    </xf>
    <xf numFmtId="4" fontId="38" fillId="3" borderId="9" xfId="0" applyNumberFormat="1" applyFont="1" applyFill="1" applyBorder="1" applyAlignment="1" applyProtection="1">
      <alignment horizontal="center" vertical="center"/>
      <protection hidden="1"/>
    </xf>
    <xf numFmtId="16" fontId="0" fillId="0" borderId="11" xfId="0" quotePrefix="1" applyNumberFormat="1"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0" fillId="3" borderId="8" xfId="0" applyFill="1" applyBorder="1" applyAlignment="1" applyProtection="1">
      <alignment vertical="top"/>
      <protection hidden="1"/>
    </xf>
    <xf numFmtId="0" fontId="0" fillId="3" borderId="9" xfId="0" applyFill="1" applyBorder="1" applyAlignment="1" applyProtection="1">
      <alignment vertical="top"/>
      <protection hidden="1"/>
    </xf>
    <xf numFmtId="4" fontId="5" fillId="3" borderId="10" xfId="0" applyNumberFormat="1" applyFont="1" applyFill="1" applyBorder="1" applyAlignment="1" applyProtection="1">
      <alignment horizontal="center" vertical="center"/>
      <protection hidden="1"/>
    </xf>
    <xf numFmtId="0" fontId="0" fillId="0" borderId="58" xfId="0" applyBorder="1" applyAlignment="1" applyProtection="1">
      <alignment horizontal="left" vertical="top"/>
      <protection hidden="1"/>
    </xf>
    <xf numFmtId="4" fontId="0" fillId="0" borderId="4" xfId="0" applyNumberFormat="1" applyBorder="1" applyAlignment="1" applyProtection="1">
      <alignment horizontal="center" vertical="center"/>
      <protection hidden="1"/>
    </xf>
    <xf numFmtId="0" fontId="0" fillId="3" borderId="9" xfId="0" applyFill="1" applyBorder="1" applyAlignment="1" applyProtection="1">
      <alignment horizontal="left" vertical="top" wrapText="1"/>
      <protection hidden="1"/>
    </xf>
    <xf numFmtId="4" fontId="0" fillId="3" borderId="10" xfId="0" applyNumberFormat="1" applyFill="1" applyBorder="1" applyAlignment="1" applyProtection="1">
      <alignment horizontal="center" vertical="center"/>
      <protection hidden="1"/>
    </xf>
    <xf numFmtId="4" fontId="7" fillId="3" borderId="3" xfId="0" applyNumberFormat="1" applyFont="1" applyFill="1" applyBorder="1" applyAlignment="1" applyProtection="1">
      <alignment horizontal="center" vertical="center"/>
      <protection hidden="1"/>
    </xf>
    <xf numFmtId="4" fontId="7" fillId="3" borderId="9" xfId="0" applyNumberFormat="1" applyFont="1" applyFill="1" applyBorder="1" applyAlignment="1" applyProtection="1">
      <alignment horizontal="center" vertical="center"/>
      <protection hidden="1"/>
    </xf>
    <xf numFmtId="0" fontId="9" fillId="0" borderId="44" xfId="0" applyFont="1" applyBorder="1" applyAlignment="1" applyProtection="1">
      <alignment vertical="top"/>
      <protection hidden="1"/>
    </xf>
    <xf numFmtId="10" fontId="0" fillId="0" borderId="0" xfId="0" applyNumberFormat="1" applyAlignment="1" applyProtection="1">
      <alignment horizontal="center" vertical="top"/>
      <protection hidden="1"/>
    </xf>
    <xf numFmtId="0" fontId="7" fillId="0" borderId="22" xfId="0" applyFont="1" applyBorder="1" applyAlignment="1" applyProtection="1">
      <alignment vertical="top"/>
      <protection hidden="1"/>
    </xf>
    <xf numFmtId="10" fontId="28" fillId="0" borderId="48" xfId="0" applyNumberFormat="1" applyFont="1" applyBorder="1" applyAlignment="1" applyProtection="1">
      <alignment horizontal="center" vertical="top"/>
      <protection hidden="1"/>
    </xf>
    <xf numFmtId="0" fontId="7" fillId="0" borderId="24" xfId="0" applyFont="1" applyBorder="1" applyAlignment="1" applyProtection="1">
      <alignment vertical="top"/>
      <protection hidden="1"/>
    </xf>
    <xf numFmtId="0" fontId="7" fillId="0" borderId="24" xfId="0" applyFont="1" applyBorder="1" applyAlignment="1" applyProtection="1">
      <alignment vertical="top" wrapText="1"/>
      <protection hidden="1"/>
    </xf>
    <xf numFmtId="0" fontId="5" fillId="0" borderId="24" xfId="0" applyFont="1" applyBorder="1" applyAlignment="1" applyProtection="1">
      <alignment vertical="top" wrapText="1"/>
      <protection hidden="1"/>
    </xf>
    <xf numFmtId="0" fontId="5" fillId="0" borderId="24" xfId="0" applyFont="1" applyBorder="1" applyAlignment="1" applyProtection="1">
      <alignment horizontal="right" vertical="center" wrapText="1"/>
      <protection hidden="1"/>
    </xf>
    <xf numFmtId="16" fontId="5" fillId="0" borderId="45" xfId="0" quotePrefix="1" applyNumberFormat="1" applyFont="1" applyBorder="1" applyAlignment="1" applyProtection="1">
      <alignment vertical="top"/>
      <protection hidden="1"/>
    </xf>
    <xf numFmtId="16" fontId="5" fillId="0" borderId="46" xfId="0" quotePrefix="1" applyNumberFormat="1" applyFont="1" applyBorder="1" applyAlignment="1" applyProtection="1">
      <alignment horizontal="right" vertical="top"/>
      <protection hidden="1"/>
    </xf>
    <xf numFmtId="169" fontId="0" fillId="0" borderId="9" xfId="0" applyNumberFormat="1" applyBorder="1" applyAlignment="1" applyProtection="1">
      <alignment horizontal="center" vertical="top"/>
      <protection hidden="1"/>
    </xf>
    <xf numFmtId="4" fontId="0" fillId="5" borderId="1" xfId="0" applyNumberFormat="1" applyFill="1" applyBorder="1" applyAlignment="1" applyProtection="1">
      <alignment horizontal="right" vertical="top"/>
      <protection locked="0"/>
    </xf>
    <xf numFmtId="4" fontId="0" fillId="5" borderId="15" xfId="0" applyNumberFormat="1" applyFill="1" applyBorder="1" applyAlignment="1" applyProtection="1">
      <alignment horizontal="right" vertical="top"/>
      <protection locked="0"/>
    </xf>
    <xf numFmtId="4" fontId="7" fillId="0" borderId="55" xfId="0" applyNumberFormat="1" applyFont="1" applyBorder="1" applyAlignment="1" applyProtection="1">
      <alignment vertical="top"/>
      <protection hidden="1"/>
    </xf>
    <xf numFmtId="0" fontId="0" fillId="0" borderId="53" xfId="0" applyBorder="1" applyAlignment="1" applyProtection="1">
      <alignment vertical="top"/>
      <protection hidden="1"/>
    </xf>
    <xf numFmtId="0" fontId="7" fillId="3" borderId="9" xfId="0" applyFont="1" applyFill="1" applyBorder="1" applyAlignment="1" applyProtection="1">
      <alignment vertical="top"/>
      <protection hidden="1"/>
    </xf>
    <xf numFmtId="0" fontId="0" fillId="3" borderId="10" xfId="0" applyFill="1" applyBorder="1" applyAlignment="1" applyProtection="1">
      <alignment vertical="top"/>
      <protection hidden="1"/>
    </xf>
    <xf numFmtId="10" fontId="5" fillId="0" borderId="0" xfId="0" applyNumberFormat="1" applyFont="1" applyAlignment="1" applyProtection="1">
      <alignment horizontal="center" vertical="top"/>
      <protection locked="0"/>
    </xf>
    <xf numFmtId="0" fontId="5" fillId="0" borderId="0" xfId="0" applyFont="1" applyAlignment="1" applyProtection="1">
      <alignment vertical="top"/>
      <protection locked="0"/>
    </xf>
    <xf numFmtId="0" fontId="5" fillId="0" borderId="0" xfId="0" applyFont="1" applyAlignment="1" applyProtection="1">
      <alignment horizontal="center" vertical="top"/>
      <protection locked="0"/>
    </xf>
    <xf numFmtId="16" fontId="38" fillId="0" borderId="6" xfId="0" quotePrefix="1" applyNumberFormat="1" applyFont="1" applyBorder="1" applyAlignment="1" applyProtection="1">
      <alignment horizontal="left" vertical="center"/>
      <protection hidden="1"/>
    </xf>
    <xf numFmtId="16" fontId="38" fillId="14" borderId="0" xfId="0" quotePrefix="1" applyNumberFormat="1" applyFont="1" applyFill="1" applyAlignment="1" applyProtection="1">
      <alignment horizontal="left" vertical="center"/>
      <protection hidden="1"/>
    </xf>
    <xf numFmtId="16" fontId="9" fillId="14" borderId="0" xfId="0" quotePrefix="1" applyNumberFormat="1" applyFont="1" applyFill="1" applyAlignment="1" applyProtection="1">
      <alignment horizontal="left" vertical="center"/>
      <protection hidden="1"/>
    </xf>
    <xf numFmtId="4" fontId="38" fillId="3" borderId="16" xfId="0" applyNumberFormat="1" applyFont="1" applyFill="1" applyBorder="1" applyAlignment="1">
      <alignment vertical="center"/>
    </xf>
    <xf numFmtId="0" fontId="7" fillId="3" borderId="18" xfId="1" applyFont="1" applyFill="1" applyBorder="1" applyAlignment="1" applyProtection="1">
      <alignment horizontal="right" vertical="center"/>
      <protection hidden="1"/>
    </xf>
    <xf numFmtId="4" fontId="22" fillId="0" borderId="25" xfId="0" applyNumberFormat="1" applyFont="1" applyBorder="1" applyAlignment="1" applyProtection="1">
      <alignment horizontal="center" vertical="center"/>
      <protection hidden="1"/>
    </xf>
    <xf numFmtId="4" fontId="0" fillId="0" borderId="38" xfId="1" applyNumberFormat="1" applyFont="1" applyBorder="1" applyAlignment="1" applyProtection="1">
      <alignment horizontal="left" vertical="top"/>
      <protection locked="0"/>
    </xf>
    <xf numFmtId="4" fontId="0" fillId="0" borderId="73" xfId="1" applyNumberFormat="1" applyFont="1" applyBorder="1" applyAlignment="1" applyProtection="1">
      <alignment horizontal="left" vertical="top"/>
      <protection locked="0"/>
    </xf>
    <xf numFmtId="4" fontId="0" fillId="0" borderId="39" xfId="1" applyNumberFormat="1" applyFont="1" applyBorder="1" applyAlignment="1" applyProtection="1">
      <alignment horizontal="left" vertical="top"/>
      <protection locked="0"/>
    </xf>
    <xf numFmtId="0" fontId="43" fillId="0" borderId="36" xfId="1" quotePrefix="1" applyFont="1" applyBorder="1" applyAlignment="1" applyProtection="1">
      <alignment vertical="top" wrapText="1"/>
      <protection hidden="1"/>
    </xf>
    <xf numFmtId="0" fontId="43" fillId="0" borderId="62" xfId="1" quotePrefix="1" applyFont="1" applyBorder="1" applyAlignment="1" applyProtection="1">
      <alignment vertical="top" wrapText="1"/>
      <protection hidden="1"/>
    </xf>
    <xf numFmtId="0" fontId="31" fillId="0" borderId="74" xfId="1" quotePrefix="1" applyFont="1" applyBorder="1" applyAlignment="1" applyProtection="1">
      <alignment vertical="top" wrapText="1"/>
      <protection hidden="1"/>
    </xf>
    <xf numFmtId="49" fontId="22" fillId="8" borderId="0" xfId="1" applyNumberFormat="1" applyFont="1" applyFill="1" applyAlignment="1" applyProtection="1">
      <alignment vertical="center"/>
      <protection hidden="1"/>
    </xf>
    <xf numFmtId="0" fontId="38" fillId="8" borderId="0" xfId="1" applyFont="1" applyFill="1" applyAlignment="1" applyProtection="1">
      <alignment vertical="center"/>
      <protection hidden="1"/>
    </xf>
    <xf numFmtId="0" fontId="22" fillId="8" borderId="0" xfId="1" applyFont="1" applyFill="1" applyAlignment="1" applyProtection="1">
      <alignment vertical="top"/>
      <protection hidden="1"/>
    </xf>
    <xf numFmtId="0" fontId="38" fillId="8" borderId="0" xfId="1" applyFont="1" applyFill="1" applyAlignment="1" applyProtection="1">
      <alignment horizontal="right" vertical="center"/>
      <protection hidden="1"/>
    </xf>
    <xf numFmtId="0" fontId="38" fillId="8" borderId="67" xfId="1" applyFont="1" applyFill="1" applyBorder="1" applyAlignment="1" applyProtection="1">
      <alignment horizontal="right" vertical="center"/>
      <protection hidden="1"/>
    </xf>
    <xf numFmtId="168" fontId="0" fillId="0" borderId="49" xfId="0" applyNumberFormat="1" applyBorder="1" applyAlignment="1" applyProtection="1">
      <alignment horizontal="right" vertical="top"/>
      <protection hidden="1"/>
    </xf>
    <xf numFmtId="167" fontId="0" fillId="0" borderId="49" xfId="0" quotePrefix="1" applyNumberFormat="1" applyBorder="1" applyAlignment="1" applyProtection="1">
      <alignment horizontal="right" vertical="top"/>
      <protection hidden="1"/>
    </xf>
    <xf numFmtId="168" fontId="0" fillId="0" borderId="47" xfId="0" applyNumberFormat="1" applyBorder="1" applyAlignment="1" applyProtection="1">
      <alignment horizontal="right" vertical="top"/>
      <protection hidden="1"/>
    </xf>
    <xf numFmtId="167" fontId="0" fillId="0" borderId="47" xfId="0" quotePrefix="1" applyNumberFormat="1" applyBorder="1" applyAlignment="1" applyProtection="1">
      <alignment horizontal="right" vertical="top"/>
      <protection hidden="1"/>
    </xf>
    <xf numFmtId="168" fontId="0" fillId="0" borderId="43" xfId="0" applyNumberFormat="1" applyBorder="1" applyAlignment="1" applyProtection="1">
      <alignment horizontal="right" vertical="top"/>
      <protection hidden="1"/>
    </xf>
    <xf numFmtId="167" fontId="0" fillId="0" borderId="43" xfId="0" quotePrefix="1" applyNumberFormat="1" applyBorder="1" applyAlignment="1" applyProtection="1">
      <alignment horizontal="right" vertical="top"/>
      <protection hidden="1"/>
    </xf>
    <xf numFmtId="0" fontId="9" fillId="0" borderId="11" xfId="0" applyFont="1" applyBorder="1" applyAlignment="1" applyProtection="1">
      <alignment horizontal="center" vertical="top" wrapText="1"/>
      <protection hidden="1"/>
    </xf>
    <xf numFmtId="4" fontId="0" fillId="5" borderId="35" xfId="2" applyNumberFormat="1" applyFont="1" applyFill="1" applyBorder="1" applyAlignment="1" applyProtection="1">
      <alignment horizontal="right" vertical="top"/>
      <protection locked="0"/>
    </xf>
    <xf numFmtId="0" fontId="9" fillId="0" borderId="73" xfId="2" applyFont="1" applyBorder="1" applyAlignment="1" applyProtection="1">
      <alignment horizontal="right" vertical="center"/>
      <protection hidden="1"/>
    </xf>
    <xf numFmtId="4" fontId="0" fillId="5" borderId="54" xfId="2" applyNumberFormat="1" applyFont="1" applyFill="1" applyBorder="1" applyAlignment="1" applyProtection="1">
      <alignment horizontal="right" vertical="top"/>
      <protection locked="0"/>
    </xf>
    <xf numFmtId="0" fontId="9" fillId="0" borderId="39" xfId="2" applyFont="1" applyBorder="1" applyAlignment="1" applyProtection="1">
      <alignment horizontal="right" vertical="center"/>
      <protection hidden="1"/>
    </xf>
    <xf numFmtId="3" fontId="0" fillId="4" borderId="35" xfId="2" applyNumberFormat="1" applyFont="1" applyFill="1" applyBorder="1" applyAlignment="1" applyProtection="1">
      <alignment horizontal="right" vertical="top"/>
      <protection locked="0"/>
    </xf>
    <xf numFmtId="0" fontId="10" fillId="0" borderId="62" xfId="2" applyFont="1" applyBorder="1" applyAlignment="1" applyProtection="1">
      <alignment vertical="center"/>
      <protection hidden="1"/>
    </xf>
    <xf numFmtId="3" fontId="0" fillId="4" borderId="54" xfId="2" applyNumberFormat="1" applyFont="1" applyFill="1" applyBorder="1" applyAlignment="1" applyProtection="1">
      <alignment horizontal="right" vertical="top"/>
      <protection locked="0"/>
    </xf>
    <xf numFmtId="0" fontId="10" fillId="0" borderId="74" xfId="2" applyFont="1" applyBorder="1" applyAlignment="1" applyProtection="1">
      <alignment vertical="center"/>
      <protection hidden="1"/>
    </xf>
    <xf numFmtId="3" fontId="0" fillId="4" borderId="52" xfId="2" applyNumberFormat="1" applyFont="1" applyFill="1" applyBorder="1" applyAlignment="1" applyProtection="1">
      <alignment horizontal="right" vertical="top"/>
      <protection locked="0"/>
    </xf>
    <xf numFmtId="0" fontId="10" fillId="0" borderId="73" xfId="2" applyFont="1" applyBorder="1" applyAlignment="1" applyProtection="1">
      <alignment vertical="center"/>
      <protection hidden="1"/>
    </xf>
    <xf numFmtId="3" fontId="0" fillId="4" borderId="54" xfId="2" applyNumberFormat="1" applyFont="1" applyFill="1" applyBorder="1" applyAlignment="1" applyProtection="1">
      <alignment horizontal="center" vertical="top"/>
      <protection locked="0"/>
    </xf>
    <xf numFmtId="0" fontId="10" fillId="0" borderId="39" xfId="2" applyFont="1" applyBorder="1" applyAlignment="1" applyProtection="1">
      <alignment vertical="center"/>
      <protection hidden="1"/>
    </xf>
    <xf numFmtId="0" fontId="9" fillId="0" borderId="38" xfId="2" applyFont="1" applyBorder="1" applyAlignment="1" applyProtection="1">
      <alignment horizontal="right" vertical="center"/>
      <protection hidden="1"/>
    </xf>
    <xf numFmtId="4" fontId="0" fillId="5" borderId="38" xfId="2" applyNumberFormat="1" applyFont="1" applyFill="1" applyBorder="1" applyAlignment="1" applyProtection="1">
      <alignment horizontal="right" vertical="top"/>
      <protection locked="0"/>
    </xf>
    <xf numFmtId="3" fontId="0" fillId="4" borderId="53" xfId="2" applyNumberFormat="1" applyFont="1" applyFill="1" applyBorder="1" applyAlignment="1" applyProtection="1">
      <alignment horizontal="center" vertical="top"/>
      <protection locked="0"/>
    </xf>
    <xf numFmtId="0" fontId="10" fillId="0" borderId="38" xfId="2" applyFont="1" applyBorder="1" applyAlignment="1" applyProtection="1">
      <alignment vertical="center"/>
      <protection hidden="1"/>
    </xf>
    <xf numFmtId="0" fontId="20" fillId="4" borderId="0" xfId="1" applyFont="1" applyFill="1" applyAlignment="1" applyProtection="1">
      <alignment vertical="top" wrapText="1"/>
      <protection locked="0"/>
    </xf>
    <xf numFmtId="0" fontId="0" fillId="0" borderId="70" xfId="0" applyBorder="1" applyAlignment="1" applyProtection="1">
      <alignment horizontal="right" vertical="center"/>
      <protection hidden="1"/>
    </xf>
    <xf numFmtId="167" fontId="13" fillId="0" borderId="12" xfId="0" applyNumberFormat="1" applyFont="1" applyBorder="1" applyAlignment="1" applyProtection="1">
      <alignment horizontal="left" vertical="top"/>
      <protection hidden="1"/>
    </xf>
    <xf numFmtId="2" fontId="38" fillId="8" borderId="71" xfId="2" applyNumberFormat="1" applyFont="1" applyFill="1" applyBorder="1" applyAlignment="1" applyProtection="1">
      <alignment horizontal="center" vertical="center" wrapText="1"/>
      <protection hidden="1"/>
    </xf>
    <xf numFmtId="2" fontId="38" fillId="8" borderId="16" xfId="2" applyNumberFormat="1" applyFont="1" applyFill="1" applyBorder="1" applyAlignment="1" applyProtection="1">
      <alignment horizontal="center" vertical="center" wrapText="1"/>
      <protection hidden="1"/>
    </xf>
    <xf numFmtId="2" fontId="0" fillId="3" borderId="35" xfId="2" applyNumberFormat="1" applyFont="1" applyFill="1" applyBorder="1" applyAlignment="1" applyProtection="1">
      <alignment horizontal="center" vertical="top"/>
      <protection hidden="1"/>
    </xf>
    <xf numFmtId="2" fontId="0" fillId="0" borderId="38" xfId="2" applyNumberFormat="1" applyFont="1" applyBorder="1" applyAlignment="1" applyProtection="1">
      <alignment horizontal="center" vertical="top"/>
      <protection hidden="1"/>
    </xf>
    <xf numFmtId="2" fontId="0" fillId="3" borderId="54" xfId="2" applyNumberFormat="1" applyFont="1" applyFill="1" applyBorder="1" applyAlignment="1" applyProtection="1">
      <alignment horizontal="center" vertical="top"/>
      <protection hidden="1"/>
    </xf>
    <xf numFmtId="2" fontId="0" fillId="0" borderId="38" xfId="2" applyNumberFormat="1" applyFont="1" applyBorder="1" applyAlignment="1" applyProtection="1">
      <alignment horizontal="center" vertical="top" wrapText="1"/>
      <protection hidden="1"/>
    </xf>
    <xf numFmtId="2" fontId="0" fillId="0" borderId="73" xfId="2" applyNumberFormat="1" applyFont="1" applyBorder="1" applyAlignment="1" applyProtection="1">
      <alignment horizontal="center" vertical="top" wrapText="1"/>
      <protection hidden="1"/>
    </xf>
    <xf numFmtId="2" fontId="0" fillId="0" borderId="39" xfId="2" applyNumberFormat="1" applyFont="1" applyBorder="1" applyAlignment="1" applyProtection="1">
      <alignment horizontal="center" vertical="top" wrapText="1"/>
      <protection hidden="1"/>
    </xf>
    <xf numFmtId="0" fontId="43" fillId="0" borderId="36" xfId="2" applyFont="1" applyBorder="1" applyAlignment="1" applyProtection="1">
      <alignment vertical="top" wrapText="1"/>
      <protection hidden="1"/>
    </xf>
    <xf numFmtId="0" fontId="43" fillId="0" borderId="36" xfId="2" applyFont="1" applyBorder="1" applyAlignment="1" applyProtection="1">
      <alignment vertical="top"/>
      <protection hidden="1"/>
    </xf>
    <xf numFmtId="0" fontId="43" fillId="0" borderId="62" xfId="2" applyFont="1" applyBorder="1" applyAlignment="1" applyProtection="1">
      <alignment vertical="top"/>
      <protection hidden="1"/>
    </xf>
    <xf numFmtId="0" fontId="44" fillId="0" borderId="36" xfId="2" quotePrefix="1" applyFont="1" applyBorder="1" applyAlignment="1" applyProtection="1">
      <alignment vertical="top" wrapText="1"/>
      <protection hidden="1"/>
    </xf>
    <xf numFmtId="4" fontId="43" fillId="0" borderId="36" xfId="2" applyNumberFormat="1" applyFont="1" applyBorder="1" applyAlignment="1" applyProtection="1">
      <alignment vertical="top"/>
      <protection hidden="1"/>
    </xf>
    <xf numFmtId="4" fontId="43" fillId="0" borderId="62" xfId="2" applyNumberFormat="1" applyFont="1" applyBorder="1" applyAlignment="1" applyProtection="1">
      <alignment vertical="top"/>
      <protection hidden="1"/>
    </xf>
    <xf numFmtId="0" fontId="44" fillId="0" borderId="36" xfId="2" applyFont="1" applyBorder="1" applyAlignment="1" applyProtection="1">
      <alignment vertical="top" wrapText="1"/>
      <protection hidden="1"/>
    </xf>
    <xf numFmtId="0" fontId="43" fillId="0" borderId="62" xfId="2" applyFont="1" applyBorder="1" applyAlignment="1" applyProtection="1">
      <alignment vertical="top" wrapText="1"/>
      <protection hidden="1"/>
    </xf>
    <xf numFmtId="2" fontId="0" fillId="0" borderId="38" xfId="2" applyNumberFormat="1" applyFont="1" applyBorder="1" applyAlignment="1" applyProtection="1">
      <alignment vertical="top" wrapText="1"/>
      <protection hidden="1"/>
    </xf>
    <xf numFmtId="2" fontId="0" fillId="3" borderId="38" xfId="2" applyNumberFormat="1" applyFont="1" applyFill="1" applyBorder="1" applyAlignment="1" applyProtection="1">
      <alignment horizontal="center" vertical="top"/>
      <protection hidden="1"/>
    </xf>
    <xf numFmtId="0" fontId="43" fillId="0" borderId="36" xfId="2" quotePrefix="1" applyFont="1" applyBorder="1" applyAlignment="1" applyProtection="1">
      <alignment vertical="top"/>
      <protection hidden="1"/>
    </xf>
    <xf numFmtId="0" fontId="43" fillId="0" borderId="62" xfId="2" applyFont="1" applyBorder="1" applyAlignment="1" applyProtection="1">
      <alignment horizontal="left" vertical="top"/>
      <protection hidden="1"/>
    </xf>
    <xf numFmtId="0" fontId="22" fillId="0" borderId="36" xfId="2" applyFont="1" applyBorder="1" applyAlignment="1" applyProtection="1">
      <alignment vertical="top" wrapText="1"/>
      <protection hidden="1"/>
    </xf>
    <xf numFmtId="2" fontId="0" fillId="0" borderId="73" xfId="2" applyNumberFormat="1" applyFont="1" applyBorder="1" applyAlignment="1" applyProtection="1">
      <alignment horizontal="center" vertical="top"/>
      <protection hidden="1"/>
    </xf>
    <xf numFmtId="2" fontId="0" fillId="0" borderId="38" xfId="2" applyNumberFormat="1" applyFont="1" applyBorder="1" applyAlignment="1" applyProtection="1">
      <alignment vertical="top"/>
      <protection hidden="1"/>
    </xf>
    <xf numFmtId="0" fontId="0" fillId="0" borderId="36" xfId="2" applyFont="1" applyBorder="1" applyAlignment="1" applyProtection="1">
      <alignment vertical="top" wrapText="1"/>
      <protection hidden="1"/>
    </xf>
    <xf numFmtId="0" fontId="43" fillId="0" borderId="74" xfId="2" quotePrefix="1" applyFont="1" applyBorder="1" applyAlignment="1" applyProtection="1">
      <alignment vertical="top"/>
      <protection hidden="1"/>
    </xf>
    <xf numFmtId="0" fontId="45" fillId="0" borderId="62" xfId="2" quotePrefix="1" applyFont="1" applyBorder="1" applyAlignment="1" applyProtection="1">
      <alignment horizontal="left" vertical="top"/>
      <protection hidden="1"/>
    </xf>
    <xf numFmtId="4" fontId="43" fillId="0" borderId="36" xfId="2" applyNumberFormat="1" applyFont="1" applyBorder="1" applyAlignment="1" applyProtection="1">
      <alignment vertical="top" wrapText="1"/>
      <protection hidden="1"/>
    </xf>
    <xf numFmtId="0" fontId="45" fillId="0" borderId="36" xfId="2" applyFont="1" applyBorder="1" applyAlignment="1" applyProtection="1">
      <alignment vertical="top"/>
      <protection hidden="1"/>
    </xf>
    <xf numFmtId="0" fontId="45" fillId="0" borderId="62" xfId="2" quotePrefix="1" applyFont="1" applyBorder="1" applyAlignment="1" applyProtection="1">
      <alignment vertical="top"/>
      <protection hidden="1"/>
    </xf>
    <xf numFmtId="0" fontId="45" fillId="0" borderId="62" xfId="2" applyFont="1" applyBorder="1" applyAlignment="1" applyProtection="1">
      <alignment vertical="top"/>
      <protection hidden="1"/>
    </xf>
    <xf numFmtId="4" fontId="39" fillId="0" borderId="38" xfId="2" applyNumberFormat="1" applyFont="1" applyBorder="1" applyAlignment="1" applyProtection="1">
      <alignment vertical="top" wrapText="1"/>
      <protection hidden="1"/>
    </xf>
    <xf numFmtId="0" fontId="19" fillId="0" borderId="34" xfId="2" applyFont="1" applyBorder="1" applyAlignment="1" applyProtection="1">
      <alignment vertical="top" wrapText="1"/>
      <protection hidden="1"/>
    </xf>
    <xf numFmtId="0" fontId="0" fillId="0" borderId="37" xfId="2" applyFont="1" applyBorder="1" applyAlignment="1" applyProtection="1">
      <alignment vertical="top" wrapText="1"/>
      <protection hidden="1"/>
    </xf>
    <xf numFmtId="0" fontId="43" fillId="0" borderId="62" xfId="2" quotePrefix="1" applyFont="1" applyBorder="1" applyAlignment="1" applyProtection="1">
      <alignment vertical="top" wrapText="1"/>
      <protection hidden="1"/>
    </xf>
    <xf numFmtId="0" fontId="19" fillId="0" borderId="37" xfId="2" applyFont="1" applyBorder="1" applyAlignment="1" applyProtection="1">
      <alignment vertical="top" wrapText="1"/>
      <protection hidden="1"/>
    </xf>
    <xf numFmtId="0" fontId="43" fillId="0" borderId="62" xfId="2" quotePrefix="1" applyFont="1" applyBorder="1" applyAlignment="1" applyProtection="1">
      <alignment vertical="top"/>
      <protection hidden="1"/>
    </xf>
    <xf numFmtId="0" fontId="19" fillId="0" borderId="59" xfId="2" applyFont="1" applyBorder="1" applyAlignment="1" applyProtection="1">
      <alignment vertical="top" wrapText="1"/>
      <protection hidden="1"/>
    </xf>
    <xf numFmtId="2" fontId="38" fillId="8" borderId="71" xfId="1" applyNumberFormat="1" applyFont="1" applyFill="1" applyBorder="1" applyAlignment="1" applyProtection="1">
      <alignment horizontal="center" vertical="center" wrapText="1"/>
      <protection hidden="1"/>
    </xf>
    <xf numFmtId="2" fontId="38" fillId="8" borderId="16" xfId="1" applyNumberFormat="1" applyFont="1" applyFill="1" applyBorder="1" applyAlignment="1" applyProtection="1">
      <alignment horizontal="center" vertical="center" wrapText="1"/>
      <protection hidden="1"/>
    </xf>
    <xf numFmtId="2" fontId="38" fillId="14" borderId="71" xfId="1" applyNumberFormat="1" applyFont="1" applyFill="1" applyBorder="1" applyAlignment="1" applyProtection="1">
      <alignment horizontal="center" vertical="center" wrapText="1"/>
      <protection hidden="1"/>
    </xf>
    <xf numFmtId="2" fontId="38" fillId="14" borderId="16" xfId="1" applyNumberFormat="1" applyFont="1" applyFill="1" applyBorder="1" applyAlignment="1" applyProtection="1">
      <alignment horizontal="center" vertical="center" wrapText="1"/>
      <protection hidden="1"/>
    </xf>
    <xf numFmtId="0" fontId="38" fillId="4" borderId="16" xfId="0" applyFont="1" applyFill="1" applyBorder="1" applyAlignment="1" applyProtection="1">
      <alignment horizontal="center" vertical="center"/>
      <protection locked="0"/>
    </xf>
    <xf numFmtId="166" fontId="38" fillId="3" borderId="16" xfId="0" applyNumberFormat="1" applyFont="1" applyFill="1" applyBorder="1" applyAlignment="1" applyProtection="1">
      <alignment horizontal="center" vertical="center"/>
      <protection hidden="1"/>
    </xf>
    <xf numFmtId="167" fontId="0" fillId="0" borderId="8" xfId="0" applyNumberFormat="1" applyBorder="1" applyAlignment="1" applyProtection="1">
      <alignment vertical="top"/>
      <protection hidden="1"/>
    </xf>
    <xf numFmtId="2" fontId="0" fillId="6" borderId="8" xfId="0" applyNumberFormat="1" applyFill="1" applyBorder="1" applyAlignment="1" applyProtection="1">
      <alignment horizontal="center" vertical="top"/>
      <protection locked="0"/>
    </xf>
    <xf numFmtId="167" fontId="5" fillId="0" borderId="1" xfId="0" applyNumberFormat="1" applyFont="1" applyBorder="1" applyAlignment="1" applyProtection="1">
      <alignment vertical="top"/>
      <protection hidden="1"/>
    </xf>
    <xf numFmtId="4" fontId="7" fillId="0" borderId="15" xfId="0" applyNumberFormat="1" applyFont="1" applyBorder="1" applyAlignment="1" applyProtection="1">
      <alignment vertical="top"/>
      <protection locked="0"/>
    </xf>
    <xf numFmtId="0" fontId="5" fillId="0" borderId="55" xfId="0" applyFont="1" applyBorder="1" applyAlignment="1" applyProtection="1">
      <alignment vertical="top"/>
      <protection hidden="1"/>
    </xf>
    <xf numFmtId="167" fontId="0" fillId="0" borderId="14" xfId="0" applyNumberFormat="1" applyBorder="1" applyAlignment="1" applyProtection="1">
      <alignment vertical="top"/>
      <protection hidden="1"/>
    </xf>
    <xf numFmtId="0" fontId="5" fillId="0" borderId="14" xfId="0" applyFont="1" applyBorder="1" applyAlignment="1" applyProtection="1">
      <alignment vertical="top"/>
      <protection hidden="1"/>
    </xf>
    <xf numFmtId="0" fontId="11" fillId="0" borderId="15" xfId="0" applyFont="1" applyBorder="1" applyAlignment="1" applyProtection="1">
      <alignment vertical="top" wrapText="1"/>
      <protection hidden="1"/>
    </xf>
    <xf numFmtId="167" fontId="5" fillId="0" borderId="14" xfId="0" applyNumberFormat="1" applyFont="1" applyBorder="1" applyAlignment="1" applyProtection="1">
      <alignment vertical="top"/>
      <protection hidden="1"/>
    </xf>
    <xf numFmtId="16" fontId="9" fillId="0" borderId="14" xfId="0" quotePrefix="1" applyNumberFormat="1" applyFont="1" applyBorder="1" applyAlignment="1" applyProtection="1">
      <alignment vertical="top"/>
      <protection hidden="1"/>
    </xf>
    <xf numFmtId="16" fontId="9" fillId="0" borderId="15" xfId="0" quotePrefix="1" applyNumberFormat="1" applyFont="1" applyBorder="1" applyAlignment="1" applyProtection="1">
      <alignment vertical="top"/>
      <protection hidden="1"/>
    </xf>
    <xf numFmtId="16" fontId="9" fillId="0" borderId="63" xfId="0" quotePrefix="1" applyNumberFormat="1" applyFont="1" applyBorder="1" applyAlignment="1" applyProtection="1">
      <alignment vertical="top"/>
      <protection hidden="1"/>
    </xf>
    <xf numFmtId="4" fontId="7" fillId="0" borderId="14" xfId="0" applyNumberFormat="1" applyFont="1" applyBorder="1" applyAlignment="1" applyProtection="1">
      <alignment vertical="center"/>
      <protection hidden="1"/>
    </xf>
    <xf numFmtId="4" fontId="7" fillId="0" borderId="15" xfId="0" applyNumberFormat="1" applyFont="1" applyBorder="1" applyAlignment="1" applyProtection="1">
      <alignment vertical="center"/>
      <protection hidden="1"/>
    </xf>
    <xf numFmtId="4" fontId="7" fillId="0" borderId="1" xfId="0" applyNumberFormat="1" applyFont="1" applyBorder="1" applyAlignment="1" applyProtection="1">
      <alignment vertical="top"/>
      <protection hidden="1"/>
    </xf>
    <xf numFmtId="16" fontId="9" fillId="0" borderId="12" xfId="0" quotePrefix="1" applyNumberFormat="1" applyFont="1" applyBorder="1" applyAlignment="1" applyProtection="1">
      <alignment vertical="top"/>
      <protection hidden="1"/>
    </xf>
    <xf numFmtId="0" fontId="0" fillId="0" borderId="22" xfId="0" applyBorder="1" applyAlignment="1" applyProtection="1">
      <alignment horizontal="center" vertical="top"/>
      <protection hidden="1"/>
    </xf>
    <xf numFmtId="1" fontId="9" fillId="0" borderId="14" xfId="0" applyNumberFormat="1" applyFont="1" applyBorder="1" applyAlignment="1" applyProtection="1">
      <alignment horizontal="center" vertical="center" wrapText="1"/>
      <protection hidden="1"/>
    </xf>
    <xf numFmtId="0" fontId="43" fillId="0" borderId="74" xfId="1" quotePrefix="1" applyFont="1" applyBorder="1" applyAlignment="1" applyProtection="1">
      <alignment vertical="top" wrapText="1"/>
      <protection hidden="1"/>
    </xf>
    <xf numFmtId="0" fontId="44" fillId="0" borderId="74" xfId="1" quotePrefix="1" applyFont="1" applyBorder="1" applyAlignment="1" applyProtection="1">
      <alignment vertical="top" wrapText="1"/>
      <protection hidden="1"/>
    </xf>
    <xf numFmtId="2" fontId="0" fillId="0" borderId="39" xfId="1" applyNumberFormat="1" applyFont="1" applyBorder="1" applyAlignment="1" applyProtection="1">
      <alignment horizontal="center" vertical="top" wrapText="1"/>
      <protection hidden="1"/>
    </xf>
    <xf numFmtId="0" fontId="39" fillId="0" borderId="53" xfId="1" quotePrefix="1" applyFont="1" applyBorder="1" applyAlignment="1" applyProtection="1">
      <alignment vertical="top"/>
      <protection hidden="1"/>
    </xf>
    <xf numFmtId="0" fontId="39" fillId="0" borderId="59" xfId="1" quotePrefix="1" applyFont="1" applyBorder="1" applyAlignment="1" applyProtection="1">
      <alignment vertical="top"/>
      <protection hidden="1"/>
    </xf>
    <xf numFmtId="2" fontId="0" fillId="3" borderId="35" xfId="1" applyNumberFormat="1" applyFont="1" applyFill="1" applyBorder="1" applyAlignment="1" applyProtection="1">
      <alignment horizontal="center" vertical="top"/>
      <protection hidden="1"/>
    </xf>
    <xf numFmtId="2" fontId="0" fillId="0" borderId="38" xfId="1" applyNumberFormat="1" applyFont="1" applyBorder="1" applyAlignment="1" applyProtection="1">
      <alignment horizontal="center" vertical="top" wrapText="1"/>
      <protection hidden="1"/>
    </xf>
    <xf numFmtId="2" fontId="0" fillId="3" borderId="54" xfId="1" applyNumberFormat="1" applyFont="1" applyFill="1" applyBorder="1" applyAlignment="1" applyProtection="1">
      <alignment horizontal="center" vertical="top"/>
      <protection hidden="1"/>
    </xf>
    <xf numFmtId="0" fontId="39" fillId="0" borderId="38" xfId="1" quotePrefix="1" applyFont="1" applyBorder="1" applyAlignment="1" applyProtection="1">
      <alignment vertical="top"/>
      <protection hidden="1"/>
    </xf>
    <xf numFmtId="2" fontId="0" fillId="2" borderId="54" xfId="1" applyNumberFormat="1" applyFont="1" applyFill="1" applyBorder="1" applyAlignment="1" applyProtection="1">
      <alignment horizontal="center" vertical="top"/>
      <protection hidden="1"/>
    </xf>
    <xf numFmtId="2" fontId="0" fillId="0" borderId="73" xfId="1" applyNumberFormat="1" applyFont="1" applyBorder="1" applyAlignment="1" applyProtection="1">
      <alignment horizontal="center" vertical="top" wrapText="1"/>
      <protection hidden="1"/>
    </xf>
    <xf numFmtId="2" fontId="0" fillId="0" borderId="54" xfId="1" applyNumberFormat="1" applyFont="1" applyBorder="1" applyAlignment="1" applyProtection="1">
      <alignment horizontal="center" vertical="top"/>
      <protection hidden="1"/>
    </xf>
    <xf numFmtId="2" fontId="0" fillId="3" borderId="38" xfId="1" applyNumberFormat="1" applyFont="1" applyFill="1" applyBorder="1" applyAlignment="1" applyProtection="1">
      <alignment horizontal="center" vertical="top"/>
      <protection hidden="1"/>
    </xf>
    <xf numFmtId="0" fontId="35" fillId="15" borderId="0" xfId="1" applyFont="1" applyFill="1" applyAlignment="1" applyProtection="1">
      <alignment vertical="center" wrapText="1"/>
      <protection hidden="1"/>
    </xf>
    <xf numFmtId="0" fontId="9" fillId="15" borderId="0" xfId="1" applyFont="1" applyFill="1" applyAlignment="1" applyProtection="1">
      <alignment horizontal="left" vertical="top" wrapText="1"/>
      <protection hidden="1"/>
    </xf>
    <xf numFmtId="0" fontId="9" fillId="16" borderId="0" xfId="1" applyFont="1" applyFill="1" applyAlignment="1" applyProtection="1">
      <alignment horizontal="left" vertical="top" wrapText="1"/>
      <protection hidden="1"/>
    </xf>
    <xf numFmtId="0" fontId="10" fillId="0" borderId="53" xfId="0" applyFont="1" applyBorder="1" applyAlignment="1" applyProtection="1">
      <alignment horizontal="left" vertical="top"/>
      <protection hidden="1"/>
    </xf>
    <xf numFmtId="0" fontId="9" fillId="0" borderId="48" xfId="0" applyFont="1" applyBorder="1" applyAlignment="1" applyProtection="1">
      <alignment vertical="top"/>
      <protection hidden="1"/>
    </xf>
    <xf numFmtId="4" fontId="0" fillId="0" borderId="47" xfId="0" applyNumberFormat="1" applyBorder="1" applyAlignment="1">
      <alignment vertical="center"/>
    </xf>
    <xf numFmtId="0" fontId="7" fillId="11" borderId="38" xfId="1" applyFont="1" applyFill="1" applyBorder="1" applyAlignment="1" applyProtection="1">
      <alignment horizontal="center" vertical="top" wrapText="1"/>
      <protection hidden="1"/>
    </xf>
    <xf numFmtId="0" fontId="7" fillId="11" borderId="0" xfId="1" applyFont="1" applyFill="1" applyAlignment="1" applyProtection="1">
      <alignment horizontal="center" vertical="top" wrapText="1"/>
      <protection hidden="1"/>
    </xf>
    <xf numFmtId="4" fontId="7" fillId="11" borderId="38" xfId="0" applyNumberFormat="1" applyFont="1" applyFill="1" applyBorder="1" applyAlignment="1" applyProtection="1">
      <alignment horizontal="center" vertical="top" wrapText="1"/>
      <protection hidden="1"/>
    </xf>
    <xf numFmtId="4" fontId="9" fillId="10" borderId="38" xfId="0" applyNumberFormat="1" applyFont="1" applyFill="1" applyBorder="1" applyAlignment="1" applyProtection="1">
      <alignment horizontal="center" vertical="top" wrapText="1"/>
      <protection hidden="1"/>
    </xf>
    <xf numFmtId="167" fontId="51" fillId="11" borderId="36" xfId="0" applyNumberFormat="1" applyFont="1" applyFill="1" applyBorder="1" applyAlignment="1" applyProtection="1">
      <alignment horizontal="left"/>
      <protection hidden="1"/>
    </xf>
    <xf numFmtId="167" fontId="51" fillId="11" borderId="37" xfId="0" applyNumberFormat="1" applyFont="1" applyFill="1" applyBorder="1" applyAlignment="1" applyProtection="1">
      <alignment vertical="center"/>
      <protection hidden="1"/>
    </xf>
    <xf numFmtId="4" fontId="54" fillId="10" borderId="36" xfId="0" applyNumberFormat="1" applyFont="1" applyFill="1" applyBorder="1" applyAlignment="1" applyProtection="1">
      <alignment vertical="center"/>
      <protection hidden="1"/>
    </xf>
    <xf numFmtId="4" fontId="54" fillId="10" borderId="37" xfId="0" applyNumberFormat="1" applyFont="1" applyFill="1" applyBorder="1" applyAlignment="1" applyProtection="1">
      <alignment vertical="center"/>
      <protection hidden="1"/>
    </xf>
    <xf numFmtId="0" fontId="5" fillId="0" borderId="6" xfId="0" quotePrefix="1" applyFont="1" applyBorder="1" applyAlignment="1" applyProtection="1">
      <alignment vertical="top"/>
      <protection hidden="1"/>
    </xf>
    <xf numFmtId="0" fontId="5" fillId="0" borderId="6" xfId="0" applyFont="1" applyBorder="1" applyAlignment="1" applyProtection="1">
      <alignment vertical="top"/>
      <protection hidden="1"/>
    </xf>
    <xf numFmtId="2" fontId="15" fillId="0" borderId="6" xfId="0" applyNumberFormat="1" applyFont="1" applyBorder="1" applyAlignment="1" applyProtection="1">
      <alignment horizontal="center" vertical="center"/>
      <protection hidden="1"/>
    </xf>
    <xf numFmtId="0" fontId="0" fillId="0" borderId="15" xfId="0" applyBorder="1" applyAlignment="1" applyProtection="1">
      <alignment vertical="center"/>
      <protection hidden="1"/>
    </xf>
    <xf numFmtId="0" fontId="0" fillId="3" borderId="21" xfId="0" applyFill="1" applyBorder="1" applyAlignment="1" applyProtection="1">
      <alignment vertical="center"/>
      <protection hidden="1"/>
    </xf>
    <xf numFmtId="0" fontId="0" fillId="3" borderId="22" xfId="0" applyFill="1" applyBorder="1" applyAlignment="1" applyProtection="1">
      <alignment vertical="center"/>
      <protection hidden="1"/>
    </xf>
    <xf numFmtId="16" fontId="38" fillId="0" borderId="9" xfId="0" quotePrefix="1" applyNumberFormat="1" applyFont="1" applyBorder="1" applyAlignment="1" applyProtection="1">
      <alignment vertical="center"/>
      <protection hidden="1"/>
    </xf>
    <xf numFmtId="16" fontId="5" fillId="0" borderId="9" xfId="0" quotePrefix="1" applyNumberFormat="1" applyFont="1" applyBorder="1" applyAlignment="1" applyProtection="1">
      <alignment vertical="center"/>
      <protection hidden="1"/>
    </xf>
    <xf numFmtId="16" fontId="5" fillId="0" borderId="9" xfId="0" quotePrefix="1" applyNumberFormat="1" applyFont="1" applyBorder="1" applyAlignment="1" applyProtection="1">
      <alignment horizontal="center" vertical="center"/>
      <protection hidden="1"/>
    </xf>
    <xf numFmtId="0" fontId="7" fillId="0" borderId="10" xfId="0" applyFont="1" applyBorder="1" applyAlignment="1" applyProtection="1">
      <alignment horizontal="right" vertical="center"/>
      <protection locked="0"/>
    </xf>
    <xf numFmtId="167" fontId="7" fillId="0" borderId="10" xfId="0" applyNumberFormat="1" applyFont="1" applyBorder="1" applyAlignment="1" applyProtection="1">
      <alignment horizontal="right" vertical="center"/>
      <protection locked="0"/>
    </xf>
    <xf numFmtId="4" fontId="38" fillId="8" borderId="16" xfId="0" applyNumberFormat="1" applyFont="1" applyFill="1" applyBorder="1" applyAlignment="1" applyProtection="1">
      <alignment horizontal="right" vertical="center" shrinkToFit="1"/>
      <protection hidden="1"/>
    </xf>
    <xf numFmtId="0" fontId="38" fillId="0" borderId="9" xfId="0" applyFont="1" applyBorder="1"/>
    <xf numFmtId="0" fontId="38" fillId="0" borderId="10" xfId="0" applyFont="1" applyBorder="1"/>
    <xf numFmtId="1" fontId="25" fillId="3" borderId="6" xfId="0" applyNumberFormat="1" applyFont="1" applyFill="1" applyBorder="1" applyAlignment="1" applyProtection="1">
      <alignment vertical="center"/>
      <protection hidden="1"/>
    </xf>
    <xf numFmtId="0" fontId="9" fillId="3" borderId="11" xfId="0" applyFont="1" applyFill="1" applyBorder="1" applyAlignment="1" applyProtection="1">
      <alignment vertical="center" wrapText="1"/>
      <protection hidden="1"/>
    </xf>
    <xf numFmtId="0" fontId="9" fillId="3" borderId="1" xfId="0" applyFont="1" applyFill="1" applyBorder="1" applyAlignment="1" applyProtection="1">
      <alignment vertical="top" wrapText="1"/>
      <protection hidden="1"/>
    </xf>
    <xf numFmtId="0" fontId="9" fillId="3" borderId="1" xfId="0" applyFont="1" applyFill="1" applyBorder="1" applyAlignment="1" applyProtection="1">
      <alignment horizontal="center" vertical="top" wrapText="1"/>
      <protection hidden="1"/>
    </xf>
    <xf numFmtId="0" fontId="9" fillId="3" borderId="5" xfId="0" applyFont="1" applyFill="1" applyBorder="1" applyAlignment="1" applyProtection="1">
      <alignment vertical="center" wrapText="1"/>
      <protection hidden="1"/>
    </xf>
    <xf numFmtId="0" fontId="9" fillId="3" borderId="10" xfId="0" applyFont="1" applyFill="1" applyBorder="1" applyAlignment="1" applyProtection="1">
      <alignment horizontal="center" vertical="top" wrapText="1"/>
      <protection hidden="1"/>
    </xf>
    <xf numFmtId="0" fontId="9" fillId="3" borderId="8" xfId="0" applyFont="1" applyFill="1" applyBorder="1" applyAlignment="1" applyProtection="1">
      <alignment vertical="top"/>
      <protection hidden="1"/>
    </xf>
    <xf numFmtId="0" fontId="9" fillId="3" borderId="9" xfId="0" applyFont="1" applyFill="1" applyBorder="1" applyAlignment="1" applyProtection="1">
      <alignment horizontal="center" vertical="top" wrapText="1"/>
      <protection hidden="1"/>
    </xf>
    <xf numFmtId="0" fontId="7" fillId="3" borderId="0" xfId="0" applyFont="1" applyFill="1" applyAlignment="1" applyProtection="1">
      <alignment vertical="center"/>
      <protection hidden="1"/>
    </xf>
    <xf numFmtId="0" fontId="9" fillId="3" borderId="0" xfId="0" applyFont="1" applyFill="1" applyAlignment="1" applyProtection="1">
      <alignment vertical="center"/>
      <protection hidden="1"/>
    </xf>
    <xf numFmtId="2" fontId="7" fillId="3" borderId="67" xfId="0" applyNumberFormat="1" applyFont="1" applyFill="1" applyBorder="1" applyAlignment="1" applyProtection="1">
      <alignment horizontal="center" vertical="center"/>
      <protection hidden="1"/>
    </xf>
    <xf numFmtId="167" fontId="38" fillId="3" borderId="16" xfId="0" applyNumberFormat="1" applyFont="1" applyFill="1" applyBorder="1" applyAlignment="1" applyProtection="1">
      <alignment horizontal="right" vertical="center"/>
      <protection hidden="1"/>
    </xf>
    <xf numFmtId="167" fontId="7" fillId="8" borderId="16" xfId="0" applyNumberFormat="1" applyFont="1" applyFill="1" applyBorder="1" applyAlignment="1" applyProtection="1">
      <alignment horizontal="right" vertical="center"/>
      <protection hidden="1"/>
    </xf>
    <xf numFmtId="10" fontId="7" fillId="3" borderId="0" xfId="0" applyNumberFormat="1" applyFont="1" applyFill="1" applyAlignment="1" applyProtection="1">
      <alignment vertical="center"/>
      <protection hidden="1"/>
    </xf>
    <xf numFmtId="168" fontId="7" fillId="3" borderId="0" xfId="0" applyNumberFormat="1" applyFont="1" applyFill="1" applyAlignment="1" applyProtection="1">
      <alignment horizontal="right" vertical="center"/>
      <protection hidden="1"/>
    </xf>
    <xf numFmtId="167" fontId="0" fillId="3" borderId="67" xfId="0" applyNumberFormat="1" applyFill="1" applyBorder="1" applyAlignment="1" applyProtection="1">
      <alignment horizontal="right" vertical="center"/>
      <protection hidden="1"/>
    </xf>
    <xf numFmtId="168" fontId="0" fillId="4" borderId="49" xfId="0" applyNumberFormat="1" applyFill="1" applyBorder="1" applyAlignment="1" applyProtection="1">
      <alignment horizontal="center" vertical="center"/>
      <protection locked="0"/>
    </xf>
    <xf numFmtId="167" fontId="7" fillId="0" borderId="49" xfId="0" applyNumberFormat="1" applyFont="1" applyBorder="1" applyAlignment="1" applyProtection="1">
      <alignment horizontal="right" vertical="center"/>
      <protection hidden="1"/>
    </xf>
    <xf numFmtId="168" fontId="0" fillId="4" borderId="47" xfId="0" applyNumberFormat="1" applyFill="1" applyBorder="1" applyAlignment="1" applyProtection="1">
      <alignment horizontal="center" vertical="center"/>
      <protection locked="0"/>
    </xf>
    <xf numFmtId="167" fontId="7" fillId="0" borderId="47" xfId="0" applyNumberFormat="1" applyFont="1" applyBorder="1" applyAlignment="1" applyProtection="1">
      <alignment horizontal="right" vertical="center"/>
      <protection hidden="1"/>
    </xf>
    <xf numFmtId="168" fontId="0" fillId="4" borderId="43" xfId="0" applyNumberFormat="1" applyFill="1" applyBorder="1" applyAlignment="1" applyProtection="1">
      <alignment horizontal="center" vertical="center"/>
      <protection locked="0"/>
    </xf>
    <xf numFmtId="167" fontId="7" fillId="0" borderId="43" xfId="0" applyNumberFormat="1" applyFont="1" applyBorder="1" applyAlignment="1" applyProtection="1">
      <alignment horizontal="right" vertical="center"/>
      <protection hidden="1"/>
    </xf>
    <xf numFmtId="0" fontId="5" fillId="0" borderId="49" xfId="0" applyFont="1" applyBorder="1" applyAlignment="1">
      <alignment horizontal="left" vertical="center"/>
    </xf>
    <xf numFmtId="0" fontId="5" fillId="0" borderId="47" xfId="0" applyFont="1" applyBorder="1" applyAlignment="1">
      <alignment horizontal="left" vertical="center"/>
    </xf>
    <xf numFmtId="0" fontId="5" fillId="0" borderId="43" xfId="0" applyFont="1" applyBorder="1" applyAlignment="1">
      <alignment horizontal="left" vertical="center"/>
    </xf>
    <xf numFmtId="0" fontId="9" fillId="0" borderId="49" xfId="0" applyFont="1" applyBorder="1" applyAlignment="1" applyProtection="1">
      <alignment vertical="center"/>
      <protection hidden="1"/>
    </xf>
    <xf numFmtId="167" fontId="7" fillId="0" borderId="25" xfId="0" applyNumberFormat="1" applyFont="1" applyBorder="1" applyAlignment="1" applyProtection="1">
      <alignment horizontal="right" vertical="center"/>
      <protection hidden="1"/>
    </xf>
    <xf numFmtId="167" fontId="0" fillId="4" borderId="49" xfId="0" applyNumberFormat="1" applyFill="1" applyBorder="1" applyAlignment="1" applyProtection="1">
      <alignment horizontal="right" vertical="center"/>
      <protection hidden="1"/>
    </xf>
    <xf numFmtId="167" fontId="0" fillId="0" borderId="49" xfId="0" applyNumberFormat="1" applyBorder="1" applyAlignment="1" applyProtection="1">
      <alignment horizontal="right" vertical="center"/>
      <protection hidden="1"/>
    </xf>
    <xf numFmtId="0" fontId="9" fillId="0" borderId="47" xfId="0" applyFont="1" applyBorder="1" applyAlignment="1" applyProtection="1">
      <alignment vertical="center"/>
      <protection hidden="1"/>
    </xf>
    <xf numFmtId="167" fontId="7" fillId="0" borderId="46" xfId="0" applyNumberFormat="1" applyFont="1" applyBorder="1" applyAlignment="1" applyProtection="1">
      <alignment horizontal="right" vertical="center"/>
      <protection hidden="1"/>
    </xf>
    <xf numFmtId="167" fontId="0" fillId="4" borderId="47" xfId="0" applyNumberFormat="1" applyFill="1" applyBorder="1" applyAlignment="1" applyProtection="1">
      <alignment horizontal="right" vertical="center"/>
      <protection hidden="1"/>
    </xf>
    <xf numFmtId="167" fontId="0" fillId="0" borderId="47" xfId="0" applyNumberFormat="1" applyBorder="1" applyAlignment="1" applyProtection="1">
      <alignment horizontal="right" vertical="center"/>
      <protection hidden="1"/>
    </xf>
    <xf numFmtId="0" fontId="9" fillId="0" borderId="43" xfId="0" applyFont="1" applyBorder="1" applyAlignment="1" applyProtection="1">
      <alignment vertical="center"/>
      <protection hidden="1"/>
    </xf>
    <xf numFmtId="167" fontId="7" fillId="0" borderId="48" xfId="0" applyNumberFormat="1" applyFont="1" applyBorder="1" applyAlignment="1" applyProtection="1">
      <alignment horizontal="right" vertical="center"/>
      <protection hidden="1"/>
    </xf>
    <xf numFmtId="167" fontId="0" fillId="4" borderId="43" xfId="0" applyNumberFormat="1" applyFill="1" applyBorder="1" applyAlignment="1" applyProtection="1">
      <alignment horizontal="right" vertical="center"/>
      <protection hidden="1"/>
    </xf>
    <xf numFmtId="167" fontId="0" fillId="0" borderId="43" xfId="0" applyNumberFormat="1" applyBorder="1" applyAlignment="1" applyProtection="1">
      <alignment horizontal="right" vertical="center"/>
      <protection hidden="1"/>
    </xf>
    <xf numFmtId="16" fontId="38" fillId="8" borderId="0" xfId="0" quotePrefix="1" applyNumberFormat="1" applyFont="1" applyFill="1" applyAlignment="1" applyProtection="1">
      <alignment horizontal="left" vertical="center"/>
      <protection hidden="1"/>
    </xf>
    <xf numFmtId="0" fontId="43" fillId="0" borderId="44" xfId="1" applyFont="1" applyBorder="1" applyAlignment="1" applyProtection="1">
      <alignment horizontal="left" vertical="top" wrapText="1"/>
      <protection hidden="1"/>
    </xf>
    <xf numFmtId="0" fontId="7" fillId="4" borderId="8" xfId="2" applyFont="1" applyFill="1" applyBorder="1" applyAlignment="1" applyProtection="1">
      <alignment horizontal="left" vertical="top" wrapText="1"/>
      <protection hidden="1"/>
    </xf>
    <xf numFmtId="0" fontId="7" fillId="0" borderId="8" xfId="2" applyFont="1" applyBorder="1" applyAlignment="1" applyProtection="1">
      <alignment horizontal="left" vertical="top" wrapText="1"/>
      <protection hidden="1"/>
    </xf>
    <xf numFmtId="0" fontId="5" fillId="15" borderId="0" xfId="1" applyFont="1" applyFill="1" applyAlignment="1" applyProtection="1">
      <alignment horizontal="left" vertical="top"/>
      <protection hidden="1"/>
    </xf>
    <xf numFmtId="0" fontId="51" fillId="15" borderId="0" xfId="1" applyFont="1" applyFill="1" applyAlignment="1" applyProtection="1">
      <alignment horizontal="right"/>
      <protection hidden="1"/>
    </xf>
    <xf numFmtId="0" fontId="7" fillId="0" borderId="6" xfId="1" applyFont="1" applyBorder="1" applyAlignment="1" applyProtection="1">
      <alignment horizontal="left" vertical="top" wrapText="1"/>
      <protection hidden="1"/>
    </xf>
    <xf numFmtId="0" fontId="5" fillId="0" borderId="6" xfId="0" applyFont="1" applyBorder="1" applyAlignment="1" applyProtection="1">
      <alignment vertical="center"/>
      <protection hidden="1"/>
    </xf>
    <xf numFmtId="0" fontId="9" fillId="0" borderId="6" xfId="1" applyFont="1" applyBorder="1" applyAlignment="1" applyProtection="1">
      <alignment horizontal="left" vertical="top" wrapText="1"/>
      <protection hidden="1"/>
    </xf>
    <xf numFmtId="0" fontId="8" fillId="0" borderId="6" xfId="1" applyFont="1" applyBorder="1" applyProtection="1">
      <protection hidden="1"/>
    </xf>
    <xf numFmtId="0" fontId="9" fillId="2" borderId="6" xfId="1" applyFont="1" applyFill="1" applyBorder="1" applyAlignment="1" applyProtection="1">
      <alignment horizontal="center" vertical="top" wrapText="1"/>
      <protection hidden="1"/>
    </xf>
    <xf numFmtId="0" fontId="5" fillId="16" borderId="0" xfId="1" applyFont="1" applyFill="1" applyAlignment="1" applyProtection="1">
      <alignment horizontal="left" vertical="top"/>
      <protection hidden="1"/>
    </xf>
    <xf numFmtId="0" fontId="35" fillId="16" borderId="0" xfId="1" applyFont="1" applyFill="1" applyAlignment="1" applyProtection="1">
      <alignment vertical="center" wrapText="1"/>
      <protection hidden="1"/>
    </xf>
    <xf numFmtId="0" fontId="51" fillId="16" borderId="0" xfId="1" applyFont="1" applyFill="1" applyAlignment="1" applyProtection="1">
      <alignment horizontal="right"/>
      <protection hidden="1"/>
    </xf>
    <xf numFmtId="0" fontId="0" fillId="0" borderId="45" xfId="0" applyBorder="1" applyAlignment="1" applyProtection="1">
      <alignment vertical="center"/>
      <protection hidden="1"/>
    </xf>
    <xf numFmtId="0" fontId="9" fillId="3" borderId="9" xfId="0" applyFont="1" applyFill="1" applyBorder="1" applyAlignment="1" applyProtection="1">
      <alignment vertical="top" wrapText="1"/>
      <protection hidden="1"/>
    </xf>
    <xf numFmtId="0" fontId="5" fillId="3" borderId="0" xfId="0" applyFont="1" applyFill="1" applyAlignment="1" applyProtection="1">
      <alignment vertical="top"/>
      <protection hidden="1"/>
    </xf>
    <xf numFmtId="0" fontId="5" fillId="3" borderId="6" xfId="0" applyFont="1" applyFill="1" applyBorder="1" applyAlignment="1" applyProtection="1">
      <alignment vertical="top"/>
      <protection hidden="1"/>
    </xf>
    <xf numFmtId="0" fontId="5" fillId="0" borderId="23" xfId="0" applyFont="1" applyBorder="1" applyAlignment="1" applyProtection="1">
      <alignment vertical="center"/>
      <protection hidden="1"/>
    </xf>
    <xf numFmtId="0" fontId="5" fillId="0" borderId="44" xfId="0" applyFont="1" applyBorder="1" applyAlignment="1" applyProtection="1">
      <alignment vertical="center"/>
      <protection hidden="1"/>
    </xf>
    <xf numFmtId="0" fontId="5" fillId="0" borderId="21" xfId="0" applyFont="1" applyBorder="1" applyAlignment="1" applyProtection="1">
      <alignment vertical="center"/>
      <protection hidden="1"/>
    </xf>
    <xf numFmtId="2" fontId="0" fillId="0" borderId="25" xfId="0" applyNumberFormat="1" applyBorder="1" applyAlignment="1" applyProtection="1">
      <alignment horizontal="center" vertical="center"/>
      <protection hidden="1"/>
    </xf>
    <xf numFmtId="2" fontId="0" fillId="0" borderId="46" xfId="0" applyNumberFormat="1" applyBorder="1" applyAlignment="1" applyProtection="1">
      <alignment horizontal="center" vertical="center"/>
      <protection hidden="1"/>
    </xf>
    <xf numFmtId="2" fontId="0" fillId="0" borderId="48" xfId="0" applyNumberFormat="1" applyBorder="1" applyAlignment="1" applyProtection="1">
      <alignment horizontal="center" vertical="center"/>
      <protection hidden="1"/>
    </xf>
    <xf numFmtId="0" fontId="9" fillId="3" borderId="7" xfId="0" applyFont="1" applyFill="1" applyBorder="1" applyAlignment="1" applyProtection="1">
      <alignment horizontal="center" vertical="top" wrapText="1"/>
      <protection hidden="1"/>
    </xf>
    <xf numFmtId="0" fontId="9" fillId="3" borderId="13" xfId="0" applyFont="1" applyFill="1" applyBorder="1" applyAlignment="1" applyProtection="1">
      <alignment horizontal="center" vertical="top" wrapText="1"/>
      <protection hidden="1"/>
    </xf>
    <xf numFmtId="0" fontId="40" fillId="12" borderId="0" xfId="1" applyFont="1" applyFill="1" applyAlignment="1" applyProtection="1">
      <alignment horizontal="left" vertical="top"/>
      <protection hidden="1"/>
    </xf>
    <xf numFmtId="0" fontId="9" fillId="12" borderId="0" xfId="1" applyFont="1" applyFill="1" applyAlignment="1" applyProtection="1">
      <alignment horizontal="left" vertical="top" wrapText="1"/>
      <protection hidden="1"/>
    </xf>
    <xf numFmtId="0" fontId="35" fillId="12" borderId="0" xfId="1" applyFont="1" applyFill="1" applyAlignment="1" applyProtection="1">
      <alignment vertical="center" wrapText="1"/>
      <protection hidden="1"/>
    </xf>
    <xf numFmtId="0" fontId="51" fillId="12" borderId="0" xfId="1" applyFont="1" applyFill="1" applyAlignment="1" applyProtection="1">
      <alignment horizontal="right"/>
      <protection hidden="1"/>
    </xf>
    <xf numFmtId="0" fontId="36" fillId="4" borderId="0" xfId="2" quotePrefix="1" applyFont="1" applyFill="1" applyAlignment="1" applyProtection="1">
      <alignment horizontal="left" vertical="top" wrapText="1"/>
      <protection locked="0"/>
    </xf>
    <xf numFmtId="4" fontId="7" fillId="9" borderId="38" xfId="0" applyNumberFormat="1" applyFont="1" applyFill="1" applyBorder="1" applyAlignment="1" applyProtection="1">
      <alignment horizontal="center" vertical="top"/>
      <protection hidden="1"/>
    </xf>
    <xf numFmtId="0" fontId="5" fillId="16" borderId="38" xfId="1" applyFont="1" applyFill="1" applyBorder="1" applyAlignment="1" applyProtection="1">
      <alignment horizontal="center" vertical="top" wrapText="1"/>
      <protection hidden="1"/>
    </xf>
    <xf numFmtId="0" fontId="5" fillId="16" borderId="0" xfId="1" applyFont="1" applyFill="1" applyAlignment="1" applyProtection="1">
      <alignment horizontal="center" vertical="top" wrapText="1"/>
      <protection hidden="1"/>
    </xf>
    <xf numFmtId="0" fontId="5" fillId="15" borderId="38" xfId="1" applyFont="1" applyFill="1" applyBorder="1" applyAlignment="1" applyProtection="1">
      <alignment horizontal="center" vertical="top" wrapText="1"/>
      <protection hidden="1"/>
    </xf>
    <xf numFmtId="0" fontId="5" fillId="15" borderId="0" xfId="1" applyFont="1" applyFill="1" applyAlignment="1" applyProtection="1">
      <alignment horizontal="center" vertical="top" wrapText="1"/>
      <protection hidden="1"/>
    </xf>
    <xf numFmtId="0" fontId="5" fillId="12" borderId="38" xfId="1" applyFont="1" applyFill="1" applyBorder="1" applyAlignment="1" applyProtection="1">
      <alignment horizontal="center" vertical="top" wrapText="1"/>
      <protection hidden="1"/>
    </xf>
    <xf numFmtId="0" fontId="5" fillId="12" borderId="0" xfId="1" applyFont="1" applyFill="1" applyAlignment="1" applyProtection="1">
      <alignment horizontal="center" vertical="top" wrapText="1"/>
      <protection hidden="1"/>
    </xf>
    <xf numFmtId="0" fontId="19" fillId="0" borderId="3" xfId="1" applyFont="1" applyBorder="1" applyAlignment="1" applyProtection="1">
      <alignment vertical="top"/>
      <protection hidden="1"/>
    </xf>
    <xf numFmtId="49" fontId="8" fillId="0" borderId="0" xfId="1" applyNumberFormat="1" applyFont="1" applyAlignment="1" applyProtection="1">
      <alignment vertical="center"/>
      <protection hidden="1"/>
    </xf>
    <xf numFmtId="0" fontId="10" fillId="0" borderId="0" xfId="1" applyFont="1" applyAlignment="1" applyProtection="1">
      <alignment vertical="center"/>
      <protection hidden="1"/>
    </xf>
    <xf numFmtId="0" fontId="10" fillId="0" borderId="0" xfId="1" applyFont="1" applyAlignment="1" applyProtection="1">
      <alignment horizontal="right" vertical="center"/>
      <protection hidden="1"/>
    </xf>
    <xf numFmtId="0" fontId="9" fillId="0" borderId="0" xfId="1" applyFont="1" applyAlignment="1" applyProtection="1">
      <alignment horizontal="right" vertical="center"/>
      <protection hidden="1"/>
    </xf>
    <xf numFmtId="0" fontId="8" fillId="0" borderId="3" xfId="1" applyFont="1" applyBorder="1" applyAlignment="1" applyProtection="1">
      <alignment vertical="top"/>
      <protection hidden="1"/>
    </xf>
    <xf numFmtId="0" fontId="19" fillId="0" borderId="0" xfId="1" applyFont="1" applyAlignment="1" applyProtection="1">
      <alignment vertical="center"/>
      <protection hidden="1"/>
    </xf>
    <xf numFmtId="0" fontId="9" fillId="0" borderId="0" xfId="1" applyFont="1" applyAlignment="1" applyProtection="1">
      <alignment vertical="center"/>
      <protection hidden="1"/>
    </xf>
    <xf numFmtId="0" fontId="9" fillId="0" borderId="3" xfId="1" applyFont="1" applyBorder="1" applyAlignment="1" applyProtection="1">
      <alignment vertical="center"/>
      <protection hidden="1"/>
    </xf>
    <xf numFmtId="2" fontId="7" fillId="0" borderId="0" xfId="1" applyNumberFormat="1" applyFont="1" applyAlignment="1" applyProtection="1">
      <alignment horizontal="center" vertical="center" wrapText="1"/>
      <protection hidden="1"/>
    </xf>
    <xf numFmtId="2" fontId="7" fillId="0" borderId="3" xfId="1" applyNumberFormat="1" applyFont="1" applyBorder="1" applyAlignment="1" applyProtection="1">
      <alignment horizontal="center" vertical="center" wrapText="1"/>
      <protection hidden="1"/>
    </xf>
    <xf numFmtId="0" fontId="7" fillId="0" borderId="3" xfId="1" applyFont="1" applyBorder="1" applyAlignment="1" applyProtection="1">
      <alignment vertical="center"/>
      <protection hidden="1"/>
    </xf>
    <xf numFmtId="0" fontId="7" fillId="0" borderId="3" xfId="1" applyFont="1" applyBorder="1" applyAlignment="1" applyProtection="1">
      <alignment horizontal="right" vertical="center"/>
      <protection hidden="1"/>
    </xf>
    <xf numFmtId="0" fontId="19" fillId="0" borderId="3" xfId="1" applyFont="1" applyBorder="1" applyProtection="1">
      <protection hidden="1"/>
    </xf>
    <xf numFmtId="0" fontId="0" fillId="0" borderId="3" xfId="1" applyFont="1" applyBorder="1" applyAlignment="1" applyProtection="1">
      <alignment vertical="top"/>
      <protection hidden="1"/>
    </xf>
    <xf numFmtId="0" fontId="5" fillId="0" borderId="3" xfId="1" applyFont="1" applyBorder="1" applyAlignment="1" applyProtection="1">
      <alignment vertical="center"/>
      <protection hidden="1"/>
    </xf>
    <xf numFmtId="0" fontId="0" fillId="4" borderId="1" xfId="2" applyFont="1" applyFill="1" applyBorder="1" applyAlignment="1" applyProtection="1">
      <alignment vertical="top"/>
      <protection hidden="1"/>
    </xf>
    <xf numFmtId="0" fontId="13" fillId="0" borderId="0" xfId="0" applyFont="1" applyAlignment="1" applyProtection="1">
      <alignment horizontal="left" vertical="top"/>
      <protection locked="0" hidden="1"/>
    </xf>
    <xf numFmtId="0" fontId="0" fillId="0" borderId="0" xfId="0" applyAlignment="1" applyProtection="1">
      <alignment horizontal="center" vertical="center" wrapText="1"/>
      <protection locked="0" hidden="1"/>
    </xf>
    <xf numFmtId="0" fontId="7" fillId="0" borderId="0" xfId="0" applyFont="1" applyAlignment="1" applyProtection="1">
      <alignment horizontal="left" vertical="center"/>
      <protection locked="0" hidden="1"/>
    </xf>
    <xf numFmtId="0" fontId="17" fillId="0" borderId="2" xfId="0" applyFont="1" applyBorder="1" applyAlignment="1" applyProtection="1">
      <alignment horizontal="left"/>
      <protection locked="0" hidden="1"/>
    </xf>
    <xf numFmtId="0" fontId="7" fillId="0" borderId="11" xfId="0" applyFont="1" applyBorder="1" applyAlignment="1" applyProtection="1">
      <alignment horizontal="left" vertical="center"/>
      <protection locked="0" hidden="1"/>
    </xf>
    <xf numFmtId="0" fontId="0" fillId="0" borderId="11" xfId="0" applyBorder="1" applyAlignment="1" applyProtection="1">
      <alignment vertical="top"/>
      <protection locked="0" hidden="1"/>
    </xf>
    <xf numFmtId="0" fontId="17" fillId="0" borderId="5" xfId="0" applyFont="1" applyBorder="1" applyAlignment="1" applyProtection="1">
      <alignment horizontal="center" vertical="top" wrapText="1"/>
      <protection locked="0" hidden="1"/>
    </xf>
    <xf numFmtId="0" fontId="9" fillId="8" borderId="37" xfId="0" applyFont="1" applyFill="1" applyBorder="1" applyAlignment="1" applyProtection="1">
      <alignment vertical="center"/>
      <protection hidden="1"/>
    </xf>
    <xf numFmtId="2" fontId="7" fillId="8" borderId="38" xfId="0" applyNumberFormat="1" applyFont="1" applyFill="1" applyBorder="1" applyAlignment="1" applyProtection="1">
      <alignment vertical="center"/>
      <protection hidden="1"/>
    </xf>
    <xf numFmtId="168" fontId="7" fillId="8" borderId="38" xfId="0" applyNumberFormat="1" applyFont="1" applyFill="1" applyBorder="1" applyAlignment="1" applyProtection="1">
      <alignment horizontal="right" vertical="center"/>
      <protection hidden="1"/>
    </xf>
    <xf numFmtId="167" fontId="7" fillId="8" borderId="38" xfId="0" applyNumberFormat="1" applyFont="1" applyFill="1" applyBorder="1" applyAlignment="1" applyProtection="1">
      <alignment horizontal="right" vertical="center"/>
      <protection hidden="1"/>
    </xf>
    <xf numFmtId="167" fontId="0" fillId="8" borderId="38" xfId="0" applyNumberFormat="1" applyFill="1" applyBorder="1" applyAlignment="1" applyProtection="1">
      <alignment horizontal="right" vertical="center"/>
      <protection hidden="1"/>
    </xf>
    <xf numFmtId="167" fontId="0" fillId="8" borderId="71" xfId="0" applyNumberFormat="1" applyFill="1" applyBorder="1" applyAlignment="1" applyProtection="1">
      <alignment horizontal="right" vertical="center"/>
      <protection hidden="1"/>
    </xf>
    <xf numFmtId="167" fontId="0" fillId="3" borderId="76" xfId="0" applyNumberFormat="1" applyFill="1" applyBorder="1" applyAlignment="1" applyProtection="1">
      <alignment horizontal="right" vertical="center"/>
      <protection hidden="1"/>
    </xf>
    <xf numFmtId="167" fontId="0" fillId="3" borderId="38" xfId="0" applyNumberFormat="1" applyFill="1" applyBorder="1" applyAlignment="1" applyProtection="1">
      <alignment horizontal="right" vertical="center"/>
      <protection hidden="1"/>
    </xf>
    <xf numFmtId="167" fontId="0" fillId="3" borderId="38" xfId="0" applyNumberFormat="1" applyFill="1" applyBorder="1" applyAlignment="1" applyProtection="1">
      <alignment horizontal="center" vertical="center"/>
      <protection hidden="1"/>
    </xf>
    <xf numFmtId="167" fontId="7" fillId="3" borderId="36" xfId="0" applyNumberFormat="1" applyFont="1" applyFill="1" applyBorder="1" applyAlignment="1" applyProtection="1">
      <alignment horizontal="right" vertical="center"/>
      <protection hidden="1"/>
    </xf>
    <xf numFmtId="167" fontId="0" fillId="3" borderId="76" xfId="0" applyNumberFormat="1" applyFill="1" applyBorder="1" applyAlignment="1" applyProtection="1">
      <alignment horizontal="center" vertical="center"/>
      <protection hidden="1"/>
    </xf>
    <xf numFmtId="0" fontId="7" fillId="3" borderId="67" xfId="0" applyFont="1" applyFill="1" applyBorder="1" applyAlignment="1">
      <alignment vertical="center"/>
    </xf>
    <xf numFmtId="167" fontId="0" fillId="0" borderId="14" xfId="0" applyNumberFormat="1" applyBorder="1" applyAlignment="1" applyProtection="1">
      <alignment horizontal="right" vertical="top"/>
      <protection hidden="1"/>
    </xf>
    <xf numFmtId="2" fontId="0" fillId="4" borderId="8" xfId="0" applyNumberFormat="1" applyFill="1" applyBorder="1" applyAlignment="1" applyProtection="1">
      <alignment horizontal="center" vertical="top"/>
      <protection locked="0"/>
    </xf>
    <xf numFmtId="4" fontId="0" fillId="0" borderId="15" xfId="0" applyNumberFormat="1" applyBorder="1" applyAlignment="1" applyProtection="1">
      <alignment horizontal="right" vertical="top"/>
      <protection locked="0" hidden="1"/>
    </xf>
    <xf numFmtId="16" fontId="0" fillId="0" borderId="53" xfId="0" quotePrefix="1" applyNumberFormat="1" applyBorder="1" applyAlignment="1" applyProtection="1">
      <alignment horizontal="left" vertical="top" wrapText="1"/>
      <protection hidden="1"/>
    </xf>
    <xf numFmtId="0" fontId="5" fillId="0" borderId="48" xfId="0" applyFont="1" applyBorder="1" applyAlignment="1" applyProtection="1">
      <alignment horizontal="center"/>
      <protection hidden="1"/>
    </xf>
    <xf numFmtId="0" fontId="0" fillId="0" borderId="1" xfId="0" applyBorder="1" applyAlignment="1" applyProtection="1">
      <alignment vertical="top"/>
      <protection hidden="1"/>
    </xf>
    <xf numFmtId="0" fontId="32" fillId="0" borderId="52" xfId="0" applyFont="1" applyBorder="1" applyAlignment="1" applyProtection="1">
      <alignment vertical="top"/>
      <protection locked="0" hidden="1"/>
    </xf>
    <xf numFmtId="0" fontId="0" fillId="0" borderId="50" xfId="0" applyBorder="1" applyAlignment="1" applyProtection="1">
      <alignment vertical="top"/>
      <protection locked="0" hidden="1"/>
    </xf>
    <xf numFmtId="4" fontId="0" fillId="0" borderId="50" xfId="0" applyNumberFormat="1" applyBorder="1" applyAlignment="1" applyProtection="1">
      <alignment vertical="top"/>
      <protection hidden="1"/>
    </xf>
    <xf numFmtId="0" fontId="0" fillId="8" borderId="67" xfId="0" quotePrefix="1" applyFill="1" applyBorder="1" applyAlignment="1" applyProtection="1">
      <alignment horizontal="right" vertical="center"/>
      <protection hidden="1"/>
    </xf>
    <xf numFmtId="0" fontId="13" fillId="0" borderId="0" xfId="0" applyFont="1" applyAlignment="1" applyProtection="1">
      <alignment vertical="center"/>
      <protection locked="0" hidden="1"/>
    </xf>
    <xf numFmtId="0" fontId="7" fillId="3" borderId="3" xfId="0" applyFont="1" applyFill="1" applyBorder="1" applyAlignment="1" applyProtection="1">
      <alignment horizontal="right" vertical="top"/>
      <protection hidden="1"/>
    </xf>
    <xf numFmtId="0" fontId="5" fillId="0" borderId="0" xfId="0" applyFont="1" applyAlignment="1" applyProtection="1">
      <alignment vertical="top" wrapText="1"/>
      <protection hidden="1"/>
    </xf>
    <xf numFmtId="167" fontId="0" fillId="4" borderId="12" xfId="0" applyNumberFormat="1" applyFill="1" applyBorder="1" applyAlignment="1" applyProtection="1">
      <alignment vertical="center"/>
      <protection locked="0"/>
    </xf>
    <xf numFmtId="166" fontId="25" fillId="3" borderId="7" xfId="0" applyNumberFormat="1" applyFont="1" applyFill="1" applyBorder="1" applyAlignment="1" applyProtection="1">
      <alignment vertical="center" wrapText="1"/>
      <protection hidden="1"/>
    </xf>
    <xf numFmtId="166" fontId="25" fillId="3" borderId="4" xfId="0" applyNumberFormat="1" applyFont="1" applyFill="1" applyBorder="1" applyAlignment="1" applyProtection="1">
      <alignment horizontal="left" vertical="center" wrapText="1"/>
      <protection hidden="1"/>
    </xf>
    <xf numFmtId="0" fontId="0" fillId="0" borderId="46" xfId="0" applyBorder="1" applyAlignment="1" applyProtection="1">
      <alignment horizontal="left" vertical="top"/>
      <protection hidden="1"/>
    </xf>
    <xf numFmtId="0" fontId="0" fillId="3" borderId="22" xfId="0" applyFill="1" applyBorder="1" applyAlignment="1" applyProtection="1">
      <alignment horizontal="left" vertical="center" wrapText="1"/>
      <protection hidden="1"/>
    </xf>
    <xf numFmtId="16" fontId="0" fillId="0" borderId="53" xfId="0" quotePrefix="1" applyNumberFormat="1" applyBorder="1" applyAlignment="1" applyProtection="1">
      <alignment horizontal="left" vertical="top"/>
      <protection hidden="1"/>
    </xf>
    <xf numFmtId="16" fontId="0" fillId="0" borderId="51" xfId="0" quotePrefix="1" applyNumberFormat="1" applyBorder="1" applyAlignment="1" applyProtection="1">
      <alignment horizontal="center" vertical="top" wrapText="1"/>
      <protection hidden="1"/>
    </xf>
    <xf numFmtId="16" fontId="0" fillId="0" borderId="24" xfId="0" quotePrefix="1" applyNumberFormat="1" applyBorder="1" applyAlignment="1" applyProtection="1">
      <alignment horizontal="left" vertical="top"/>
      <protection hidden="1"/>
    </xf>
    <xf numFmtId="16" fontId="5" fillId="0" borderId="24" xfId="0" quotePrefix="1" applyNumberFormat="1" applyFont="1" applyBorder="1" applyAlignment="1" applyProtection="1">
      <alignment horizontal="center"/>
      <protection hidden="1"/>
    </xf>
    <xf numFmtId="2" fontId="0" fillId="0" borderId="73" xfId="2" applyNumberFormat="1" applyFont="1" applyBorder="1" applyAlignment="1" applyProtection="1">
      <alignment vertical="top"/>
      <protection hidden="1"/>
    </xf>
    <xf numFmtId="0" fontId="0" fillId="0" borderId="6" xfId="2" applyFont="1" applyBorder="1" applyAlignment="1" applyProtection="1">
      <alignment vertical="top"/>
      <protection hidden="1"/>
    </xf>
    <xf numFmtId="0" fontId="0" fillId="0" borderId="6" xfId="2" applyFont="1" applyBorder="1" applyProtection="1">
      <protection hidden="1"/>
    </xf>
    <xf numFmtId="0" fontId="7" fillId="0" borderId="37" xfId="0" applyFont="1" applyBorder="1" applyAlignment="1" applyProtection="1">
      <alignment horizontal="center"/>
      <protection hidden="1"/>
    </xf>
    <xf numFmtId="0" fontId="0" fillId="0" borderId="0" xfId="0" applyAlignment="1" applyProtection="1">
      <alignment horizontal="center" vertical="top"/>
      <protection hidden="1"/>
    </xf>
    <xf numFmtId="0" fontId="7" fillId="0" borderId="3" xfId="0" applyFont="1" applyBorder="1" applyAlignment="1" applyProtection="1">
      <alignment horizontal="right" vertical="top"/>
      <protection hidden="1"/>
    </xf>
    <xf numFmtId="0" fontId="31" fillId="0" borderId="6" xfId="0" applyFont="1" applyBorder="1" applyProtection="1">
      <protection hidden="1"/>
    </xf>
    <xf numFmtId="0" fontId="0" fillId="0" borderId="23" xfId="0" applyBorder="1" applyAlignment="1" applyProtection="1">
      <alignment horizontal="right" vertical="top"/>
      <protection hidden="1"/>
    </xf>
    <xf numFmtId="0" fontId="20" fillId="0" borderId="46" xfId="0" applyFont="1" applyBorder="1" applyAlignment="1" applyProtection="1">
      <alignment horizontal="right" vertical="top"/>
      <protection hidden="1"/>
    </xf>
    <xf numFmtId="4" fontId="0" fillId="5" borderId="35" xfId="1" applyNumberFormat="1" applyFont="1" applyFill="1" applyBorder="1" applyAlignment="1" applyProtection="1">
      <alignment horizontal="right" vertical="top"/>
      <protection locked="0"/>
    </xf>
    <xf numFmtId="4" fontId="0" fillId="0" borderId="0" xfId="1" applyNumberFormat="1" applyFont="1" applyAlignment="1" applyProtection="1">
      <alignment horizontal="left" vertical="top"/>
      <protection hidden="1"/>
    </xf>
    <xf numFmtId="4" fontId="8" fillId="0" borderId="0" xfId="1" applyNumberFormat="1" applyFont="1" applyAlignment="1" applyProtection="1">
      <alignment horizontal="left" vertical="top" wrapText="1"/>
      <protection hidden="1"/>
    </xf>
    <xf numFmtId="4" fontId="0" fillId="5" borderId="54" xfId="1" applyNumberFormat="1" applyFont="1" applyFill="1" applyBorder="1" applyAlignment="1" applyProtection="1">
      <alignment horizontal="right" vertical="top"/>
      <protection locked="0"/>
    </xf>
    <xf numFmtId="4" fontId="0" fillId="0" borderId="50" xfId="1" applyNumberFormat="1" applyFont="1" applyBorder="1" applyAlignment="1" applyProtection="1">
      <alignment horizontal="left" vertical="top"/>
      <protection hidden="1"/>
    </xf>
    <xf numFmtId="4" fontId="8" fillId="0" borderId="50" xfId="1" applyNumberFormat="1" applyFont="1" applyBorder="1" applyAlignment="1" applyProtection="1">
      <alignment horizontal="left" vertical="top" wrapText="1"/>
      <protection hidden="1"/>
    </xf>
    <xf numFmtId="4" fontId="0" fillId="5" borderId="38" xfId="1" applyNumberFormat="1" applyFont="1" applyFill="1" applyBorder="1" applyAlignment="1" applyProtection="1">
      <alignment horizontal="right" vertical="top"/>
      <protection locked="0"/>
    </xf>
    <xf numFmtId="4" fontId="0" fillId="0" borderId="62" xfId="1" applyNumberFormat="1" applyFont="1" applyBorder="1" applyAlignment="1" applyProtection="1">
      <alignment horizontal="left" vertical="top"/>
      <protection hidden="1"/>
    </xf>
    <xf numFmtId="4" fontId="8" fillId="0" borderId="61" xfId="1" applyNumberFormat="1" applyFont="1" applyBorder="1" applyAlignment="1" applyProtection="1">
      <alignment horizontal="left" vertical="top" wrapText="1"/>
      <protection hidden="1"/>
    </xf>
    <xf numFmtId="0" fontId="0" fillId="0" borderId="22" xfId="0" applyBorder="1" applyAlignment="1" applyProtection="1">
      <alignment vertical="top"/>
      <protection hidden="1"/>
    </xf>
    <xf numFmtId="0" fontId="0" fillId="0" borderId="44" xfId="0" applyBorder="1" applyAlignment="1" applyProtection="1">
      <alignment vertical="top"/>
      <protection hidden="1"/>
    </xf>
    <xf numFmtId="0" fontId="0" fillId="0" borderId="44" xfId="0" applyBorder="1" applyAlignment="1" applyProtection="1">
      <alignment horizontal="left" vertical="top"/>
      <protection hidden="1"/>
    </xf>
    <xf numFmtId="0" fontId="0" fillId="0" borderId="58" xfId="0" quotePrefix="1" applyBorder="1" applyAlignment="1">
      <alignment vertical="top"/>
    </xf>
    <xf numFmtId="0" fontId="0" fillId="4" borderId="21" xfId="0" quotePrefix="1" applyFill="1" applyBorder="1" applyAlignment="1" applyProtection="1">
      <alignment vertical="top"/>
      <protection locked="0"/>
    </xf>
    <xf numFmtId="16" fontId="38" fillId="8" borderId="36" xfId="0" quotePrefix="1" applyNumberFormat="1" applyFont="1" applyFill="1" applyBorder="1" applyAlignment="1" applyProtection="1">
      <alignment vertical="center"/>
      <protection hidden="1"/>
    </xf>
    <xf numFmtId="16" fontId="7" fillId="0" borderId="9" xfId="0" quotePrefix="1" applyNumberFormat="1" applyFont="1" applyBorder="1" applyAlignment="1" applyProtection="1">
      <alignment vertical="top"/>
      <protection hidden="1"/>
    </xf>
    <xf numFmtId="16" fontId="7" fillId="0" borderId="10" xfId="0" quotePrefix="1" applyNumberFormat="1" applyFont="1" applyBorder="1" applyAlignment="1" applyProtection="1">
      <alignment vertical="top"/>
      <protection hidden="1"/>
    </xf>
    <xf numFmtId="0" fontId="0" fillId="0" borderId="46" xfId="0" applyBorder="1" applyAlignment="1" applyProtection="1">
      <alignment vertical="center"/>
      <protection hidden="1"/>
    </xf>
    <xf numFmtId="0" fontId="0" fillId="0" borderId="48" xfId="0" applyBorder="1" applyAlignment="1" applyProtection="1">
      <alignment vertical="top"/>
      <protection hidden="1"/>
    </xf>
    <xf numFmtId="0" fontId="7" fillId="0" borderId="45" xfId="0" applyFont="1" applyBorder="1" applyAlignment="1" applyProtection="1">
      <alignment vertical="top"/>
      <protection hidden="1"/>
    </xf>
    <xf numFmtId="0" fontId="0" fillId="0" borderId="22" xfId="0" applyBorder="1" applyAlignment="1" applyProtection="1">
      <alignment horizontal="left" vertical="top"/>
      <protection hidden="1"/>
    </xf>
    <xf numFmtId="0" fontId="0" fillId="0" borderId="11" xfId="0" applyBorder="1" applyAlignment="1" applyProtection="1">
      <alignment vertical="top" wrapText="1"/>
      <protection hidden="1"/>
    </xf>
    <xf numFmtId="0" fontId="7" fillId="3" borderId="9" xfId="0" applyFont="1" applyFill="1" applyBorder="1" applyAlignment="1" applyProtection="1">
      <alignment horizontal="left" vertical="top"/>
      <protection hidden="1"/>
    </xf>
    <xf numFmtId="16" fontId="7" fillId="0" borderId="24" xfId="0" quotePrefix="1" applyNumberFormat="1" applyFont="1" applyBorder="1" applyAlignment="1" applyProtection="1">
      <alignment vertical="top"/>
      <protection hidden="1"/>
    </xf>
    <xf numFmtId="16" fontId="0" fillId="0" borderId="53" xfId="0" quotePrefix="1" applyNumberFormat="1" applyBorder="1" applyAlignment="1" applyProtection="1">
      <alignment vertical="top"/>
      <protection hidden="1"/>
    </xf>
    <xf numFmtId="16" fontId="22" fillId="0" borderId="9" xfId="0" quotePrefix="1" applyNumberFormat="1" applyFont="1" applyBorder="1" applyAlignment="1" applyProtection="1">
      <alignment vertical="center"/>
      <protection hidden="1"/>
    </xf>
    <xf numFmtId="16" fontId="22" fillId="0" borderId="10" xfId="0" quotePrefix="1" applyNumberFormat="1" applyFont="1" applyBorder="1" applyAlignment="1" applyProtection="1">
      <alignment vertical="center"/>
      <protection hidden="1"/>
    </xf>
    <xf numFmtId="0" fontId="0" fillId="0" borderId="58" xfId="0" applyBorder="1" applyAlignment="1" applyProtection="1">
      <alignment vertical="top"/>
      <protection hidden="1"/>
    </xf>
    <xf numFmtId="0" fontId="5" fillId="0" borderId="50" xfId="1" applyFont="1" applyBorder="1" applyAlignment="1" applyProtection="1">
      <alignment horizontal="left" vertical="top"/>
      <protection hidden="1"/>
    </xf>
    <xf numFmtId="0" fontId="5" fillId="0" borderId="3" xfId="2" applyFont="1" applyBorder="1" applyAlignment="1" applyProtection="1">
      <alignment vertical="top"/>
      <protection hidden="1"/>
    </xf>
    <xf numFmtId="0" fontId="5" fillId="0" borderId="6" xfId="2" applyFont="1" applyBorder="1" applyAlignment="1" applyProtection="1">
      <alignment vertical="top"/>
      <protection hidden="1"/>
    </xf>
    <xf numFmtId="0" fontId="22" fillId="3" borderId="9" xfId="2" applyFont="1" applyFill="1" applyBorder="1" applyAlignment="1" applyProtection="1">
      <alignment vertical="top"/>
      <protection hidden="1"/>
    </xf>
    <xf numFmtId="0" fontId="5" fillId="0" borderId="9" xfId="2" applyFont="1" applyBorder="1" applyAlignment="1" applyProtection="1">
      <alignment vertical="top"/>
      <protection hidden="1"/>
    </xf>
    <xf numFmtId="0" fontId="8" fillId="3" borderId="9" xfId="2" applyFont="1" applyFill="1" applyBorder="1" applyAlignment="1" applyProtection="1">
      <alignment vertical="top"/>
      <protection hidden="1"/>
    </xf>
    <xf numFmtId="0" fontId="5" fillId="0" borderId="0" xfId="1" applyFont="1" applyAlignment="1" applyProtection="1">
      <alignment horizontal="left" vertical="top"/>
      <protection hidden="1"/>
    </xf>
    <xf numFmtId="0" fontId="22" fillId="0" borderId="0" xfId="2" applyFont="1" applyAlignment="1" applyProtection="1">
      <alignment horizontal="center" vertical="top"/>
      <protection hidden="1"/>
    </xf>
    <xf numFmtId="0" fontId="5" fillId="8" borderId="0" xfId="2" applyFont="1" applyFill="1" applyAlignment="1" applyProtection="1">
      <alignment vertical="top"/>
      <protection hidden="1"/>
    </xf>
    <xf numFmtId="0" fontId="5" fillId="0" borderId="6" xfId="1" applyFont="1" applyBorder="1" applyAlignment="1" applyProtection="1">
      <alignment vertical="top"/>
      <protection hidden="1"/>
    </xf>
    <xf numFmtId="0" fontId="22" fillId="3" borderId="9" xfId="1" applyFont="1" applyFill="1" applyBorder="1" applyAlignment="1" applyProtection="1">
      <alignment vertical="top"/>
      <protection hidden="1"/>
    </xf>
    <xf numFmtId="0" fontId="5" fillId="0" borderId="9" xfId="1" applyFont="1" applyBorder="1" applyAlignment="1" applyProtection="1">
      <alignment vertical="top"/>
      <protection hidden="1"/>
    </xf>
    <xf numFmtId="0" fontId="5" fillId="0" borderId="3" xfId="1" applyFont="1" applyBorder="1" applyAlignment="1" applyProtection="1">
      <alignment vertical="top"/>
      <protection hidden="1"/>
    </xf>
    <xf numFmtId="0" fontId="5" fillId="0" borderId="0" xfId="1" applyFont="1" applyAlignment="1" applyProtection="1">
      <alignment vertical="top"/>
      <protection hidden="1"/>
    </xf>
    <xf numFmtId="0" fontId="22" fillId="0" borderId="0" xfId="1" applyFont="1" applyAlignment="1" applyProtection="1">
      <alignment horizontal="left" vertical="top"/>
      <protection hidden="1"/>
    </xf>
    <xf numFmtId="0" fontId="7" fillId="4" borderId="24" xfId="0" applyFont="1" applyFill="1" applyBorder="1" applyAlignment="1" applyProtection="1">
      <alignment horizontal="left" vertical="center"/>
      <protection locked="0"/>
    </xf>
    <xf numFmtId="10" fontId="0" fillId="0" borderId="1" xfId="0" quotePrefix="1" applyNumberFormat="1" applyBorder="1" applyAlignment="1" applyProtection="1">
      <alignment horizontal="center" vertical="top"/>
      <protection hidden="1"/>
    </xf>
    <xf numFmtId="16" fontId="22" fillId="8" borderId="67" xfId="0" quotePrefix="1" applyNumberFormat="1" applyFont="1" applyFill="1" applyBorder="1" applyAlignment="1" applyProtection="1">
      <alignment horizontal="left" vertical="center"/>
      <protection hidden="1"/>
    </xf>
    <xf numFmtId="167" fontId="0" fillId="4" borderId="8" xfId="0" applyNumberFormat="1" applyFill="1" applyBorder="1" applyAlignment="1" applyProtection="1">
      <alignment vertical="top"/>
      <protection locked="0"/>
    </xf>
    <xf numFmtId="16" fontId="9" fillId="3" borderId="4" xfId="0" applyNumberFormat="1" applyFont="1" applyFill="1" applyBorder="1" applyAlignment="1" applyProtection="1">
      <alignment horizontal="center" vertical="top" wrapText="1"/>
      <protection hidden="1"/>
    </xf>
    <xf numFmtId="0" fontId="9" fillId="0" borderId="12" xfId="0" applyFont="1" applyBorder="1" applyAlignment="1" applyProtection="1">
      <alignment horizontal="center" vertical="top" wrapText="1"/>
      <protection hidden="1"/>
    </xf>
    <xf numFmtId="16" fontId="7" fillId="0" borderId="2" xfId="0" quotePrefix="1" applyNumberFormat="1" applyFont="1" applyBorder="1" applyAlignment="1" applyProtection="1">
      <alignment vertical="top"/>
      <protection hidden="1"/>
    </xf>
    <xf numFmtId="0" fontId="7" fillId="0" borderId="3" xfId="0" applyFont="1" applyBorder="1" applyAlignment="1" applyProtection="1">
      <alignment vertical="top" wrapText="1"/>
      <protection hidden="1"/>
    </xf>
    <xf numFmtId="16" fontId="0" fillId="0" borderId="58" xfId="0" quotePrefix="1" applyNumberFormat="1" applyBorder="1" applyAlignment="1" applyProtection="1">
      <alignment vertical="top"/>
      <protection hidden="1"/>
    </xf>
    <xf numFmtId="16" fontId="9" fillId="0" borderId="53" xfId="0" quotePrefix="1" applyNumberFormat="1" applyFont="1" applyBorder="1" applyAlignment="1" applyProtection="1">
      <alignment vertical="top"/>
      <protection hidden="1"/>
    </xf>
    <xf numFmtId="16" fontId="23" fillId="0" borderId="53" xfId="0" quotePrefix="1" applyNumberFormat="1" applyFont="1" applyBorder="1" applyAlignment="1" applyProtection="1">
      <alignment vertical="top"/>
      <protection hidden="1"/>
    </xf>
    <xf numFmtId="16" fontId="9" fillId="0" borderId="48" xfId="0" quotePrefix="1" applyNumberFormat="1" applyFont="1" applyBorder="1" applyAlignment="1" applyProtection="1">
      <alignment vertical="top"/>
      <protection hidden="1"/>
    </xf>
    <xf numFmtId="0" fontId="7" fillId="0" borderId="22" xfId="0" applyFont="1" applyBorder="1" applyAlignment="1" applyProtection="1">
      <alignment vertical="top" wrapText="1"/>
      <protection hidden="1"/>
    </xf>
    <xf numFmtId="4" fontId="7" fillId="0" borderId="48" xfId="0" applyNumberFormat="1" applyFont="1" applyBorder="1" applyAlignment="1" applyProtection="1">
      <alignment horizontal="center" vertical="center"/>
      <protection hidden="1"/>
    </xf>
    <xf numFmtId="0" fontId="7" fillId="0" borderId="23" xfId="0" applyFont="1" applyBorder="1" applyAlignment="1" applyProtection="1">
      <alignment vertical="top"/>
      <protection hidden="1"/>
    </xf>
    <xf numFmtId="167" fontId="0" fillId="0" borderId="50" xfId="0" applyNumberFormat="1" applyBorder="1" applyAlignment="1" applyProtection="1">
      <alignment vertical="top"/>
      <protection hidden="1"/>
    </xf>
    <xf numFmtId="0" fontId="0" fillId="0" borderId="36" xfId="0" applyBorder="1" applyAlignment="1" applyProtection="1">
      <alignment vertical="top"/>
      <protection hidden="1"/>
    </xf>
    <xf numFmtId="4" fontId="0" fillId="0" borderId="36" xfId="0" applyNumberFormat="1" applyBorder="1" applyAlignment="1" applyProtection="1">
      <alignment vertical="top"/>
      <protection hidden="1"/>
    </xf>
    <xf numFmtId="0" fontId="13" fillId="0" borderId="0" xfId="0" applyFont="1" applyAlignment="1" applyProtection="1">
      <alignment vertical="top" wrapText="1"/>
      <protection hidden="1"/>
    </xf>
    <xf numFmtId="49" fontId="0" fillId="0" borderId="0" xfId="0" applyNumberFormat="1" applyAlignment="1" applyProtection="1">
      <alignment vertical="top"/>
      <protection hidden="1"/>
    </xf>
    <xf numFmtId="49" fontId="6" fillId="0" borderId="0" xfId="0" applyNumberFormat="1" applyFont="1" applyAlignment="1" applyProtection="1">
      <alignment horizontal="center" vertical="center" wrapText="1"/>
      <protection hidden="1"/>
    </xf>
    <xf numFmtId="49" fontId="7" fillId="0" borderId="3" xfId="0" applyNumberFormat="1" applyFont="1" applyBorder="1" applyAlignment="1" applyProtection="1">
      <alignment vertical="center"/>
      <protection hidden="1"/>
    </xf>
    <xf numFmtId="49" fontId="7" fillId="0" borderId="0" xfId="0" quotePrefix="1" applyNumberFormat="1" applyFont="1" applyAlignment="1" applyProtection="1">
      <alignment vertical="top"/>
      <protection hidden="1"/>
    </xf>
    <xf numFmtId="49" fontId="9" fillId="0" borderId="8" xfId="0" applyNumberFormat="1" applyFont="1" applyBorder="1" applyAlignment="1" applyProtection="1">
      <alignment vertical="center"/>
      <protection hidden="1"/>
    </xf>
    <xf numFmtId="49" fontId="9" fillId="0" borderId="14" xfId="0" quotePrefix="1" applyNumberFormat="1" applyFont="1" applyBorder="1" applyAlignment="1" applyProtection="1">
      <alignment horizontal="left" vertical="top"/>
      <protection hidden="1"/>
    </xf>
    <xf numFmtId="49" fontId="9" fillId="0" borderId="47" xfId="0" quotePrefix="1" applyNumberFormat="1" applyFont="1" applyBorder="1" applyAlignment="1" applyProtection="1">
      <alignment horizontal="left" vertical="top"/>
      <protection hidden="1"/>
    </xf>
    <xf numFmtId="49" fontId="5" fillId="0" borderId="43" xfId="0" quotePrefix="1" applyNumberFormat="1" applyFont="1" applyBorder="1" applyAlignment="1" applyProtection="1">
      <alignment horizontal="right" vertical="top"/>
      <protection hidden="1"/>
    </xf>
    <xf numFmtId="49" fontId="5" fillId="0" borderId="9" xfId="0" quotePrefix="1" applyNumberFormat="1" applyFont="1" applyBorder="1" applyAlignment="1" applyProtection="1">
      <alignment horizontal="right" vertical="top"/>
      <protection hidden="1"/>
    </xf>
    <xf numFmtId="49" fontId="9" fillId="0" borderId="15" xfId="0" quotePrefix="1" applyNumberFormat="1" applyFont="1" applyBorder="1" applyAlignment="1" applyProtection="1">
      <alignment horizontal="left" vertical="top"/>
      <protection hidden="1"/>
    </xf>
    <xf numFmtId="49" fontId="5" fillId="0" borderId="47" xfId="0" applyNumberFormat="1" applyFont="1" applyBorder="1" applyAlignment="1" applyProtection="1">
      <alignment horizontal="right" vertical="top"/>
      <protection hidden="1"/>
    </xf>
    <xf numFmtId="49" fontId="5" fillId="0" borderId="15" xfId="0" applyNumberFormat="1" applyFont="1" applyBorder="1" applyAlignment="1" applyProtection="1">
      <alignment horizontal="right" vertical="top"/>
      <protection hidden="1"/>
    </xf>
    <xf numFmtId="49" fontId="5" fillId="0" borderId="55" xfId="0" quotePrefix="1" applyNumberFormat="1" applyFont="1" applyBorder="1" applyAlignment="1" applyProtection="1">
      <alignment horizontal="right" vertical="top"/>
      <protection hidden="1"/>
    </xf>
    <xf numFmtId="49" fontId="5" fillId="0" borderId="15" xfId="0" quotePrefix="1" applyNumberFormat="1" applyFont="1" applyBorder="1" applyAlignment="1" applyProtection="1">
      <alignment horizontal="right" vertical="top"/>
      <protection hidden="1"/>
    </xf>
    <xf numFmtId="49" fontId="9" fillId="0" borderId="9" xfId="0" applyNumberFormat="1" applyFont="1" applyBorder="1" applyAlignment="1" applyProtection="1">
      <alignment horizontal="left" vertical="top"/>
      <protection hidden="1"/>
    </xf>
    <xf numFmtId="49" fontId="9" fillId="0" borderId="49" xfId="0" applyNumberFormat="1" applyFont="1" applyBorder="1" applyAlignment="1" applyProtection="1">
      <alignment horizontal="left" vertical="top"/>
      <protection hidden="1"/>
    </xf>
    <xf numFmtId="49" fontId="5" fillId="0" borderId="15" xfId="0" applyNumberFormat="1" applyFont="1" applyBorder="1" applyAlignment="1" applyProtection="1">
      <alignment horizontal="left" vertical="top"/>
      <protection hidden="1"/>
    </xf>
    <xf numFmtId="49" fontId="5" fillId="0" borderId="47" xfId="0" quotePrefix="1" applyNumberFormat="1" applyFont="1" applyBorder="1" applyAlignment="1" applyProtection="1">
      <alignment horizontal="right" vertical="top"/>
      <protection hidden="1"/>
    </xf>
    <xf numFmtId="49" fontId="9" fillId="0" borderId="3" xfId="0" applyNumberFormat="1" applyFont="1" applyBorder="1" applyAlignment="1" applyProtection="1">
      <alignment horizontal="left" vertical="top"/>
      <protection hidden="1"/>
    </xf>
    <xf numFmtId="49" fontId="9" fillId="0" borderId="14" xfId="0" applyNumberFormat="1" applyFont="1" applyBorder="1" applyAlignment="1" applyProtection="1">
      <alignment horizontal="left" vertical="top"/>
      <protection hidden="1"/>
    </xf>
    <xf numFmtId="49" fontId="5" fillId="0" borderId="63" xfId="0" quotePrefix="1" applyNumberFormat="1" applyFont="1" applyBorder="1" applyAlignment="1" applyProtection="1">
      <alignment horizontal="right" vertical="top"/>
      <protection hidden="1"/>
    </xf>
    <xf numFmtId="49" fontId="5" fillId="0" borderId="0" xfId="0" quotePrefix="1" applyNumberFormat="1" applyFont="1" applyAlignment="1" applyProtection="1">
      <alignment horizontal="left" vertical="top"/>
      <protection hidden="1"/>
    </xf>
    <xf numFmtId="49" fontId="9" fillId="0" borderId="49" xfId="0" quotePrefix="1" applyNumberFormat="1" applyFont="1" applyBorder="1" applyAlignment="1" applyProtection="1">
      <alignment horizontal="left" vertical="top"/>
      <protection hidden="1"/>
    </xf>
    <xf numFmtId="49" fontId="5" fillId="0" borderId="12" xfId="0" quotePrefix="1" applyNumberFormat="1" applyFont="1" applyBorder="1" applyAlignment="1" applyProtection="1">
      <alignment horizontal="right" vertical="top"/>
      <protection hidden="1"/>
    </xf>
    <xf numFmtId="49" fontId="9" fillId="0" borderId="1" xfId="0" quotePrefix="1" applyNumberFormat="1" applyFont="1" applyBorder="1" applyAlignment="1" applyProtection="1">
      <alignment horizontal="left" vertical="top"/>
      <protection hidden="1"/>
    </xf>
    <xf numFmtId="49" fontId="5" fillId="0" borderId="1" xfId="0" quotePrefix="1" applyNumberFormat="1" applyFont="1" applyBorder="1" applyAlignment="1" applyProtection="1">
      <alignment horizontal="left" vertical="top"/>
      <protection hidden="1"/>
    </xf>
    <xf numFmtId="49" fontId="0" fillId="0" borderId="3" xfId="0" applyNumberFormat="1" applyBorder="1" applyAlignment="1" applyProtection="1">
      <alignment vertical="top"/>
      <protection hidden="1"/>
    </xf>
    <xf numFmtId="49" fontId="9" fillId="8" borderId="37" xfId="0" quotePrefix="1" applyNumberFormat="1" applyFont="1" applyFill="1" applyBorder="1" applyAlignment="1" applyProtection="1">
      <alignment horizontal="left" vertical="center"/>
      <protection hidden="1"/>
    </xf>
    <xf numFmtId="49" fontId="5" fillId="0" borderId="15" xfId="0" quotePrefix="1" applyNumberFormat="1" applyFont="1" applyBorder="1" applyAlignment="1" applyProtection="1">
      <alignment vertical="top"/>
      <protection hidden="1"/>
    </xf>
    <xf numFmtId="49" fontId="0" fillId="0" borderId="15" xfId="0" applyNumberFormat="1" applyBorder="1" applyAlignment="1" applyProtection="1">
      <alignment vertical="top"/>
      <protection hidden="1"/>
    </xf>
    <xf numFmtId="49" fontId="57" fillId="4" borderId="1" xfId="0" quotePrefix="1" applyNumberFormat="1" applyFont="1" applyFill="1" applyBorder="1" applyAlignment="1" applyProtection="1">
      <alignment vertical="center"/>
      <protection hidden="1"/>
    </xf>
    <xf numFmtId="49" fontId="0" fillId="0" borderId="14" xfId="0" applyNumberFormat="1" applyBorder="1" applyAlignment="1" applyProtection="1">
      <alignment vertical="top"/>
      <protection hidden="1"/>
    </xf>
    <xf numFmtId="49" fontId="0" fillId="0" borderId="9" xfId="0" applyNumberFormat="1" applyBorder="1" applyAlignment="1" applyProtection="1">
      <alignment vertical="top"/>
      <protection hidden="1"/>
    </xf>
    <xf numFmtId="0" fontId="17" fillId="0" borderId="9" xfId="0" applyFont="1" applyBorder="1" applyAlignment="1" applyProtection="1">
      <alignment vertical="top"/>
      <protection hidden="1"/>
    </xf>
    <xf numFmtId="0" fontId="17" fillId="0" borderId="0" xfId="0" applyFont="1" applyAlignment="1" applyProtection="1">
      <alignment horizontal="left" vertical="center"/>
      <protection locked="0" hidden="1"/>
    </xf>
    <xf numFmtId="0" fontId="58" fillId="0" borderId="0" xfId="0" applyFont="1" applyAlignment="1" applyProtection="1">
      <alignment vertical="top"/>
      <protection hidden="1"/>
    </xf>
    <xf numFmtId="0" fontId="59" fillId="0" borderId="0" xfId="0" applyFont="1" applyAlignment="1" applyProtection="1">
      <alignment horizontal="right" vertical="top"/>
      <protection hidden="1"/>
    </xf>
    <xf numFmtId="0" fontId="60" fillId="0" borderId="0" xfId="0" applyFont="1" applyAlignment="1" applyProtection="1">
      <alignment horizontal="right" vertical="top"/>
      <protection hidden="1"/>
    </xf>
    <xf numFmtId="0" fontId="60" fillId="0" borderId="0" xfId="0" applyFont="1" applyAlignment="1" applyProtection="1">
      <alignment horizontal="right" vertical="center"/>
      <protection hidden="1"/>
    </xf>
    <xf numFmtId="0" fontId="11" fillId="0" borderId="0" xfId="0" applyFont="1" applyAlignment="1" applyProtection="1">
      <alignment horizontal="right" vertical="top"/>
      <protection hidden="1"/>
    </xf>
    <xf numFmtId="0" fontId="61" fillId="0" borderId="0" xfId="0" applyFont="1" applyAlignment="1" applyProtection="1">
      <alignment horizontal="right" vertical="top"/>
      <protection hidden="1"/>
    </xf>
    <xf numFmtId="0" fontId="61" fillId="0" borderId="0" xfId="0" applyFont="1" applyAlignment="1" applyProtection="1">
      <alignment vertical="top"/>
      <protection hidden="1"/>
    </xf>
    <xf numFmtId="0" fontId="62" fillId="0" borderId="0" xfId="0" applyFont="1" applyAlignment="1" applyProtection="1">
      <alignment horizontal="right" vertical="top"/>
      <protection hidden="1"/>
    </xf>
    <xf numFmtId="0" fontId="63" fillId="0" borderId="0" xfId="0" applyFont="1" applyAlignment="1" applyProtection="1">
      <alignment vertical="top"/>
      <protection hidden="1"/>
    </xf>
    <xf numFmtId="0" fontId="63" fillId="0" borderId="0" xfId="0" applyFont="1" applyAlignment="1" applyProtection="1">
      <alignment vertical="center"/>
      <protection hidden="1"/>
    </xf>
    <xf numFmtId="0" fontId="63" fillId="0" borderId="0" xfId="0" applyFont="1"/>
    <xf numFmtId="0" fontId="7" fillId="12" borderId="38" xfId="1" applyFont="1" applyFill="1" applyBorder="1" applyAlignment="1" applyProtection="1">
      <alignment horizontal="center" vertical="top" wrapText="1"/>
      <protection hidden="1"/>
    </xf>
    <xf numFmtId="0" fontId="7" fillId="12" borderId="0" xfId="1" applyFont="1" applyFill="1" applyAlignment="1" applyProtection="1">
      <alignment horizontal="center" vertical="top" wrapText="1"/>
      <protection hidden="1"/>
    </xf>
    <xf numFmtId="0" fontId="7" fillId="15" borderId="38" xfId="1" applyFont="1" applyFill="1" applyBorder="1" applyAlignment="1" applyProtection="1">
      <alignment horizontal="center" vertical="top" wrapText="1"/>
      <protection hidden="1"/>
    </xf>
    <xf numFmtId="0" fontId="7" fillId="15" borderId="0" xfId="1" applyFont="1" applyFill="1" applyAlignment="1" applyProtection="1">
      <alignment horizontal="center" vertical="top" wrapText="1"/>
      <protection hidden="1"/>
    </xf>
    <xf numFmtId="0" fontId="7" fillId="16" borderId="38" xfId="1" applyFont="1" applyFill="1" applyBorder="1" applyAlignment="1" applyProtection="1">
      <alignment horizontal="center" vertical="top" wrapText="1"/>
      <protection hidden="1"/>
    </xf>
    <xf numFmtId="0" fontId="7" fillId="16" borderId="0" xfId="1" applyFont="1" applyFill="1" applyAlignment="1" applyProtection="1">
      <alignment horizontal="center" vertical="top" wrapText="1"/>
      <protection hidden="1"/>
    </xf>
    <xf numFmtId="0" fontId="64" fillId="0" borderId="11" xfId="0" applyFont="1" applyBorder="1" applyAlignment="1" applyProtection="1">
      <alignment textRotation="90"/>
      <protection hidden="1"/>
    </xf>
    <xf numFmtId="0" fontId="65" fillId="0" borderId="9" xfId="0" applyFont="1" applyBorder="1" applyAlignment="1" applyProtection="1">
      <alignment horizontal="left" vertical="center"/>
      <protection locked="0"/>
    </xf>
    <xf numFmtId="0" fontId="39" fillId="0" borderId="0" xfId="1" quotePrefix="1" applyFont="1" applyAlignment="1" applyProtection="1">
      <alignment vertical="top"/>
      <protection hidden="1"/>
    </xf>
    <xf numFmtId="0" fontId="36" fillId="0" borderId="37" xfId="2" quotePrefix="1" applyFont="1" applyBorder="1" applyAlignment="1" applyProtection="1">
      <alignment vertical="top" wrapText="1"/>
      <protection hidden="1"/>
    </xf>
    <xf numFmtId="0" fontId="36" fillId="0" borderId="50" xfId="2" applyFont="1" applyBorder="1" applyAlignment="1" applyProtection="1">
      <alignment vertical="top"/>
      <protection hidden="1"/>
    </xf>
    <xf numFmtId="4" fontId="36" fillId="0" borderId="50" xfId="2" applyNumberFormat="1" applyFont="1" applyBorder="1" applyAlignment="1" applyProtection="1">
      <alignment vertical="top"/>
      <protection hidden="1"/>
    </xf>
    <xf numFmtId="0" fontId="36" fillId="0" borderId="75" xfId="2" quotePrefix="1" applyFont="1" applyBorder="1" applyAlignment="1" applyProtection="1">
      <alignment vertical="top" wrapText="1"/>
      <protection hidden="1"/>
    </xf>
    <xf numFmtId="0" fontId="36" fillId="0" borderId="61" xfId="2" applyFont="1" applyBorder="1" applyAlignment="1" applyProtection="1">
      <alignment vertical="top" wrapText="1"/>
      <protection hidden="1"/>
    </xf>
    <xf numFmtId="3" fontId="0" fillId="0" borderId="1" xfId="0" applyNumberFormat="1" applyBorder="1" applyAlignment="1" applyProtection="1">
      <alignment vertical="top"/>
      <protection hidden="1"/>
    </xf>
    <xf numFmtId="3" fontId="0" fillId="0" borderId="17" xfId="0" applyNumberFormat="1" applyBorder="1" applyAlignment="1" applyProtection="1">
      <alignment vertical="top"/>
      <protection hidden="1"/>
    </xf>
    <xf numFmtId="3" fontId="0" fillId="0" borderId="12" xfId="0" applyNumberFormat="1" applyBorder="1" applyAlignment="1" applyProtection="1">
      <alignment vertical="top"/>
      <protection hidden="1"/>
    </xf>
    <xf numFmtId="0" fontId="22" fillId="0" borderId="5" xfId="1" applyFont="1" applyBorder="1" applyAlignment="1" applyProtection="1">
      <alignment horizontal="left" vertical="top"/>
      <protection hidden="1"/>
    </xf>
    <xf numFmtId="0" fontId="10" fillId="0" borderId="36" xfId="2" applyFont="1" applyBorder="1" applyAlignment="1" applyProtection="1">
      <alignment vertical="center"/>
      <protection hidden="1"/>
    </xf>
    <xf numFmtId="0" fontId="17" fillId="0" borderId="0" xfId="2" applyFont="1" applyAlignment="1" applyProtection="1">
      <alignment vertical="top"/>
      <protection hidden="1"/>
    </xf>
    <xf numFmtId="0" fontId="17" fillId="0" borderId="0" xfId="2" applyFont="1" applyProtection="1">
      <protection hidden="1"/>
    </xf>
    <xf numFmtId="0" fontId="49" fillId="0" borderId="0" xfId="0" applyFont="1" applyAlignment="1" applyProtection="1">
      <alignment horizontal="left" vertical="top" wrapText="1"/>
      <protection hidden="1"/>
    </xf>
    <xf numFmtId="16" fontId="4" fillId="0" borderId="12" xfId="0" quotePrefix="1" applyNumberFormat="1" applyFont="1" applyBorder="1" applyAlignment="1" applyProtection="1">
      <alignment horizontal="center" vertical="top"/>
      <protection hidden="1"/>
    </xf>
    <xf numFmtId="16" fontId="4" fillId="0" borderId="5" xfId="0" quotePrefix="1" applyNumberFormat="1" applyFont="1" applyBorder="1" applyAlignment="1" applyProtection="1">
      <alignment horizontal="center" vertical="top"/>
      <protection hidden="1"/>
    </xf>
    <xf numFmtId="4" fontId="0" fillId="0" borderId="79" xfId="0" applyNumberFormat="1" applyBorder="1" applyAlignment="1" applyProtection="1">
      <alignment vertical="top"/>
      <protection hidden="1"/>
    </xf>
    <xf numFmtId="4" fontId="0" fillId="0" borderId="15" xfId="0" applyNumberFormat="1" applyBorder="1" applyAlignment="1" applyProtection="1">
      <alignment vertical="top"/>
      <protection hidden="1"/>
    </xf>
    <xf numFmtId="0" fontId="0" fillId="0" borderId="10" xfId="0" applyBorder="1" applyAlignment="1" applyProtection="1">
      <alignment vertical="top" wrapText="1"/>
      <protection hidden="1"/>
    </xf>
    <xf numFmtId="4" fontId="0" fillId="0" borderId="10" xfId="0" applyNumberFormat="1" applyBorder="1" applyAlignment="1" applyProtection="1">
      <alignment vertical="top"/>
      <protection hidden="1"/>
    </xf>
    <xf numFmtId="16" fontId="5" fillId="0" borderId="15" xfId="0" quotePrefix="1" applyNumberFormat="1" applyFont="1" applyBorder="1" applyAlignment="1" applyProtection="1">
      <alignment horizontal="right" vertical="top"/>
      <protection hidden="1"/>
    </xf>
    <xf numFmtId="0" fontId="0" fillId="0" borderId="56" xfId="0" applyBorder="1" applyAlignment="1" applyProtection="1">
      <alignment horizontal="left" vertical="top"/>
      <protection hidden="1"/>
    </xf>
    <xf numFmtId="0" fontId="0" fillId="0" borderId="50" xfId="0" applyBorder="1" applyAlignment="1" applyProtection="1">
      <alignment horizontal="left" vertical="top"/>
      <protection hidden="1"/>
    </xf>
    <xf numFmtId="0" fontId="0" fillId="0" borderId="57" xfId="0" applyBorder="1" applyAlignment="1" applyProtection="1">
      <alignment horizontal="left" vertical="top"/>
      <protection hidden="1"/>
    </xf>
    <xf numFmtId="0" fontId="9" fillId="0" borderId="14" xfId="0" quotePrefix="1" applyFont="1" applyBorder="1" applyAlignment="1" applyProtection="1">
      <alignment horizontal="left" vertical="top"/>
      <protection hidden="1"/>
    </xf>
    <xf numFmtId="0" fontId="9" fillId="0" borderId="1" xfId="0" quotePrefix="1" applyFont="1" applyBorder="1" applyAlignment="1" applyProtection="1">
      <alignment horizontal="left" vertical="top"/>
      <protection hidden="1"/>
    </xf>
    <xf numFmtId="0" fontId="24" fillId="8" borderId="0" xfId="0" quotePrefix="1" applyFont="1" applyFill="1" applyAlignment="1" applyProtection="1">
      <alignment horizontal="left" vertical="center" wrapText="1"/>
      <protection hidden="1"/>
    </xf>
    <xf numFmtId="4" fontId="0" fillId="0" borderId="65" xfId="0" applyNumberFormat="1" applyBorder="1" applyAlignment="1" applyProtection="1">
      <alignment vertical="top"/>
      <protection hidden="1"/>
    </xf>
    <xf numFmtId="0" fontId="66" fillId="0" borderId="50" xfId="0" applyFont="1" applyBorder="1" applyAlignment="1" applyProtection="1">
      <alignment horizontal="left" vertical="top"/>
      <protection hidden="1"/>
    </xf>
    <xf numFmtId="0" fontId="66" fillId="0" borderId="57" xfId="0" applyFont="1" applyBorder="1" applyAlignment="1" applyProtection="1">
      <alignment horizontal="left" vertical="top"/>
      <protection hidden="1"/>
    </xf>
    <xf numFmtId="4" fontId="0" fillId="0" borderId="43" xfId="0" applyNumberFormat="1" applyBorder="1" applyAlignment="1" applyProtection="1">
      <alignment vertical="top"/>
      <protection hidden="1"/>
    </xf>
    <xf numFmtId="0" fontId="66" fillId="0" borderId="56" xfId="0" applyFont="1" applyBorder="1" applyAlignment="1" applyProtection="1">
      <alignment horizontal="left" vertical="top"/>
      <protection hidden="1"/>
    </xf>
    <xf numFmtId="0" fontId="17" fillId="0" borderId="0" xfId="0" applyFont="1" applyAlignment="1" applyProtection="1">
      <alignment vertical="top"/>
      <protection locked="0" hidden="1"/>
    </xf>
    <xf numFmtId="0" fontId="17" fillId="0" borderId="0" xfId="0" applyFont="1" applyAlignment="1" applyProtection="1">
      <alignment vertical="center"/>
      <protection locked="0" hidden="1"/>
    </xf>
    <xf numFmtId="0" fontId="13" fillId="0" borderId="3" xfId="0" applyFont="1" applyBorder="1" applyAlignment="1" applyProtection="1">
      <alignment vertical="top" wrapText="1"/>
      <protection hidden="1"/>
    </xf>
    <xf numFmtId="0" fontId="5" fillId="0" borderId="3" xfId="0" applyFont="1" applyBorder="1" applyAlignment="1" applyProtection="1">
      <alignment vertical="top"/>
      <protection hidden="1"/>
    </xf>
    <xf numFmtId="0" fontId="0" fillId="0" borderId="45" xfId="0" applyBorder="1" applyAlignment="1" applyProtection="1">
      <alignment horizontal="center" vertical="center"/>
      <protection hidden="1"/>
    </xf>
    <xf numFmtId="0" fontId="19" fillId="0" borderId="61" xfId="1" applyFont="1" applyBorder="1" applyAlignment="1" applyProtection="1">
      <alignment horizontal="center" vertical="top"/>
      <protection hidden="1"/>
    </xf>
    <xf numFmtId="2" fontId="25" fillId="3" borderId="40" xfId="1" applyNumberFormat="1" applyFont="1" applyFill="1" applyBorder="1" applyAlignment="1" applyProtection="1">
      <alignment horizontal="center" vertical="center" wrapText="1"/>
      <protection hidden="1"/>
    </xf>
    <xf numFmtId="0" fontId="19" fillId="0" borderId="53" xfId="2" applyFont="1" applyBorder="1" applyAlignment="1" applyProtection="1">
      <alignment horizontal="center" vertical="top"/>
      <protection hidden="1"/>
    </xf>
    <xf numFmtId="4" fontId="43" fillId="0" borderId="52" xfId="2" applyNumberFormat="1" applyFont="1" applyBorder="1" applyAlignment="1" applyProtection="1">
      <alignment vertical="top"/>
      <protection hidden="1"/>
    </xf>
    <xf numFmtId="0" fontId="0" fillId="0" borderId="1" xfId="2" applyFont="1" applyBorder="1" applyAlignment="1" applyProtection="1">
      <alignment horizontal="center" vertical="top"/>
      <protection hidden="1"/>
    </xf>
    <xf numFmtId="0" fontId="7" fillId="0" borderId="13" xfId="0" applyFont="1" applyBorder="1" applyAlignment="1" applyProtection="1">
      <alignment horizontal="left" vertical="center"/>
      <protection hidden="1"/>
    </xf>
    <xf numFmtId="0" fontId="7" fillId="0" borderId="11" xfId="0" applyFont="1" applyBorder="1" applyAlignment="1" applyProtection="1">
      <alignment vertical="center"/>
      <protection hidden="1"/>
    </xf>
    <xf numFmtId="0" fontId="7" fillId="0" borderId="0" xfId="0" applyFont="1" applyAlignment="1" applyProtection="1">
      <alignment vertical="center"/>
      <protection hidden="1"/>
    </xf>
    <xf numFmtId="0" fontId="7" fillId="0" borderId="13" xfId="0" applyFont="1" applyBorder="1" applyAlignment="1" applyProtection="1">
      <alignment vertical="center"/>
      <protection hidden="1"/>
    </xf>
    <xf numFmtId="0" fontId="6" fillId="0" borderId="0" xfId="0" applyFont="1" applyAlignment="1" applyProtection="1">
      <alignment vertical="center" wrapText="1"/>
      <protection hidden="1"/>
    </xf>
    <xf numFmtId="0" fontId="7" fillId="0" borderId="50" xfId="0" applyFont="1" applyBorder="1" applyAlignment="1" applyProtection="1">
      <alignment vertical="center"/>
      <protection hidden="1"/>
    </xf>
    <xf numFmtId="0" fontId="7" fillId="0" borderId="57" xfId="0" applyFont="1" applyBorder="1" applyAlignment="1" applyProtection="1">
      <alignment vertical="center"/>
      <protection hidden="1"/>
    </xf>
    <xf numFmtId="0" fontId="7" fillId="0" borderId="44" xfId="0" applyFont="1" applyBorder="1" applyAlignment="1" applyProtection="1">
      <alignment horizontal="left" vertical="center"/>
      <protection hidden="1"/>
    </xf>
    <xf numFmtId="0" fontId="0" fillId="3" borderId="0" xfId="0" applyFill="1" applyAlignment="1">
      <alignment vertical="center"/>
    </xf>
    <xf numFmtId="0" fontId="7" fillId="0" borderId="8" xfId="0" applyFont="1" applyBorder="1"/>
    <xf numFmtId="0" fontId="5" fillId="0" borderId="2" xfId="0" applyFont="1" applyBorder="1" applyAlignment="1">
      <alignment vertical="center"/>
    </xf>
    <xf numFmtId="0" fontId="0" fillId="0" borderId="4" xfId="0" applyBorder="1"/>
    <xf numFmtId="0" fontId="5" fillId="0" borderId="21" xfId="0" applyFont="1" applyBorder="1" applyAlignment="1">
      <alignment vertical="center"/>
    </xf>
    <xf numFmtId="0" fontId="0" fillId="0" borderId="48" xfId="0" applyBorder="1"/>
    <xf numFmtId="0" fontId="20" fillId="0" borderId="0" xfId="0" applyFont="1" applyAlignment="1" applyProtection="1">
      <alignment vertical="center"/>
      <protection locked="0" hidden="1"/>
    </xf>
    <xf numFmtId="0" fontId="0" fillId="0" borderId="0" xfId="0" applyAlignment="1" applyProtection="1">
      <alignment vertical="center"/>
      <protection locked="0"/>
    </xf>
    <xf numFmtId="0" fontId="29" fillId="0" borderId="0" xfId="0" applyFont="1" applyAlignment="1" applyProtection="1">
      <alignment vertical="center"/>
      <protection locked="0" hidden="1"/>
    </xf>
    <xf numFmtId="0" fontId="29" fillId="0" borderId="0" xfId="0" quotePrefix="1" applyFont="1" applyAlignment="1" applyProtection="1">
      <alignment vertical="center"/>
      <protection locked="0" hidden="1"/>
    </xf>
    <xf numFmtId="0" fontId="0" fillId="0" borderId="0" xfId="0" quotePrefix="1" applyAlignment="1" applyProtection="1">
      <alignment vertical="center"/>
      <protection locked="0" hidden="1"/>
    </xf>
    <xf numFmtId="2" fontId="0" fillId="0" borderId="54" xfId="2" applyNumberFormat="1" applyFont="1" applyBorder="1" applyAlignment="1" applyProtection="1">
      <alignment horizontal="center" vertical="top"/>
      <protection hidden="1"/>
    </xf>
    <xf numFmtId="0" fontId="17" fillId="0" borderId="0" xfId="0" applyFont="1" applyProtection="1">
      <protection locked="0" hidden="1"/>
    </xf>
    <xf numFmtId="4" fontId="0" fillId="0" borderId="0" xfId="0" applyNumberFormat="1" applyAlignment="1" applyProtection="1">
      <alignment vertical="top" wrapText="1"/>
      <protection locked="0" hidden="1"/>
    </xf>
    <xf numFmtId="4" fontId="0" fillId="0" borderId="0" xfId="0" applyNumberFormat="1" applyAlignment="1" applyProtection="1">
      <alignment vertical="center" wrapText="1"/>
      <protection locked="0" hidden="1"/>
    </xf>
    <xf numFmtId="0" fontId="18" fillId="0" borderId="0" xfId="0" applyFont="1" applyProtection="1">
      <protection locked="0" hidden="1"/>
    </xf>
    <xf numFmtId="0" fontId="17" fillId="0" borderId="0" xfId="0" applyFont="1" applyAlignment="1" applyProtection="1">
      <alignment vertical="top" wrapText="1"/>
      <protection locked="0" hidden="1"/>
    </xf>
    <xf numFmtId="0" fontId="41" fillId="0" borderId="53" xfId="0" applyFont="1" applyBorder="1" applyAlignment="1" applyProtection="1">
      <alignment vertical="center"/>
      <protection locked="0" hidden="1"/>
    </xf>
    <xf numFmtId="0" fontId="17" fillId="0" borderId="36" xfId="0" applyFont="1" applyBorder="1" applyAlignment="1" applyProtection="1">
      <alignment vertical="center"/>
      <protection locked="0" hidden="1"/>
    </xf>
    <xf numFmtId="0" fontId="17" fillId="0" borderId="62" xfId="0" applyFont="1" applyBorder="1" applyAlignment="1" applyProtection="1">
      <alignment vertical="center"/>
      <protection locked="0" hidden="1"/>
    </xf>
    <xf numFmtId="49" fontId="5" fillId="0" borderId="80" xfId="0" applyNumberFormat="1" applyFont="1" applyBorder="1" applyAlignment="1" applyProtection="1">
      <alignment vertical="center"/>
      <protection hidden="1"/>
    </xf>
    <xf numFmtId="16" fontId="0" fillId="0" borderId="23" xfId="0" quotePrefix="1" applyNumberFormat="1" applyBorder="1" applyAlignment="1" applyProtection="1">
      <alignment horizontal="left" vertical="top"/>
      <protection hidden="1"/>
    </xf>
    <xf numFmtId="0" fontId="38" fillId="3" borderId="0" xfId="0" applyFont="1" applyFill="1" applyAlignment="1">
      <alignment vertical="center"/>
    </xf>
    <xf numFmtId="0" fontId="0" fillId="3" borderId="0" xfId="0" applyFill="1"/>
    <xf numFmtId="4" fontId="68" fillId="0" borderId="1" xfId="0" applyNumberFormat="1" applyFont="1" applyBorder="1" applyAlignment="1" applyProtection="1">
      <alignment vertical="top"/>
      <protection locked="0"/>
    </xf>
    <xf numFmtId="4" fontId="68" fillId="0" borderId="1" xfId="0" applyNumberFormat="1" applyFont="1" applyBorder="1" applyAlignment="1" applyProtection="1">
      <alignment horizontal="right" vertical="top"/>
      <protection locked="0"/>
    </xf>
    <xf numFmtId="4" fontId="39" fillId="0" borderId="0" xfId="2" applyNumberFormat="1" applyFont="1" applyAlignment="1" applyProtection="1">
      <alignment vertical="top"/>
      <protection hidden="1"/>
    </xf>
    <xf numFmtId="0" fontId="36" fillId="0" borderId="0" xfId="2" applyFont="1" applyAlignment="1" applyProtection="1">
      <alignment vertical="top" wrapText="1"/>
      <protection hidden="1"/>
    </xf>
    <xf numFmtId="0" fontId="36" fillId="0" borderId="61" xfId="2" quotePrefix="1" applyFont="1" applyBorder="1" applyAlignment="1" applyProtection="1">
      <alignment vertical="top" wrapText="1"/>
      <protection hidden="1"/>
    </xf>
    <xf numFmtId="0" fontId="36" fillId="0" borderId="50" xfId="2" applyFont="1" applyBorder="1" applyAlignment="1" applyProtection="1">
      <alignment vertical="top" wrapText="1"/>
      <protection hidden="1"/>
    </xf>
    <xf numFmtId="0" fontId="39" fillId="0" borderId="50" xfId="1" quotePrefix="1" applyFont="1" applyBorder="1" applyAlignment="1" applyProtection="1">
      <alignment vertical="top"/>
      <protection hidden="1"/>
    </xf>
    <xf numFmtId="167" fontId="5" fillId="0" borderId="0" xfId="0" applyNumberFormat="1" applyFont="1" applyAlignment="1" applyProtection="1">
      <alignment vertical="top"/>
      <protection hidden="1"/>
    </xf>
    <xf numFmtId="0" fontId="0" fillId="3" borderId="2" xfId="1" applyFont="1" applyFill="1" applyBorder="1" applyAlignment="1" applyProtection="1">
      <alignment horizontal="center" vertical="top"/>
      <protection hidden="1"/>
    </xf>
    <xf numFmtId="0" fontId="46" fillId="0" borderId="33" xfId="1" applyFont="1" applyBorder="1" applyAlignment="1" applyProtection="1">
      <alignment vertical="top" wrapText="1"/>
      <protection hidden="1"/>
    </xf>
    <xf numFmtId="2" fontId="0" fillId="3" borderId="35" xfId="1" applyNumberFormat="1" applyFont="1" applyFill="1" applyBorder="1" applyAlignment="1" applyProtection="1">
      <alignment horizontal="center" vertical="top" wrapText="1"/>
      <protection hidden="1"/>
    </xf>
    <xf numFmtId="0" fontId="8" fillId="0" borderId="38" xfId="1" applyFont="1" applyBorder="1" applyAlignment="1" applyProtection="1">
      <alignment vertical="top"/>
      <protection hidden="1"/>
    </xf>
    <xf numFmtId="0" fontId="8" fillId="0" borderId="13" xfId="1" applyFont="1" applyBorder="1" applyAlignment="1" applyProtection="1">
      <alignment vertical="top"/>
      <protection hidden="1"/>
    </xf>
    <xf numFmtId="0" fontId="0" fillId="3" borderId="58" xfId="1" applyFont="1" applyFill="1" applyBorder="1" applyAlignment="1" applyProtection="1">
      <alignment horizontal="center" vertical="top"/>
      <protection hidden="1"/>
    </xf>
    <xf numFmtId="0" fontId="46" fillId="0" borderId="52" xfId="1" applyFont="1" applyBorder="1" applyAlignment="1" applyProtection="1">
      <alignment vertical="top" wrapText="1"/>
      <protection hidden="1"/>
    </xf>
    <xf numFmtId="2" fontId="0" fillId="3" borderId="54" xfId="1" applyNumberFormat="1" applyFont="1" applyFill="1" applyBorder="1" applyAlignment="1" applyProtection="1">
      <alignment horizontal="center" vertical="top" wrapText="1"/>
      <protection hidden="1"/>
    </xf>
    <xf numFmtId="0" fontId="8" fillId="0" borderId="73" xfId="1" applyFont="1" applyBorder="1" applyAlignment="1" applyProtection="1">
      <alignment vertical="top"/>
      <protection hidden="1"/>
    </xf>
    <xf numFmtId="0" fontId="8" fillId="0" borderId="57" xfId="1" applyFont="1" applyBorder="1" applyAlignment="1" applyProtection="1">
      <alignment vertical="top"/>
      <protection hidden="1"/>
    </xf>
    <xf numFmtId="0" fontId="0" fillId="0" borderId="58" xfId="1" applyFont="1" applyBorder="1" applyAlignment="1" applyProtection="1">
      <alignment horizontal="center" vertical="top"/>
      <protection hidden="1"/>
    </xf>
    <xf numFmtId="0" fontId="43" fillId="0" borderId="52" xfId="1" applyFont="1" applyBorder="1" applyAlignment="1" applyProtection="1">
      <alignment vertical="top" wrapText="1"/>
      <protection hidden="1"/>
    </xf>
    <xf numFmtId="2" fontId="0" fillId="0" borderId="54" xfId="1" applyNumberFormat="1" applyFont="1" applyBorder="1" applyAlignment="1" applyProtection="1">
      <alignment horizontal="center" vertical="top" wrapText="1"/>
      <protection hidden="1"/>
    </xf>
    <xf numFmtId="2" fontId="20" fillId="0" borderId="39" xfId="1" applyNumberFormat="1" applyFont="1" applyBorder="1" applyAlignment="1" applyProtection="1">
      <alignment horizontal="center" vertical="top" wrapText="1"/>
      <protection hidden="1"/>
    </xf>
    <xf numFmtId="4" fontId="20" fillId="0" borderId="57" xfId="1" applyNumberFormat="1" applyFont="1" applyBorder="1" applyAlignment="1" applyProtection="1">
      <alignment horizontal="center" vertical="top"/>
      <protection hidden="1"/>
    </xf>
    <xf numFmtId="2" fontId="20" fillId="0" borderId="73" xfId="1" applyNumberFormat="1" applyFont="1" applyBorder="1" applyAlignment="1" applyProtection="1">
      <alignment horizontal="center" vertical="top" wrapText="1"/>
      <protection hidden="1"/>
    </xf>
    <xf numFmtId="0" fontId="8" fillId="0" borderId="39" xfId="1" applyFont="1" applyBorder="1" applyAlignment="1" applyProtection="1">
      <alignment vertical="top"/>
      <protection hidden="1"/>
    </xf>
    <xf numFmtId="0" fontId="46" fillId="0" borderId="36" xfId="1" applyFont="1" applyBorder="1" applyAlignment="1" applyProtection="1">
      <alignment vertical="top" wrapText="1"/>
      <protection hidden="1"/>
    </xf>
    <xf numFmtId="0" fontId="0" fillId="3" borderId="11" xfId="1" applyFont="1" applyFill="1" applyBorder="1" applyAlignment="1" applyProtection="1">
      <alignment horizontal="center" vertical="top"/>
      <protection hidden="1"/>
    </xf>
    <xf numFmtId="0" fontId="20" fillId="0" borderId="52" xfId="1" applyFont="1" applyBorder="1" applyAlignment="1" applyProtection="1">
      <alignment vertical="top" wrapText="1"/>
      <protection hidden="1"/>
    </xf>
    <xf numFmtId="0" fontId="0" fillId="3" borderId="58" xfId="2" applyFont="1" applyFill="1" applyBorder="1" applyAlignment="1" applyProtection="1">
      <alignment horizontal="center" vertical="top"/>
      <protection hidden="1"/>
    </xf>
    <xf numFmtId="0" fontId="46" fillId="0" borderId="33" xfId="2" applyFont="1" applyBorder="1" applyAlignment="1" applyProtection="1">
      <alignment vertical="top" wrapText="1"/>
      <protection hidden="1"/>
    </xf>
    <xf numFmtId="0" fontId="8" fillId="0" borderId="73" xfId="2" applyFont="1" applyBorder="1" applyAlignment="1" applyProtection="1">
      <alignment vertical="top"/>
      <protection hidden="1"/>
    </xf>
    <xf numFmtId="0" fontId="8" fillId="0" borderId="57" xfId="2" applyFont="1" applyBorder="1" applyAlignment="1" applyProtection="1">
      <alignment vertical="top"/>
      <protection hidden="1"/>
    </xf>
    <xf numFmtId="0" fontId="46" fillId="0" borderId="52" xfId="2" applyFont="1" applyBorder="1" applyAlignment="1" applyProtection="1">
      <alignment vertical="top" wrapText="1"/>
      <protection hidden="1"/>
    </xf>
    <xf numFmtId="0" fontId="8" fillId="0" borderId="38" xfId="2" applyFont="1" applyBorder="1" applyAlignment="1" applyProtection="1">
      <alignment vertical="top"/>
      <protection hidden="1"/>
    </xf>
    <xf numFmtId="0" fontId="8" fillId="0" borderId="13" xfId="2" applyFont="1" applyBorder="1" applyAlignment="1" applyProtection="1">
      <alignment vertical="top"/>
      <protection hidden="1"/>
    </xf>
    <xf numFmtId="0" fontId="0" fillId="3" borderId="11" xfId="2" applyFont="1" applyFill="1" applyBorder="1" applyAlignment="1" applyProtection="1">
      <alignment horizontal="center" vertical="top"/>
      <protection hidden="1"/>
    </xf>
    <xf numFmtId="0" fontId="46" fillId="0" borderId="36" xfId="2" applyFont="1" applyBorder="1" applyAlignment="1" applyProtection="1">
      <alignment vertical="top" wrapText="1"/>
      <protection hidden="1"/>
    </xf>
    <xf numFmtId="2" fontId="20" fillId="0" borderId="38" xfId="2" quotePrefix="1" applyNumberFormat="1" applyFont="1" applyBorder="1" applyAlignment="1" applyProtection="1">
      <alignment horizontal="center" vertical="top" wrapText="1"/>
      <protection hidden="1"/>
    </xf>
    <xf numFmtId="0" fontId="0" fillId="3" borderId="78" xfId="2" applyFont="1" applyFill="1" applyBorder="1" applyAlignment="1" applyProtection="1">
      <alignment horizontal="center" vertical="top"/>
      <protection hidden="1"/>
    </xf>
    <xf numFmtId="0" fontId="21" fillId="0" borderId="52" xfId="2" applyFont="1" applyBorder="1" applyAlignment="1" applyProtection="1">
      <alignment vertical="top" wrapText="1"/>
      <protection hidden="1"/>
    </xf>
    <xf numFmtId="0" fontId="21" fillId="0" borderId="33" xfId="2" applyFont="1" applyBorder="1" applyAlignment="1" applyProtection="1">
      <alignment vertical="top" wrapText="1"/>
      <protection hidden="1"/>
    </xf>
    <xf numFmtId="0" fontId="21" fillId="0" borderId="36" xfId="2" applyFont="1" applyBorder="1" applyAlignment="1" applyProtection="1">
      <alignment vertical="top" wrapText="1"/>
      <protection hidden="1"/>
    </xf>
    <xf numFmtId="0" fontId="5" fillId="3" borderId="2" xfId="1" applyFont="1" applyFill="1" applyBorder="1" applyAlignment="1" applyProtection="1">
      <alignment horizontal="center" vertical="top"/>
      <protection hidden="1"/>
    </xf>
    <xf numFmtId="0" fontId="5" fillId="3" borderId="58" xfId="1" applyFont="1" applyFill="1" applyBorder="1" applyAlignment="1" applyProtection="1">
      <alignment horizontal="center" vertical="top"/>
      <protection hidden="1"/>
    </xf>
    <xf numFmtId="0" fontId="5" fillId="3" borderId="11" xfId="1" applyFont="1" applyFill="1" applyBorder="1" applyAlignment="1" applyProtection="1">
      <alignment horizontal="center" vertical="top"/>
      <protection hidden="1"/>
    </xf>
    <xf numFmtId="0" fontId="5" fillId="3" borderId="11" xfId="1" quotePrefix="1" applyFont="1" applyFill="1" applyBorder="1" applyAlignment="1" applyProtection="1">
      <alignment horizontal="center" vertical="top"/>
      <protection hidden="1"/>
    </xf>
    <xf numFmtId="0" fontId="5" fillId="3" borderId="58" xfId="1" quotePrefix="1" applyFont="1" applyFill="1" applyBorder="1" applyAlignment="1" applyProtection="1">
      <alignment horizontal="center" vertical="top"/>
      <protection hidden="1"/>
    </xf>
    <xf numFmtId="0" fontId="0" fillId="3" borderId="3" xfId="1" applyFont="1" applyFill="1" applyBorder="1" applyAlignment="1" applyProtection="1">
      <alignment vertical="top" wrapText="1"/>
      <protection hidden="1"/>
    </xf>
    <xf numFmtId="0" fontId="19" fillId="4" borderId="53" xfId="1" applyFont="1" applyFill="1" applyBorder="1" applyAlignment="1" applyProtection="1">
      <alignment vertical="top" wrapText="1"/>
      <protection locked="0"/>
    </xf>
    <xf numFmtId="0" fontId="0" fillId="3" borderId="3" xfId="1" applyFont="1" applyFill="1" applyBorder="1" applyAlignment="1" applyProtection="1">
      <alignment vertical="top" wrapText="1"/>
      <protection locked="0"/>
    </xf>
    <xf numFmtId="0" fontId="0" fillId="3" borderId="0" xfId="1" applyFont="1" applyFill="1" applyAlignment="1" applyProtection="1">
      <alignment vertical="top" wrapText="1"/>
      <protection locked="0"/>
    </xf>
    <xf numFmtId="0" fontId="0" fillId="3" borderId="59" xfId="1" applyFont="1" applyFill="1" applyBorder="1" applyAlignment="1" applyProtection="1">
      <alignment vertical="top" wrapText="1"/>
      <protection hidden="1"/>
    </xf>
    <xf numFmtId="0" fontId="0" fillId="4" borderId="53" xfId="1" applyFont="1" applyFill="1" applyBorder="1" applyAlignment="1" applyProtection="1">
      <alignment vertical="top" wrapText="1"/>
      <protection locked="0"/>
    </xf>
    <xf numFmtId="0" fontId="5" fillId="3" borderId="58" xfId="2" applyFont="1" applyFill="1" applyBorder="1" applyAlignment="1" applyProtection="1">
      <alignment horizontal="center" vertical="top"/>
      <protection hidden="1"/>
    </xf>
    <xf numFmtId="0" fontId="5" fillId="3" borderId="58" xfId="2" quotePrefix="1" applyFont="1" applyFill="1" applyBorder="1" applyAlignment="1" applyProtection="1">
      <alignment horizontal="center" vertical="top"/>
      <protection hidden="1"/>
    </xf>
    <xf numFmtId="0" fontId="5" fillId="3" borderId="11" xfId="2" applyFont="1" applyFill="1" applyBorder="1" applyAlignment="1" applyProtection="1">
      <alignment horizontal="center" vertical="top"/>
      <protection hidden="1"/>
    </xf>
    <xf numFmtId="0" fontId="0" fillId="3" borderId="53" xfId="1" applyFont="1" applyFill="1" applyBorder="1" applyAlignment="1" applyProtection="1">
      <alignment vertical="top" wrapText="1"/>
      <protection hidden="1"/>
    </xf>
    <xf numFmtId="44" fontId="0" fillId="0" borderId="0" xfId="6" applyFont="1"/>
    <xf numFmtId="0" fontId="0" fillId="0" borderId="0" xfId="0" quotePrefix="1"/>
    <xf numFmtId="167" fontId="0" fillId="0" borderId="0" xfId="0" applyNumberFormat="1"/>
    <xf numFmtId="166" fontId="0" fillId="0" borderId="0" xfId="0" applyNumberFormat="1"/>
    <xf numFmtId="0" fontId="7" fillId="0" borderId="0" xfId="0" applyFont="1"/>
    <xf numFmtId="167" fontId="7" fillId="0" borderId="0" xfId="0" applyNumberFormat="1" applyFont="1"/>
    <xf numFmtId="16" fontId="0" fillId="0" borderId="0" xfId="0" applyNumberFormat="1"/>
    <xf numFmtId="0" fontId="0" fillId="17" borderId="81" xfId="0" applyFill="1" applyBorder="1"/>
    <xf numFmtId="0" fontId="0" fillId="17" borderId="82" xfId="0" applyFill="1" applyBorder="1"/>
    <xf numFmtId="167" fontId="0" fillId="17" borderId="82" xfId="0" applyNumberFormat="1" applyFill="1" applyBorder="1"/>
    <xf numFmtId="0" fontId="69" fillId="0" borderId="0" xfId="0" applyFont="1"/>
    <xf numFmtId="167" fontId="69" fillId="0" borderId="0" xfId="0" applyNumberFormat="1" applyFont="1"/>
    <xf numFmtId="0" fontId="70" fillId="0" borderId="44" xfId="3" applyFont="1" applyBorder="1" applyAlignment="1" applyProtection="1">
      <alignment vertical="top"/>
      <protection hidden="1"/>
    </xf>
    <xf numFmtId="0" fontId="70" fillId="0" borderId="46" xfId="3" applyFont="1" applyBorder="1" applyAlignment="1" applyProtection="1">
      <alignment vertical="top"/>
      <protection hidden="1"/>
    </xf>
    <xf numFmtId="0" fontId="70" fillId="0" borderId="44" xfId="3" applyFont="1" applyBorder="1" applyAlignment="1">
      <alignment vertical="top"/>
    </xf>
    <xf numFmtId="0" fontId="70" fillId="0" borderId="46" xfId="3" applyFont="1" applyBorder="1" applyAlignment="1">
      <alignment vertical="top"/>
    </xf>
    <xf numFmtId="0" fontId="70" fillId="0" borderId="46" xfId="0" applyFont="1" applyBorder="1" applyAlignment="1" applyProtection="1">
      <alignment vertical="top"/>
      <protection hidden="1"/>
    </xf>
    <xf numFmtId="0" fontId="70" fillId="0" borderId="5" xfId="3" applyFont="1" applyBorder="1" applyAlignment="1" applyProtection="1">
      <alignment vertical="top"/>
      <protection hidden="1"/>
    </xf>
    <xf numFmtId="0" fontId="70" fillId="0" borderId="6" xfId="3" applyFont="1" applyBorder="1" applyAlignment="1" applyProtection="1">
      <alignment vertical="top"/>
      <protection hidden="1"/>
    </xf>
    <xf numFmtId="0" fontId="70" fillId="0" borderId="0" xfId="0" applyFont="1" applyAlignment="1" applyProtection="1">
      <alignment vertical="top"/>
      <protection hidden="1"/>
    </xf>
    <xf numFmtId="0" fontId="9" fillId="3" borderId="3" xfId="0" applyFont="1" applyFill="1" applyBorder="1" applyAlignment="1" applyProtection="1">
      <alignment horizontal="right" vertical="center"/>
      <protection hidden="1"/>
    </xf>
    <xf numFmtId="0" fontId="0" fillId="0" borderId="0" xfId="0" applyProtection="1">
      <protection hidden="1"/>
    </xf>
    <xf numFmtId="0" fontId="17" fillId="0" borderId="0" xfId="0" quotePrefix="1" applyFont="1" applyAlignment="1" applyProtection="1">
      <alignment vertical="center"/>
      <protection locked="0" hidden="1"/>
    </xf>
    <xf numFmtId="0" fontId="0" fillId="0" borderId="33" xfId="1" applyFont="1" applyBorder="1" applyAlignment="1" applyProtection="1">
      <alignment vertical="top"/>
      <protection locked="0"/>
    </xf>
    <xf numFmtId="0" fontId="34" fillId="0" borderId="36" xfId="1" quotePrefix="1" applyFont="1" applyBorder="1" applyAlignment="1" applyProtection="1">
      <alignment horizontal="center" vertical="top"/>
      <protection hidden="1"/>
    </xf>
    <xf numFmtId="0" fontId="0" fillId="0" borderId="52" xfId="1" applyFont="1" applyBorder="1" applyAlignment="1" applyProtection="1">
      <alignment vertical="top"/>
      <protection locked="0"/>
    </xf>
    <xf numFmtId="0" fontId="34" fillId="0" borderId="62" xfId="1" quotePrefix="1" applyFont="1" applyBorder="1" applyAlignment="1" applyProtection="1">
      <alignment horizontal="center" vertical="top"/>
      <protection hidden="1"/>
    </xf>
    <xf numFmtId="0" fontId="0" fillId="0" borderId="36" xfId="1" applyFont="1" applyBorder="1" applyAlignment="1" applyProtection="1">
      <alignment vertical="top"/>
      <protection locked="0"/>
    </xf>
    <xf numFmtId="0" fontId="34" fillId="0" borderId="74" xfId="1" quotePrefix="1" applyFont="1" applyBorder="1" applyAlignment="1" applyProtection="1">
      <alignment horizontal="center" vertical="top"/>
      <protection hidden="1"/>
    </xf>
    <xf numFmtId="0" fontId="19" fillId="0" borderId="36" xfId="1" applyFont="1" applyBorder="1" applyAlignment="1" applyProtection="1">
      <alignment vertical="top" wrapText="1"/>
      <protection hidden="1"/>
    </xf>
    <xf numFmtId="0" fontId="34" fillId="0" borderId="33" xfId="1" quotePrefix="1" applyFont="1" applyBorder="1" applyAlignment="1" applyProtection="1">
      <alignment horizontal="center" vertical="top"/>
      <protection hidden="1"/>
    </xf>
    <xf numFmtId="0" fontId="34" fillId="0" borderId="52" xfId="1" quotePrefix="1" applyFont="1" applyBorder="1" applyAlignment="1" applyProtection="1">
      <alignment horizontal="center" vertical="top"/>
      <protection hidden="1"/>
    </xf>
    <xf numFmtId="0" fontId="0" fillId="0" borderId="33" xfId="1" applyFont="1" applyBorder="1" applyAlignment="1" applyProtection="1">
      <alignment vertical="top"/>
      <protection hidden="1"/>
    </xf>
    <xf numFmtId="0" fontId="0" fillId="0" borderId="36" xfId="1" applyFont="1" applyBorder="1" applyAlignment="1" applyProtection="1">
      <alignment vertical="top"/>
      <protection hidden="1"/>
    </xf>
    <xf numFmtId="0" fontId="0" fillId="0" borderId="52" xfId="1" applyFont="1" applyBorder="1" applyAlignment="1" applyProtection="1">
      <alignment vertical="top"/>
      <protection hidden="1"/>
    </xf>
    <xf numFmtId="0" fontId="30" fillId="0" borderId="2" xfId="1" applyFont="1" applyBorder="1" applyAlignment="1" applyProtection="1">
      <alignment vertical="center"/>
      <protection hidden="1"/>
    </xf>
    <xf numFmtId="170" fontId="0" fillId="4" borderId="49" xfId="0" applyNumberFormat="1" applyFill="1" applyBorder="1" applyAlignment="1" applyProtection="1">
      <alignment horizontal="right" vertical="center"/>
      <protection locked="0"/>
    </xf>
    <xf numFmtId="170" fontId="0" fillId="4" borderId="47" xfId="0" applyNumberFormat="1" applyFill="1" applyBorder="1" applyAlignment="1" applyProtection="1">
      <alignment horizontal="right" vertical="center"/>
      <protection locked="0"/>
    </xf>
    <xf numFmtId="170" fontId="0" fillId="4" borderId="43" xfId="0" applyNumberFormat="1" applyFill="1" applyBorder="1" applyAlignment="1" applyProtection="1">
      <alignment horizontal="right" vertical="center"/>
      <protection locked="0"/>
    </xf>
    <xf numFmtId="2" fontId="7" fillId="0" borderId="49" xfId="0" applyNumberFormat="1" applyFont="1" applyBorder="1" applyAlignment="1" applyProtection="1">
      <alignment horizontal="right" vertical="center"/>
      <protection hidden="1"/>
    </xf>
    <xf numFmtId="2" fontId="7" fillId="0" borderId="47" xfId="0" applyNumberFormat="1" applyFont="1" applyBorder="1" applyAlignment="1" applyProtection="1">
      <alignment horizontal="right" vertical="center"/>
      <protection hidden="1"/>
    </xf>
    <xf numFmtId="2" fontId="7" fillId="0" borderId="43" xfId="0" applyNumberFormat="1" applyFont="1" applyBorder="1" applyAlignment="1" applyProtection="1">
      <alignment horizontal="right" vertical="center"/>
      <protection hidden="1"/>
    </xf>
    <xf numFmtId="0" fontId="0" fillId="0" borderId="0" xfId="0" applyAlignment="1">
      <alignment horizontal="right"/>
    </xf>
    <xf numFmtId="0" fontId="0" fillId="0" borderId="44" xfId="0" applyBorder="1" applyAlignment="1">
      <alignment vertical="top"/>
    </xf>
    <xf numFmtId="0" fontId="0" fillId="0" borderId="45" xfId="0" applyBorder="1" applyAlignment="1">
      <alignment vertical="top"/>
    </xf>
    <xf numFmtId="0" fontId="0" fillId="0" borderId="21" xfId="0" applyBorder="1" applyAlignment="1" applyProtection="1">
      <alignment vertical="center"/>
      <protection hidden="1"/>
    </xf>
    <xf numFmtId="0" fontId="0" fillId="0" borderId="22" xfId="0" applyBorder="1" applyAlignment="1" applyProtection="1">
      <alignment vertical="center"/>
      <protection hidden="1"/>
    </xf>
    <xf numFmtId="0" fontId="0" fillId="0" borderId="0" xfId="0" applyAlignment="1" applyProtection="1">
      <alignment horizontal="left" vertical="center"/>
      <protection hidden="1"/>
    </xf>
    <xf numFmtId="0" fontId="0" fillId="0" borderId="13" xfId="0" applyBorder="1" applyAlignment="1" applyProtection="1">
      <alignment horizontal="left" vertical="center"/>
      <protection hidden="1"/>
    </xf>
    <xf numFmtId="0" fontId="0" fillId="0" borderId="0" xfId="0" applyAlignment="1" applyProtection="1">
      <alignment horizontal="left" vertical="center" wrapText="1"/>
      <protection hidden="1"/>
    </xf>
    <xf numFmtId="0" fontId="0" fillId="0" borderId="13" xfId="0" applyBorder="1" applyAlignment="1" applyProtection="1">
      <alignment horizontal="left" vertical="center" wrapText="1"/>
      <protection hidden="1"/>
    </xf>
    <xf numFmtId="0" fontId="64" fillId="0" borderId="11" xfId="0" applyFont="1" applyBorder="1" applyAlignment="1" applyProtection="1">
      <alignment horizontal="center" textRotation="90"/>
      <protection hidden="1"/>
    </xf>
    <xf numFmtId="0" fontId="0" fillId="4" borderId="26" xfId="0" applyFill="1" applyBorder="1" applyAlignment="1" applyProtection="1">
      <alignment horizontal="left" vertical="top" wrapText="1" indent="1"/>
      <protection hidden="1"/>
    </xf>
    <xf numFmtId="0" fontId="0" fillId="4" borderId="31" xfId="0" applyFill="1" applyBorder="1" applyAlignment="1" applyProtection="1">
      <alignment horizontal="left" vertical="top" wrapText="1" indent="1"/>
      <protection hidden="1"/>
    </xf>
    <xf numFmtId="0" fontId="0" fillId="4" borderId="27" xfId="0" applyFill="1" applyBorder="1" applyAlignment="1" applyProtection="1">
      <alignment horizontal="left" vertical="top" wrapText="1" indent="1"/>
      <protection hidden="1"/>
    </xf>
    <xf numFmtId="0" fontId="0" fillId="0" borderId="44" xfId="0" applyBorder="1" applyAlignment="1" applyProtection="1">
      <alignment vertical="top"/>
      <protection hidden="1"/>
    </xf>
    <xf numFmtId="0" fontId="0" fillId="0" borderId="45" xfId="0" applyBorder="1" applyAlignment="1" applyProtection="1">
      <alignment vertical="top"/>
      <protection hidden="1"/>
    </xf>
    <xf numFmtId="0" fontId="0" fillId="0" borderId="21" xfId="0" applyBorder="1" applyAlignment="1" applyProtection="1">
      <alignment vertical="top"/>
      <protection hidden="1"/>
    </xf>
    <xf numFmtId="0" fontId="0" fillId="0" borderId="22" xfId="0" applyBorder="1" applyAlignment="1" applyProtection="1">
      <alignment vertical="top"/>
      <protection hidden="1"/>
    </xf>
    <xf numFmtId="0" fontId="0" fillId="7" borderId="28" xfId="0" applyFill="1" applyBorder="1" applyAlignment="1" applyProtection="1">
      <alignment horizontal="left" vertical="top" wrapText="1" indent="1"/>
      <protection hidden="1"/>
    </xf>
    <xf numFmtId="0" fontId="0" fillId="7" borderId="30" xfId="0" applyFill="1" applyBorder="1" applyAlignment="1" applyProtection="1">
      <alignment horizontal="left" vertical="top" wrapText="1" indent="1"/>
      <protection hidden="1"/>
    </xf>
    <xf numFmtId="0" fontId="0" fillId="7" borderId="29" xfId="0" applyFill="1" applyBorder="1" applyAlignment="1" applyProtection="1">
      <alignment horizontal="left" vertical="top" wrapText="1" indent="1"/>
      <protection hidden="1"/>
    </xf>
    <xf numFmtId="0" fontId="6" fillId="0" borderId="0" xfId="0" applyFont="1" applyAlignment="1" applyProtection="1">
      <alignment horizontal="left" vertical="center"/>
      <protection hidden="1"/>
    </xf>
    <xf numFmtId="0" fontId="6" fillId="0" borderId="13" xfId="0" applyFont="1" applyBorder="1" applyAlignment="1" applyProtection="1">
      <alignment horizontal="left" vertical="center"/>
      <protection hidden="1"/>
    </xf>
    <xf numFmtId="0" fontId="52" fillId="8" borderId="0" xfId="0" applyFont="1" applyFill="1" applyAlignment="1" applyProtection="1">
      <alignment horizontal="center" vertical="center" textRotation="90"/>
      <protection hidden="1"/>
    </xf>
    <xf numFmtId="0" fontId="38" fillId="8" borderId="0" xfId="0" applyFont="1" applyFill="1" applyAlignment="1" applyProtection="1">
      <alignment vertical="center" wrapText="1"/>
      <protection hidden="1"/>
    </xf>
    <xf numFmtId="0" fontId="0" fillId="0" borderId="23" xfId="0" applyBorder="1" applyAlignment="1" applyProtection="1">
      <alignment vertical="center"/>
      <protection hidden="1"/>
    </xf>
    <xf numFmtId="0" fontId="0" fillId="0" borderId="24" xfId="0" applyBorder="1" applyAlignment="1" applyProtection="1">
      <alignment vertical="center"/>
      <protection hidden="1"/>
    </xf>
    <xf numFmtId="0" fontId="0" fillId="0" borderId="44" xfId="0" applyBorder="1" applyAlignment="1" applyProtection="1">
      <alignment vertical="center"/>
      <protection hidden="1"/>
    </xf>
    <xf numFmtId="0" fontId="0" fillId="0" borderId="45" xfId="0" applyBorder="1" applyAlignment="1" applyProtection="1">
      <alignment vertical="center"/>
      <protection hidden="1"/>
    </xf>
    <xf numFmtId="0" fontId="0" fillId="0" borderId="58" xfId="0" applyBorder="1" applyAlignment="1" applyProtection="1">
      <alignment vertical="center"/>
      <protection hidden="1"/>
    </xf>
    <xf numFmtId="0" fontId="0" fillId="0" borderId="53" xfId="0" applyBorder="1" applyAlignment="1" applyProtection="1">
      <alignment vertical="center"/>
      <protection hidden="1"/>
    </xf>
    <xf numFmtId="0" fontId="7" fillId="0" borderId="2" xfId="0" applyFont="1" applyBorder="1" applyAlignment="1" applyProtection="1">
      <alignment vertical="top"/>
      <protection hidden="1"/>
    </xf>
    <xf numFmtId="0" fontId="7" fillId="0" borderId="3" xfId="0" applyFont="1" applyBorder="1" applyAlignment="1" applyProtection="1">
      <alignment vertical="top"/>
      <protection hidden="1"/>
    </xf>
    <xf numFmtId="0" fontId="7" fillId="4" borderId="45" xfId="0" applyFont="1" applyFill="1" applyBorder="1" applyAlignment="1" applyProtection="1">
      <alignment vertical="center"/>
      <protection locked="0"/>
    </xf>
    <xf numFmtId="0" fontId="7" fillId="4" borderId="46" xfId="0" applyFont="1" applyFill="1" applyBorder="1" applyAlignment="1" applyProtection="1">
      <alignment vertical="center"/>
      <protection locked="0"/>
    </xf>
    <xf numFmtId="0" fontId="7" fillId="4" borderId="53" xfId="0" applyFont="1" applyFill="1" applyBorder="1" applyAlignment="1" applyProtection="1">
      <alignment vertical="center"/>
      <protection locked="0"/>
    </xf>
    <xf numFmtId="0" fontId="7" fillId="4" borderId="51" xfId="0" applyFont="1" applyFill="1" applyBorder="1" applyAlignment="1" applyProtection="1">
      <alignment vertical="center"/>
      <protection locked="0"/>
    </xf>
    <xf numFmtId="0" fontId="7" fillId="5" borderId="22" xfId="0" applyFont="1" applyFill="1" applyBorder="1" applyAlignment="1" applyProtection="1">
      <alignment vertical="center"/>
      <protection locked="0"/>
    </xf>
    <xf numFmtId="0" fontId="7" fillId="5" borderId="48" xfId="0" applyFont="1" applyFill="1" applyBorder="1" applyAlignment="1" applyProtection="1">
      <alignment vertical="center"/>
      <protection locked="0"/>
    </xf>
    <xf numFmtId="0" fontId="0" fillId="0" borderId="23" xfId="0" applyBorder="1" applyAlignment="1" applyProtection="1">
      <alignment vertical="top" wrapText="1"/>
      <protection hidden="1"/>
    </xf>
    <xf numFmtId="0" fontId="0" fillId="0" borderId="24" xfId="0" applyBorder="1" applyAlignment="1" applyProtection="1">
      <alignment vertical="top" wrapText="1"/>
      <protection hidden="1"/>
    </xf>
    <xf numFmtId="0" fontId="66" fillId="0" borderId="56" xfId="0" applyFont="1" applyBorder="1" applyAlignment="1" applyProtection="1">
      <alignment horizontal="left" vertical="top" wrapText="1"/>
      <protection hidden="1"/>
    </xf>
    <xf numFmtId="0" fontId="66" fillId="0" borderId="50" xfId="0" applyFont="1" applyBorder="1" applyAlignment="1" applyProtection="1">
      <alignment horizontal="left" vertical="top" wrapText="1"/>
      <protection hidden="1"/>
    </xf>
    <xf numFmtId="0" fontId="66" fillId="0" borderId="57" xfId="0" applyFont="1" applyBorder="1" applyAlignment="1" applyProtection="1">
      <alignment horizontal="left" vertical="top" wrapText="1"/>
      <protection hidden="1"/>
    </xf>
    <xf numFmtId="0" fontId="20" fillId="0" borderId="58" xfId="0" applyFont="1" applyBorder="1" applyAlignment="1" applyProtection="1">
      <alignment horizontal="left" vertical="top" wrapText="1"/>
      <protection hidden="1"/>
    </xf>
    <xf numFmtId="0" fontId="20" fillId="0" borderId="53" xfId="0" applyFont="1" applyBorder="1" applyAlignment="1" applyProtection="1">
      <alignment horizontal="left" vertical="top" wrapText="1"/>
      <protection hidden="1"/>
    </xf>
    <xf numFmtId="0" fontId="25" fillId="8" borderId="36" xfId="0" applyFont="1" applyFill="1" applyBorder="1" applyAlignment="1" applyProtection="1">
      <alignment vertical="center" wrapText="1"/>
      <protection hidden="1"/>
    </xf>
    <xf numFmtId="0" fontId="25" fillId="8" borderId="0" xfId="0" applyFont="1" applyFill="1" applyAlignment="1" applyProtection="1">
      <alignment vertical="center" wrapText="1"/>
      <protection hidden="1"/>
    </xf>
    <xf numFmtId="0" fontId="25" fillId="8" borderId="67" xfId="0" applyFont="1" applyFill="1" applyBorder="1" applyAlignment="1" applyProtection="1">
      <alignment vertical="center" wrapText="1"/>
      <protection hidden="1"/>
    </xf>
    <xf numFmtId="0" fontId="20" fillId="3" borderId="21" xfId="0" applyFont="1" applyFill="1" applyBorder="1" applyAlignment="1" applyProtection="1">
      <alignment horizontal="left" vertical="top" wrapText="1"/>
      <protection hidden="1"/>
    </xf>
    <xf numFmtId="0" fontId="20" fillId="3" borderId="22" xfId="0" applyFont="1" applyFill="1" applyBorder="1" applyAlignment="1" applyProtection="1">
      <alignment horizontal="left" vertical="top" wrapText="1"/>
      <protection hidden="1"/>
    </xf>
    <xf numFmtId="0" fontId="20" fillId="3" borderId="48" xfId="0" applyFont="1" applyFill="1" applyBorder="1" applyAlignment="1" applyProtection="1">
      <alignment horizontal="left" vertical="top" wrapText="1"/>
      <protection hidden="1"/>
    </xf>
    <xf numFmtId="0" fontId="20" fillId="0" borderId="44" xfId="0" applyFont="1" applyBorder="1" applyAlignment="1" applyProtection="1">
      <alignment horizontal="left" vertical="top"/>
      <protection hidden="1"/>
    </xf>
    <xf numFmtId="0" fontId="20" fillId="0" borderId="45" xfId="0" applyFont="1" applyBorder="1" applyAlignment="1" applyProtection="1">
      <alignment horizontal="left" vertical="top"/>
      <protection hidden="1"/>
    </xf>
    <xf numFmtId="0" fontId="20" fillId="0" borderId="46" xfId="0" applyFont="1" applyBorder="1" applyAlignment="1" applyProtection="1">
      <alignment horizontal="left" vertical="top"/>
      <protection hidden="1"/>
    </xf>
    <xf numFmtId="0" fontId="0" fillId="0" borderId="11" xfId="0" applyBorder="1" applyAlignment="1" applyProtection="1">
      <alignment vertical="center"/>
      <protection hidden="1"/>
    </xf>
    <xf numFmtId="0" fontId="0" fillId="0" borderId="0" xfId="0" applyAlignment="1" applyProtection="1">
      <alignment vertical="center"/>
      <protection hidden="1"/>
    </xf>
    <xf numFmtId="0" fontId="0" fillId="0" borderId="56" xfId="0" applyBorder="1" applyAlignment="1" applyProtection="1">
      <alignment vertical="center"/>
      <protection hidden="1"/>
    </xf>
    <xf numFmtId="0" fontId="0" fillId="0" borderId="50" xfId="0" applyBorder="1" applyAlignment="1" applyProtection="1">
      <alignment vertical="center"/>
      <protection hidden="1"/>
    </xf>
    <xf numFmtId="0" fontId="0" fillId="0" borderId="23" xfId="0" applyBorder="1" applyAlignment="1" applyProtection="1">
      <alignment vertical="center" wrapText="1"/>
      <protection hidden="1"/>
    </xf>
    <xf numFmtId="0" fontId="0" fillId="0" borderId="24" xfId="0" applyBorder="1" applyAlignment="1" applyProtection="1">
      <alignment vertical="center" wrapText="1"/>
      <protection hidden="1"/>
    </xf>
    <xf numFmtId="0" fontId="7" fillId="0" borderId="22" xfId="0" applyFont="1" applyBorder="1" applyAlignment="1" applyProtection="1">
      <alignment horizontal="left" vertical="center"/>
      <protection hidden="1"/>
    </xf>
    <xf numFmtId="0" fontId="7" fillId="0" borderId="48" xfId="0" applyFont="1" applyBorder="1" applyAlignment="1" applyProtection="1">
      <alignment horizontal="left" vertical="center"/>
      <protection hidden="1"/>
    </xf>
    <xf numFmtId="0" fontId="7" fillId="0" borderId="45" xfId="0" applyFont="1" applyBorder="1" applyAlignment="1" applyProtection="1">
      <alignment horizontal="left" vertical="center"/>
      <protection hidden="1"/>
    </xf>
    <xf numFmtId="0" fontId="7" fillId="0" borderId="46" xfId="0" applyFont="1" applyBorder="1" applyAlignment="1" applyProtection="1">
      <alignment horizontal="left" vertical="center"/>
      <protection hidden="1"/>
    </xf>
    <xf numFmtId="0" fontId="7" fillId="0" borderId="53" xfId="0" applyFont="1" applyBorder="1" applyAlignment="1" applyProtection="1">
      <alignment horizontal="left" vertical="center"/>
      <protection hidden="1"/>
    </xf>
    <xf numFmtId="0" fontId="7" fillId="0" borderId="51" xfId="0" applyFont="1" applyBorder="1" applyAlignment="1" applyProtection="1">
      <alignment horizontal="left" vertical="center"/>
      <protection hidden="1"/>
    </xf>
    <xf numFmtId="0" fontId="38" fillId="8" borderId="0" xfId="0" applyFont="1" applyFill="1" applyAlignment="1" applyProtection="1">
      <alignment vertical="center"/>
      <protection hidden="1"/>
    </xf>
    <xf numFmtId="0" fontId="0" fillId="0" borderId="64" xfId="0" applyBorder="1" applyAlignment="1" applyProtection="1">
      <alignment horizontal="center" vertical="center" textRotation="90"/>
      <protection hidden="1"/>
    </xf>
    <xf numFmtId="0" fontId="0" fillId="0" borderId="65" xfId="0" applyBorder="1" applyAlignment="1" applyProtection="1">
      <alignment horizontal="center" vertical="center" textRotation="90"/>
      <protection hidden="1"/>
    </xf>
    <xf numFmtId="0" fontId="0" fillId="0" borderId="66" xfId="0" applyBorder="1" applyAlignment="1" applyProtection="1">
      <alignment horizontal="center" vertical="center" textRotation="90"/>
      <protection hidden="1"/>
    </xf>
    <xf numFmtId="0" fontId="0" fillId="0" borderId="56" xfId="0" applyBorder="1" applyAlignment="1" applyProtection="1">
      <alignment vertical="center" wrapText="1"/>
      <protection hidden="1"/>
    </xf>
    <xf numFmtId="0" fontId="0" fillId="0" borderId="50" xfId="0" applyBorder="1" applyAlignment="1" applyProtection="1">
      <alignment vertical="center" wrapText="1"/>
      <protection hidden="1"/>
    </xf>
    <xf numFmtId="0" fontId="7" fillId="0" borderId="11" xfId="0" applyFont="1" applyBorder="1" applyAlignment="1" applyProtection="1">
      <alignment vertical="center"/>
      <protection hidden="1"/>
    </xf>
    <xf numFmtId="0" fontId="7" fillId="0" borderId="0" xfId="0" applyFont="1" applyAlignment="1" applyProtection="1">
      <alignment vertical="center"/>
      <protection hidden="1"/>
    </xf>
    <xf numFmtId="0" fontId="7" fillId="0" borderId="11" xfId="0" applyFont="1" applyBorder="1" applyAlignment="1" applyProtection="1">
      <alignment horizontal="left" vertical="top" wrapText="1"/>
      <protection hidden="1"/>
    </xf>
    <xf numFmtId="0" fontId="7" fillId="0" borderId="0" xfId="0" applyFont="1" applyAlignment="1" applyProtection="1">
      <alignment horizontal="left" vertical="top" wrapText="1"/>
      <protection hidden="1"/>
    </xf>
    <xf numFmtId="0" fontId="7" fillId="0" borderId="13" xfId="0" applyFont="1" applyBorder="1" applyAlignment="1" applyProtection="1">
      <alignment horizontal="left" vertical="top" wrapText="1"/>
      <protection hidden="1"/>
    </xf>
    <xf numFmtId="0" fontId="0" fillId="0" borderId="8" xfId="0" applyBorder="1" applyAlignment="1" applyProtection="1">
      <alignment horizontal="left" vertical="top" wrapText="1"/>
      <protection hidden="1"/>
    </xf>
    <xf numFmtId="0" fontId="0" fillId="0" borderId="9" xfId="0" applyBorder="1" applyAlignment="1" applyProtection="1">
      <alignment horizontal="left" vertical="top" wrapText="1"/>
      <protection hidden="1"/>
    </xf>
    <xf numFmtId="0" fontId="0" fillId="0" borderId="10" xfId="0" applyBorder="1" applyAlignment="1" applyProtection="1">
      <alignment horizontal="left" vertical="top" wrapText="1"/>
      <protection hidden="1"/>
    </xf>
    <xf numFmtId="0" fontId="0" fillId="0" borderId="44" xfId="0" applyBorder="1" applyAlignment="1" applyProtection="1">
      <alignment horizontal="left" vertical="top" wrapText="1"/>
      <protection hidden="1"/>
    </xf>
    <xf numFmtId="0" fontId="0" fillId="0" borderId="45" xfId="0" applyBorder="1" applyAlignment="1" applyProtection="1">
      <alignment horizontal="left" vertical="top" wrapText="1"/>
      <protection hidden="1"/>
    </xf>
    <xf numFmtId="0" fontId="0" fillId="0" borderId="46" xfId="0" applyBorder="1" applyAlignment="1" applyProtection="1">
      <alignment horizontal="left" vertical="top" wrapText="1"/>
      <protection hidden="1"/>
    </xf>
    <xf numFmtId="0" fontId="0" fillId="0" borderId="58" xfId="0" applyBorder="1" applyAlignment="1" applyProtection="1">
      <alignment horizontal="left" vertical="top"/>
      <protection hidden="1"/>
    </xf>
    <xf numFmtId="0" fontId="0" fillId="0" borderId="53" xfId="0" applyBorder="1" applyAlignment="1" applyProtection="1">
      <alignment horizontal="left" vertical="top"/>
      <protection hidden="1"/>
    </xf>
    <xf numFmtId="0" fontId="0" fillId="0" borderId="51" xfId="0" applyBorder="1" applyAlignment="1" applyProtection="1">
      <alignment horizontal="left" vertical="top"/>
      <protection hidden="1"/>
    </xf>
    <xf numFmtId="0" fontId="0" fillId="0" borderId="44" xfId="0" applyBorder="1" applyAlignment="1" applyProtection="1">
      <alignment horizontal="left" vertical="top"/>
      <protection hidden="1"/>
    </xf>
    <xf numFmtId="0" fontId="0" fillId="0" borderId="45" xfId="0" applyBorder="1" applyAlignment="1" applyProtection="1">
      <alignment horizontal="left" vertical="top"/>
      <protection hidden="1"/>
    </xf>
    <xf numFmtId="0" fontId="0" fillId="0" borderId="46" xfId="0" applyBorder="1" applyAlignment="1" applyProtection="1">
      <alignment horizontal="left" vertical="top"/>
      <protection hidden="1"/>
    </xf>
    <xf numFmtId="0" fontId="7" fillId="3" borderId="21" xfId="0" applyFont="1" applyFill="1" applyBorder="1" applyAlignment="1" applyProtection="1">
      <alignment horizontal="left" vertical="top"/>
      <protection hidden="1"/>
    </xf>
    <xf numFmtId="0" fontId="7" fillId="3" borderId="22" xfId="0" applyFont="1" applyFill="1" applyBorder="1" applyAlignment="1" applyProtection="1">
      <alignment horizontal="left" vertical="top"/>
      <protection hidden="1"/>
    </xf>
    <xf numFmtId="0" fontId="7" fillId="3" borderId="48" xfId="0" applyFont="1" applyFill="1" applyBorder="1" applyAlignment="1" applyProtection="1">
      <alignment horizontal="left" vertical="top"/>
      <protection hidden="1"/>
    </xf>
    <xf numFmtId="0" fontId="66" fillId="0" borderId="11" xfId="0" applyFont="1" applyBorder="1" applyAlignment="1" applyProtection="1">
      <alignment horizontal="left" vertical="top" wrapText="1"/>
      <protection hidden="1"/>
    </xf>
    <xf numFmtId="0" fontId="0" fillId="0" borderId="0" xfId="0" applyAlignment="1" applyProtection="1">
      <alignment horizontal="left" vertical="top"/>
      <protection hidden="1"/>
    </xf>
    <xf numFmtId="0" fontId="0" fillId="0" borderId="13" xfId="0" applyBorder="1" applyAlignment="1" applyProtection="1">
      <alignment horizontal="left" vertical="top"/>
      <protection hidden="1"/>
    </xf>
    <xf numFmtId="0" fontId="66" fillId="0" borderId="0" xfId="0" applyFont="1" applyAlignment="1" applyProtection="1">
      <alignment horizontal="left" vertical="top" wrapText="1"/>
      <protection hidden="1"/>
    </xf>
    <xf numFmtId="0" fontId="66" fillId="0" borderId="13" xfId="0" applyFont="1" applyBorder="1" applyAlignment="1" applyProtection="1">
      <alignment horizontal="left" vertical="top" wrapText="1"/>
      <protection hidden="1"/>
    </xf>
    <xf numFmtId="0" fontId="7" fillId="0" borderId="2" xfId="0" applyFont="1" applyBorder="1" applyAlignment="1" applyProtection="1">
      <alignment horizontal="left" vertical="top" wrapText="1"/>
      <protection hidden="1"/>
    </xf>
    <xf numFmtId="0" fontId="7" fillId="0" borderId="3" xfId="0" applyFont="1" applyBorder="1" applyAlignment="1" applyProtection="1">
      <alignment horizontal="left" vertical="top" wrapText="1"/>
      <protection hidden="1"/>
    </xf>
    <xf numFmtId="0" fontId="0" fillId="0" borderId="11" xfId="0" applyBorder="1" applyAlignment="1" applyProtection="1">
      <alignment horizontal="left" vertical="top" wrapText="1"/>
      <protection hidden="1"/>
    </xf>
    <xf numFmtId="0" fontId="0" fillId="0" borderId="0" xfId="0" applyAlignment="1" applyProtection="1">
      <alignment horizontal="left" vertical="top" wrapText="1"/>
      <protection hidden="1"/>
    </xf>
    <xf numFmtId="0" fontId="0" fillId="0" borderId="58" xfId="0" applyBorder="1" applyAlignment="1" applyProtection="1">
      <alignment horizontal="left" vertical="top" wrapText="1"/>
      <protection hidden="1"/>
    </xf>
    <xf numFmtId="0" fontId="0" fillId="0" borderId="53" xfId="0" applyBorder="1" applyAlignment="1" applyProtection="1">
      <alignment horizontal="left" vertical="top" wrapText="1"/>
      <protection hidden="1"/>
    </xf>
    <xf numFmtId="0" fontId="0" fillId="0" borderId="51" xfId="0" applyBorder="1" applyAlignment="1" applyProtection="1">
      <alignment horizontal="left" vertical="top" wrapText="1"/>
      <protection hidden="1"/>
    </xf>
    <xf numFmtId="0" fontId="0" fillId="0" borderId="56" xfId="0" applyBorder="1" applyAlignment="1" applyProtection="1">
      <alignment horizontal="left" vertical="top"/>
      <protection hidden="1"/>
    </xf>
    <xf numFmtId="0" fontId="0" fillId="0" borderId="50" xfId="0" applyBorder="1" applyAlignment="1" applyProtection="1">
      <alignment horizontal="left" vertical="top"/>
      <protection hidden="1"/>
    </xf>
    <xf numFmtId="0" fontId="0" fillId="0" borderId="57" xfId="0" applyBorder="1" applyAlignment="1" applyProtection="1">
      <alignment horizontal="left" vertical="top"/>
      <protection hidden="1"/>
    </xf>
    <xf numFmtId="0" fontId="0" fillId="0" borderId="56" xfId="0" applyBorder="1" applyAlignment="1" applyProtection="1">
      <alignment horizontal="left" vertical="top" wrapText="1"/>
      <protection hidden="1"/>
    </xf>
    <xf numFmtId="0" fontId="0" fillId="0" borderId="50" xfId="0" applyBorder="1" applyAlignment="1" applyProtection="1">
      <alignment horizontal="left" vertical="top" wrapText="1"/>
      <protection hidden="1"/>
    </xf>
    <xf numFmtId="0" fontId="0" fillId="0" borderId="57" xfId="0" applyBorder="1" applyAlignment="1" applyProtection="1">
      <alignment horizontal="left" vertical="top" wrapText="1"/>
      <protection hidden="1"/>
    </xf>
    <xf numFmtId="0" fontId="0" fillId="0" borderId="8" xfId="0" applyBorder="1" applyAlignment="1" applyProtection="1">
      <alignment horizontal="center" vertical="center" wrapText="1"/>
      <protection hidden="1"/>
    </xf>
    <xf numFmtId="0" fontId="0" fillId="0" borderId="9" xfId="0" applyBorder="1" applyAlignment="1" applyProtection="1">
      <alignment horizontal="center" vertical="center" wrapText="1"/>
      <protection hidden="1"/>
    </xf>
    <xf numFmtId="0" fontId="0" fillId="0" borderId="10" xfId="0" applyBorder="1" applyAlignment="1" applyProtection="1">
      <alignment horizontal="center" vertical="center" wrapText="1"/>
      <protection hidden="1"/>
    </xf>
    <xf numFmtId="0" fontId="52" fillId="8" borderId="0" xfId="0" applyFont="1" applyFill="1" applyAlignment="1" applyProtection="1">
      <alignment horizontal="center" textRotation="90"/>
      <protection hidden="1"/>
    </xf>
    <xf numFmtId="0" fontId="7" fillId="0" borderId="24" xfId="0" applyFont="1" applyBorder="1" applyAlignment="1" applyProtection="1">
      <alignment vertical="center"/>
      <protection hidden="1"/>
    </xf>
    <xf numFmtId="0" fontId="7" fillId="0" borderId="25" xfId="0" applyFont="1" applyBorder="1" applyAlignment="1" applyProtection="1">
      <alignment vertical="center"/>
      <protection hidden="1"/>
    </xf>
    <xf numFmtId="0" fontId="7" fillId="0" borderId="24" xfId="0" applyFont="1" applyBorder="1" applyAlignment="1" applyProtection="1">
      <alignment horizontal="left" vertical="center"/>
      <protection hidden="1"/>
    </xf>
    <xf numFmtId="0" fontId="7" fillId="0" borderId="25" xfId="0" applyFont="1" applyBorder="1" applyAlignment="1" applyProtection="1">
      <alignment horizontal="left" vertical="center"/>
      <protection hidden="1"/>
    </xf>
    <xf numFmtId="0" fontId="7" fillId="0" borderId="50" xfId="0" applyFont="1" applyBorder="1" applyAlignment="1" applyProtection="1">
      <alignment horizontal="left" vertical="center"/>
      <protection hidden="1"/>
    </xf>
    <xf numFmtId="0" fontId="7" fillId="0" borderId="57" xfId="0" applyFont="1" applyBorder="1" applyAlignment="1" applyProtection="1">
      <alignment horizontal="left" vertical="center"/>
      <protection hidden="1"/>
    </xf>
    <xf numFmtId="0" fontId="0" fillId="0" borderId="2" xfId="0" applyBorder="1" applyAlignment="1" applyProtection="1">
      <alignment vertical="center"/>
      <protection hidden="1"/>
    </xf>
    <xf numFmtId="0" fontId="0" fillId="0" borderId="3" xfId="0" applyBorder="1" applyAlignment="1" applyProtection="1">
      <alignment vertical="center"/>
      <protection hidden="1"/>
    </xf>
    <xf numFmtId="0" fontId="7" fillId="0" borderId="24" xfId="0" applyFont="1" applyBorder="1" applyAlignment="1" applyProtection="1">
      <alignment horizontal="left" vertical="center" wrapText="1"/>
      <protection hidden="1"/>
    </xf>
    <xf numFmtId="4" fontId="39" fillId="0" borderId="0" xfId="2" applyNumberFormat="1" applyFont="1" applyAlignment="1" applyProtection="1">
      <alignment vertical="top"/>
      <protection hidden="1"/>
    </xf>
    <xf numFmtId="4" fontId="39" fillId="0" borderId="53" xfId="2" quotePrefix="1" applyNumberFormat="1" applyFont="1" applyBorder="1" applyAlignment="1" applyProtection="1">
      <alignment vertical="top"/>
      <protection hidden="1"/>
    </xf>
    <xf numFmtId="4" fontId="39" fillId="0" borderId="53" xfId="2" applyNumberFormat="1" applyFont="1" applyBorder="1" applyAlignment="1" applyProtection="1">
      <alignment vertical="top"/>
      <protection hidden="1"/>
    </xf>
    <xf numFmtId="0" fontId="36" fillId="0" borderId="0" xfId="2" applyFont="1" applyAlignment="1" applyProtection="1">
      <alignment vertical="top" wrapText="1"/>
      <protection hidden="1"/>
    </xf>
    <xf numFmtId="0" fontId="36" fillId="0" borderId="37" xfId="2" applyFont="1" applyBorder="1" applyAlignment="1" applyProtection="1">
      <alignment vertical="top" wrapText="1"/>
      <protection hidden="1"/>
    </xf>
    <xf numFmtId="0" fontId="0" fillId="3" borderId="0" xfId="2" applyFont="1" applyFill="1" applyAlignment="1" applyProtection="1">
      <alignment vertical="top" wrapText="1"/>
      <protection hidden="1"/>
    </xf>
    <xf numFmtId="0" fontId="36" fillId="0" borderId="0" xfId="2" quotePrefix="1" applyFont="1" applyAlignment="1" applyProtection="1">
      <alignment vertical="top" wrapText="1"/>
      <protection hidden="1"/>
    </xf>
    <xf numFmtId="0" fontId="36" fillId="0" borderId="50" xfId="2" quotePrefix="1" applyFont="1" applyBorder="1" applyAlignment="1" applyProtection="1">
      <alignment vertical="top" wrapText="1"/>
      <protection hidden="1"/>
    </xf>
    <xf numFmtId="0" fontId="36" fillId="0" borderId="61" xfId="2" quotePrefix="1" applyFont="1" applyBorder="1" applyAlignment="1" applyProtection="1">
      <alignment vertical="top" wrapText="1"/>
      <protection hidden="1"/>
    </xf>
    <xf numFmtId="0" fontId="0" fillId="3" borderId="53" xfId="2" applyFont="1" applyFill="1" applyBorder="1" applyAlignment="1" applyProtection="1">
      <alignment vertical="top"/>
      <protection hidden="1"/>
    </xf>
    <xf numFmtId="0" fontId="0" fillId="3" borderId="3" xfId="2" applyFont="1" applyFill="1" applyBorder="1" applyAlignment="1" applyProtection="1">
      <alignment vertical="top"/>
      <protection hidden="1"/>
    </xf>
    <xf numFmtId="0" fontId="36" fillId="0" borderId="50" xfId="2" applyFont="1" applyBorder="1" applyAlignment="1" applyProtection="1">
      <alignment vertical="top" wrapText="1"/>
      <protection hidden="1"/>
    </xf>
    <xf numFmtId="0" fontId="0" fillId="3" borderId="3" xfId="2" applyFont="1" applyFill="1" applyBorder="1" applyAlignment="1" applyProtection="1">
      <alignment vertical="top" wrapText="1"/>
      <protection hidden="1"/>
    </xf>
    <xf numFmtId="0" fontId="38" fillId="8" borderId="0" xfId="2" applyFont="1" applyFill="1" applyAlignment="1" applyProtection="1">
      <alignment horizontal="right" vertical="center" wrapText="1"/>
      <protection hidden="1"/>
    </xf>
    <xf numFmtId="0" fontId="38" fillId="8" borderId="0" xfId="2" applyFont="1" applyFill="1" applyAlignment="1" applyProtection="1">
      <alignment horizontal="right" vertical="center"/>
      <protection hidden="1"/>
    </xf>
    <xf numFmtId="0" fontId="38" fillId="8" borderId="37" xfId="2" applyFont="1" applyFill="1" applyBorder="1" applyAlignment="1" applyProtection="1">
      <alignment horizontal="right" vertical="center"/>
      <protection hidden="1"/>
    </xf>
    <xf numFmtId="0" fontId="7" fillId="2" borderId="22" xfId="0" applyFont="1" applyFill="1" applyBorder="1" applyAlignment="1" applyProtection="1">
      <alignment horizontal="left" vertical="center"/>
      <protection hidden="1"/>
    </xf>
    <xf numFmtId="0" fontId="7" fillId="2" borderId="48" xfId="0" applyFont="1" applyFill="1" applyBorder="1" applyAlignment="1" applyProtection="1">
      <alignment horizontal="left" vertical="center"/>
      <protection hidden="1"/>
    </xf>
    <xf numFmtId="0" fontId="0" fillId="2" borderId="21" xfId="0" applyFill="1" applyBorder="1" applyAlignment="1" applyProtection="1">
      <alignment horizontal="left" vertical="center"/>
      <protection hidden="1"/>
    </xf>
    <xf numFmtId="0" fontId="0" fillId="2" borderId="22" xfId="0" applyFill="1" applyBorder="1" applyAlignment="1" applyProtection="1">
      <alignment horizontal="left" vertical="center"/>
      <protection hidden="1"/>
    </xf>
    <xf numFmtId="0" fontId="0" fillId="2" borderId="23" xfId="0" applyFill="1" applyBorder="1" applyAlignment="1" applyProtection="1">
      <alignment horizontal="left" vertical="center"/>
      <protection hidden="1"/>
    </xf>
    <xf numFmtId="0" fontId="0" fillId="2" borderId="24" xfId="0" applyFill="1" applyBorder="1" applyAlignment="1" applyProtection="1">
      <alignment horizontal="left" vertical="center"/>
      <protection hidden="1"/>
    </xf>
    <xf numFmtId="0" fontId="0" fillId="2" borderId="44" xfId="0" applyFill="1" applyBorder="1" applyAlignment="1" applyProtection="1">
      <alignment horizontal="left" vertical="center"/>
      <protection hidden="1"/>
    </xf>
    <xf numFmtId="0" fontId="0" fillId="2" borderId="45" xfId="0" applyFill="1" applyBorder="1" applyAlignment="1" applyProtection="1">
      <alignment horizontal="left" vertical="center"/>
      <protection hidden="1"/>
    </xf>
    <xf numFmtId="0" fontId="0" fillId="2" borderId="58" xfId="0" applyFill="1" applyBorder="1" applyAlignment="1" applyProtection="1">
      <alignment horizontal="left" vertical="center"/>
      <protection hidden="1"/>
    </xf>
    <xf numFmtId="0" fontId="0" fillId="2" borderId="53" xfId="0" applyFill="1" applyBorder="1" applyAlignment="1" applyProtection="1">
      <alignment horizontal="left" vertical="center"/>
      <protection hidden="1"/>
    </xf>
    <xf numFmtId="0" fontId="7" fillId="2" borderId="45" xfId="0" applyFont="1" applyFill="1" applyBorder="1" applyAlignment="1" applyProtection="1">
      <alignment horizontal="left" vertical="center"/>
      <protection hidden="1"/>
    </xf>
    <xf numFmtId="0" fontId="7" fillId="2" borderId="46" xfId="0" applyFont="1" applyFill="1" applyBorder="1" applyAlignment="1" applyProtection="1">
      <alignment horizontal="left" vertical="center"/>
      <protection hidden="1"/>
    </xf>
    <xf numFmtId="0" fontId="7" fillId="2" borderId="53" xfId="0" applyFont="1" applyFill="1" applyBorder="1" applyAlignment="1" applyProtection="1">
      <alignment horizontal="left" vertical="center"/>
      <protection hidden="1"/>
    </xf>
    <xf numFmtId="0" fontId="7" fillId="2" borderId="51" xfId="0" applyFont="1" applyFill="1" applyBorder="1" applyAlignment="1" applyProtection="1">
      <alignment horizontal="left" vertical="center"/>
      <protection hidden="1"/>
    </xf>
    <xf numFmtId="0" fontId="7" fillId="3" borderId="9" xfId="2" applyFont="1" applyFill="1" applyBorder="1" applyAlignment="1" applyProtection="1">
      <alignment horizontal="right" vertical="center"/>
      <protection hidden="1"/>
    </xf>
    <xf numFmtId="0" fontId="52" fillId="12" borderId="0" xfId="0" applyFont="1" applyFill="1" applyAlignment="1" applyProtection="1">
      <alignment horizontal="center" vertical="center" textRotation="90"/>
      <protection hidden="1"/>
    </xf>
    <xf numFmtId="0" fontId="9" fillId="12" borderId="0" xfId="2" applyFont="1" applyFill="1" applyAlignment="1" applyProtection="1">
      <alignment vertical="top" wrapText="1"/>
      <protection hidden="1"/>
    </xf>
    <xf numFmtId="0" fontId="7" fillId="0" borderId="45" xfId="0" applyFont="1" applyBorder="1" applyAlignment="1" applyProtection="1">
      <alignment horizontal="left" vertical="center" wrapText="1"/>
      <protection hidden="1"/>
    </xf>
    <xf numFmtId="0" fontId="7" fillId="0" borderId="46" xfId="0" applyFont="1" applyBorder="1" applyAlignment="1" applyProtection="1">
      <alignment horizontal="left" vertical="center" wrapText="1"/>
      <protection hidden="1"/>
    </xf>
    <xf numFmtId="0" fontId="7" fillId="0" borderId="25" xfId="0" applyFont="1" applyBorder="1" applyAlignment="1" applyProtection="1">
      <alignment horizontal="left" vertical="center" wrapText="1"/>
      <protection hidden="1"/>
    </xf>
    <xf numFmtId="0" fontId="7" fillId="0" borderId="23" xfId="0" applyFont="1" applyBorder="1" applyAlignment="1" applyProtection="1">
      <alignment vertical="center"/>
      <protection hidden="1"/>
    </xf>
    <xf numFmtId="0" fontId="0" fillId="0" borderId="21" xfId="0" applyBorder="1" applyAlignment="1" applyProtection="1">
      <alignment horizontal="left" vertical="center"/>
      <protection hidden="1"/>
    </xf>
    <xf numFmtId="0" fontId="0" fillId="0" borderId="22" xfId="0" applyBorder="1" applyAlignment="1" applyProtection="1">
      <alignment horizontal="left" vertical="center"/>
      <protection hidden="1"/>
    </xf>
    <xf numFmtId="0" fontId="0" fillId="0" borderId="24" xfId="0" applyBorder="1" applyAlignment="1" applyProtection="1">
      <alignment horizontal="left" vertical="center"/>
      <protection hidden="1"/>
    </xf>
    <xf numFmtId="0" fontId="20" fillId="0" borderId="9" xfId="0" applyFont="1" applyBorder="1" applyAlignment="1" applyProtection="1">
      <alignment vertical="center"/>
      <protection hidden="1"/>
    </xf>
    <xf numFmtId="0" fontId="20" fillId="0" borderId="10" xfId="0" applyFont="1" applyBorder="1" applyAlignment="1" applyProtection="1">
      <alignment vertical="center"/>
      <protection hidden="1"/>
    </xf>
    <xf numFmtId="0" fontId="0" fillId="3" borderId="53" xfId="2" applyFont="1" applyFill="1" applyBorder="1" applyAlignment="1" applyProtection="1">
      <alignment vertical="top" wrapText="1"/>
      <protection hidden="1"/>
    </xf>
    <xf numFmtId="0" fontId="36" fillId="0" borderId="6" xfId="2" quotePrefix="1" applyFont="1" applyBorder="1" applyAlignment="1" applyProtection="1">
      <alignment vertical="top" wrapText="1"/>
      <protection hidden="1"/>
    </xf>
    <xf numFmtId="4" fontId="39" fillId="0" borderId="0" xfId="2" applyNumberFormat="1" applyFont="1" applyAlignment="1" applyProtection="1">
      <alignment vertical="top" wrapText="1"/>
      <protection hidden="1"/>
    </xf>
    <xf numFmtId="0" fontId="7" fillId="3" borderId="8" xfId="2" applyFont="1" applyFill="1" applyBorder="1" applyAlignment="1" applyProtection="1">
      <alignment horizontal="right" vertical="center"/>
      <protection hidden="1"/>
    </xf>
    <xf numFmtId="0" fontId="7" fillId="3" borderId="42" xfId="2" applyFont="1" applyFill="1" applyBorder="1" applyAlignment="1" applyProtection="1">
      <alignment horizontal="right" vertical="center"/>
      <protection hidden="1"/>
    </xf>
    <xf numFmtId="0" fontId="0" fillId="3" borderId="0" xfId="2" applyFont="1" applyFill="1" applyAlignment="1" applyProtection="1">
      <alignment vertical="top"/>
      <protection hidden="1"/>
    </xf>
    <xf numFmtId="0" fontId="36" fillId="0" borderId="61" xfId="2" applyFont="1" applyBorder="1" applyAlignment="1" applyProtection="1">
      <alignment vertical="top" wrapText="1"/>
      <protection hidden="1"/>
    </xf>
    <xf numFmtId="0" fontId="36" fillId="0" borderId="50" xfId="2" quotePrefix="1" applyFont="1" applyBorder="1" applyAlignment="1" applyProtection="1">
      <alignment horizontal="left" vertical="top" wrapText="1"/>
      <protection hidden="1"/>
    </xf>
    <xf numFmtId="0" fontId="7" fillId="0" borderId="22" xfId="0" applyFont="1" applyBorder="1" applyAlignment="1" applyProtection="1">
      <alignment horizontal="left" vertical="center" wrapText="1"/>
      <protection hidden="1"/>
    </xf>
    <xf numFmtId="0" fontId="7" fillId="0" borderId="48" xfId="0" applyFont="1" applyBorder="1" applyAlignment="1" applyProtection="1">
      <alignment horizontal="left" vertical="center" wrapText="1"/>
      <protection hidden="1"/>
    </xf>
    <xf numFmtId="0" fontId="20" fillId="0" borderId="45" xfId="0" applyFont="1" applyBorder="1" applyAlignment="1" applyProtection="1">
      <alignment vertical="center"/>
      <protection hidden="1"/>
    </xf>
    <xf numFmtId="0" fontId="20" fillId="0" borderId="46" xfId="0" applyFont="1" applyBorder="1" applyAlignment="1" applyProtection="1">
      <alignment vertical="center"/>
      <protection hidden="1"/>
    </xf>
    <xf numFmtId="0" fontId="38" fillId="15" borderId="0" xfId="1" applyFont="1" applyFill="1" applyAlignment="1" applyProtection="1">
      <alignment horizontal="left" vertical="top" wrapText="1"/>
      <protection hidden="1"/>
    </xf>
    <xf numFmtId="0" fontId="38" fillId="15" borderId="37" xfId="1" applyFont="1" applyFill="1" applyBorder="1" applyAlignment="1" applyProtection="1">
      <alignment horizontal="left" vertical="top" wrapText="1"/>
      <protection hidden="1"/>
    </xf>
    <xf numFmtId="0" fontId="20" fillId="3" borderId="50" xfId="1" quotePrefix="1" applyFont="1" applyFill="1" applyBorder="1" applyAlignment="1" applyProtection="1">
      <alignment vertical="top" wrapText="1"/>
      <protection hidden="1"/>
    </xf>
    <xf numFmtId="0" fontId="0" fillId="3" borderId="53" xfId="1" applyFont="1" applyFill="1" applyBorder="1" applyAlignment="1" applyProtection="1">
      <alignment vertical="top"/>
      <protection hidden="1"/>
    </xf>
    <xf numFmtId="0" fontId="20" fillId="3" borderId="0" xfId="1" quotePrefix="1" applyFont="1" applyFill="1" applyAlignment="1" applyProtection="1">
      <alignment vertical="top" wrapText="1"/>
      <protection hidden="1"/>
    </xf>
    <xf numFmtId="0" fontId="0" fillId="3" borderId="3" xfId="1" applyFont="1" applyFill="1" applyBorder="1" applyAlignment="1" applyProtection="1">
      <alignment vertical="top"/>
      <protection hidden="1"/>
    </xf>
    <xf numFmtId="0" fontId="7" fillId="0" borderId="8" xfId="1" applyFont="1" applyBorder="1" applyAlignment="1" applyProtection="1">
      <alignment horizontal="left" vertical="center" wrapText="1"/>
      <protection hidden="1"/>
    </xf>
    <xf numFmtId="0" fontId="7" fillId="0" borderId="9" xfId="1" applyFont="1" applyBorder="1" applyAlignment="1" applyProtection="1">
      <alignment horizontal="left" vertical="center" wrapText="1"/>
      <protection hidden="1"/>
    </xf>
    <xf numFmtId="0" fontId="38" fillId="8" borderId="0" xfId="1" applyFont="1" applyFill="1" applyAlignment="1" applyProtection="1">
      <alignment horizontal="right" vertical="center" wrapText="1"/>
      <protection hidden="1"/>
    </xf>
    <xf numFmtId="0" fontId="38" fillId="8" borderId="0" xfId="1" applyFont="1" applyFill="1" applyAlignment="1" applyProtection="1">
      <alignment horizontal="right" vertical="center"/>
      <protection hidden="1"/>
    </xf>
    <xf numFmtId="0" fontId="38" fillId="8" borderId="37" xfId="1" applyFont="1" applyFill="1" applyBorder="1" applyAlignment="1" applyProtection="1">
      <alignment horizontal="right" vertical="center"/>
      <protection hidden="1"/>
    </xf>
    <xf numFmtId="0" fontId="20" fillId="3" borderId="6" xfId="1" quotePrefix="1" applyFont="1" applyFill="1" applyBorder="1" applyAlignment="1" applyProtection="1">
      <alignment vertical="top" wrapText="1"/>
      <protection hidden="1"/>
    </xf>
    <xf numFmtId="0" fontId="39" fillId="0" borderId="50" xfId="1" quotePrefix="1" applyFont="1" applyBorder="1" applyAlignment="1" applyProtection="1">
      <alignment vertical="top"/>
      <protection hidden="1"/>
    </xf>
    <xf numFmtId="0" fontId="52" fillId="15" borderId="0" xfId="0" applyFont="1" applyFill="1" applyAlignment="1" applyProtection="1">
      <alignment horizontal="center" vertical="center" textRotation="90"/>
      <protection hidden="1"/>
    </xf>
    <xf numFmtId="0" fontId="7" fillId="3" borderId="8" xfId="1" applyFont="1" applyFill="1" applyBorder="1" applyAlignment="1" applyProtection="1">
      <alignment horizontal="right" vertical="center"/>
      <protection hidden="1"/>
    </xf>
    <xf numFmtId="0" fontId="7" fillId="3" borderId="9" xfId="1" applyFont="1" applyFill="1" applyBorder="1" applyAlignment="1" applyProtection="1">
      <alignment horizontal="right" vertical="center"/>
      <protection hidden="1"/>
    </xf>
    <xf numFmtId="0" fontId="7" fillId="3" borderId="42" xfId="1" applyFont="1" applyFill="1" applyBorder="1" applyAlignment="1" applyProtection="1">
      <alignment horizontal="right" vertical="center"/>
      <protection hidden="1"/>
    </xf>
    <xf numFmtId="0" fontId="25" fillId="3" borderId="8" xfId="1" applyFont="1" applyFill="1" applyBorder="1" applyAlignment="1" applyProtection="1">
      <alignment horizontal="right" vertical="center"/>
      <protection hidden="1"/>
    </xf>
    <xf numFmtId="0" fontId="25" fillId="3" borderId="9" xfId="1" applyFont="1" applyFill="1" applyBorder="1" applyAlignment="1" applyProtection="1">
      <alignment horizontal="right" vertical="center"/>
      <protection hidden="1"/>
    </xf>
    <xf numFmtId="0" fontId="25" fillId="3" borderId="42" xfId="1" applyFont="1" applyFill="1" applyBorder="1" applyAlignment="1" applyProtection="1">
      <alignment horizontal="right" vertical="center"/>
      <protection hidden="1"/>
    </xf>
    <xf numFmtId="0" fontId="20" fillId="4" borderId="50" xfId="1" quotePrefix="1" applyFont="1" applyFill="1" applyBorder="1" applyAlignment="1" applyProtection="1">
      <alignment vertical="top"/>
      <protection hidden="1"/>
    </xf>
    <xf numFmtId="0" fontId="39" fillId="0" borderId="50" xfId="1" quotePrefix="1" applyFont="1" applyBorder="1" applyAlignment="1" applyProtection="1">
      <alignment vertical="top" wrapText="1"/>
      <protection hidden="1"/>
    </xf>
    <xf numFmtId="0" fontId="39" fillId="0" borderId="61" xfId="1" quotePrefix="1" applyFont="1" applyBorder="1" applyAlignment="1" applyProtection="1">
      <alignment vertical="top" wrapText="1"/>
      <protection hidden="1"/>
    </xf>
    <xf numFmtId="0" fontId="20" fillId="3" borderId="53" xfId="1" applyFont="1" applyFill="1" applyBorder="1" applyAlignment="1" applyProtection="1">
      <alignment vertical="top"/>
      <protection hidden="1"/>
    </xf>
    <xf numFmtId="0" fontId="67" fillId="14" borderId="0" xfId="1" applyFont="1" applyFill="1" applyAlignment="1" applyProtection="1">
      <alignment horizontal="right" vertical="center" wrapText="1"/>
      <protection hidden="1"/>
    </xf>
    <xf numFmtId="0" fontId="67" fillId="14" borderId="0" xfId="1" applyFont="1" applyFill="1" applyAlignment="1" applyProtection="1">
      <alignment horizontal="right" vertical="center"/>
      <protection hidden="1"/>
    </xf>
    <xf numFmtId="0" fontId="67" fillId="14" borderId="37" xfId="1" applyFont="1" applyFill="1" applyBorder="1" applyAlignment="1" applyProtection="1">
      <alignment horizontal="right" vertical="center"/>
      <protection hidden="1"/>
    </xf>
    <xf numFmtId="0" fontId="39" fillId="0" borderId="0" xfId="1" quotePrefix="1" applyFont="1" applyAlignment="1" applyProtection="1">
      <alignment vertical="top" wrapText="1"/>
      <protection hidden="1"/>
    </xf>
    <xf numFmtId="0" fontId="39" fillId="0" borderId="37" xfId="1" quotePrefix="1" applyFont="1" applyBorder="1" applyAlignment="1" applyProtection="1">
      <alignment vertical="top" wrapText="1"/>
      <protection hidden="1"/>
    </xf>
    <xf numFmtId="0" fontId="20" fillId="4" borderId="0" xfId="1" quotePrefix="1" applyFont="1" applyFill="1" applyAlignment="1" applyProtection="1">
      <alignment vertical="top" wrapText="1"/>
      <protection locked="0"/>
    </xf>
    <xf numFmtId="0" fontId="52" fillId="16" borderId="0" xfId="0" applyFont="1" applyFill="1" applyAlignment="1" applyProtection="1">
      <alignment horizontal="center" vertical="center" textRotation="90"/>
      <protection hidden="1"/>
    </xf>
    <xf numFmtId="0" fontId="38" fillId="16" borderId="0" xfId="1" applyFont="1" applyFill="1" applyAlignment="1" applyProtection="1">
      <alignment horizontal="left" vertical="top" wrapText="1"/>
      <protection hidden="1"/>
    </xf>
    <xf numFmtId="0" fontId="38" fillId="16" borderId="37" xfId="1" applyFont="1" applyFill="1" applyBorder="1" applyAlignment="1" applyProtection="1">
      <alignment horizontal="left" vertical="top" wrapText="1"/>
      <protection hidden="1"/>
    </xf>
    <xf numFmtId="0" fontId="20" fillId="0" borderId="3" xfId="0" applyFont="1" applyBorder="1" applyAlignment="1" applyProtection="1">
      <alignment vertical="center"/>
      <protection hidden="1"/>
    </xf>
    <xf numFmtId="0" fontId="20" fillId="0" borderId="4" xfId="0" applyFont="1" applyBorder="1" applyAlignment="1" applyProtection="1">
      <alignment vertical="center"/>
      <protection hidden="1"/>
    </xf>
    <xf numFmtId="0" fontId="7" fillId="2" borderId="24" xfId="0" applyFont="1" applyFill="1" applyBorder="1" applyAlignment="1" applyProtection="1">
      <alignment horizontal="left" vertical="center"/>
      <protection hidden="1"/>
    </xf>
    <xf numFmtId="0" fontId="7" fillId="2" borderId="22" xfId="0" applyFont="1" applyFill="1" applyBorder="1" applyAlignment="1" applyProtection="1">
      <alignment vertical="center"/>
      <protection hidden="1"/>
    </xf>
    <xf numFmtId="0" fontId="7" fillId="2" borderId="48" xfId="0" applyFont="1" applyFill="1" applyBorder="1" applyAlignment="1" applyProtection="1">
      <alignment vertical="center"/>
      <protection hidden="1"/>
    </xf>
    <xf numFmtId="0" fontId="17" fillId="0" borderId="0" xfId="2" applyFont="1" applyAlignment="1" applyProtection="1">
      <alignment vertical="top" wrapText="1"/>
      <protection hidden="1"/>
    </xf>
    <xf numFmtId="0" fontId="7" fillId="9" borderId="0" xfId="0" applyFont="1" applyFill="1" applyAlignment="1" applyProtection="1">
      <alignment vertical="top" wrapText="1"/>
      <protection hidden="1"/>
    </xf>
    <xf numFmtId="0" fontId="52" fillId="9" borderId="0" xfId="0" applyFont="1" applyFill="1" applyAlignment="1" applyProtection="1">
      <alignment horizontal="center" vertical="center" textRotation="90"/>
      <protection hidden="1"/>
    </xf>
    <xf numFmtId="0" fontId="7" fillId="3" borderId="18" xfId="1" applyFont="1" applyFill="1" applyBorder="1" applyAlignment="1" applyProtection="1">
      <alignment horizontal="right" vertical="center"/>
      <protection hidden="1"/>
    </xf>
    <xf numFmtId="4" fontId="0" fillId="5" borderId="37" xfId="1" applyNumberFormat="1" applyFont="1" applyFill="1" applyBorder="1" applyAlignment="1" applyProtection="1">
      <alignment horizontal="center" vertical="top"/>
      <protection locked="0"/>
    </xf>
    <xf numFmtId="4" fontId="0" fillId="5" borderId="36" xfId="1" applyNumberFormat="1" applyFont="1" applyFill="1" applyBorder="1" applyAlignment="1" applyProtection="1">
      <alignment horizontal="center" vertical="top"/>
      <protection locked="0"/>
    </xf>
    <xf numFmtId="4" fontId="0" fillId="5" borderId="59" xfId="1" applyNumberFormat="1" applyFont="1" applyFill="1" applyBorder="1" applyAlignment="1" applyProtection="1">
      <alignment horizontal="center" vertical="top"/>
      <protection locked="0"/>
    </xf>
    <xf numFmtId="4" fontId="0" fillId="5" borderId="52" xfId="1" applyNumberFormat="1" applyFont="1" applyFill="1" applyBorder="1" applyAlignment="1" applyProtection="1">
      <alignment horizontal="center" vertical="top"/>
      <protection locked="0"/>
    </xf>
    <xf numFmtId="4" fontId="0" fillId="5" borderId="34" xfId="1" applyNumberFormat="1" applyFont="1" applyFill="1" applyBorder="1" applyAlignment="1" applyProtection="1">
      <alignment horizontal="center" vertical="top"/>
      <protection locked="0"/>
    </xf>
    <xf numFmtId="4" fontId="0" fillId="5" borderId="33" xfId="1" applyNumberFormat="1" applyFont="1" applyFill="1" applyBorder="1" applyAlignment="1" applyProtection="1">
      <alignment horizontal="center" vertical="top"/>
      <protection locked="0"/>
    </xf>
    <xf numFmtId="167" fontId="20" fillId="0" borderId="0" xfId="0" applyNumberFormat="1" applyFont="1" applyAlignment="1" applyProtection="1">
      <alignment horizontal="left" vertical="top"/>
      <protection hidden="1"/>
    </xf>
    <xf numFmtId="0" fontId="38" fillId="8" borderId="67" xfId="1" applyFont="1" applyFill="1" applyBorder="1" applyAlignment="1" applyProtection="1">
      <alignment horizontal="right" vertical="center"/>
      <protection hidden="1"/>
    </xf>
    <xf numFmtId="0" fontId="52" fillId="10" borderId="0" xfId="0" applyFont="1" applyFill="1" applyAlignment="1" applyProtection="1">
      <alignment horizontal="center" vertical="center" textRotation="90"/>
      <protection hidden="1"/>
    </xf>
    <xf numFmtId="0" fontId="7" fillId="10" borderId="0" xfId="0" applyFont="1" applyFill="1" applyAlignment="1" applyProtection="1">
      <alignment horizontal="left" vertical="top" wrapText="1"/>
      <protection hidden="1"/>
    </xf>
    <xf numFmtId="0" fontId="51" fillId="10" borderId="0" xfId="0" applyFont="1" applyFill="1" applyAlignment="1" applyProtection="1">
      <alignment horizontal="right" wrapText="1"/>
      <protection hidden="1"/>
    </xf>
    <xf numFmtId="4" fontId="7" fillId="10" borderId="38" xfId="0" applyNumberFormat="1" applyFont="1" applyFill="1" applyBorder="1" applyAlignment="1" applyProtection="1">
      <alignment horizontal="center" vertical="top" wrapText="1"/>
      <protection hidden="1"/>
    </xf>
    <xf numFmtId="4" fontId="7" fillId="10" borderId="38" xfId="0" applyNumberFormat="1" applyFont="1" applyFill="1" applyBorder="1" applyAlignment="1" applyProtection="1">
      <alignment horizontal="center" vertical="top"/>
      <protection hidden="1"/>
    </xf>
    <xf numFmtId="0" fontId="52" fillId="11" borderId="0" xfId="0" applyFont="1" applyFill="1" applyAlignment="1" applyProtection="1">
      <alignment horizontal="center" vertical="center" textRotation="90"/>
      <protection hidden="1"/>
    </xf>
    <xf numFmtId="0" fontId="7" fillId="11" borderId="0" xfId="0" applyFont="1" applyFill="1" applyAlignment="1" applyProtection="1">
      <alignment horizontal="left" vertical="top" wrapText="1"/>
      <protection hidden="1"/>
    </xf>
    <xf numFmtId="4" fontId="7" fillId="11" borderId="38" xfId="0" applyNumberFormat="1" applyFont="1" applyFill="1" applyBorder="1" applyAlignment="1" applyProtection="1">
      <alignment horizontal="center" vertical="top" wrapText="1"/>
      <protection hidden="1"/>
    </xf>
    <xf numFmtId="4" fontId="7" fillId="11" borderId="38" xfId="0" applyNumberFormat="1" applyFont="1" applyFill="1" applyBorder="1" applyAlignment="1" applyProtection="1">
      <alignment horizontal="center" vertical="top"/>
      <protection hidden="1"/>
    </xf>
    <xf numFmtId="0" fontId="51" fillId="11" borderId="0" xfId="0" applyFont="1" applyFill="1" applyAlignment="1" applyProtection="1">
      <alignment horizontal="right" wrapText="1"/>
      <protection hidden="1"/>
    </xf>
    <xf numFmtId="0" fontId="13" fillId="0" borderId="0" xfId="0" applyFont="1" applyAlignment="1" applyProtection="1">
      <alignment vertical="top" wrapText="1"/>
      <protection hidden="1"/>
    </xf>
    <xf numFmtId="0" fontId="13" fillId="0" borderId="13" xfId="0" applyFont="1" applyBorder="1" applyAlignment="1" applyProtection="1">
      <alignment vertical="top" wrapText="1"/>
      <protection hidden="1"/>
    </xf>
    <xf numFmtId="0" fontId="0" fillId="4" borderId="21" xfId="0" applyFill="1" applyBorder="1" applyAlignment="1" applyProtection="1">
      <alignment vertical="center" wrapText="1"/>
      <protection locked="0"/>
    </xf>
    <xf numFmtId="0" fontId="0" fillId="4" borderId="22" xfId="0" applyFill="1" applyBorder="1" applyAlignment="1" applyProtection="1">
      <alignment vertical="center" wrapText="1"/>
      <protection locked="0"/>
    </xf>
    <xf numFmtId="0" fontId="0" fillId="4" borderId="48" xfId="0" applyFill="1" applyBorder="1" applyAlignment="1" applyProtection="1">
      <alignment vertical="center" wrapText="1"/>
      <protection locked="0"/>
    </xf>
    <xf numFmtId="0" fontId="0" fillId="5" borderId="23" xfId="0" applyFill="1" applyBorder="1" applyAlignment="1" applyProtection="1">
      <alignment horizontal="left" vertical="top"/>
      <protection locked="0"/>
    </xf>
    <xf numFmtId="0" fontId="0" fillId="5" borderId="25" xfId="0" applyFill="1" applyBorder="1" applyAlignment="1" applyProtection="1">
      <alignment horizontal="left" vertical="top"/>
      <protection locked="0"/>
    </xf>
    <xf numFmtId="0" fontId="20" fillId="0" borderId="45" xfId="0" applyFont="1" applyBorder="1" applyAlignment="1" applyProtection="1">
      <alignment vertical="top"/>
      <protection hidden="1"/>
    </xf>
    <xf numFmtId="0" fontId="20" fillId="0" borderId="0" xfId="0" applyFont="1" applyAlignment="1" applyProtection="1">
      <alignment vertical="top"/>
      <protection hidden="1"/>
    </xf>
    <xf numFmtId="0" fontId="0" fillId="5" borderId="21" xfId="0" applyFill="1" applyBorder="1" applyAlignment="1" applyProtection="1">
      <alignment horizontal="left" vertical="top"/>
      <protection locked="0"/>
    </xf>
    <xf numFmtId="0" fontId="0" fillId="5" borderId="48" xfId="0" applyFill="1" applyBorder="1" applyAlignment="1" applyProtection="1">
      <alignment horizontal="left" vertical="top"/>
      <protection locked="0"/>
    </xf>
    <xf numFmtId="16" fontId="0" fillId="0" borderId="58" xfId="0" quotePrefix="1" applyNumberFormat="1" applyBorder="1" applyAlignment="1" applyProtection="1">
      <alignment horizontal="left" vertical="top" wrapText="1"/>
      <protection hidden="1"/>
    </xf>
    <xf numFmtId="16" fontId="0" fillId="0" borderId="53" xfId="0" quotePrefix="1" applyNumberFormat="1" applyBorder="1" applyAlignment="1" applyProtection="1">
      <alignment horizontal="left" vertical="top" wrapText="1"/>
      <protection hidden="1"/>
    </xf>
    <xf numFmtId="16" fontId="0" fillId="0" borderId="22" xfId="0" quotePrefix="1" applyNumberFormat="1" applyBorder="1" applyAlignment="1" applyProtection="1">
      <alignment horizontal="left" vertical="top" wrapText="1"/>
      <protection hidden="1"/>
    </xf>
    <xf numFmtId="16" fontId="0" fillId="0" borderId="50" xfId="0" quotePrefix="1" applyNumberFormat="1" applyBorder="1" applyAlignment="1" applyProtection="1">
      <alignment horizontal="left" vertical="top" wrapText="1"/>
      <protection hidden="1"/>
    </xf>
    <xf numFmtId="16" fontId="0" fillId="0" borderId="57" xfId="0" quotePrefix="1" applyNumberFormat="1" applyBorder="1" applyAlignment="1" applyProtection="1">
      <alignment horizontal="left" vertical="top" wrapText="1"/>
      <protection hidden="1"/>
    </xf>
    <xf numFmtId="16" fontId="0" fillId="0" borderId="0" xfId="0" quotePrefix="1" applyNumberFormat="1" applyAlignment="1" applyProtection="1">
      <alignment horizontal="left" vertical="top" wrapText="1"/>
      <protection hidden="1"/>
    </xf>
    <xf numFmtId="16" fontId="0" fillId="4" borderId="44" xfId="0" quotePrefix="1" applyNumberFormat="1" applyFill="1" applyBorder="1" applyAlignment="1" applyProtection="1">
      <alignment vertical="top"/>
      <protection locked="0"/>
    </xf>
    <xf numFmtId="16" fontId="0" fillId="4" borderId="45" xfId="0" quotePrefix="1" applyNumberFormat="1" applyFill="1" applyBorder="1" applyAlignment="1" applyProtection="1">
      <alignment vertical="top"/>
      <protection locked="0"/>
    </xf>
    <xf numFmtId="16" fontId="0" fillId="4" borderId="21" xfId="0" quotePrefix="1" applyNumberFormat="1" applyFill="1" applyBorder="1" applyAlignment="1" applyProtection="1">
      <alignment horizontal="left" vertical="top"/>
      <protection locked="0"/>
    </xf>
    <xf numFmtId="16" fontId="0" fillId="4" borderId="22" xfId="0" quotePrefix="1" applyNumberFormat="1" applyFill="1" applyBorder="1" applyAlignment="1" applyProtection="1">
      <alignment horizontal="left" vertical="top"/>
      <protection locked="0"/>
    </xf>
    <xf numFmtId="0" fontId="0" fillId="5" borderId="5" xfId="0" applyFill="1" applyBorder="1" applyAlignment="1" applyProtection="1">
      <alignment horizontal="left" vertical="top"/>
      <protection locked="0"/>
    </xf>
    <xf numFmtId="0" fontId="0" fillId="5" borderId="7" xfId="0" applyFill="1" applyBorder="1" applyAlignment="1" applyProtection="1">
      <alignment horizontal="left" vertical="top"/>
      <protection locked="0"/>
    </xf>
    <xf numFmtId="0" fontId="0" fillId="0" borderId="58" xfId="0" applyBorder="1" applyAlignment="1" applyProtection="1">
      <alignment horizontal="left" vertical="center" wrapText="1"/>
      <protection hidden="1"/>
    </xf>
    <xf numFmtId="0" fontId="0" fillId="0" borderId="53" xfId="0" applyBorder="1" applyAlignment="1" applyProtection="1">
      <alignment horizontal="left" vertical="center" wrapText="1"/>
      <protection hidden="1"/>
    </xf>
    <xf numFmtId="0" fontId="0" fillId="0" borderId="51" xfId="0" applyBorder="1" applyAlignment="1" applyProtection="1">
      <alignment horizontal="left" vertical="center" wrapText="1"/>
      <protection hidden="1"/>
    </xf>
    <xf numFmtId="0" fontId="0" fillId="0" borderId="45" xfId="0" quotePrefix="1" applyBorder="1" applyAlignment="1">
      <alignment vertical="top"/>
    </xf>
    <xf numFmtId="0" fontId="0" fillId="0" borderId="46" xfId="0" quotePrefix="1" applyBorder="1" applyAlignment="1">
      <alignment vertical="top"/>
    </xf>
    <xf numFmtId="0" fontId="0" fillId="4" borderId="22" xfId="0" quotePrefix="1" applyFill="1" applyBorder="1" applyAlignment="1" applyProtection="1">
      <alignment vertical="top"/>
      <protection locked="0"/>
    </xf>
    <xf numFmtId="0" fontId="0" fillId="4" borderId="48" xfId="0" quotePrefix="1" applyFill="1" applyBorder="1" applyAlignment="1" applyProtection="1">
      <alignment vertical="top"/>
      <protection locked="0"/>
    </xf>
    <xf numFmtId="0" fontId="53" fillId="13" borderId="4" xfId="0" applyFont="1" applyFill="1" applyBorder="1" applyAlignment="1" applyProtection="1">
      <alignment horizontal="center" vertical="center" textRotation="90"/>
      <protection hidden="1"/>
    </xf>
    <xf numFmtId="0" fontId="53" fillId="13" borderId="13" xfId="0" applyFont="1" applyFill="1" applyBorder="1" applyAlignment="1" applyProtection="1">
      <alignment horizontal="center" vertical="center" textRotation="90"/>
      <protection hidden="1"/>
    </xf>
    <xf numFmtId="0" fontId="0" fillId="0" borderId="56" xfId="0" applyBorder="1" applyAlignment="1" applyProtection="1">
      <alignment vertical="top"/>
      <protection hidden="1"/>
    </xf>
    <xf numFmtId="0" fontId="0" fillId="0" borderId="50" xfId="0" applyBorder="1" applyAlignment="1" applyProtection="1">
      <alignment vertical="top"/>
      <protection hidden="1"/>
    </xf>
    <xf numFmtId="0" fontId="0" fillId="0" borderId="0" xfId="0" applyAlignment="1" applyProtection="1">
      <alignment vertical="top"/>
      <protection hidden="1"/>
    </xf>
    <xf numFmtId="0" fontId="7" fillId="0" borderId="53" xfId="0" applyFont="1" applyBorder="1" applyAlignment="1" applyProtection="1">
      <alignment vertical="center"/>
      <protection hidden="1"/>
    </xf>
    <xf numFmtId="0" fontId="7" fillId="0" borderId="51" xfId="0" applyFont="1" applyBorder="1" applyAlignment="1" applyProtection="1">
      <alignment vertical="center"/>
      <protection hidden="1"/>
    </xf>
    <xf numFmtId="0" fontId="8" fillId="4" borderId="50" xfId="0" applyFont="1" applyFill="1" applyBorder="1" applyAlignment="1" applyProtection="1">
      <alignment horizontal="left" vertical="top" wrapText="1"/>
      <protection locked="0"/>
    </xf>
    <xf numFmtId="0" fontId="8" fillId="6" borderId="0" xfId="0" applyFont="1" applyFill="1" applyAlignment="1" applyProtection="1">
      <alignment vertical="top" wrapText="1"/>
      <protection locked="0"/>
    </xf>
    <xf numFmtId="0" fontId="8" fillId="4" borderId="50" xfId="0" applyFont="1" applyFill="1" applyBorder="1" applyAlignment="1" applyProtection="1">
      <alignment vertical="top" wrapText="1"/>
      <protection locked="0"/>
    </xf>
    <xf numFmtId="0" fontId="8" fillId="4" borderId="57" xfId="0" applyFont="1" applyFill="1" applyBorder="1" applyAlignment="1" applyProtection="1">
      <alignment vertical="top" wrapText="1"/>
      <protection locked="0"/>
    </xf>
    <xf numFmtId="0" fontId="38" fillId="8" borderId="50" xfId="0" applyFont="1" applyFill="1" applyBorder="1" applyAlignment="1" applyProtection="1">
      <alignment vertical="top" wrapText="1"/>
      <protection hidden="1"/>
    </xf>
    <xf numFmtId="0" fontId="8" fillId="0" borderId="44" xfId="0" applyFont="1" applyBorder="1" applyAlignment="1" applyProtection="1">
      <alignment vertical="center" wrapText="1"/>
      <protection locked="0"/>
    </xf>
    <xf numFmtId="0" fontId="8" fillId="0" borderId="45" xfId="0" applyFont="1" applyBorder="1" applyAlignment="1" applyProtection="1">
      <alignment vertical="center" wrapText="1"/>
      <protection locked="0"/>
    </xf>
    <xf numFmtId="0" fontId="8" fillId="0" borderId="46" xfId="0" applyFont="1" applyBorder="1" applyAlignment="1" applyProtection="1">
      <alignment vertical="center" wrapText="1"/>
      <protection locked="0"/>
    </xf>
    <xf numFmtId="0" fontId="5" fillId="0" borderId="8" xfId="0" applyFont="1" applyBorder="1" applyAlignment="1" applyProtection="1">
      <alignment horizontal="center" vertical="top"/>
      <protection locked="0"/>
    </xf>
    <xf numFmtId="0" fontId="5" fillId="0" borderId="9" xfId="0" applyFont="1" applyBorder="1" applyAlignment="1" applyProtection="1">
      <alignment horizontal="center" vertical="top"/>
      <protection locked="0"/>
    </xf>
    <xf numFmtId="0" fontId="5" fillId="0" borderId="10" xfId="0" applyFont="1" applyBorder="1" applyAlignment="1" applyProtection="1">
      <alignment horizontal="center" vertical="top"/>
      <protection locked="0"/>
    </xf>
    <xf numFmtId="0" fontId="0" fillId="3" borderId="2" xfId="0" applyFill="1" applyBorder="1" applyAlignment="1" applyProtection="1">
      <alignment horizontal="left" vertical="top" wrapText="1"/>
      <protection hidden="1"/>
    </xf>
    <xf numFmtId="0" fontId="0" fillId="3" borderId="3" xfId="0" applyFill="1" applyBorder="1" applyAlignment="1" applyProtection="1">
      <alignment horizontal="left" vertical="top" wrapText="1"/>
      <protection hidden="1"/>
    </xf>
    <xf numFmtId="0" fontId="0" fillId="3" borderId="5" xfId="0" applyFill="1" applyBorder="1" applyAlignment="1" applyProtection="1">
      <alignment horizontal="left" vertical="top" wrapText="1"/>
      <protection hidden="1"/>
    </xf>
    <xf numFmtId="0" fontId="0" fillId="3" borderId="6" xfId="0" applyFill="1" applyBorder="1" applyAlignment="1" applyProtection="1">
      <alignment horizontal="left" vertical="top" wrapText="1"/>
      <protection hidden="1"/>
    </xf>
    <xf numFmtId="0" fontId="9" fillId="0" borderId="8" xfId="0" applyFont="1" applyBorder="1" applyAlignment="1" applyProtection="1">
      <alignment horizontal="center" vertical="center" wrapText="1"/>
      <protection hidden="1"/>
    </xf>
    <xf numFmtId="0" fontId="9" fillId="0" borderId="9" xfId="0" applyFont="1" applyBorder="1" applyAlignment="1" applyProtection="1">
      <alignment horizontal="center" vertical="center" wrapText="1"/>
      <protection hidden="1"/>
    </xf>
    <xf numFmtId="0" fontId="9" fillId="0" borderId="10" xfId="0" applyFont="1" applyBorder="1" applyAlignment="1" applyProtection="1">
      <alignment horizontal="center" vertical="center" wrapText="1"/>
      <protection hidden="1"/>
    </xf>
    <xf numFmtId="0" fontId="7" fillId="3" borderId="8" xfId="0" applyFont="1" applyFill="1" applyBorder="1" applyAlignment="1" applyProtection="1">
      <alignment vertical="center"/>
      <protection hidden="1"/>
    </xf>
    <xf numFmtId="0" fontId="7" fillId="3" borderId="10" xfId="0" applyFont="1" applyFill="1" applyBorder="1" applyAlignment="1" applyProtection="1">
      <alignment vertical="center"/>
      <protection hidden="1"/>
    </xf>
    <xf numFmtId="0" fontId="7" fillId="0" borderId="22" xfId="0" applyFont="1" applyBorder="1" applyAlignment="1" applyProtection="1">
      <alignment vertical="center"/>
      <protection hidden="1"/>
    </xf>
    <xf numFmtId="0" fontId="7" fillId="0" borderId="48" xfId="0" applyFont="1" applyBorder="1" applyAlignment="1" applyProtection="1">
      <alignment vertical="center"/>
      <protection hidden="1"/>
    </xf>
    <xf numFmtId="16" fontId="9" fillId="0" borderId="14" xfId="0" applyNumberFormat="1" applyFont="1" applyBorder="1" applyAlignment="1" applyProtection="1">
      <alignment horizontal="center" vertical="top" wrapText="1"/>
      <protection hidden="1"/>
    </xf>
    <xf numFmtId="16" fontId="9" fillId="0" borderId="12" xfId="0" applyNumberFormat="1" applyFont="1" applyBorder="1" applyAlignment="1" applyProtection="1">
      <alignment horizontal="center" vertical="top" wrapText="1"/>
      <protection hidden="1"/>
    </xf>
    <xf numFmtId="0" fontId="9" fillId="0" borderId="2" xfId="0" applyFont="1" applyBorder="1" applyAlignment="1" applyProtection="1">
      <alignment horizontal="center" vertical="center"/>
      <protection hidden="1"/>
    </xf>
    <xf numFmtId="0" fontId="9" fillId="0" borderId="4" xfId="0" applyFont="1" applyBorder="1" applyAlignment="1" applyProtection="1">
      <alignment horizontal="center" vertical="center"/>
      <protection hidden="1"/>
    </xf>
    <xf numFmtId="0" fontId="7" fillId="0" borderId="45" xfId="0" applyFont="1" applyBorder="1" applyAlignment="1" applyProtection="1">
      <alignment vertical="center"/>
      <protection hidden="1"/>
    </xf>
    <xf numFmtId="0" fontId="7" fillId="0" borderId="46" xfId="0" applyFont="1" applyBorder="1" applyAlignment="1" applyProtection="1">
      <alignment vertical="center"/>
      <protection hidden="1"/>
    </xf>
    <xf numFmtId="4" fontId="20" fillId="3" borderId="6" xfId="0" applyNumberFormat="1" applyFont="1" applyFill="1" applyBorder="1" applyAlignment="1" applyProtection="1">
      <alignment horizontal="right" vertical="center"/>
      <protection hidden="1"/>
    </xf>
    <xf numFmtId="4" fontId="20" fillId="3" borderId="7" xfId="0" applyNumberFormat="1" applyFont="1" applyFill="1" applyBorder="1" applyAlignment="1" applyProtection="1">
      <alignment horizontal="right" vertical="center"/>
      <protection hidden="1"/>
    </xf>
    <xf numFmtId="0" fontId="38" fillId="0" borderId="9" xfId="0" applyFont="1" applyBorder="1"/>
    <xf numFmtId="0" fontId="9" fillId="3" borderId="2" xfId="0" applyFont="1" applyFill="1" applyBorder="1" applyAlignment="1" applyProtection="1">
      <alignment horizontal="left" vertical="center" wrapText="1"/>
      <protection hidden="1"/>
    </xf>
    <xf numFmtId="0" fontId="9" fillId="3" borderId="3" xfId="0" applyFont="1" applyFill="1" applyBorder="1" applyAlignment="1" applyProtection="1">
      <alignment horizontal="left" vertical="center" wrapText="1"/>
      <protection hidden="1"/>
    </xf>
    <xf numFmtId="0" fontId="9" fillId="3" borderId="4" xfId="0" applyFont="1" applyFill="1" applyBorder="1" applyAlignment="1" applyProtection="1">
      <alignment horizontal="left" vertical="center" wrapText="1"/>
      <protection hidden="1"/>
    </xf>
    <xf numFmtId="0" fontId="52" fillId="8" borderId="0" xfId="0" applyFont="1" applyFill="1" applyAlignment="1" applyProtection="1">
      <alignment horizontal="center" vertical="center" textRotation="90" wrapText="1"/>
      <protection hidden="1"/>
    </xf>
    <xf numFmtId="0" fontId="9" fillId="4" borderId="47" xfId="0" applyFont="1" applyFill="1" applyBorder="1" applyAlignment="1" applyProtection="1">
      <alignment vertical="center"/>
      <protection locked="0"/>
    </xf>
    <xf numFmtId="0" fontId="9" fillId="4" borderId="65" xfId="0" applyFont="1" applyFill="1" applyBorder="1" applyAlignment="1" applyProtection="1">
      <alignment vertical="center"/>
      <protection locked="0"/>
    </xf>
    <xf numFmtId="0" fontId="9" fillId="4" borderId="15" xfId="0" applyFont="1" applyFill="1" applyBorder="1" applyAlignment="1" applyProtection="1">
      <alignment vertical="center"/>
      <protection locked="0"/>
    </xf>
    <xf numFmtId="0" fontId="9" fillId="4" borderId="77" xfId="0" applyFont="1" applyFill="1" applyBorder="1" applyAlignment="1" applyProtection="1">
      <alignment vertical="center"/>
      <protection locked="0"/>
    </xf>
    <xf numFmtId="0" fontId="9" fillId="4" borderId="21" xfId="0" applyFont="1" applyFill="1" applyBorder="1" applyAlignment="1" applyProtection="1">
      <alignment vertical="center"/>
      <protection locked="0"/>
    </xf>
    <xf numFmtId="0" fontId="9" fillId="4" borderId="22" xfId="0" applyFont="1" applyFill="1" applyBorder="1" applyAlignment="1" applyProtection="1">
      <alignment vertical="center"/>
      <protection locked="0"/>
    </xf>
    <xf numFmtId="0" fontId="9" fillId="4" borderId="48" xfId="0" applyFont="1" applyFill="1" applyBorder="1" applyAlignment="1" applyProtection="1">
      <alignment vertical="center"/>
      <protection locked="0"/>
    </xf>
    <xf numFmtId="0" fontId="9" fillId="4" borderId="2" xfId="0" applyFont="1" applyFill="1" applyBorder="1" applyAlignment="1" applyProtection="1">
      <alignment vertical="center"/>
      <protection locked="0"/>
    </xf>
    <xf numFmtId="0" fontId="9" fillId="4" borderId="3" xfId="0" applyFont="1" applyFill="1" applyBorder="1" applyAlignment="1" applyProtection="1">
      <alignment vertical="center"/>
      <protection locked="0"/>
    </xf>
    <xf numFmtId="0" fontId="9" fillId="4" borderId="4" xfId="0" applyFont="1" applyFill="1" applyBorder="1" applyAlignment="1" applyProtection="1">
      <alignment vertical="center"/>
      <protection locked="0"/>
    </xf>
    <xf numFmtId="0" fontId="9" fillId="3" borderId="2" xfId="0" applyFont="1" applyFill="1" applyBorder="1" applyAlignment="1" applyProtection="1">
      <alignment horizontal="center" vertical="top" wrapText="1"/>
      <protection hidden="1"/>
    </xf>
    <xf numFmtId="0" fontId="9" fillId="3" borderId="4" xfId="0" applyFont="1" applyFill="1" applyBorder="1" applyAlignment="1" applyProtection="1">
      <alignment horizontal="center" vertical="top" wrapText="1"/>
      <protection hidden="1"/>
    </xf>
    <xf numFmtId="0" fontId="9" fillId="4" borderId="43" xfId="0" applyFont="1" applyFill="1" applyBorder="1" applyAlignment="1" applyProtection="1">
      <alignment vertical="center"/>
      <protection locked="0"/>
    </xf>
    <xf numFmtId="0" fontId="9" fillId="4" borderId="49" xfId="0" applyFont="1" applyFill="1" applyBorder="1" applyAlignment="1" applyProtection="1">
      <alignment vertical="center"/>
      <protection locked="0"/>
    </xf>
    <xf numFmtId="0" fontId="7" fillId="0" borderId="8" xfId="0" applyFont="1" applyBorder="1" applyAlignment="1">
      <alignment horizontal="left"/>
    </xf>
    <xf numFmtId="0" fontId="7" fillId="0" borderId="9" xfId="0" applyFont="1" applyBorder="1" applyAlignment="1">
      <alignment horizontal="left"/>
    </xf>
    <xf numFmtId="0" fontId="7" fillId="4" borderId="22" xfId="0" applyFont="1" applyFill="1" applyBorder="1" applyAlignment="1" applyProtection="1">
      <alignment horizontal="left" vertical="center" indent="2"/>
      <protection locked="0"/>
    </xf>
    <xf numFmtId="0" fontId="7" fillId="4" borderId="48" xfId="0" applyFont="1" applyFill="1" applyBorder="1" applyAlignment="1" applyProtection="1">
      <alignment horizontal="left" vertical="center" indent="2"/>
      <protection locked="0"/>
    </xf>
    <xf numFmtId="0" fontId="7" fillId="0" borderId="8" xfId="0" applyFont="1" applyBorder="1" applyAlignment="1" applyProtection="1">
      <alignment horizontal="center" vertical="top"/>
      <protection hidden="1"/>
    </xf>
    <xf numFmtId="0" fontId="7" fillId="0" borderId="9" xfId="0" applyFont="1" applyBorder="1" applyAlignment="1" applyProtection="1">
      <alignment horizontal="center" vertical="top"/>
      <protection hidden="1"/>
    </xf>
    <xf numFmtId="0" fontId="7" fillId="0" borderId="10" xfId="0" applyFont="1" applyBorder="1" applyAlignment="1" applyProtection="1">
      <alignment horizontal="center" vertical="top"/>
      <protection hidden="1"/>
    </xf>
    <xf numFmtId="0" fontId="38" fillId="8" borderId="13" xfId="0" applyFont="1" applyFill="1" applyBorder="1" applyAlignment="1" applyProtection="1">
      <alignment vertical="center"/>
      <protection hidden="1"/>
    </xf>
    <xf numFmtId="0" fontId="38" fillId="8" borderId="15" xfId="0" applyFont="1" applyFill="1" applyBorder="1" applyAlignment="1" applyProtection="1">
      <alignment vertical="center"/>
      <protection hidden="1"/>
    </xf>
    <xf numFmtId="0" fontId="38" fillId="8" borderId="11" xfId="0" applyFont="1" applyFill="1" applyBorder="1" applyAlignment="1" applyProtection="1">
      <alignment vertical="center"/>
      <protection hidden="1"/>
    </xf>
  </cellXfs>
  <cellStyles count="7">
    <cellStyle name="Link" xfId="3" builtinId="8"/>
    <cellStyle name="Standard" xfId="0" builtinId="0"/>
    <cellStyle name="Standard 2" xfId="1" xr:uid="{00000000-0005-0000-0000-000002000000}"/>
    <cellStyle name="Standard 2 2" xfId="2" xr:uid="{00000000-0005-0000-0000-000003000000}"/>
    <cellStyle name="Standard 2 2 2" xfId="5" xr:uid="{00000000-0005-0000-0000-000004000000}"/>
    <cellStyle name="Standard 2 3" xfId="4" xr:uid="{00000000-0005-0000-0000-000005000000}"/>
    <cellStyle name="Währung" xfId="6" builtinId="4"/>
  </cellStyles>
  <dxfs count="2017">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dxf>
    <dxf>
      <font>
        <strike/>
        <color rgb="FFC00000"/>
      </font>
      <fill>
        <patternFill>
          <bgColor theme="0"/>
        </patternFill>
      </fill>
    </dxf>
    <dxf>
      <font>
        <b val="0"/>
        <i/>
      </font>
    </dxf>
    <dxf>
      <fill>
        <patternFill>
          <bgColor rgb="FFFFFFCC"/>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val="0"/>
        <color theme="1"/>
      </font>
      <fill>
        <patternFill>
          <bgColor rgb="FFFFFFCC"/>
        </patternFill>
      </fill>
    </dxf>
    <dxf>
      <font>
        <strike val="0"/>
        <color theme="1"/>
      </font>
      <fill>
        <patternFill>
          <bgColor theme="4" tint="0.79998168889431442"/>
        </patternFill>
      </fill>
    </dxf>
    <dxf>
      <font>
        <strike val="0"/>
        <color auto="1"/>
      </font>
      <border>
        <left style="thin">
          <color rgb="FFC00000"/>
        </left>
        <right style="thin">
          <color rgb="FFC00000"/>
        </right>
        <top style="thin">
          <color rgb="FFC00000"/>
        </top>
        <bottom style="thin">
          <color rgb="FFC00000"/>
        </bottom>
        <vertical/>
        <horizontal/>
      </border>
    </dxf>
    <dxf>
      <font>
        <strike val="0"/>
        <color theme="1"/>
      </font>
      <border>
        <left style="thin">
          <color rgb="FFC00000"/>
        </left>
        <right style="thin">
          <color rgb="FFC00000"/>
        </right>
        <top style="thin">
          <color rgb="FFC00000"/>
        </top>
        <bottom style="thin">
          <color rgb="FFC00000"/>
        </bottom>
        <vertical/>
        <horizontal/>
      </border>
    </dxf>
    <dxf>
      <font>
        <strike val="0"/>
        <color theme="1"/>
      </font>
      <fill>
        <patternFill>
          <bgColor theme="4" tint="0.79998168889431442"/>
        </patternFill>
      </fill>
    </dxf>
    <dxf>
      <font>
        <strike val="0"/>
        <color theme="1"/>
      </font>
      <border>
        <left style="thin">
          <color rgb="FFC00000"/>
        </left>
        <right style="thin">
          <color rgb="FFC00000"/>
        </right>
        <top style="thin">
          <color rgb="FFC00000"/>
        </top>
        <bottom style="thin">
          <color rgb="FFC00000"/>
        </bottom>
        <vertical/>
        <horizontal/>
      </border>
    </dxf>
    <dxf>
      <font>
        <strike val="0"/>
        <color theme="1"/>
      </font>
      <fill>
        <patternFill>
          <bgColor theme="4" tint="0.79998168889431442"/>
        </patternFill>
      </fill>
    </dxf>
    <dxf>
      <font>
        <b val="0"/>
        <i val="0"/>
        <strike val="0"/>
        <color auto="1"/>
      </font>
      <fill>
        <patternFill>
          <bgColor theme="5" tint="0.79998168889431442"/>
        </patternFill>
      </fill>
      <border>
        <left style="thin">
          <color rgb="FFC00000"/>
        </left>
        <right style="thin">
          <color rgb="FFC00000"/>
        </right>
        <top style="thin">
          <color rgb="FFC00000"/>
        </top>
        <bottom style="thin">
          <color rgb="FFC00000"/>
        </bottom>
      </border>
    </dxf>
    <dxf>
      <font>
        <strike/>
        <color rgb="FFC00000"/>
      </font>
      <fill>
        <patternFill>
          <bgColor theme="0"/>
        </patternFill>
      </fill>
    </dxf>
    <dxf>
      <font>
        <strike/>
        <color theme="0"/>
      </font>
    </dxf>
    <dxf>
      <font>
        <b val="0"/>
        <i val="0"/>
        <strike val="0"/>
        <color auto="1"/>
      </font>
      <fill>
        <patternFill>
          <bgColor theme="5" tint="0.79998168889431442"/>
        </patternFill>
      </fill>
      <border>
        <left style="thin">
          <color rgb="FFC00000"/>
        </left>
        <right style="thin">
          <color rgb="FFC00000"/>
        </right>
        <top style="thin">
          <color rgb="FFC00000"/>
        </top>
        <bottom style="thin">
          <color rgb="FFC00000"/>
        </bottom>
      </border>
    </dxf>
    <dxf>
      <font>
        <strike/>
        <color rgb="FFC00000"/>
      </font>
      <fill>
        <patternFill>
          <bgColor theme="0"/>
        </patternFill>
      </fill>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b val="0"/>
        <i val="0"/>
        <strike val="0"/>
        <color auto="1"/>
      </font>
      <fill>
        <patternFill>
          <bgColor theme="5" tint="0.79998168889431442"/>
        </patternFill>
      </fill>
      <border>
        <left style="thin">
          <color rgb="FFC00000"/>
        </left>
        <right style="thin">
          <color rgb="FFC00000"/>
        </right>
        <top style="thin">
          <color rgb="FFC00000"/>
        </top>
        <bottom style="thin">
          <color rgb="FFC00000"/>
        </bottom>
      </border>
    </dxf>
    <dxf>
      <font>
        <b val="0"/>
        <i val="0"/>
        <strike val="0"/>
        <color auto="1"/>
      </font>
      <fill>
        <patternFill>
          <bgColor theme="5" tint="0.79998168889431442"/>
        </patternFill>
      </fill>
      <border>
        <left style="thin">
          <color rgb="FFC00000"/>
        </left>
        <right style="thin">
          <color rgb="FFC00000"/>
        </right>
        <top style="thin">
          <color rgb="FFC00000"/>
        </top>
        <bottom style="thin">
          <color rgb="FFC00000"/>
        </bottom>
      </border>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b val="0"/>
        <i val="0"/>
        <strike val="0"/>
        <color auto="1"/>
      </font>
      <fill>
        <patternFill>
          <bgColor theme="5" tint="0.79998168889431442"/>
        </patternFill>
      </fill>
      <border>
        <left style="thin">
          <color rgb="FFC00000"/>
        </left>
        <right style="thin">
          <color rgb="FFC00000"/>
        </right>
        <top style="thin">
          <color rgb="FFC00000"/>
        </top>
        <bottom style="thin">
          <color rgb="FFC00000"/>
        </bottom>
      </border>
    </dxf>
    <dxf>
      <font>
        <b val="0"/>
        <i val="0"/>
        <strike val="0"/>
        <color auto="1"/>
      </font>
      <fill>
        <patternFill>
          <bgColor theme="5" tint="0.79998168889431442"/>
        </patternFill>
      </fill>
      <border>
        <left style="thin">
          <color rgb="FFC00000"/>
        </left>
        <right style="thin">
          <color rgb="FFC00000"/>
        </right>
        <top style="thin">
          <color rgb="FFC00000"/>
        </top>
        <bottom style="thin">
          <color rgb="FFC00000"/>
        </bottom>
      </border>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b val="0"/>
        <i val="0"/>
        <strike/>
        <color rgb="FFC00000"/>
      </font>
      <fill>
        <patternFill>
          <bgColor theme="5" tint="0.79998168889431442"/>
        </patternFill>
      </fill>
      <border>
        <left style="thin">
          <color rgb="FFC00000"/>
        </left>
        <right style="thin">
          <color rgb="FFC00000"/>
        </right>
        <top style="thin">
          <color rgb="FFC00000"/>
        </top>
        <bottom style="thin">
          <color rgb="FFC00000"/>
        </bottom>
      </border>
    </dxf>
    <dxf>
      <font>
        <b val="0"/>
        <i val="0"/>
        <strike val="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b val="0"/>
        <i val="0"/>
        <strike val="0"/>
        <color auto="1"/>
      </font>
      <fill>
        <patternFill>
          <bgColor theme="5" tint="0.79998168889431442"/>
        </patternFill>
      </fill>
      <border>
        <left style="thin">
          <color rgb="FFC00000"/>
        </left>
        <right style="thin">
          <color rgb="FFC00000"/>
        </right>
        <top style="thin">
          <color rgb="FFC00000"/>
        </top>
        <bottom style="thin">
          <color rgb="FFC00000"/>
        </bottom>
      </border>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auto="1"/>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border>
        <left style="thin">
          <color auto="1"/>
        </left>
        <right style="thin">
          <color auto="1"/>
        </right>
        <top style="thin">
          <color auto="1"/>
        </top>
        <bottom style="thin">
          <color auto="1"/>
        </bottom>
      </border>
    </dxf>
    <dxf>
      <font>
        <color auto="1"/>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border>
        <left style="thin">
          <color auto="1"/>
        </left>
        <right style="thin">
          <color auto="1"/>
        </right>
        <top style="thin">
          <color auto="1"/>
        </top>
        <bottom style="thin">
          <color auto="1"/>
        </bottom>
      </border>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b val="0"/>
        <i val="0"/>
        <strike val="0"/>
        <color auto="1"/>
      </font>
      <fill>
        <patternFill>
          <bgColor theme="4" tint="0.79998168889431442"/>
        </patternFill>
      </fill>
      <border>
        <left style="thin">
          <color rgb="FFC00000"/>
        </left>
        <right style="thin">
          <color rgb="FFC00000"/>
        </right>
        <top style="thin">
          <color rgb="FFC00000"/>
        </top>
        <bottom style="thin">
          <color rgb="FFC00000"/>
        </bottom>
      </border>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border>
    </dxf>
    <dxf>
      <font>
        <b val="0"/>
        <i val="0"/>
        <strike val="0"/>
        <color auto="1"/>
      </font>
      <fill>
        <patternFill>
          <bgColor theme="4" tint="0.79998168889431442"/>
        </patternFill>
      </fill>
      <border>
        <left style="thin">
          <color rgb="FFC00000"/>
        </left>
        <right style="thin">
          <color rgb="FFC00000"/>
        </right>
        <top style="thin">
          <color rgb="FFC00000"/>
        </top>
        <bottom style="thin">
          <color rgb="FFC00000"/>
        </bottom>
      </border>
    </dxf>
    <dxf>
      <font>
        <color rgb="FFC00000"/>
      </font>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patternType="none">
          <bgColor auto="1"/>
        </patternFill>
      </fill>
      <border>
        <left style="thin">
          <color auto="1"/>
        </left>
        <right style="thin">
          <color auto="1"/>
        </right>
        <top style="thin">
          <color auto="1"/>
        </top>
        <bottom style="thin">
          <color auto="1"/>
        </bottom>
      </border>
    </dxf>
    <dxf>
      <font>
        <strike/>
        <color rgb="FFC00000"/>
      </font>
      <fill>
        <patternFill patternType="none">
          <bgColor auto="1"/>
        </patternFill>
      </fill>
    </dxf>
    <dxf>
      <font>
        <strike/>
        <color rgb="FFC00000"/>
      </font>
      <fill>
        <patternFill>
          <bgColor theme="0"/>
        </patternFill>
      </fill>
      <border>
        <left style="thin">
          <color auto="1"/>
        </left>
        <right style="thin">
          <color auto="1"/>
        </right>
        <top style="thin">
          <color auto="1"/>
        </top>
        <bottom style="thin">
          <color auto="1"/>
        </bottom>
      </border>
    </dxf>
    <dxf>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ont>
        <strike/>
        <color theme="0"/>
      </font>
      <fill>
        <patternFill>
          <bgColor theme="0"/>
        </patternFill>
      </fill>
    </dxf>
    <dxf>
      <font>
        <strike val="0"/>
        <color auto="1"/>
      </font>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val="0"/>
        <color theme="1"/>
      </font>
      <border>
        <left style="thin">
          <color rgb="FFC00000"/>
        </left>
        <right style="thin">
          <color rgb="FFC00000"/>
        </right>
        <top style="thin">
          <color rgb="FFC00000"/>
        </top>
        <bottom style="thin">
          <color rgb="FFC00000"/>
        </bottom>
        <vertical/>
        <horizontal/>
      </border>
    </dxf>
    <dxf>
      <font>
        <strike val="0"/>
        <color theme="1"/>
      </font>
      <fill>
        <patternFill>
          <bgColor theme="4" tint="0.79998168889431442"/>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ont>
        <strike/>
        <color theme="0"/>
      </font>
      <fill>
        <patternFill>
          <bgColor theme="0"/>
        </patternFill>
      </fill>
    </dxf>
    <dxf>
      <font>
        <strike/>
        <color theme="0"/>
      </font>
      <fill>
        <patternFill>
          <bgColor theme="0"/>
        </patternFill>
      </fill>
    </dxf>
    <dxf>
      <font>
        <strike/>
        <color theme="0"/>
      </font>
    </dxf>
    <dxf>
      <font>
        <strike/>
        <color theme="0"/>
      </font>
    </dxf>
    <dxf>
      <font>
        <strike/>
        <color theme="0"/>
      </font>
      <fill>
        <patternFill>
          <bgColor theme="0"/>
        </patternFill>
      </fill>
    </dxf>
    <dxf>
      <font>
        <strike/>
        <color theme="0"/>
      </font>
      <fill>
        <patternFill>
          <bgColor theme="0"/>
        </patternFill>
      </fill>
    </dxf>
    <dxf>
      <font>
        <strike/>
        <color theme="0"/>
      </font>
      <fill>
        <patternFill>
          <bgColor theme="0"/>
        </patternFill>
      </fill>
    </dxf>
    <dxf>
      <font>
        <b/>
        <i val="0"/>
        <strike val="0"/>
        <color auto="1"/>
      </font>
      <fill>
        <patternFill patternType="none">
          <bgColor auto="1"/>
        </patternFill>
      </fill>
    </dxf>
    <dxf>
      <font>
        <strike/>
        <color theme="0"/>
      </font>
      <fill>
        <patternFill>
          <bgColor theme="0"/>
        </patternFill>
      </fill>
    </dxf>
    <dxf>
      <font>
        <color theme="0"/>
      </font>
    </dxf>
    <dxf>
      <font>
        <color theme="0"/>
      </font>
    </dxf>
    <dxf>
      <font>
        <color theme="0"/>
      </font>
    </dxf>
    <dxf>
      <font>
        <color theme="0"/>
      </font>
    </dxf>
    <dxf>
      <font>
        <strike/>
        <color theme="0"/>
      </font>
      <fill>
        <patternFill patternType="solid">
          <bgColor theme="0"/>
        </patternFill>
      </fill>
    </dxf>
    <dxf>
      <font>
        <b/>
        <i val="0"/>
      </font>
    </dxf>
    <dxf>
      <font>
        <b/>
        <i val="0"/>
      </font>
    </dxf>
    <dxf>
      <font>
        <strike/>
        <color rgb="FFC00000"/>
      </font>
      <fill>
        <patternFill>
          <bgColor theme="0"/>
        </patternFill>
      </fill>
    </dxf>
    <dxf>
      <font>
        <b val="0"/>
        <i/>
      </font>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0"/>
        </patternFill>
      </fill>
    </dxf>
    <dxf>
      <fill>
        <patternFill>
          <bgColor theme="0"/>
        </patternFill>
      </fill>
    </dxf>
    <dxf>
      <fill>
        <patternFill>
          <bgColor theme="0"/>
        </patternFill>
      </fill>
    </dxf>
    <dxf>
      <fill>
        <patternFill>
          <bgColor theme="0"/>
        </patternFill>
      </fill>
    </dxf>
    <dxf>
      <font>
        <strike/>
        <color theme="0"/>
      </font>
      <fill>
        <patternFill>
          <bgColor theme="0"/>
        </patternFill>
      </fill>
    </dxf>
    <dxf>
      <font>
        <strike/>
        <color theme="0"/>
      </font>
      <fill>
        <patternFill>
          <bgColor theme="0"/>
        </patternFill>
      </fill>
    </dxf>
    <dxf>
      <font>
        <strike/>
        <color theme="0"/>
      </font>
    </dxf>
    <dxf>
      <font>
        <strike/>
        <color theme="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border>
        <left style="thin">
          <color rgb="FFC00000"/>
        </left>
        <right style="thin">
          <color rgb="FFC00000"/>
        </right>
        <top style="thin">
          <color rgb="FFC00000"/>
        </top>
        <bottom style="thin">
          <color rgb="FFC00000"/>
        </bottom>
        <vertical/>
        <horizontal/>
      </border>
    </dxf>
    <dxf>
      <font>
        <b/>
        <i val="0"/>
      </font>
    </dxf>
    <dxf>
      <font>
        <b/>
        <i val="0"/>
      </font>
    </dxf>
    <dxf>
      <font>
        <b/>
        <i val="0"/>
      </font>
    </dxf>
    <dxf>
      <font>
        <b/>
        <i val="0"/>
      </font>
    </dxf>
    <dxf>
      <font>
        <strike/>
        <color rgb="FFC00000"/>
      </font>
      <fill>
        <patternFill>
          <bgColor theme="0"/>
        </patternFill>
      </fill>
    </dxf>
    <dxf>
      <font>
        <b val="0"/>
        <i/>
      </font>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ill>
        <patternFill patternType="none">
          <bgColor auto="1"/>
        </patternFill>
      </fill>
      <border>
        <left style="thin">
          <color auto="1"/>
        </left>
        <right style="thin">
          <color auto="1"/>
        </right>
        <top style="thin">
          <color auto="1"/>
        </top>
        <bottom style="thin">
          <color auto="1"/>
        </bottom>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rgb="FFC00000"/>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FF0000"/>
        </left>
        <right style="thin">
          <color rgb="FFFF0000"/>
        </right>
        <top style="thin">
          <color rgb="FFFF0000"/>
        </top>
        <bottom style="thin">
          <color rgb="FFFF0000"/>
        </bottom>
        <vertical/>
        <horizontal/>
      </border>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font>
        <strike/>
        <color theme="0" tint="-0.1499679555650502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rgb="FFC00000"/>
      </font>
      <fill>
        <patternFill>
          <bgColor theme="0" tint="-4.9989318521683403E-2"/>
        </patternFill>
      </fill>
      <border>
        <left style="thin">
          <color rgb="FFC00000"/>
        </left>
        <right style="thin">
          <color rgb="FFC00000"/>
        </right>
        <top style="thin">
          <color rgb="FFC00000"/>
        </top>
        <bottom style="thin">
          <color rgb="FFC00000"/>
        </bottom>
        <vertical/>
        <horizontal/>
      </border>
    </dxf>
    <dxf>
      <font>
        <b val="0"/>
        <i val="0"/>
        <strike/>
        <color rgb="FFC00000"/>
      </font>
      <fill>
        <patternFill>
          <bgColor theme="0" tint="-4.9989318521683403E-2"/>
        </patternFill>
      </fill>
    </dxf>
    <dxf>
      <border>
        <left style="thin">
          <color rgb="FFC00000"/>
        </left>
        <right style="thin">
          <color rgb="FFC00000"/>
        </right>
        <top style="thin">
          <color rgb="FFC00000"/>
        </top>
        <bottom style="thin">
          <color rgb="FFC00000"/>
        </bottom>
        <vertical/>
        <horizontal/>
      </border>
    </dxf>
    <dxf>
      <font>
        <b/>
        <i val="0"/>
      </font>
    </dxf>
    <dxf>
      <font>
        <b val="0"/>
        <i/>
        <strike/>
        <color rgb="FFC00000"/>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b/>
        <i val="0"/>
      </font>
    </dxf>
    <dxf>
      <font>
        <b val="0"/>
        <i/>
        <strike/>
        <color rgb="FFC00000"/>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b val="0"/>
        <i/>
        <strike/>
        <color rgb="FFC00000"/>
      </font>
      <border>
        <left style="thin">
          <color theme="5"/>
        </left>
        <right style="thin">
          <color theme="5"/>
        </right>
        <top style="thin">
          <color theme="5"/>
        </top>
        <bottom style="thin">
          <color theme="5"/>
        </bottom>
        <vertical/>
        <horizontal/>
      </border>
    </dxf>
    <dxf>
      <font>
        <b val="0"/>
        <i/>
        <strike/>
        <color rgb="FFC00000"/>
      </font>
      <border>
        <left style="thin">
          <color theme="5"/>
        </left>
        <right style="thin">
          <color theme="5"/>
        </right>
        <top style="thin">
          <color theme="5"/>
        </top>
        <bottom style="thin">
          <color theme="5"/>
        </bottom>
        <vertical/>
        <horizontal/>
      </border>
    </dxf>
    <dxf>
      <font>
        <b val="0"/>
        <i val="0"/>
        <strike/>
        <color rgb="FFC00000"/>
      </font>
      <border>
        <left style="thin">
          <color theme="5"/>
        </left>
        <right style="thin">
          <color theme="5"/>
        </right>
        <top style="thin">
          <color theme="5"/>
        </top>
        <bottom style="thin">
          <color theme="5"/>
        </bottom>
        <vertical/>
        <horizontal/>
      </border>
    </dxf>
    <dxf>
      <font>
        <b val="0"/>
        <i/>
        <strike/>
        <color rgb="FFC00000"/>
      </font>
      <border>
        <left style="thin">
          <color theme="5"/>
        </left>
        <right style="thin">
          <color theme="5"/>
        </right>
        <top style="thin">
          <color theme="5"/>
        </top>
        <bottom style="thin">
          <color theme="5"/>
        </bottom>
        <vertical/>
        <horizontal/>
      </border>
    </dxf>
    <dxf>
      <font>
        <b val="0"/>
        <i/>
        <strike/>
        <color rgb="FFC00000"/>
      </font>
      <border>
        <left style="thin">
          <color theme="5"/>
        </left>
        <right style="thin">
          <color theme="5"/>
        </right>
        <top style="thin">
          <color theme="5"/>
        </top>
        <bottom style="thin">
          <color theme="5"/>
        </bottom>
        <vertical/>
        <horizontal/>
      </border>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border>
        <left style="thin">
          <color rgb="FFC00000"/>
        </left>
        <right style="thin">
          <color rgb="FFC00000"/>
        </right>
        <top style="thin">
          <color rgb="FFC00000"/>
        </top>
        <bottom style="thin">
          <color rgb="FFC00000"/>
        </bottom>
        <vertical/>
        <horizontal/>
      </border>
    </dxf>
    <dxf>
      <font>
        <strike/>
        <color rgb="FFC00000"/>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b val="0"/>
        <i/>
        <strike/>
        <color rgb="FFC00000"/>
      </font>
      <border>
        <left style="thin">
          <color rgb="FFC00000"/>
        </left>
        <right style="thin">
          <color rgb="FFC00000"/>
        </right>
        <top style="thin">
          <color rgb="FFC00000"/>
        </top>
        <bottom style="thin">
          <color rgb="FFC00000"/>
        </bottom>
        <vertical/>
        <horizontal/>
      </border>
    </dxf>
    <dxf>
      <font>
        <b val="0"/>
        <i val="0"/>
        <strike val="0"/>
        <color theme="1"/>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b val="0"/>
        <i val="0"/>
        <strike val="0"/>
        <color theme="1"/>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b val="0"/>
        <i val="0"/>
        <strike val="0"/>
        <color theme="1"/>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border>
    </dxf>
    <dxf>
      <font>
        <strike/>
        <color rgb="FFC00000"/>
      </font>
      <fill>
        <patternFill>
          <bgColor theme="0"/>
        </patternFill>
      </fill>
    </dxf>
    <dxf>
      <font>
        <b val="0"/>
        <i/>
        <strike/>
        <color rgb="FFC00000"/>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border>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tint="-0.14996795556505021"/>
      </font>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ill>
        <patternFill>
          <bgColor theme="0"/>
        </patternFill>
      </fill>
      <border>
        <left style="thin">
          <color auto="1"/>
        </left>
        <right style="thin">
          <color auto="1"/>
        </right>
        <top style="thin">
          <color auto="1"/>
        </top>
        <bottom style="thin">
          <color auto="1"/>
        </bottom>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ill>
        <patternFill>
          <bgColor theme="5" tint="0.79998168889431442"/>
        </patternFill>
      </fill>
    </dxf>
    <dxf>
      <border>
        <left style="thin">
          <color rgb="FFC00000"/>
        </left>
        <right style="thin">
          <color rgb="FFC00000"/>
        </right>
        <top style="thin">
          <color rgb="FFC00000"/>
        </top>
        <bottom style="thin">
          <color rgb="FFC00000"/>
        </bottom>
        <vertical/>
        <horizontal/>
      </border>
    </dxf>
    <dxf>
      <font>
        <color theme="0"/>
      </font>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tint="-0.14996795556505021"/>
      </font>
    </dxf>
    <dxf>
      <font>
        <strike/>
        <color theme="0" tint="-0.14996795556505021"/>
      </font>
    </dxf>
    <dxf>
      <font>
        <strike/>
        <color theme="0" tint="-0.14996795556505021"/>
      </font>
    </dxf>
    <dxf>
      <numFmt numFmtId="167" formatCode="#,##0.00;;;@"/>
    </dxf>
    <dxf>
      <numFmt numFmtId="167" formatCode="#,##0.00;;;@"/>
    </dxf>
    <dxf>
      <numFmt numFmtId="167" formatCode="#,##0.00;;;@"/>
    </dxf>
    <dxf>
      <numFmt numFmtId="167" formatCode="#,##0.00;;;@"/>
    </dxf>
    <dxf>
      <numFmt numFmtId="0" formatCode="General"/>
    </dxf>
    <dxf>
      <border outline="0">
        <top style="thin">
          <color theme="4" tint="0.39997558519241921"/>
        </top>
      </border>
    </dxf>
    <dxf>
      <border outline="0">
        <bottom style="thin">
          <color theme="4" tint="0.39997558519241921"/>
        </bottom>
      </border>
    </dxf>
    <dxf>
      <fill>
        <patternFill patternType="solid">
          <fgColor theme="4" tint="0.79998168889431442"/>
          <bgColor theme="4" tint="-0.249977111117893"/>
        </patternFill>
      </fill>
    </dxf>
    <dxf>
      <numFmt numFmtId="0" formatCode="General"/>
    </dxf>
    <dxf>
      <numFmt numFmtId="167" formatCode="#,##0.00;;;@"/>
    </dxf>
  </dxfs>
  <tableStyles count="0" defaultTableStyle="TableStyleMedium2" defaultPivotStyle="PivotStyleLight16"/>
  <colors>
    <mruColors>
      <color rgb="FF0000FF"/>
      <color rgb="FFFFFFCC"/>
      <color rgb="FFFFCC99"/>
      <color rgb="FFFF9966"/>
      <color rgb="FFE7EEF5"/>
      <color rgb="FFF9EBEB"/>
      <color rgb="FFFCF6F6"/>
      <color rgb="FFC8D7EA"/>
      <color rgb="FFEAF0F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I$14" lockText="1" noThreeD="1"/>
</file>

<file path=xl/ctrlProps/ctrlProp10.xml><?xml version="1.0" encoding="utf-8"?>
<formControlPr xmlns="http://schemas.microsoft.com/office/spreadsheetml/2009/9/main" objectType="CheckBox" fmlaLink="$L$18" lockText="1" noThreeD="1"/>
</file>

<file path=xl/ctrlProps/ctrlProp100.xml><?xml version="1.0" encoding="utf-8"?>
<formControlPr xmlns="http://schemas.microsoft.com/office/spreadsheetml/2009/9/main" objectType="CheckBox" checked="Checked" fmlaLink="$L$96" lockText="1" noThreeD="1"/>
</file>

<file path=xl/ctrlProps/ctrlProp101.xml><?xml version="1.0" encoding="utf-8"?>
<formControlPr xmlns="http://schemas.microsoft.com/office/spreadsheetml/2009/9/main" objectType="CheckBox" checked="Checked" fmlaLink="$L$98" lockText="1" noThreeD="1"/>
</file>

<file path=xl/ctrlProps/ctrlProp102.xml><?xml version="1.0" encoding="utf-8"?>
<formControlPr xmlns="http://schemas.microsoft.com/office/spreadsheetml/2009/9/main" objectType="CheckBox" checked="Checked" fmlaLink="$L$100" lockText="1" noThreeD="1"/>
</file>

<file path=xl/ctrlProps/ctrlProp103.xml><?xml version="1.0" encoding="utf-8"?>
<formControlPr xmlns="http://schemas.microsoft.com/office/spreadsheetml/2009/9/main" objectType="CheckBox" checked="Checked" fmlaLink="$L$102" lockText="1" noThreeD="1"/>
</file>

<file path=xl/ctrlProps/ctrlProp104.xml><?xml version="1.0" encoding="utf-8"?>
<formControlPr xmlns="http://schemas.microsoft.com/office/spreadsheetml/2009/9/main" objectType="CheckBox" checked="Checked" fmlaLink="$L$104" lockText="1" noThreeD="1"/>
</file>

<file path=xl/ctrlProps/ctrlProp105.xml><?xml version="1.0" encoding="utf-8"?>
<formControlPr xmlns="http://schemas.microsoft.com/office/spreadsheetml/2009/9/main" objectType="CheckBox" fmlaLink="$L$112" lockText="1" noThreeD="1"/>
</file>

<file path=xl/ctrlProps/ctrlProp106.xml><?xml version="1.0" encoding="utf-8"?>
<formControlPr xmlns="http://schemas.microsoft.com/office/spreadsheetml/2009/9/main" objectType="CheckBox" checked="Checked" fmlaLink="$L$115" lockText="1" noThreeD="1"/>
</file>

<file path=xl/ctrlProps/ctrlProp107.xml><?xml version="1.0" encoding="utf-8"?>
<formControlPr xmlns="http://schemas.microsoft.com/office/spreadsheetml/2009/9/main" objectType="CheckBox" checked="Checked" fmlaLink="$L$118" lockText="1" noThreeD="1"/>
</file>

<file path=xl/ctrlProps/ctrlProp108.xml><?xml version="1.0" encoding="utf-8"?>
<formControlPr xmlns="http://schemas.microsoft.com/office/spreadsheetml/2009/9/main" objectType="CheckBox" checked="Checked" fmlaLink="$L$121" lockText="1" noThreeD="1"/>
</file>

<file path=xl/ctrlProps/ctrlProp109.xml><?xml version="1.0" encoding="utf-8"?>
<formControlPr xmlns="http://schemas.microsoft.com/office/spreadsheetml/2009/9/main" objectType="CheckBox" fmlaLink="$L$123" lockText="1" noThreeD="1"/>
</file>

<file path=xl/ctrlProps/ctrlProp11.xml><?xml version="1.0" encoding="utf-8"?>
<formControlPr xmlns="http://schemas.microsoft.com/office/spreadsheetml/2009/9/main" objectType="CheckBox" fmlaLink="$L$21" lockText="1" noThreeD="1"/>
</file>

<file path=xl/ctrlProps/ctrlProp110.xml><?xml version="1.0" encoding="utf-8"?>
<formControlPr xmlns="http://schemas.microsoft.com/office/spreadsheetml/2009/9/main" objectType="CheckBox" checked="Checked" fmlaLink="$L$126" lockText="1" noThreeD="1"/>
</file>

<file path=xl/ctrlProps/ctrlProp111.xml><?xml version="1.0" encoding="utf-8"?>
<formControlPr xmlns="http://schemas.microsoft.com/office/spreadsheetml/2009/9/main" objectType="CheckBox" checked="Checked" fmlaLink="$L$128" lockText="1" noThreeD="1"/>
</file>

<file path=xl/ctrlProps/ctrlProp112.xml><?xml version="1.0" encoding="utf-8"?>
<formControlPr xmlns="http://schemas.microsoft.com/office/spreadsheetml/2009/9/main" objectType="CheckBox" checked="Checked" fmlaLink="$L$133" lockText="1" noThreeD="1"/>
</file>

<file path=xl/ctrlProps/ctrlProp113.xml><?xml version="1.0" encoding="utf-8"?>
<formControlPr xmlns="http://schemas.microsoft.com/office/spreadsheetml/2009/9/main" objectType="CheckBox" checked="Checked" fmlaLink="$L$135" lockText="1" noThreeD="1"/>
</file>

<file path=xl/ctrlProps/ctrlProp114.xml><?xml version="1.0" encoding="utf-8"?>
<formControlPr xmlns="http://schemas.microsoft.com/office/spreadsheetml/2009/9/main" objectType="CheckBox" checked="Checked" fmlaLink="$L$137" lockText="1" noThreeD="1"/>
</file>

<file path=xl/ctrlProps/ctrlProp115.xml><?xml version="1.0" encoding="utf-8"?>
<formControlPr xmlns="http://schemas.microsoft.com/office/spreadsheetml/2009/9/main" objectType="CheckBox" checked="Checked" fmlaLink="$L$139" lockText="1" noThreeD="1"/>
</file>

<file path=xl/ctrlProps/ctrlProp116.xml><?xml version="1.0" encoding="utf-8"?>
<formControlPr xmlns="http://schemas.microsoft.com/office/spreadsheetml/2009/9/main" objectType="CheckBox" checked="Checked" fmlaLink="$L$141" lockText="1" noThreeD="1"/>
</file>

<file path=xl/ctrlProps/ctrlProp117.xml><?xml version="1.0" encoding="utf-8"?>
<formControlPr xmlns="http://schemas.microsoft.com/office/spreadsheetml/2009/9/main" objectType="CheckBox" checked="Checked" fmlaLink="$L$145" lockText="1" noThreeD="1"/>
</file>

<file path=xl/ctrlProps/ctrlProp118.xml><?xml version="1.0" encoding="utf-8"?>
<formControlPr xmlns="http://schemas.microsoft.com/office/spreadsheetml/2009/9/main" objectType="CheckBox" checked="Checked" fmlaLink="$L$147" lockText="1" noThreeD="1"/>
</file>

<file path=xl/ctrlProps/ctrlProp119.xml><?xml version="1.0" encoding="utf-8"?>
<formControlPr xmlns="http://schemas.microsoft.com/office/spreadsheetml/2009/9/main" objectType="CheckBox" checked="Checked" fmlaLink="$L$149" lockText="1" noThreeD="1"/>
</file>

<file path=xl/ctrlProps/ctrlProp12.xml><?xml version="1.0" encoding="utf-8"?>
<formControlPr xmlns="http://schemas.microsoft.com/office/spreadsheetml/2009/9/main" objectType="CheckBox" fmlaLink="$L$27" lockText="1" noThreeD="1"/>
</file>

<file path=xl/ctrlProps/ctrlProp120.xml><?xml version="1.0" encoding="utf-8"?>
<formControlPr xmlns="http://schemas.microsoft.com/office/spreadsheetml/2009/9/main" objectType="CheckBox" checked="Checked" fmlaLink="$L$167" lockText="1" noThreeD="1"/>
</file>

<file path=xl/ctrlProps/ctrlProp121.xml><?xml version="1.0" encoding="utf-8"?>
<formControlPr xmlns="http://schemas.microsoft.com/office/spreadsheetml/2009/9/main" objectType="CheckBox" fmlaLink="$L$173" lockText="1" noThreeD="1"/>
</file>

<file path=xl/ctrlProps/ctrlProp122.xml><?xml version="1.0" encoding="utf-8"?>
<formControlPr xmlns="http://schemas.microsoft.com/office/spreadsheetml/2009/9/main" objectType="CheckBox" fmlaLink="$L$175" lockText="1" noThreeD="1"/>
</file>

<file path=xl/ctrlProps/ctrlProp123.xml><?xml version="1.0" encoding="utf-8"?>
<formControlPr xmlns="http://schemas.microsoft.com/office/spreadsheetml/2009/9/main" objectType="CheckBox" fmlaLink="$L$177" lockText="1" noThreeD="1"/>
</file>

<file path=xl/ctrlProps/ctrlProp124.xml><?xml version="1.0" encoding="utf-8"?>
<formControlPr xmlns="http://schemas.microsoft.com/office/spreadsheetml/2009/9/main" objectType="CheckBox" checked="Checked" fmlaLink="$L$69" lockText="1" noThreeD="1"/>
</file>

<file path=xl/ctrlProps/ctrlProp125.xml><?xml version="1.0" encoding="utf-8"?>
<formControlPr xmlns="http://schemas.microsoft.com/office/spreadsheetml/2009/9/main" objectType="CheckBox" checked="Checked" fmlaLink="$L$50" lockText="1" noThreeD="1"/>
</file>

<file path=xl/ctrlProps/ctrlProp126.xml><?xml version="1.0" encoding="utf-8"?>
<formControlPr xmlns="http://schemas.microsoft.com/office/spreadsheetml/2009/9/main" objectType="CheckBox" checked="Checked" fmlaLink="$L$22" lockText="1" noThreeD="1"/>
</file>

<file path=xl/ctrlProps/ctrlProp127.xml><?xml version="1.0" encoding="utf-8"?>
<formControlPr xmlns="http://schemas.microsoft.com/office/spreadsheetml/2009/9/main" objectType="CheckBox" fmlaLink="$L$14" lockText="1" noThreeD="1"/>
</file>

<file path=xl/ctrlProps/ctrlProp128.xml><?xml version="1.0" encoding="utf-8"?>
<formControlPr xmlns="http://schemas.microsoft.com/office/spreadsheetml/2009/9/main" objectType="CheckBox" fmlaLink="$L$15" lockText="1" noThreeD="1"/>
</file>

<file path=xl/ctrlProps/ctrlProp129.xml><?xml version="1.0" encoding="utf-8"?>
<formControlPr xmlns="http://schemas.microsoft.com/office/spreadsheetml/2009/9/main" objectType="CheckBox" checked="Checked" fmlaLink="$L$143" lockText="1" noThreeD="1"/>
</file>

<file path=xl/ctrlProps/ctrlProp13.xml><?xml version="1.0" encoding="utf-8"?>
<formControlPr xmlns="http://schemas.microsoft.com/office/spreadsheetml/2009/9/main" objectType="CheckBox" fmlaLink="$L$30" lockText="1" noThreeD="1"/>
</file>

<file path=xl/ctrlProps/ctrlProp130.xml><?xml version="1.0" encoding="utf-8"?>
<formControlPr xmlns="http://schemas.microsoft.com/office/spreadsheetml/2009/9/main" objectType="CheckBox" checked="Checked" fmlaLink="$L$58" lockText="1" noThreeD="1"/>
</file>

<file path=xl/ctrlProps/ctrlProp131.xml><?xml version="1.0" encoding="utf-8"?>
<formControlPr xmlns="http://schemas.microsoft.com/office/spreadsheetml/2009/9/main" objectType="CheckBox" checked="Checked" fmlaLink="$L$60" lockText="1" noThreeD="1"/>
</file>

<file path=xl/ctrlProps/ctrlProp132.xml><?xml version="1.0" encoding="utf-8"?>
<formControlPr xmlns="http://schemas.microsoft.com/office/spreadsheetml/2009/9/main" objectType="CheckBox" checked="Checked" fmlaLink="$L$87" lockText="1" noThreeD="1"/>
</file>

<file path=xl/ctrlProps/ctrlProp133.xml><?xml version="1.0" encoding="utf-8"?>
<formControlPr xmlns="http://schemas.microsoft.com/office/spreadsheetml/2009/9/main" objectType="CheckBox" checked="Checked" fmlaLink="$L$85" lockText="1" noThreeD="1"/>
</file>

<file path=xl/ctrlProps/ctrlProp134.xml><?xml version="1.0" encoding="utf-8"?>
<formControlPr xmlns="http://schemas.microsoft.com/office/spreadsheetml/2009/9/main" objectType="CheckBox" fmlaLink="$L$106" lockText="1" noThreeD="1"/>
</file>

<file path=xl/ctrlProps/ctrlProp135.xml><?xml version="1.0" encoding="utf-8"?>
<formControlPr xmlns="http://schemas.microsoft.com/office/spreadsheetml/2009/9/main" objectType="CheckBox" fmlaLink="$L$165" lockText="1" noThreeD="1"/>
</file>

<file path=xl/ctrlProps/ctrlProp136.xml><?xml version="1.0" encoding="utf-8"?>
<formControlPr xmlns="http://schemas.microsoft.com/office/spreadsheetml/2009/9/main" objectType="CheckBox" checked="Checked" fmlaLink="$L$163" lockText="1" noThreeD="1"/>
</file>

<file path=xl/ctrlProps/ctrlProp137.xml><?xml version="1.0" encoding="utf-8"?>
<formControlPr xmlns="http://schemas.microsoft.com/office/spreadsheetml/2009/9/main" objectType="CheckBox" checked="Checked" fmlaLink="$L$161" lockText="1" noThreeD="1"/>
</file>

<file path=xl/ctrlProps/ctrlProp138.xml><?xml version="1.0" encoding="utf-8"?>
<formControlPr xmlns="http://schemas.microsoft.com/office/spreadsheetml/2009/9/main" objectType="CheckBox" checked="Checked" fmlaLink="$L$159" lockText="1" noThreeD="1"/>
</file>

<file path=xl/ctrlProps/ctrlProp139.xml><?xml version="1.0" encoding="utf-8"?>
<formControlPr xmlns="http://schemas.microsoft.com/office/spreadsheetml/2009/9/main" objectType="CheckBox" checked="Checked" fmlaLink="$L$157" lockText="1" noThreeD="1"/>
</file>

<file path=xl/ctrlProps/ctrlProp14.xml><?xml version="1.0" encoding="utf-8"?>
<formControlPr xmlns="http://schemas.microsoft.com/office/spreadsheetml/2009/9/main" objectType="CheckBox" fmlaLink="$L$36" lockText="1" noThreeD="1"/>
</file>

<file path=xl/ctrlProps/ctrlProp140.xml><?xml version="1.0" encoding="utf-8"?>
<formControlPr xmlns="http://schemas.microsoft.com/office/spreadsheetml/2009/9/main" objectType="CheckBox" checked="Checked" fmlaLink="$L$154" lockText="1" noThreeD="1"/>
</file>

<file path=xl/ctrlProps/ctrlProp141.xml><?xml version="1.0" encoding="utf-8"?>
<formControlPr xmlns="http://schemas.microsoft.com/office/spreadsheetml/2009/9/main" objectType="CheckBox" fmlaLink="$L$151" lockText="1" noThreeD="1"/>
</file>

<file path=xl/ctrlProps/ctrlProp142.xml><?xml version="1.0" encoding="utf-8"?>
<formControlPr xmlns="http://schemas.microsoft.com/office/spreadsheetml/2009/9/main" objectType="CheckBox" fmlaLink="$L$31" lockText="1" noThreeD="1"/>
</file>

<file path=xl/ctrlProps/ctrlProp143.xml><?xml version="1.0" encoding="utf-8"?>
<formControlPr xmlns="http://schemas.microsoft.com/office/spreadsheetml/2009/9/main" objectType="CheckBox" fmlaLink="$L$33" lockText="1" noThreeD="1"/>
</file>

<file path=xl/ctrlProps/ctrlProp144.xml><?xml version="1.0" encoding="utf-8"?>
<formControlPr xmlns="http://schemas.microsoft.com/office/spreadsheetml/2009/9/main" objectType="CheckBox" fmlaLink="$L$35" lockText="1" noThreeD="1"/>
</file>

<file path=xl/ctrlProps/ctrlProp145.xml><?xml version="1.0" encoding="utf-8"?>
<formControlPr xmlns="http://schemas.microsoft.com/office/spreadsheetml/2009/9/main" objectType="CheckBox" fmlaLink="$L$37" lockText="1" noThreeD="1"/>
</file>

<file path=xl/ctrlProps/ctrlProp146.xml><?xml version="1.0" encoding="utf-8"?>
<formControlPr xmlns="http://schemas.microsoft.com/office/spreadsheetml/2009/9/main" objectType="CheckBox" fmlaLink="$L$39" lockText="1" noThreeD="1"/>
</file>

<file path=xl/ctrlProps/ctrlProp147.xml><?xml version="1.0" encoding="utf-8"?>
<formControlPr xmlns="http://schemas.microsoft.com/office/spreadsheetml/2009/9/main" objectType="CheckBox" fmlaLink="$L$41" lockText="1" noThreeD="1"/>
</file>

<file path=xl/ctrlProps/ctrlProp148.xml><?xml version="1.0" encoding="utf-8"?>
<formControlPr xmlns="http://schemas.microsoft.com/office/spreadsheetml/2009/9/main" objectType="CheckBox" fmlaLink="$L$43" lockText="1" noThreeD="1"/>
</file>

<file path=xl/ctrlProps/ctrlProp149.xml><?xml version="1.0" encoding="utf-8"?>
<formControlPr xmlns="http://schemas.microsoft.com/office/spreadsheetml/2009/9/main" objectType="CheckBox" fmlaLink="$L$53" lockText="1" noThreeD="1"/>
</file>

<file path=xl/ctrlProps/ctrlProp15.xml><?xml version="1.0" encoding="utf-8"?>
<formControlPr xmlns="http://schemas.microsoft.com/office/spreadsheetml/2009/9/main" objectType="CheckBox" fmlaLink="$L$39" lockText="1" noThreeD="1"/>
</file>

<file path=xl/ctrlProps/ctrlProp150.xml><?xml version="1.0" encoding="utf-8"?>
<formControlPr xmlns="http://schemas.microsoft.com/office/spreadsheetml/2009/9/main" objectType="CheckBox" fmlaLink="$L$55" lockText="1" noThreeD="1"/>
</file>

<file path=xl/ctrlProps/ctrlProp151.xml><?xml version="1.0" encoding="utf-8"?>
<formControlPr xmlns="http://schemas.microsoft.com/office/spreadsheetml/2009/9/main" objectType="CheckBox" fmlaLink="$L$57" lockText="1" noThreeD="1"/>
</file>

<file path=xl/ctrlProps/ctrlProp152.xml><?xml version="1.0" encoding="utf-8"?>
<formControlPr xmlns="http://schemas.microsoft.com/office/spreadsheetml/2009/9/main" objectType="CheckBox" fmlaLink="$L$59" lockText="1" noThreeD="1"/>
</file>

<file path=xl/ctrlProps/ctrlProp153.xml><?xml version="1.0" encoding="utf-8"?>
<formControlPr xmlns="http://schemas.microsoft.com/office/spreadsheetml/2009/9/main" objectType="CheckBox" fmlaLink="$L$74" lockText="1" noThreeD="1"/>
</file>

<file path=xl/ctrlProps/ctrlProp154.xml><?xml version="1.0" encoding="utf-8"?>
<formControlPr xmlns="http://schemas.microsoft.com/office/spreadsheetml/2009/9/main" objectType="CheckBox" fmlaLink="$L$76" lockText="1" noThreeD="1"/>
</file>

<file path=xl/ctrlProps/ctrlProp155.xml><?xml version="1.0" encoding="utf-8"?>
<formControlPr xmlns="http://schemas.microsoft.com/office/spreadsheetml/2009/9/main" objectType="CheckBox" fmlaLink="$L$83" lockText="1" noThreeD="1"/>
</file>

<file path=xl/ctrlProps/ctrlProp156.xml><?xml version="1.0" encoding="utf-8"?>
<formControlPr xmlns="http://schemas.microsoft.com/office/spreadsheetml/2009/9/main" objectType="CheckBox" fmlaLink="$L$85" lockText="1" noThreeD="1"/>
</file>

<file path=xl/ctrlProps/ctrlProp157.xml><?xml version="1.0" encoding="utf-8"?>
<formControlPr xmlns="http://schemas.microsoft.com/office/spreadsheetml/2009/9/main" objectType="CheckBox" fmlaLink="$L$87" lockText="1" noThreeD="1"/>
</file>

<file path=xl/ctrlProps/ctrlProp158.xml><?xml version="1.0" encoding="utf-8"?>
<formControlPr xmlns="http://schemas.microsoft.com/office/spreadsheetml/2009/9/main" objectType="CheckBox" fmlaLink="$L$93" lockText="1" noThreeD="1"/>
</file>

<file path=xl/ctrlProps/ctrlProp159.xml><?xml version="1.0" encoding="utf-8"?>
<formControlPr xmlns="http://schemas.microsoft.com/office/spreadsheetml/2009/9/main" objectType="CheckBox" fmlaLink="$L$98" lockText="1" noThreeD="1"/>
</file>

<file path=xl/ctrlProps/ctrlProp16.xml><?xml version="1.0" encoding="utf-8"?>
<formControlPr xmlns="http://schemas.microsoft.com/office/spreadsheetml/2009/9/main" objectType="CheckBox" fmlaLink="$L$42" lockText="1" noThreeD="1"/>
</file>

<file path=xl/ctrlProps/ctrlProp160.xml><?xml version="1.0" encoding="utf-8"?>
<formControlPr xmlns="http://schemas.microsoft.com/office/spreadsheetml/2009/9/main" objectType="CheckBox" fmlaLink="$L$100" lockText="1" noThreeD="1"/>
</file>

<file path=xl/ctrlProps/ctrlProp161.xml><?xml version="1.0" encoding="utf-8"?>
<formControlPr xmlns="http://schemas.microsoft.com/office/spreadsheetml/2009/9/main" objectType="CheckBox" fmlaLink="$L$102" lockText="1" noThreeD="1"/>
</file>

<file path=xl/ctrlProps/ctrlProp162.xml><?xml version="1.0" encoding="utf-8"?>
<formControlPr xmlns="http://schemas.microsoft.com/office/spreadsheetml/2009/9/main" objectType="CheckBox" fmlaLink="$L$104" lockText="1" noThreeD="1"/>
</file>

<file path=xl/ctrlProps/ctrlProp163.xml><?xml version="1.0" encoding="utf-8"?>
<formControlPr xmlns="http://schemas.microsoft.com/office/spreadsheetml/2009/9/main" objectType="CheckBox" fmlaLink="$L$106" lockText="1" noThreeD="1"/>
</file>

<file path=xl/ctrlProps/ctrlProp164.xml><?xml version="1.0" encoding="utf-8"?>
<formControlPr xmlns="http://schemas.microsoft.com/office/spreadsheetml/2009/9/main" objectType="CheckBox" fmlaLink="$L$108" lockText="1" noThreeD="1"/>
</file>

<file path=xl/ctrlProps/ctrlProp165.xml><?xml version="1.0" encoding="utf-8"?>
<formControlPr xmlns="http://schemas.microsoft.com/office/spreadsheetml/2009/9/main" objectType="CheckBox" fmlaLink="$L$110" lockText="1" noThreeD="1"/>
</file>

<file path=xl/ctrlProps/ctrlProp166.xml><?xml version="1.0" encoding="utf-8"?>
<formControlPr xmlns="http://schemas.microsoft.com/office/spreadsheetml/2009/9/main" objectType="CheckBox" fmlaLink="$L$116" lockText="1" noThreeD="1"/>
</file>

<file path=xl/ctrlProps/ctrlProp167.xml><?xml version="1.0" encoding="utf-8"?>
<formControlPr xmlns="http://schemas.microsoft.com/office/spreadsheetml/2009/9/main" objectType="CheckBox" fmlaLink="$L$119" lockText="1" noThreeD="1"/>
</file>

<file path=xl/ctrlProps/ctrlProp168.xml><?xml version="1.0" encoding="utf-8"?>
<formControlPr xmlns="http://schemas.microsoft.com/office/spreadsheetml/2009/9/main" objectType="CheckBox" fmlaLink="$L$122" lockText="1" noThreeD="1"/>
</file>

<file path=xl/ctrlProps/ctrlProp169.xml><?xml version="1.0" encoding="utf-8"?>
<formControlPr xmlns="http://schemas.microsoft.com/office/spreadsheetml/2009/9/main" objectType="CheckBox" fmlaLink="$L$125" lockText="1" noThreeD="1"/>
</file>

<file path=xl/ctrlProps/ctrlProp17.xml><?xml version="1.0" encoding="utf-8"?>
<formControlPr xmlns="http://schemas.microsoft.com/office/spreadsheetml/2009/9/main" objectType="CheckBox" fmlaLink="$L$45" lockText="1" noThreeD="1"/>
</file>

<file path=xl/ctrlProps/ctrlProp170.xml><?xml version="1.0" encoding="utf-8"?>
<formControlPr xmlns="http://schemas.microsoft.com/office/spreadsheetml/2009/9/main" objectType="CheckBox" fmlaLink="$L$127" lockText="1" noThreeD="1"/>
</file>

<file path=xl/ctrlProps/ctrlProp171.xml><?xml version="1.0" encoding="utf-8"?>
<formControlPr xmlns="http://schemas.microsoft.com/office/spreadsheetml/2009/9/main" objectType="CheckBox" fmlaLink="$L$130" lockText="1" noThreeD="1"/>
</file>

<file path=xl/ctrlProps/ctrlProp172.xml><?xml version="1.0" encoding="utf-8"?>
<formControlPr xmlns="http://schemas.microsoft.com/office/spreadsheetml/2009/9/main" objectType="CheckBox" fmlaLink="$L$132" lockText="1" noThreeD="1"/>
</file>

<file path=xl/ctrlProps/ctrlProp173.xml><?xml version="1.0" encoding="utf-8"?>
<formControlPr xmlns="http://schemas.microsoft.com/office/spreadsheetml/2009/9/main" objectType="CheckBox" fmlaLink="$L$139" lockText="1" noThreeD="1"/>
</file>

<file path=xl/ctrlProps/ctrlProp174.xml><?xml version="1.0" encoding="utf-8"?>
<formControlPr xmlns="http://schemas.microsoft.com/office/spreadsheetml/2009/9/main" objectType="CheckBox" fmlaLink="$L$141" lockText="1" noThreeD="1"/>
</file>

<file path=xl/ctrlProps/ctrlProp175.xml><?xml version="1.0" encoding="utf-8"?>
<formControlPr xmlns="http://schemas.microsoft.com/office/spreadsheetml/2009/9/main" objectType="CheckBox" fmlaLink="$L$143" lockText="1" noThreeD="1"/>
</file>

<file path=xl/ctrlProps/ctrlProp176.xml><?xml version="1.0" encoding="utf-8"?>
<formControlPr xmlns="http://schemas.microsoft.com/office/spreadsheetml/2009/9/main" objectType="CheckBox" fmlaLink="$L$145" lockText="1" noThreeD="1"/>
</file>

<file path=xl/ctrlProps/ctrlProp177.xml><?xml version="1.0" encoding="utf-8"?>
<formControlPr xmlns="http://schemas.microsoft.com/office/spreadsheetml/2009/9/main" objectType="CheckBox" fmlaLink="$L$147" lockText="1" noThreeD="1"/>
</file>

<file path=xl/ctrlProps/ctrlProp178.xml><?xml version="1.0" encoding="utf-8"?>
<formControlPr xmlns="http://schemas.microsoft.com/office/spreadsheetml/2009/9/main" objectType="CheckBox" fmlaLink="$L$151" lockText="1" noThreeD="1"/>
</file>

<file path=xl/ctrlProps/ctrlProp179.xml><?xml version="1.0" encoding="utf-8"?>
<formControlPr xmlns="http://schemas.microsoft.com/office/spreadsheetml/2009/9/main" objectType="CheckBox" fmlaLink="$L$153" lockText="1" noThreeD="1"/>
</file>

<file path=xl/ctrlProps/ctrlProp18.xml><?xml version="1.0" encoding="utf-8"?>
<formControlPr xmlns="http://schemas.microsoft.com/office/spreadsheetml/2009/9/main" objectType="CheckBox" fmlaLink="$L$48" lockText="1" noThreeD="1"/>
</file>

<file path=xl/ctrlProps/ctrlProp180.xml><?xml version="1.0" encoding="utf-8"?>
<formControlPr xmlns="http://schemas.microsoft.com/office/spreadsheetml/2009/9/main" objectType="CheckBox" fmlaLink="$L$155" lockText="1" noThreeD="1"/>
</file>

<file path=xl/ctrlProps/ctrlProp181.xml><?xml version="1.0" encoding="utf-8"?>
<formControlPr xmlns="http://schemas.microsoft.com/office/spreadsheetml/2009/9/main" objectType="CheckBox" fmlaLink="$L$173" lockText="1" noThreeD="1"/>
</file>

<file path=xl/ctrlProps/ctrlProp182.xml><?xml version="1.0" encoding="utf-8"?>
<formControlPr xmlns="http://schemas.microsoft.com/office/spreadsheetml/2009/9/main" objectType="CheckBox" fmlaLink="$L$179" lockText="1" noThreeD="1"/>
</file>

<file path=xl/ctrlProps/ctrlProp183.xml><?xml version="1.0" encoding="utf-8"?>
<formControlPr xmlns="http://schemas.microsoft.com/office/spreadsheetml/2009/9/main" objectType="CheckBox" fmlaLink="$L$181" lockText="1" noThreeD="1"/>
</file>

<file path=xl/ctrlProps/ctrlProp184.xml><?xml version="1.0" encoding="utf-8"?>
<formControlPr xmlns="http://schemas.microsoft.com/office/spreadsheetml/2009/9/main" objectType="CheckBox" fmlaLink="$L$183" lockText="1" noThreeD="1"/>
</file>

<file path=xl/ctrlProps/ctrlProp185.xml><?xml version="1.0" encoding="utf-8"?>
<formControlPr xmlns="http://schemas.microsoft.com/office/spreadsheetml/2009/9/main" objectType="CheckBox" fmlaLink="$L$71" lockText="1" noThreeD="1"/>
</file>

<file path=xl/ctrlProps/ctrlProp186.xml><?xml version="1.0" encoding="utf-8"?>
<formControlPr xmlns="http://schemas.microsoft.com/office/spreadsheetml/2009/9/main" objectType="CheckBox" fmlaLink="$L$51" lockText="1" noThreeD="1"/>
</file>

<file path=xl/ctrlProps/ctrlProp187.xml><?xml version="1.0" encoding="utf-8"?>
<formControlPr xmlns="http://schemas.microsoft.com/office/spreadsheetml/2009/9/main" objectType="CheckBox" fmlaLink="$L$61" lockText="1" noThreeD="1"/>
</file>

<file path=xl/ctrlProps/ctrlProp188.xml><?xml version="1.0" encoding="utf-8"?>
<formControlPr xmlns="http://schemas.microsoft.com/office/spreadsheetml/2009/9/main" objectType="CheckBox" fmlaLink="$L$63" lockText="1" noThreeD="1"/>
</file>

<file path=xl/ctrlProps/ctrlProp189.xml><?xml version="1.0" encoding="utf-8"?>
<formControlPr xmlns="http://schemas.microsoft.com/office/spreadsheetml/2009/9/main" objectType="CheckBox" fmlaLink="$L$14" lockText="1" noThreeD="1"/>
</file>

<file path=xl/ctrlProps/ctrlProp19.xml><?xml version="1.0" encoding="utf-8"?>
<formControlPr xmlns="http://schemas.microsoft.com/office/spreadsheetml/2009/9/main" objectType="CheckBox" fmlaLink="$L$51" lockText="1" noThreeD="1"/>
</file>

<file path=xl/ctrlProps/ctrlProp190.xml><?xml version="1.0" encoding="utf-8"?>
<formControlPr xmlns="http://schemas.microsoft.com/office/spreadsheetml/2009/9/main" objectType="CheckBox" fmlaLink="$L$15" lockText="1" noThreeD="1"/>
</file>

<file path=xl/ctrlProps/ctrlProp191.xml><?xml version="1.0" encoding="utf-8"?>
<formControlPr xmlns="http://schemas.microsoft.com/office/spreadsheetml/2009/9/main" objectType="CheckBox" fmlaLink="$L$149" lockText="1" noThreeD="1"/>
</file>

<file path=xl/ctrlProps/ctrlProp192.xml><?xml version="1.0" encoding="utf-8"?>
<formControlPr xmlns="http://schemas.microsoft.com/office/spreadsheetml/2009/9/main" objectType="CheckBox" fmlaLink="$L$18" lockText="1" noThreeD="1"/>
</file>

<file path=xl/ctrlProps/ctrlProp193.xml><?xml version="1.0" encoding="utf-8"?>
<formControlPr xmlns="http://schemas.microsoft.com/office/spreadsheetml/2009/9/main" objectType="CheckBox" fmlaLink="$L$20" lockText="1" noThreeD="1"/>
</file>

<file path=xl/ctrlProps/ctrlProp194.xml><?xml version="1.0" encoding="utf-8"?>
<formControlPr xmlns="http://schemas.microsoft.com/office/spreadsheetml/2009/9/main" objectType="CheckBox" fmlaLink="$L$26" lockText="1" noThreeD="1"/>
</file>

<file path=xl/ctrlProps/ctrlProp195.xml><?xml version="1.0" encoding="utf-8"?>
<formControlPr xmlns="http://schemas.microsoft.com/office/spreadsheetml/2009/9/main" objectType="CheckBox" fmlaLink="$L$24" lockText="1" noThreeD="1"/>
</file>

<file path=xl/ctrlProps/ctrlProp196.xml><?xml version="1.0" encoding="utf-8"?>
<formControlPr xmlns="http://schemas.microsoft.com/office/spreadsheetml/2009/9/main" objectType="CheckBox" fmlaLink="$L$22" lockText="1" noThreeD="1"/>
</file>

<file path=xl/ctrlProps/ctrlProp197.xml><?xml version="1.0" encoding="utf-8"?>
<formControlPr xmlns="http://schemas.microsoft.com/office/spreadsheetml/2009/9/main" objectType="CheckBox" fmlaLink="$L$91" lockText="1" noThreeD="1"/>
</file>

<file path=xl/ctrlProps/ctrlProp198.xml><?xml version="1.0" encoding="utf-8"?>
<formControlPr xmlns="http://schemas.microsoft.com/office/spreadsheetml/2009/9/main" objectType="CheckBox" fmlaLink="$L$89" lockText="1" noThreeD="1"/>
</file>

<file path=xl/ctrlProps/ctrlProp199.xml><?xml version="1.0" encoding="utf-8"?>
<formControlPr xmlns="http://schemas.microsoft.com/office/spreadsheetml/2009/9/main" objectType="CheckBox" fmlaLink="$L$171" lockText="1" noThreeD="1"/>
</file>

<file path=xl/ctrlProps/ctrlProp2.xml><?xml version="1.0" encoding="utf-8"?>
<formControlPr xmlns="http://schemas.microsoft.com/office/spreadsheetml/2009/9/main" objectType="CheckBox" checked="Checked" fmlaLink="$I$15" lockText="1" noThreeD="1"/>
</file>

<file path=xl/ctrlProps/ctrlProp20.xml><?xml version="1.0" encoding="utf-8"?>
<formControlPr xmlns="http://schemas.microsoft.com/office/spreadsheetml/2009/9/main" objectType="CheckBox" fmlaLink="$L$54" lockText="1" noThreeD="1"/>
</file>

<file path=xl/ctrlProps/ctrlProp200.xml><?xml version="1.0" encoding="utf-8"?>
<formControlPr xmlns="http://schemas.microsoft.com/office/spreadsheetml/2009/9/main" objectType="CheckBox" fmlaLink="$L$169" lockText="1" noThreeD="1"/>
</file>

<file path=xl/ctrlProps/ctrlProp201.xml><?xml version="1.0" encoding="utf-8"?>
<formControlPr xmlns="http://schemas.microsoft.com/office/spreadsheetml/2009/9/main" objectType="CheckBox" fmlaLink="$L$167" lockText="1" noThreeD="1"/>
</file>

<file path=xl/ctrlProps/ctrlProp202.xml><?xml version="1.0" encoding="utf-8"?>
<formControlPr xmlns="http://schemas.microsoft.com/office/spreadsheetml/2009/9/main" objectType="CheckBox" fmlaLink="$L$165" lockText="1" noThreeD="1"/>
</file>

<file path=xl/ctrlProps/ctrlProp203.xml><?xml version="1.0" encoding="utf-8"?>
<formControlPr xmlns="http://schemas.microsoft.com/office/spreadsheetml/2009/9/main" objectType="CheckBox" fmlaLink="$L$163" lockText="1" noThreeD="1"/>
</file>

<file path=xl/ctrlProps/ctrlProp204.xml><?xml version="1.0" encoding="utf-8"?>
<formControlPr xmlns="http://schemas.microsoft.com/office/spreadsheetml/2009/9/main" objectType="CheckBox" fmlaLink="$L$160" lockText="1" noThreeD="1"/>
</file>

<file path=xl/ctrlProps/ctrlProp205.xml><?xml version="1.0" encoding="utf-8"?>
<formControlPr xmlns="http://schemas.microsoft.com/office/spreadsheetml/2009/9/main" objectType="CheckBox" fmlaLink="$L$157" lockText="1" noThreeD="1"/>
</file>

<file path=xl/ctrlProps/ctrlProp206.xml><?xml version="1.0" encoding="utf-8"?>
<formControlPr xmlns="http://schemas.microsoft.com/office/spreadsheetml/2009/9/main" objectType="CheckBox" fmlaLink="$L$17" lockText="1" noThreeD="1"/>
</file>

<file path=xl/ctrlProps/ctrlProp207.xml><?xml version="1.0" encoding="utf-8"?>
<formControlPr xmlns="http://schemas.microsoft.com/office/spreadsheetml/2009/9/main" objectType="CheckBox" fmlaLink="$L$15" lockText="1" noThreeD="1"/>
</file>

<file path=xl/ctrlProps/ctrlProp208.xml><?xml version="1.0" encoding="utf-8"?>
<formControlPr xmlns="http://schemas.microsoft.com/office/spreadsheetml/2009/9/main" objectType="CheckBox" fmlaLink="$L$19" lockText="1" noThreeD="1"/>
</file>

<file path=xl/ctrlProps/ctrlProp209.xml><?xml version="1.0" encoding="utf-8"?>
<formControlPr xmlns="http://schemas.microsoft.com/office/spreadsheetml/2009/9/main" objectType="CheckBox" fmlaLink="$L$21" lockText="1" noThreeD="1"/>
</file>

<file path=xl/ctrlProps/ctrlProp21.xml><?xml version="1.0" encoding="utf-8"?>
<formControlPr xmlns="http://schemas.microsoft.com/office/spreadsheetml/2009/9/main" objectType="CheckBox" fmlaLink="$L$65" lockText="1" noThreeD="1"/>
</file>

<file path=xl/ctrlProps/ctrlProp210.xml><?xml version="1.0" encoding="utf-8"?>
<formControlPr xmlns="http://schemas.microsoft.com/office/spreadsheetml/2009/9/main" objectType="CheckBox" fmlaLink="$L$27" lockText="1" noThreeD="1"/>
</file>

<file path=xl/ctrlProps/ctrlProp211.xml><?xml version="1.0" encoding="utf-8"?>
<formControlPr xmlns="http://schemas.microsoft.com/office/spreadsheetml/2009/9/main" objectType="CheckBox" fmlaLink="$L$32" lockText="1" noThreeD="1"/>
</file>

<file path=xl/ctrlProps/ctrlProp212.xml><?xml version="1.0" encoding="utf-8"?>
<formControlPr xmlns="http://schemas.microsoft.com/office/spreadsheetml/2009/9/main" objectType="CheckBox" fmlaLink="$L$34" lockText="1" noThreeD="1"/>
</file>

<file path=xl/ctrlProps/ctrlProp213.xml><?xml version="1.0" encoding="utf-8"?>
<formControlPr xmlns="http://schemas.microsoft.com/office/spreadsheetml/2009/9/main" objectType="CheckBox" fmlaLink="$L$36" lockText="1" noThreeD="1"/>
</file>

<file path=xl/ctrlProps/ctrlProp214.xml><?xml version="1.0" encoding="utf-8"?>
<formControlPr xmlns="http://schemas.microsoft.com/office/spreadsheetml/2009/9/main" objectType="CheckBox" fmlaLink="$L$38" lockText="1" noThreeD="1"/>
</file>

<file path=xl/ctrlProps/ctrlProp215.xml><?xml version="1.0" encoding="utf-8"?>
<formControlPr xmlns="http://schemas.microsoft.com/office/spreadsheetml/2009/9/main" objectType="CheckBox" fmlaLink="$L$40" lockText="1" noThreeD="1"/>
</file>

<file path=xl/ctrlProps/ctrlProp216.xml><?xml version="1.0" encoding="utf-8"?>
<formControlPr xmlns="http://schemas.microsoft.com/office/spreadsheetml/2009/9/main" objectType="CheckBox" fmlaLink="$L$42" lockText="1" noThreeD="1"/>
</file>

<file path=xl/ctrlProps/ctrlProp217.xml><?xml version="1.0" encoding="utf-8"?>
<formControlPr xmlns="http://schemas.microsoft.com/office/spreadsheetml/2009/9/main" objectType="CheckBox" fmlaLink="$L$44" lockText="1" noThreeD="1"/>
</file>

<file path=xl/ctrlProps/ctrlProp218.xml><?xml version="1.0" encoding="utf-8"?>
<formControlPr xmlns="http://schemas.microsoft.com/office/spreadsheetml/2009/9/main" objectType="CheckBox" fmlaLink="$L$46" lockText="1" noThreeD="1"/>
</file>

<file path=xl/ctrlProps/ctrlProp219.xml><?xml version="1.0" encoding="utf-8"?>
<formControlPr xmlns="http://schemas.microsoft.com/office/spreadsheetml/2009/9/main" objectType="CheckBox" fmlaLink="$L$48" lockText="1" noThreeD="1"/>
</file>

<file path=xl/ctrlProps/ctrlProp22.xml><?xml version="1.0" encoding="utf-8"?>
<formControlPr xmlns="http://schemas.microsoft.com/office/spreadsheetml/2009/9/main" objectType="CheckBox" fmlaLink="$L$67" lockText="1" noThreeD="1"/>
</file>

<file path=xl/ctrlProps/ctrlProp220.xml><?xml version="1.0" encoding="utf-8"?>
<formControlPr xmlns="http://schemas.microsoft.com/office/spreadsheetml/2009/9/main" objectType="CheckBox" fmlaLink="$L$50" lockText="1" noThreeD="1"/>
</file>

<file path=xl/ctrlProps/ctrlProp221.xml><?xml version="1.0" encoding="utf-8"?>
<formControlPr xmlns="http://schemas.microsoft.com/office/spreadsheetml/2009/9/main" objectType="CheckBox" fmlaLink="$L$55" lockText="1" noThreeD="1"/>
</file>

<file path=xl/ctrlProps/ctrlProp222.xml><?xml version="1.0" encoding="utf-8"?>
<formControlPr xmlns="http://schemas.microsoft.com/office/spreadsheetml/2009/9/main" objectType="CheckBox" fmlaLink="$L$57" lockText="1" noThreeD="1"/>
</file>

<file path=xl/ctrlProps/ctrlProp223.xml><?xml version="1.0" encoding="utf-8"?>
<formControlPr xmlns="http://schemas.microsoft.com/office/spreadsheetml/2009/9/main" objectType="CheckBox" fmlaLink="$L$59" lockText="1" noThreeD="1"/>
</file>

<file path=xl/ctrlProps/ctrlProp224.xml><?xml version="1.0" encoding="utf-8"?>
<formControlPr xmlns="http://schemas.microsoft.com/office/spreadsheetml/2009/9/main" objectType="CheckBox" fmlaLink="$L$61" lockText="1" noThreeD="1"/>
</file>

<file path=xl/ctrlProps/ctrlProp225.xml><?xml version="1.0" encoding="utf-8"?>
<formControlPr xmlns="http://schemas.microsoft.com/office/spreadsheetml/2009/9/main" objectType="CheckBox" fmlaLink="$L$81" lockText="1" noThreeD="1"/>
</file>

<file path=xl/ctrlProps/ctrlProp226.xml><?xml version="1.0" encoding="utf-8"?>
<formControlPr xmlns="http://schemas.microsoft.com/office/spreadsheetml/2009/9/main" objectType="CheckBox" fmlaLink="$L$83" lockText="1" noThreeD="1"/>
</file>

<file path=xl/ctrlProps/ctrlProp227.xml><?xml version="1.0" encoding="utf-8"?>
<formControlPr xmlns="http://schemas.microsoft.com/office/spreadsheetml/2009/9/main" objectType="CheckBox" fmlaLink="$L$85" lockText="1" noThreeD="1"/>
</file>

<file path=xl/ctrlProps/ctrlProp228.xml><?xml version="1.0" encoding="utf-8"?>
<formControlPr xmlns="http://schemas.microsoft.com/office/spreadsheetml/2009/9/main" objectType="CheckBox" fmlaLink="$L$87" lockText="1" noThreeD="1"/>
</file>

<file path=xl/ctrlProps/ctrlProp229.xml><?xml version="1.0" encoding="utf-8"?>
<formControlPr xmlns="http://schemas.microsoft.com/office/spreadsheetml/2009/9/main" objectType="CheckBox" fmlaLink="$L$92" lockText="1" noThreeD="1"/>
</file>

<file path=xl/ctrlProps/ctrlProp23.xml><?xml version="1.0" encoding="utf-8"?>
<formControlPr xmlns="http://schemas.microsoft.com/office/spreadsheetml/2009/9/main" objectType="CheckBox" fmlaLink="$L$70" lockText="1" noThreeD="1"/>
</file>

<file path=xl/ctrlProps/ctrlProp230.xml><?xml version="1.0" encoding="utf-8"?>
<formControlPr xmlns="http://schemas.microsoft.com/office/spreadsheetml/2009/9/main" objectType="CheckBox" fmlaLink="$L$94" lockText="1" noThreeD="1"/>
</file>

<file path=xl/ctrlProps/ctrlProp231.xml><?xml version="1.0" encoding="utf-8"?>
<formControlPr xmlns="http://schemas.microsoft.com/office/spreadsheetml/2009/9/main" objectType="CheckBox" fmlaLink="$L$96" lockText="1" noThreeD="1"/>
</file>

<file path=xl/ctrlProps/ctrlProp232.xml><?xml version="1.0" encoding="utf-8"?>
<formControlPr xmlns="http://schemas.microsoft.com/office/spreadsheetml/2009/9/main" objectType="CheckBox" fmlaLink="$L$98" lockText="1" noThreeD="1"/>
</file>

<file path=xl/ctrlProps/ctrlProp233.xml><?xml version="1.0" encoding="utf-8"?>
<formControlPr xmlns="http://schemas.microsoft.com/office/spreadsheetml/2009/9/main" objectType="CheckBox" fmlaLink="$L$112" lockText="1" noThreeD="1"/>
</file>

<file path=xl/ctrlProps/ctrlProp234.xml><?xml version="1.0" encoding="utf-8"?>
<formControlPr xmlns="http://schemas.microsoft.com/office/spreadsheetml/2009/9/main" objectType="CheckBox" fmlaLink="$L$117" lockText="1" noThreeD="1"/>
</file>

<file path=xl/ctrlProps/ctrlProp235.xml><?xml version="1.0" encoding="utf-8"?>
<formControlPr xmlns="http://schemas.microsoft.com/office/spreadsheetml/2009/9/main" objectType="CheckBox" fmlaLink="$L$119" lockText="1" noThreeD="1"/>
</file>

<file path=xl/ctrlProps/ctrlProp236.xml><?xml version="1.0" encoding="utf-8"?>
<formControlPr xmlns="http://schemas.microsoft.com/office/spreadsheetml/2009/9/main" objectType="CheckBox" fmlaLink="$L$121" lockText="1" noThreeD="1"/>
</file>

<file path=xl/ctrlProps/ctrlProp237.xml><?xml version="1.0" encoding="utf-8"?>
<formControlPr xmlns="http://schemas.microsoft.com/office/spreadsheetml/2009/9/main" objectType="CheckBox" fmlaLink="$L$123" lockText="1" noThreeD="1"/>
</file>

<file path=xl/ctrlProps/ctrlProp238.xml><?xml version="1.0" encoding="utf-8"?>
<formControlPr xmlns="http://schemas.microsoft.com/office/spreadsheetml/2009/9/main" objectType="CheckBox" fmlaLink="$L$125" lockText="1" noThreeD="1"/>
</file>

<file path=xl/ctrlProps/ctrlProp239.xml><?xml version="1.0" encoding="utf-8"?>
<formControlPr xmlns="http://schemas.microsoft.com/office/spreadsheetml/2009/9/main" objectType="CheckBox" fmlaLink="$L$130" lockText="1" noThreeD="1"/>
</file>

<file path=xl/ctrlProps/ctrlProp24.xml><?xml version="1.0" encoding="utf-8"?>
<formControlPr xmlns="http://schemas.microsoft.com/office/spreadsheetml/2009/9/main" objectType="CheckBox" fmlaLink="$L$73" lockText="1" noThreeD="1"/>
</file>

<file path=xl/ctrlProps/ctrlProp240.xml><?xml version="1.0" encoding="utf-8"?>
<formControlPr xmlns="http://schemas.microsoft.com/office/spreadsheetml/2009/9/main" objectType="CheckBox" fmlaLink="$L$136" lockText="1" noThreeD="1"/>
</file>

<file path=xl/ctrlProps/ctrlProp241.xml><?xml version="1.0" encoding="utf-8"?>
<formControlPr xmlns="http://schemas.microsoft.com/office/spreadsheetml/2009/9/main" objectType="CheckBox" fmlaLink="$L$138" lockText="1" noThreeD="1"/>
</file>

<file path=xl/ctrlProps/ctrlProp242.xml><?xml version="1.0" encoding="utf-8"?>
<formControlPr xmlns="http://schemas.microsoft.com/office/spreadsheetml/2009/9/main" objectType="CheckBox" fmlaLink="$L$143" lockText="1" noThreeD="1"/>
</file>

<file path=xl/ctrlProps/ctrlProp243.xml><?xml version="1.0" encoding="utf-8"?>
<formControlPr xmlns="http://schemas.microsoft.com/office/spreadsheetml/2009/9/main" objectType="CheckBox" fmlaLink="$L$145" lockText="1" noThreeD="1"/>
</file>

<file path=xl/ctrlProps/ctrlProp244.xml><?xml version="1.0" encoding="utf-8"?>
<formControlPr xmlns="http://schemas.microsoft.com/office/spreadsheetml/2009/9/main" objectType="CheckBox" fmlaLink="$L$147" lockText="1" noThreeD="1"/>
</file>

<file path=xl/ctrlProps/ctrlProp245.xml><?xml version="1.0" encoding="utf-8"?>
<formControlPr xmlns="http://schemas.microsoft.com/office/spreadsheetml/2009/9/main" objectType="CheckBox" fmlaLink="$L$152" lockText="1" noThreeD="1"/>
</file>

<file path=xl/ctrlProps/ctrlProp246.xml><?xml version="1.0" encoding="utf-8"?>
<formControlPr xmlns="http://schemas.microsoft.com/office/spreadsheetml/2009/9/main" objectType="CheckBox" fmlaLink="$L$154" lockText="1" noThreeD="1"/>
</file>

<file path=xl/ctrlProps/ctrlProp247.xml><?xml version="1.0" encoding="utf-8"?>
<formControlPr xmlns="http://schemas.microsoft.com/office/spreadsheetml/2009/9/main" objectType="CheckBox" fmlaLink="$L$156" lockText="1" noThreeD="1"/>
</file>

<file path=xl/ctrlProps/ctrlProp248.xml><?xml version="1.0" encoding="utf-8"?>
<formControlPr xmlns="http://schemas.microsoft.com/office/spreadsheetml/2009/9/main" objectType="CheckBox" fmlaLink="$L$158" lockText="1" noThreeD="1"/>
</file>

<file path=xl/ctrlProps/ctrlProp249.xml><?xml version="1.0" encoding="utf-8"?>
<formControlPr xmlns="http://schemas.microsoft.com/office/spreadsheetml/2009/9/main" objectType="CheckBox" fmlaLink="$L$160" lockText="1" noThreeD="1"/>
</file>

<file path=xl/ctrlProps/ctrlProp25.xml><?xml version="1.0" encoding="utf-8"?>
<formControlPr xmlns="http://schemas.microsoft.com/office/spreadsheetml/2009/9/main" objectType="CheckBox" fmlaLink="$L$76" lockText="1" noThreeD="1"/>
</file>

<file path=xl/ctrlProps/ctrlProp250.xml><?xml version="1.0" encoding="utf-8"?>
<formControlPr xmlns="http://schemas.microsoft.com/office/spreadsheetml/2009/9/main" objectType="CheckBox" fmlaLink="$L$162" lockText="1" noThreeD="1"/>
</file>

<file path=xl/ctrlProps/ctrlProp251.xml><?xml version="1.0" encoding="utf-8"?>
<formControlPr xmlns="http://schemas.microsoft.com/office/spreadsheetml/2009/9/main" objectType="CheckBox" fmlaLink="$L$164" lockText="1" noThreeD="1"/>
</file>

<file path=xl/ctrlProps/ctrlProp252.xml><?xml version="1.0" encoding="utf-8"?>
<formControlPr xmlns="http://schemas.microsoft.com/office/spreadsheetml/2009/9/main" objectType="CheckBox" fmlaLink="$L$169" lockText="1" noThreeD="1"/>
</file>

<file path=xl/ctrlProps/ctrlProp253.xml><?xml version="1.0" encoding="utf-8"?>
<formControlPr xmlns="http://schemas.microsoft.com/office/spreadsheetml/2009/9/main" objectType="CheckBox" fmlaLink="$L$177" lockText="1" noThreeD="1"/>
</file>

<file path=xl/ctrlProps/ctrlProp254.xml><?xml version="1.0" encoding="utf-8"?>
<formControlPr xmlns="http://schemas.microsoft.com/office/spreadsheetml/2009/9/main" objectType="CheckBox" fmlaLink="$L$23" lockText="1" noThreeD="1"/>
</file>

<file path=xl/ctrlProps/ctrlProp255.xml><?xml version="1.0" encoding="utf-8"?>
<formControlPr xmlns="http://schemas.microsoft.com/office/spreadsheetml/2009/9/main" objectType="CheckBox" fmlaLink="$L$25" lockText="1" noThreeD="1"/>
</file>

<file path=xl/ctrlProps/ctrlProp256.xml><?xml version="1.0" encoding="utf-8"?>
<formControlPr xmlns="http://schemas.microsoft.com/office/spreadsheetml/2009/9/main" objectType="CheckBox" fmlaLink="$L$63" lockText="1" noThreeD="1"/>
</file>

<file path=xl/ctrlProps/ctrlProp257.xml><?xml version="1.0" encoding="utf-8"?>
<formControlPr xmlns="http://schemas.microsoft.com/office/spreadsheetml/2009/9/main" objectType="CheckBox" fmlaLink="$L$65" lockText="1" noThreeD="1"/>
</file>

<file path=xl/ctrlProps/ctrlProp258.xml><?xml version="1.0" encoding="utf-8"?>
<formControlPr xmlns="http://schemas.microsoft.com/office/spreadsheetml/2009/9/main" objectType="CheckBox" fmlaLink="$L$67" lockText="1" noThreeD="1"/>
</file>

<file path=xl/ctrlProps/ctrlProp259.xml><?xml version="1.0" encoding="utf-8"?>
<formControlPr xmlns="http://schemas.microsoft.com/office/spreadsheetml/2009/9/main" objectType="CheckBox" fmlaLink="$L$69" lockText="1" noThreeD="1"/>
</file>

<file path=xl/ctrlProps/ctrlProp26.xml><?xml version="1.0" encoding="utf-8"?>
<formControlPr xmlns="http://schemas.microsoft.com/office/spreadsheetml/2009/9/main" objectType="CheckBox" fmlaLink="$L$79" lockText="1" noThreeD="1"/>
</file>

<file path=xl/ctrlProps/ctrlProp260.xml><?xml version="1.0" encoding="utf-8"?>
<formControlPr xmlns="http://schemas.microsoft.com/office/spreadsheetml/2009/9/main" objectType="CheckBox" fmlaLink="$L$71" lockText="1" noThreeD="1"/>
</file>

<file path=xl/ctrlProps/ctrlProp261.xml><?xml version="1.0" encoding="utf-8"?>
<formControlPr xmlns="http://schemas.microsoft.com/office/spreadsheetml/2009/9/main" objectType="CheckBox" fmlaLink="$L$73" lockText="1" noThreeD="1"/>
</file>

<file path=xl/ctrlProps/ctrlProp262.xml><?xml version="1.0" encoding="utf-8"?>
<formControlPr xmlns="http://schemas.microsoft.com/office/spreadsheetml/2009/9/main" objectType="CheckBox" fmlaLink="$L$75" lockText="1" noThreeD="1"/>
</file>

<file path=xl/ctrlProps/ctrlProp263.xml><?xml version="1.0" encoding="utf-8"?>
<formControlPr xmlns="http://schemas.microsoft.com/office/spreadsheetml/2009/9/main" objectType="CheckBox" fmlaLink="$L$77" lockText="1" noThreeD="1"/>
</file>

<file path=xl/ctrlProps/ctrlProp264.xml><?xml version="1.0" encoding="utf-8"?>
<formControlPr xmlns="http://schemas.microsoft.com/office/spreadsheetml/2009/9/main" objectType="CheckBox" fmlaLink="$L$79" lockText="1" noThreeD="1"/>
</file>

<file path=xl/ctrlProps/ctrlProp265.xml><?xml version="1.0" encoding="utf-8"?>
<formControlPr xmlns="http://schemas.microsoft.com/office/spreadsheetml/2009/9/main" objectType="CheckBox" fmlaLink="$L$100" lockText="1" noThreeD="1"/>
</file>

<file path=xl/ctrlProps/ctrlProp266.xml><?xml version="1.0" encoding="utf-8"?>
<formControlPr xmlns="http://schemas.microsoft.com/office/spreadsheetml/2009/9/main" objectType="CheckBox" fmlaLink="$L$102" lockText="1" noThreeD="1"/>
</file>

<file path=xl/ctrlProps/ctrlProp267.xml><?xml version="1.0" encoding="utf-8"?>
<formControlPr xmlns="http://schemas.microsoft.com/office/spreadsheetml/2009/9/main" objectType="CheckBox" fmlaLink="$L$108" lockText="1" noThreeD="1"/>
</file>

<file path=xl/ctrlProps/ctrlProp268.xml><?xml version="1.0" encoding="utf-8"?>
<formControlPr xmlns="http://schemas.microsoft.com/office/spreadsheetml/2009/9/main" objectType="CheckBox" fmlaLink="$L$104" lockText="1" noThreeD="1"/>
</file>

<file path=xl/ctrlProps/ctrlProp269.xml><?xml version="1.0" encoding="utf-8"?>
<formControlPr xmlns="http://schemas.microsoft.com/office/spreadsheetml/2009/9/main" objectType="CheckBox" fmlaLink="$L$106" lockText="1" noThreeD="1"/>
</file>

<file path=xl/ctrlProps/ctrlProp27.xml><?xml version="1.0" encoding="utf-8"?>
<formControlPr xmlns="http://schemas.microsoft.com/office/spreadsheetml/2009/9/main" objectType="CheckBox" fmlaLink="$L$90" lockText="1" noThreeD="1"/>
</file>

<file path=xl/ctrlProps/ctrlProp270.xml><?xml version="1.0" encoding="utf-8"?>
<formControlPr xmlns="http://schemas.microsoft.com/office/spreadsheetml/2009/9/main" objectType="CheckBox" fmlaLink="$L$110" lockText="1" noThreeD="1"/>
</file>

<file path=xl/ctrlProps/ctrlProp271.xml><?xml version="1.0" encoding="utf-8"?>
<formControlPr xmlns="http://schemas.microsoft.com/office/spreadsheetml/2009/9/main" objectType="CheckBox" fmlaLink="$L$134" lockText="1" noThreeD="1"/>
</file>

<file path=xl/ctrlProps/ctrlProp272.xml><?xml version="1.0" encoding="utf-8"?>
<formControlPr xmlns="http://schemas.microsoft.com/office/spreadsheetml/2009/9/main" objectType="CheckBox" fmlaLink="$L$132" lockText="1" noThreeD="1"/>
</file>

<file path=xl/ctrlProps/ctrlProp273.xml><?xml version="1.0" encoding="utf-8"?>
<formControlPr xmlns="http://schemas.microsoft.com/office/spreadsheetml/2009/9/main" objectType="CheckBox" fmlaLink="$L$175" lockText="1" noThreeD="1"/>
</file>

<file path=xl/ctrlProps/ctrlProp274.xml><?xml version="1.0" encoding="utf-8"?>
<formControlPr xmlns="http://schemas.microsoft.com/office/spreadsheetml/2009/9/main" objectType="CheckBox" fmlaLink="$L$173" lockText="1" noThreeD="1"/>
</file>

<file path=xl/ctrlProps/ctrlProp275.xml><?xml version="1.0" encoding="utf-8"?>
<formControlPr xmlns="http://schemas.microsoft.com/office/spreadsheetml/2009/9/main" objectType="CheckBox" fmlaLink="$L$171" lockText="1" noThreeD="1"/>
</file>

<file path=xl/ctrlProps/ctrlProp276.xml><?xml version="1.0" encoding="utf-8"?>
<formControlPr xmlns="http://schemas.microsoft.com/office/spreadsheetml/2009/9/main" objectType="CheckBox" fmlaLink="$L$15" lockText="1" noThreeD="1"/>
</file>

<file path=xl/ctrlProps/ctrlProp277.xml><?xml version="1.0" encoding="utf-8"?>
<formControlPr xmlns="http://schemas.microsoft.com/office/spreadsheetml/2009/9/main" objectType="CheckBox" fmlaLink="$L$28" lockText="1" noThreeD="1"/>
</file>

<file path=xl/ctrlProps/ctrlProp278.xml><?xml version="1.0" encoding="utf-8"?>
<formControlPr xmlns="http://schemas.microsoft.com/office/spreadsheetml/2009/9/main" objectType="CheckBox" fmlaLink="$L$26" lockText="1" noThreeD="1"/>
</file>

<file path=xl/ctrlProps/ctrlProp279.xml><?xml version="1.0" encoding="utf-8"?>
<formControlPr xmlns="http://schemas.microsoft.com/office/spreadsheetml/2009/9/main" objectType="CheckBox" fmlaLink="$L$42" lockText="1" noThreeD="1"/>
</file>

<file path=xl/ctrlProps/ctrlProp28.xml><?xml version="1.0" encoding="utf-8"?>
<formControlPr xmlns="http://schemas.microsoft.com/office/spreadsheetml/2009/9/main" objectType="CheckBox" fmlaLink="$L$92" lockText="1" noThreeD="1"/>
</file>

<file path=xl/ctrlProps/ctrlProp280.xml><?xml version="1.0" encoding="utf-8"?>
<formControlPr xmlns="http://schemas.microsoft.com/office/spreadsheetml/2009/9/main" objectType="CheckBox" fmlaLink="$L$46" lockText="1" noThreeD="1"/>
</file>

<file path=xl/ctrlProps/ctrlProp281.xml><?xml version="1.0" encoding="utf-8"?>
<formControlPr xmlns="http://schemas.microsoft.com/office/spreadsheetml/2009/9/main" objectType="CheckBox" fmlaLink="$L$53" lockText="1" noThreeD="1"/>
</file>

<file path=xl/ctrlProps/ctrlProp282.xml><?xml version="1.0" encoding="utf-8"?>
<formControlPr xmlns="http://schemas.microsoft.com/office/spreadsheetml/2009/9/main" objectType="CheckBox" fmlaLink="$L$55" lockText="1" noThreeD="1"/>
</file>

<file path=xl/ctrlProps/ctrlProp283.xml><?xml version="1.0" encoding="utf-8"?>
<formControlPr xmlns="http://schemas.microsoft.com/office/spreadsheetml/2009/9/main" objectType="CheckBox" fmlaLink="$L$60" lockText="1" noThreeD="1"/>
</file>

<file path=xl/ctrlProps/ctrlProp284.xml><?xml version="1.0" encoding="utf-8"?>
<formControlPr xmlns="http://schemas.microsoft.com/office/spreadsheetml/2009/9/main" objectType="CheckBox" fmlaLink="$L$62" lockText="1" noThreeD="1"/>
</file>

<file path=xl/ctrlProps/ctrlProp285.xml><?xml version="1.0" encoding="utf-8"?>
<formControlPr xmlns="http://schemas.microsoft.com/office/spreadsheetml/2009/9/main" objectType="CheckBox" fmlaLink="$L$64" lockText="1" noThreeD="1"/>
</file>

<file path=xl/ctrlProps/ctrlProp286.xml><?xml version="1.0" encoding="utf-8"?>
<formControlPr xmlns="http://schemas.microsoft.com/office/spreadsheetml/2009/9/main" objectType="CheckBox" fmlaLink="$L$69" lockText="1" noThreeD="1"/>
</file>

<file path=xl/ctrlProps/ctrlProp287.xml><?xml version="1.0" encoding="utf-8"?>
<formControlPr xmlns="http://schemas.microsoft.com/office/spreadsheetml/2009/9/main" objectType="CheckBox" fmlaLink="$L$71" lockText="1" noThreeD="1"/>
</file>

<file path=xl/ctrlProps/ctrlProp288.xml><?xml version="1.0" encoding="utf-8"?>
<formControlPr xmlns="http://schemas.microsoft.com/office/spreadsheetml/2009/9/main" objectType="CheckBox" fmlaLink="$L$73" lockText="1" noThreeD="1"/>
</file>

<file path=xl/ctrlProps/ctrlProp289.xml><?xml version="1.0" encoding="utf-8"?>
<formControlPr xmlns="http://schemas.microsoft.com/office/spreadsheetml/2009/9/main" objectType="CheckBox" fmlaLink="$L$93" lockText="1" noThreeD="1"/>
</file>

<file path=xl/ctrlProps/ctrlProp29.xml><?xml version="1.0" encoding="utf-8"?>
<formControlPr xmlns="http://schemas.microsoft.com/office/spreadsheetml/2009/9/main" objectType="CheckBox" fmlaLink="$L$98" lockText="1" noThreeD="1"/>
</file>

<file path=xl/ctrlProps/ctrlProp290.xml><?xml version="1.0" encoding="utf-8"?>
<formControlPr xmlns="http://schemas.microsoft.com/office/spreadsheetml/2009/9/main" objectType="CheckBox" fmlaLink="$L$96" lockText="1" noThreeD="1"/>
</file>

<file path=xl/ctrlProps/ctrlProp291.xml><?xml version="1.0" encoding="utf-8"?>
<formControlPr xmlns="http://schemas.microsoft.com/office/spreadsheetml/2009/9/main" objectType="CheckBox" fmlaLink="$L$78" lockText="1" noThreeD="1"/>
</file>

<file path=xl/ctrlProps/ctrlProp292.xml><?xml version="1.0" encoding="utf-8"?>
<formControlPr xmlns="http://schemas.microsoft.com/office/spreadsheetml/2009/9/main" objectType="CheckBox" fmlaLink="$L$81" lockText="1" noThreeD="1"/>
</file>

<file path=xl/ctrlProps/ctrlProp293.xml><?xml version="1.0" encoding="utf-8"?>
<formControlPr xmlns="http://schemas.microsoft.com/office/spreadsheetml/2009/9/main" objectType="CheckBox" fmlaLink="$L$51" lockText="1" noThreeD="1"/>
</file>

<file path=xl/ctrlProps/ctrlProp294.xml><?xml version="1.0" encoding="utf-8"?>
<formControlPr xmlns="http://schemas.microsoft.com/office/spreadsheetml/2009/9/main" objectType="CheckBox" fmlaLink="$L$35" lockText="1" noThreeD="1"/>
</file>

<file path=xl/ctrlProps/ctrlProp295.xml><?xml version="1.0" encoding="utf-8"?>
<formControlPr xmlns="http://schemas.microsoft.com/office/spreadsheetml/2009/9/main" objectType="CheckBox" fmlaLink="$L$19" lockText="1" noThreeD="1"/>
</file>

<file path=xl/ctrlProps/ctrlProp296.xml><?xml version="1.0" encoding="utf-8"?>
<formControlPr xmlns="http://schemas.microsoft.com/office/spreadsheetml/2009/9/main" objectType="CheckBox" fmlaLink="$L$17" lockText="1" noThreeD="1"/>
</file>

<file path=xl/ctrlProps/ctrlProp297.xml><?xml version="1.0" encoding="utf-8"?>
<formControlPr xmlns="http://schemas.microsoft.com/office/spreadsheetml/2009/9/main" objectType="CheckBox" fmlaLink="$L$24" lockText="1" noThreeD="1"/>
</file>

<file path=xl/ctrlProps/ctrlProp298.xml><?xml version="1.0" encoding="utf-8"?>
<formControlPr xmlns="http://schemas.microsoft.com/office/spreadsheetml/2009/9/main" objectType="CheckBox" fmlaLink="$L$33" lockText="1" noThreeD="1"/>
</file>

<file path=xl/ctrlProps/ctrlProp299.xml><?xml version="1.0" encoding="utf-8"?>
<formControlPr xmlns="http://schemas.microsoft.com/office/spreadsheetml/2009/9/main" objectType="CheckBox" fmlaLink="$L$37" lockText="1" noThreeD="1"/>
</file>

<file path=xl/ctrlProps/ctrlProp3.xml><?xml version="1.0" encoding="utf-8"?>
<formControlPr xmlns="http://schemas.microsoft.com/office/spreadsheetml/2009/9/main" objectType="CheckBox" checked="Checked" fmlaLink="$I$17" lockText="1" noThreeD="1"/>
</file>

<file path=xl/ctrlProps/ctrlProp30.xml><?xml version="1.0" encoding="utf-8"?>
<formControlPr xmlns="http://schemas.microsoft.com/office/spreadsheetml/2009/9/main" objectType="CheckBox" fmlaLink="$L$102" lockText="1" noThreeD="1"/>
</file>

<file path=xl/ctrlProps/ctrlProp300.xml><?xml version="1.0" encoding="utf-8"?>
<formControlPr xmlns="http://schemas.microsoft.com/office/spreadsheetml/2009/9/main" objectType="CheckBox" fmlaLink="$L$44" lockText="1" noThreeD="1"/>
</file>

<file path=xl/ctrlProps/ctrlProp301.xml><?xml version="1.0" encoding="utf-8"?>
<formControlPr xmlns="http://schemas.microsoft.com/office/spreadsheetml/2009/9/main" objectType="CheckBox" fmlaLink="$L$84" lockText="1" noThreeD="1"/>
</file>

<file path=xl/ctrlProps/ctrlProp302.xml><?xml version="1.0" encoding="utf-8"?>
<formControlPr xmlns="http://schemas.microsoft.com/office/spreadsheetml/2009/9/main" objectType="CheckBox" fmlaLink="$L$86" lockText="1" noThreeD="1"/>
</file>

<file path=xl/ctrlProps/ctrlProp303.xml><?xml version="1.0" encoding="utf-8"?>
<formControlPr xmlns="http://schemas.microsoft.com/office/spreadsheetml/2009/9/main" objectType="CheckBox" fmlaLink="$L$88" lockText="1" noThreeD="1"/>
</file>

<file path=xl/ctrlProps/ctrlProp304.xml><?xml version="1.0" encoding="utf-8"?>
<formControlPr xmlns="http://schemas.microsoft.com/office/spreadsheetml/2009/9/main" objectType="CheckBox" fmlaLink="$L$98" lockText="1" noThreeD="1"/>
</file>

<file path=xl/ctrlProps/ctrlProp305.xml><?xml version="1.0" encoding="utf-8"?>
<formControlPr xmlns="http://schemas.microsoft.com/office/spreadsheetml/2009/9/main" objectType="CheckBox" fmlaLink="$L$100" lockText="1" noThreeD="1"/>
</file>

<file path=xl/ctrlProps/ctrlProp306.xml><?xml version="1.0" encoding="utf-8"?>
<formControlPr xmlns="http://schemas.microsoft.com/office/spreadsheetml/2009/9/main" objectType="CheckBox" fmlaLink="$L$84" lockText="1" noThreeD="1"/>
</file>

<file path=xl/ctrlProps/ctrlProp307.xml><?xml version="1.0" encoding="utf-8"?>
<formControlPr xmlns="http://schemas.microsoft.com/office/spreadsheetml/2009/9/main" objectType="CheckBox" fmlaLink="$L$93" lockText="1" noThreeD="1"/>
</file>

<file path=xl/ctrlProps/ctrlProp308.xml><?xml version="1.0" encoding="utf-8"?>
<formControlPr xmlns="http://schemas.microsoft.com/office/spreadsheetml/2009/9/main" objectType="CheckBox" fmlaLink="$L$15" lockText="1" noThreeD="1"/>
</file>

<file path=xl/ctrlProps/ctrlProp309.xml><?xml version="1.0" encoding="utf-8"?>
<formControlPr xmlns="http://schemas.microsoft.com/office/spreadsheetml/2009/9/main" objectType="CheckBox" fmlaLink="$L$26" lockText="1" noThreeD="1"/>
</file>

<file path=xl/ctrlProps/ctrlProp31.xml><?xml version="1.0" encoding="utf-8"?>
<formControlPr xmlns="http://schemas.microsoft.com/office/spreadsheetml/2009/9/main" objectType="CheckBox" fmlaLink="$L$112" lockText="1" noThreeD="1"/>
</file>

<file path=xl/ctrlProps/ctrlProp310.xml><?xml version="1.0" encoding="utf-8"?>
<formControlPr xmlns="http://schemas.microsoft.com/office/spreadsheetml/2009/9/main" objectType="CheckBox" fmlaLink="$L$39" lockText="1" noThreeD="1"/>
</file>

<file path=xl/ctrlProps/ctrlProp311.xml><?xml version="1.0" encoding="utf-8"?>
<formControlPr xmlns="http://schemas.microsoft.com/office/spreadsheetml/2009/9/main" objectType="CheckBox" fmlaLink="$L$43" lockText="1" noThreeD="1"/>
</file>

<file path=xl/ctrlProps/ctrlProp312.xml><?xml version="1.0" encoding="utf-8"?>
<formControlPr xmlns="http://schemas.microsoft.com/office/spreadsheetml/2009/9/main" objectType="CheckBox" fmlaLink="$L$50" lockText="1" noThreeD="1"/>
</file>

<file path=xl/ctrlProps/ctrlProp313.xml><?xml version="1.0" encoding="utf-8"?>
<formControlPr xmlns="http://schemas.microsoft.com/office/spreadsheetml/2009/9/main" objectType="CheckBox" fmlaLink="$L$52" lockText="1" noThreeD="1"/>
</file>

<file path=xl/ctrlProps/ctrlProp314.xml><?xml version="1.0" encoding="utf-8"?>
<formControlPr xmlns="http://schemas.microsoft.com/office/spreadsheetml/2009/9/main" objectType="CheckBox" fmlaLink="$L$54" lockText="1" noThreeD="1"/>
</file>

<file path=xl/ctrlProps/ctrlProp315.xml><?xml version="1.0" encoding="utf-8"?>
<formControlPr xmlns="http://schemas.microsoft.com/office/spreadsheetml/2009/9/main" objectType="CheckBox" fmlaLink="$L$56" lockText="1" noThreeD="1"/>
</file>

<file path=xl/ctrlProps/ctrlProp316.xml><?xml version="1.0" encoding="utf-8"?>
<formControlPr xmlns="http://schemas.microsoft.com/office/spreadsheetml/2009/9/main" objectType="CheckBox" fmlaLink="$L$58" lockText="1" noThreeD="1"/>
</file>

<file path=xl/ctrlProps/ctrlProp317.xml><?xml version="1.0" encoding="utf-8"?>
<formControlPr xmlns="http://schemas.microsoft.com/office/spreadsheetml/2009/9/main" objectType="CheckBox" fmlaLink="$L$79" lockText="1" noThreeD="1"/>
</file>

<file path=xl/ctrlProps/ctrlProp318.xml><?xml version="1.0" encoding="utf-8"?>
<formControlPr xmlns="http://schemas.microsoft.com/office/spreadsheetml/2009/9/main" objectType="CheckBox" fmlaLink="$L$82" lockText="1" noThreeD="1"/>
</file>

<file path=xl/ctrlProps/ctrlProp319.xml><?xml version="1.0" encoding="utf-8"?>
<formControlPr xmlns="http://schemas.microsoft.com/office/spreadsheetml/2009/9/main" objectType="CheckBox" fmlaLink="$L$63" lockText="1" noThreeD="1"/>
</file>

<file path=xl/ctrlProps/ctrlProp32.xml><?xml version="1.0" encoding="utf-8"?>
<formControlPr xmlns="http://schemas.microsoft.com/office/spreadsheetml/2009/9/main" objectType="CheckBox" fmlaLink="$L$115" lockText="1" noThreeD="1"/>
</file>

<file path=xl/ctrlProps/ctrlProp320.xml><?xml version="1.0" encoding="utf-8"?>
<formControlPr xmlns="http://schemas.microsoft.com/office/spreadsheetml/2009/9/main" objectType="CheckBox" fmlaLink="$L$48" lockText="1" noThreeD="1"/>
</file>

<file path=xl/ctrlProps/ctrlProp321.xml><?xml version="1.0" encoding="utf-8"?>
<formControlPr xmlns="http://schemas.microsoft.com/office/spreadsheetml/2009/9/main" objectType="CheckBox" fmlaLink="$L$35" lockText="1" noThreeD="1"/>
</file>

<file path=xl/ctrlProps/ctrlProp322.xml><?xml version="1.0" encoding="utf-8"?>
<formControlPr xmlns="http://schemas.microsoft.com/office/spreadsheetml/2009/9/main" objectType="CheckBox" fmlaLink="$L$21" lockText="1" noThreeD="1"/>
</file>

<file path=xl/ctrlProps/ctrlProp323.xml><?xml version="1.0" encoding="utf-8"?>
<formControlPr xmlns="http://schemas.microsoft.com/office/spreadsheetml/2009/9/main" objectType="CheckBox" fmlaLink="$L$18" lockText="1" noThreeD="1"/>
</file>

<file path=xl/ctrlProps/ctrlProp324.xml><?xml version="1.0" encoding="utf-8"?>
<formControlPr xmlns="http://schemas.microsoft.com/office/spreadsheetml/2009/9/main" objectType="CheckBox" fmlaLink="$L$24" lockText="1" noThreeD="1"/>
</file>

<file path=xl/ctrlProps/ctrlProp325.xml><?xml version="1.0" encoding="utf-8"?>
<formControlPr xmlns="http://schemas.microsoft.com/office/spreadsheetml/2009/9/main" objectType="CheckBox" fmlaLink="$L$33" lockText="1" noThreeD="1"/>
</file>

<file path=xl/ctrlProps/ctrlProp326.xml><?xml version="1.0" encoding="utf-8"?>
<formControlPr xmlns="http://schemas.microsoft.com/office/spreadsheetml/2009/9/main" objectType="CheckBox" fmlaLink="$L$37" lockText="1" noThreeD="1"/>
</file>

<file path=xl/ctrlProps/ctrlProp327.xml><?xml version="1.0" encoding="utf-8"?>
<formControlPr xmlns="http://schemas.microsoft.com/office/spreadsheetml/2009/9/main" objectType="CheckBox" fmlaLink="$L$41" lockText="1" noThreeD="1"/>
</file>

<file path=xl/ctrlProps/ctrlProp328.xml><?xml version="1.0" encoding="utf-8"?>
<formControlPr xmlns="http://schemas.microsoft.com/office/spreadsheetml/2009/9/main" objectType="CheckBox" fmlaLink="$L$68" lockText="1" noThreeD="1"/>
</file>

<file path=xl/ctrlProps/ctrlProp329.xml><?xml version="1.0" encoding="utf-8"?>
<formControlPr xmlns="http://schemas.microsoft.com/office/spreadsheetml/2009/9/main" objectType="CheckBox" fmlaLink="$L$70" lockText="1" noThreeD="1"/>
</file>

<file path=xl/ctrlProps/ctrlProp33.xml><?xml version="1.0" encoding="utf-8"?>
<formControlPr xmlns="http://schemas.microsoft.com/office/spreadsheetml/2009/9/main" objectType="CheckBox" fmlaLink="$L$121" lockText="1" noThreeD="1"/>
</file>

<file path=xl/ctrlProps/ctrlProp330.xml><?xml version="1.0" encoding="utf-8"?>
<formControlPr xmlns="http://schemas.microsoft.com/office/spreadsheetml/2009/9/main" objectType="CheckBox" fmlaLink="$L$74" lockText="1" noThreeD="1"/>
</file>

<file path=xl/ctrlProps/ctrlProp331.xml><?xml version="1.0" encoding="utf-8"?>
<formControlPr xmlns="http://schemas.microsoft.com/office/spreadsheetml/2009/9/main" objectType="CheckBox" fmlaLink="$L$85" lockText="1" noThreeD="1"/>
</file>

<file path=xl/ctrlProps/ctrlProp332.xml><?xml version="1.0" encoding="utf-8"?>
<formControlPr xmlns="http://schemas.microsoft.com/office/spreadsheetml/2009/9/main" objectType="CheckBox" fmlaLink="$L$88" lockText="1" noThreeD="1"/>
</file>

<file path=xl/ctrlProps/ctrlProp333.xml><?xml version="1.0" encoding="utf-8"?>
<formControlPr xmlns="http://schemas.microsoft.com/office/spreadsheetml/2009/9/main" objectType="CheckBox" fmlaLink="$L$91" lockText="1" noThreeD="1"/>
</file>

<file path=xl/ctrlProps/ctrlProp334.xml><?xml version="1.0" encoding="utf-8"?>
<formControlPr xmlns="http://schemas.microsoft.com/office/spreadsheetml/2009/9/main" objectType="CheckBox" fmlaLink="$L$93" lockText="1" noThreeD="1"/>
</file>

<file path=xl/ctrlProps/ctrlProp335.xml><?xml version="1.0" encoding="utf-8"?>
<formControlPr xmlns="http://schemas.microsoft.com/office/spreadsheetml/2009/9/main" objectType="CheckBox" fmlaLink="$L$72" lockText="1" noThreeD="1"/>
</file>

<file path=xl/ctrlProps/ctrlProp336.xml><?xml version="1.0" encoding="utf-8"?>
<formControlPr xmlns="http://schemas.microsoft.com/office/spreadsheetml/2009/9/main" objectType="CheckBox" fmlaLink="$L$28" lockText="1" noThreeD="1"/>
</file>

<file path=xl/ctrlProps/ctrlProp337.xml><?xml version="1.0" encoding="utf-8"?>
<formControlPr xmlns="http://schemas.microsoft.com/office/spreadsheetml/2009/9/main" objectType="CheckBox" fmlaLink="$L$6344" lockText="1" noThreeD="1"/>
</file>

<file path=xl/ctrlProps/ctrlProp338.xml><?xml version="1.0" encoding="utf-8"?>
<formControlPr xmlns="http://schemas.microsoft.com/office/spreadsheetml/2009/9/main" objectType="CheckBox" checked="Checked" fmlaLink="$L$76" lockText="1" noThreeD="1"/>
</file>

<file path=xl/ctrlProps/ctrlProp339.xml><?xml version="1.0" encoding="utf-8"?>
<formControlPr xmlns="http://schemas.microsoft.com/office/spreadsheetml/2009/9/main" objectType="CheckBox" fmlaLink="$L$29" lockText="1" noThreeD="1"/>
</file>

<file path=xl/ctrlProps/ctrlProp34.xml><?xml version="1.0" encoding="utf-8"?>
<formControlPr xmlns="http://schemas.microsoft.com/office/spreadsheetml/2009/9/main" objectType="CheckBox" fmlaLink="$L$126" lockText="1" noThreeD="1"/>
</file>

<file path=xl/ctrlProps/ctrlProp340.xml><?xml version="1.0" encoding="utf-8"?>
<formControlPr xmlns="http://schemas.microsoft.com/office/spreadsheetml/2009/9/main" objectType="CheckBox" fmlaLink="$L$63" lockText="1" noThreeD="1"/>
</file>

<file path=xl/ctrlProps/ctrlProp341.xml><?xml version="1.0" encoding="utf-8"?>
<formControlPr xmlns="http://schemas.microsoft.com/office/spreadsheetml/2009/9/main" objectType="CheckBox" fmlaLink="$L$54" lockText="1" noThreeD="1"/>
</file>

<file path=xl/ctrlProps/ctrlProp342.xml><?xml version="1.0" encoding="utf-8"?>
<formControlPr xmlns="http://schemas.microsoft.com/office/spreadsheetml/2009/9/main" objectType="CheckBox" fmlaLink="L34" lockText="1" noThreeD="1"/>
</file>

<file path=xl/ctrlProps/ctrlProp343.xml><?xml version="1.0" encoding="utf-8"?>
<formControlPr xmlns="http://schemas.microsoft.com/office/spreadsheetml/2009/9/main" objectType="CheckBox" checked="Checked" fmlaLink="L104" lockText="1" noThreeD="1"/>
</file>

<file path=xl/ctrlProps/ctrlProp344.xml><?xml version="1.0" encoding="utf-8"?>
<formControlPr xmlns="http://schemas.microsoft.com/office/spreadsheetml/2009/9/main" objectType="CheckBox" checked="Checked" fmlaLink="L105" lockText="1" noThreeD="1"/>
</file>

<file path=xl/ctrlProps/ctrlProp345.xml><?xml version="1.0" encoding="utf-8"?>
<formControlPr xmlns="http://schemas.microsoft.com/office/spreadsheetml/2009/9/main" objectType="CheckBox" checked="Checked" fmlaLink="L106" lockText="1" noThreeD="1"/>
</file>

<file path=xl/ctrlProps/ctrlProp346.xml><?xml version="1.0" encoding="utf-8"?>
<formControlPr xmlns="http://schemas.microsoft.com/office/spreadsheetml/2009/9/main" objectType="CheckBox" fmlaLink="L93" lockText="1" noThreeD="1"/>
</file>

<file path=xl/ctrlProps/ctrlProp347.xml><?xml version="1.0" encoding="utf-8"?>
<formControlPr xmlns="http://schemas.microsoft.com/office/spreadsheetml/2009/9/main" objectType="CheckBox" fmlaLink="L94" lockText="1" noThreeD="1"/>
</file>

<file path=xl/ctrlProps/ctrlProp348.xml><?xml version="1.0" encoding="utf-8"?>
<formControlPr xmlns="http://schemas.microsoft.com/office/spreadsheetml/2009/9/main" objectType="CheckBox" fmlaLink="$L$90" lockText="1" noThreeD="1"/>
</file>

<file path=xl/ctrlProps/ctrlProp349.xml><?xml version="1.0" encoding="utf-8"?>
<formControlPr xmlns="http://schemas.microsoft.com/office/spreadsheetml/2009/9/main" objectType="CheckBox" checked="Checked" fmlaLink="$L$18" lockText="1" noThreeD="1"/>
</file>

<file path=xl/ctrlProps/ctrlProp35.xml><?xml version="1.0" encoding="utf-8"?>
<formControlPr xmlns="http://schemas.microsoft.com/office/spreadsheetml/2009/9/main" objectType="CheckBox" fmlaLink="$L$129" lockText="1" noThreeD="1"/>
</file>

<file path=xl/ctrlProps/ctrlProp350.xml><?xml version="1.0" encoding="utf-8"?>
<formControlPr xmlns="http://schemas.microsoft.com/office/spreadsheetml/2009/9/main" objectType="CheckBox" checked="Checked" fmlaLink="$L$131" lockText="1" noThreeD="1"/>
</file>

<file path=xl/ctrlProps/ctrlProp351.xml><?xml version="1.0" encoding="utf-8"?>
<formControlPr xmlns="http://schemas.microsoft.com/office/spreadsheetml/2009/9/main" objectType="CheckBox" fmlaLink="$L$19" lockText="1" noThreeD="1"/>
</file>

<file path=xl/ctrlProps/ctrlProp352.xml><?xml version="1.0" encoding="utf-8"?>
<formControlPr xmlns="http://schemas.microsoft.com/office/spreadsheetml/2009/9/main" objectType="CheckBox" checked="Checked" fmlaLink="$L$52" lockText="1" noThreeD="1"/>
</file>

<file path=xl/ctrlProps/ctrlProp353.xml><?xml version="1.0" encoding="utf-8"?>
<formControlPr xmlns="http://schemas.microsoft.com/office/spreadsheetml/2009/9/main" objectType="CheckBox" fmlaLink="$L$75" lockText="1" noThreeD="1"/>
</file>

<file path=xl/ctrlProps/ctrlProp354.xml><?xml version="1.0" encoding="utf-8"?>
<formControlPr xmlns="http://schemas.microsoft.com/office/spreadsheetml/2009/9/main" objectType="CheckBox" fmlaLink="L111" lockText="1" noThreeD="1"/>
</file>

<file path=xl/ctrlProps/ctrlProp355.xml><?xml version="1.0" encoding="utf-8"?>
<formControlPr xmlns="http://schemas.microsoft.com/office/spreadsheetml/2009/9/main" objectType="CheckBox" fmlaLink="L110" lockText="1" noThreeD="1"/>
</file>

<file path=xl/ctrlProps/ctrlProp356.xml><?xml version="1.0" encoding="utf-8"?>
<formControlPr xmlns="http://schemas.microsoft.com/office/spreadsheetml/2009/9/main" objectType="CheckBox" fmlaLink="$L$78" lockText="1" noThreeD="1"/>
</file>

<file path=xl/ctrlProps/ctrlProp357.xml><?xml version="1.0" encoding="utf-8"?>
<formControlPr xmlns="http://schemas.microsoft.com/office/spreadsheetml/2009/9/main" objectType="CheckBox" fmlaLink="$L$57" lockText="1" noThreeD="1"/>
</file>

<file path=xl/ctrlProps/ctrlProp358.xml><?xml version="1.0" encoding="utf-8"?>
<formControlPr xmlns="http://schemas.microsoft.com/office/spreadsheetml/2009/9/main" objectType="CheckBox" fmlaLink="L91" lockText="1" noThreeD="1"/>
</file>

<file path=xl/ctrlProps/ctrlProp359.xml><?xml version="1.0" encoding="utf-8"?>
<formControlPr xmlns="http://schemas.microsoft.com/office/spreadsheetml/2009/9/main" objectType="CheckBox" fmlaLink="$L$77" lockText="1" noThreeD="1"/>
</file>

<file path=xl/ctrlProps/ctrlProp36.xml><?xml version="1.0" encoding="utf-8"?>
<formControlPr xmlns="http://schemas.microsoft.com/office/spreadsheetml/2009/9/main" objectType="CheckBox" fmlaLink="$L$132" lockText="1" noThreeD="1"/>
</file>

<file path=xl/ctrlProps/ctrlProp360.xml><?xml version="1.0" encoding="utf-8"?>
<formControlPr xmlns="http://schemas.microsoft.com/office/spreadsheetml/2009/9/main" objectType="CheckBox" checked="Checked" fmlaLink="$L$27" lockText="1" noThreeD="1"/>
</file>

<file path=xl/ctrlProps/ctrlProp361.xml><?xml version="1.0" encoding="utf-8"?>
<formControlPr xmlns="http://schemas.microsoft.com/office/spreadsheetml/2009/9/main" objectType="CheckBox" fmlaLink="$L$28" lockText="1" noThreeD="1"/>
</file>

<file path=xl/ctrlProps/ctrlProp362.xml><?xml version="1.0" encoding="utf-8"?>
<formControlPr xmlns="http://schemas.microsoft.com/office/spreadsheetml/2009/9/main" objectType="CheckBox" checked="Checked" fmlaLink="$K$19" lockText="1" noThreeD="1"/>
</file>

<file path=xl/ctrlProps/ctrlProp363.xml><?xml version="1.0" encoding="utf-8"?>
<formControlPr xmlns="http://schemas.microsoft.com/office/spreadsheetml/2009/9/main" objectType="CheckBox" checked="Checked" fmlaLink="$K$20" lockText="1" noThreeD="1"/>
</file>

<file path=xl/ctrlProps/ctrlProp364.xml><?xml version="1.0" encoding="utf-8"?>
<formControlPr xmlns="http://schemas.microsoft.com/office/spreadsheetml/2009/9/main" objectType="CheckBox" checked="Checked" fmlaLink="$K$21" lockText="1" noThreeD="1"/>
</file>

<file path=xl/ctrlProps/ctrlProp365.xml><?xml version="1.0" encoding="utf-8"?>
<formControlPr xmlns="http://schemas.microsoft.com/office/spreadsheetml/2009/9/main" objectType="CheckBox" fmlaLink="$K$22" lockText="1" noThreeD="1"/>
</file>

<file path=xl/ctrlProps/ctrlProp366.xml><?xml version="1.0" encoding="utf-8"?>
<formControlPr xmlns="http://schemas.microsoft.com/office/spreadsheetml/2009/9/main" objectType="CheckBox" fmlaLink="$K$23" lockText="1" noThreeD="1"/>
</file>

<file path=xl/ctrlProps/ctrlProp367.xml><?xml version="1.0" encoding="utf-8"?>
<formControlPr xmlns="http://schemas.microsoft.com/office/spreadsheetml/2009/9/main" objectType="CheckBox" fmlaLink="$K$24" lockText="1" noThreeD="1"/>
</file>

<file path=xl/ctrlProps/ctrlProp368.xml><?xml version="1.0" encoding="utf-8"?>
<formControlPr xmlns="http://schemas.microsoft.com/office/spreadsheetml/2009/9/main" objectType="CheckBox" fmlaLink="$K$25" lockText="1" noThreeD="1"/>
</file>

<file path=xl/ctrlProps/ctrlProp369.xml><?xml version="1.0" encoding="utf-8"?>
<formControlPr xmlns="http://schemas.microsoft.com/office/spreadsheetml/2009/9/main" objectType="CheckBox" fmlaLink="$K$26" lockText="1" noThreeD="1"/>
</file>

<file path=xl/ctrlProps/ctrlProp37.xml><?xml version="1.0" encoding="utf-8"?>
<formControlPr xmlns="http://schemas.microsoft.com/office/spreadsheetml/2009/9/main" objectType="CheckBox" fmlaLink="$L$135" lockText="1" noThreeD="1"/>
</file>

<file path=xl/ctrlProps/ctrlProp370.xml><?xml version="1.0" encoding="utf-8"?>
<formControlPr xmlns="http://schemas.microsoft.com/office/spreadsheetml/2009/9/main" objectType="CheckBox" fmlaLink="$K$27" lockText="1" noThreeD="1"/>
</file>

<file path=xl/ctrlProps/ctrlProp371.xml><?xml version="1.0" encoding="utf-8"?>
<formControlPr xmlns="http://schemas.microsoft.com/office/spreadsheetml/2009/9/main" objectType="CheckBox" fmlaLink="$K$28" lockText="1" noThreeD="1"/>
</file>

<file path=xl/ctrlProps/ctrlProp372.xml><?xml version="1.0" encoding="utf-8"?>
<formControlPr xmlns="http://schemas.microsoft.com/office/spreadsheetml/2009/9/main" objectType="CheckBox" fmlaLink="$K$29" lockText="1" noThreeD="1"/>
</file>

<file path=xl/ctrlProps/ctrlProp38.xml><?xml version="1.0" encoding="utf-8"?>
<formControlPr xmlns="http://schemas.microsoft.com/office/spreadsheetml/2009/9/main" objectType="CheckBox" fmlaLink="$L$138" lockText="1" noThreeD="1"/>
</file>

<file path=xl/ctrlProps/ctrlProp39.xml><?xml version="1.0" encoding="utf-8"?>
<formControlPr xmlns="http://schemas.microsoft.com/office/spreadsheetml/2009/9/main" objectType="CheckBox" fmlaLink="$L$148" lockText="1" noThreeD="1"/>
</file>

<file path=xl/ctrlProps/ctrlProp4.xml><?xml version="1.0" encoding="utf-8"?>
<formControlPr xmlns="http://schemas.microsoft.com/office/spreadsheetml/2009/9/main" objectType="CheckBox" fmlaLink="$I$18" lockText="1" noThreeD="1"/>
</file>

<file path=xl/ctrlProps/ctrlProp40.xml><?xml version="1.0" encoding="utf-8"?>
<formControlPr xmlns="http://schemas.microsoft.com/office/spreadsheetml/2009/9/main" objectType="CheckBox" fmlaLink="$L$152" lockText="1" noThreeD="1"/>
</file>

<file path=xl/ctrlProps/ctrlProp41.xml><?xml version="1.0" encoding="utf-8"?>
<formControlPr xmlns="http://schemas.microsoft.com/office/spreadsheetml/2009/9/main" objectType="CheckBox" fmlaLink="$L$157" lockText="1" noThreeD="1"/>
</file>

<file path=xl/ctrlProps/ctrlProp42.xml><?xml version="1.0" encoding="utf-8"?>
<formControlPr xmlns="http://schemas.microsoft.com/office/spreadsheetml/2009/9/main" objectType="CheckBox" fmlaLink="$L$161" lockText="1" noThreeD="1"/>
</file>

<file path=xl/ctrlProps/ctrlProp43.xml><?xml version="1.0" encoding="utf-8"?>
<formControlPr xmlns="http://schemas.microsoft.com/office/spreadsheetml/2009/9/main" objectType="CheckBox" fmlaLink="$L$164" lockText="1" noThreeD="1"/>
</file>

<file path=xl/ctrlProps/ctrlProp44.xml><?xml version="1.0" encoding="utf-8"?>
<formControlPr xmlns="http://schemas.microsoft.com/office/spreadsheetml/2009/9/main" objectType="CheckBox" fmlaLink="$L$168" lockText="1" noThreeD="1"/>
</file>

<file path=xl/ctrlProps/ctrlProp45.xml><?xml version="1.0" encoding="utf-8"?>
<formControlPr xmlns="http://schemas.microsoft.com/office/spreadsheetml/2009/9/main" objectType="CheckBox" fmlaLink="$L$171" lockText="1" noThreeD="1"/>
</file>

<file path=xl/ctrlProps/ctrlProp46.xml><?xml version="1.0" encoding="utf-8"?>
<formControlPr xmlns="http://schemas.microsoft.com/office/spreadsheetml/2009/9/main" objectType="CheckBox" fmlaLink="$L$177" lockText="1" noThreeD="1"/>
</file>

<file path=xl/ctrlProps/ctrlProp47.xml><?xml version="1.0" encoding="utf-8"?>
<formControlPr xmlns="http://schemas.microsoft.com/office/spreadsheetml/2009/9/main" objectType="CheckBox" fmlaLink="$L$181" lockText="1" noThreeD="1"/>
</file>

<file path=xl/ctrlProps/ctrlProp48.xml><?xml version="1.0" encoding="utf-8"?>
<formControlPr xmlns="http://schemas.microsoft.com/office/spreadsheetml/2009/9/main" objectType="CheckBox" fmlaLink="$L$184" lockText="1" noThreeD="1"/>
</file>

<file path=xl/ctrlProps/ctrlProp49.xml><?xml version="1.0" encoding="utf-8"?>
<formControlPr xmlns="http://schemas.microsoft.com/office/spreadsheetml/2009/9/main" objectType="CheckBox" fmlaLink="$L$186" lockText="1" noThreeD="1"/>
</file>

<file path=xl/ctrlProps/ctrlProp5.xml><?xml version="1.0" encoding="utf-8"?>
<formControlPr xmlns="http://schemas.microsoft.com/office/spreadsheetml/2009/9/main" objectType="CheckBox" checked="Checked" fmlaLink="$I$13" lockText="1" noThreeD="1"/>
</file>

<file path=xl/ctrlProps/ctrlProp50.xml><?xml version="1.0" encoding="utf-8"?>
<formControlPr xmlns="http://schemas.microsoft.com/office/spreadsheetml/2009/9/main" objectType="CheckBox" fmlaLink="$L$188" lockText="1" noThreeD="1"/>
</file>

<file path=xl/ctrlProps/ctrlProp51.xml><?xml version="1.0" encoding="utf-8"?>
<formControlPr xmlns="http://schemas.microsoft.com/office/spreadsheetml/2009/9/main" objectType="CheckBox" fmlaLink="$L$191" lockText="1" noThreeD="1"/>
</file>

<file path=xl/ctrlProps/ctrlProp52.xml><?xml version="1.0" encoding="utf-8"?>
<formControlPr xmlns="http://schemas.microsoft.com/office/spreadsheetml/2009/9/main" objectType="CheckBox" fmlaLink="$L$193" lockText="1" noThreeD="1"/>
</file>

<file path=xl/ctrlProps/ctrlProp53.xml><?xml version="1.0" encoding="utf-8"?>
<formControlPr xmlns="http://schemas.microsoft.com/office/spreadsheetml/2009/9/main" objectType="CheckBox" fmlaLink="$L$195" lockText="1" noThreeD="1"/>
</file>

<file path=xl/ctrlProps/ctrlProp54.xml><?xml version="1.0" encoding="utf-8"?>
<formControlPr xmlns="http://schemas.microsoft.com/office/spreadsheetml/2009/9/main" objectType="CheckBox" fmlaLink="$L$197" lockText="1" noThreeD="1"/>
</file>

<file path=xl/ctrlProps/ctrlProp55.xml><?xml version="1.0" encoding="utf-8"?>
<formControlPr xmlns="http://schemas.microsoft.com/office/spreadsheetml/2009/9/main" objectType="CheckBox" fmlaLink="$L$222" lockText="1" noThreeD="1"/>
</file>

<file path=xl/ctrlProps/ctrlProp56.xml><?xml version="1.0" encoding="utf-8"?>
<formControlPr xmlns="http://schemas.microsoft.com/office/spreadsheetml/2009/9/main" objectType="CheckBox" fmlaLink="$L$228" lockText="1" noThreeD="1"/>
</file>

<file path=xl/ctrlProps/ctrlProp57.xml><?xml version="1.0" encoding="utf-8"?>
<formControlPr xmlns="http://schemas.microsoft.com/office/spreadsheetml/2009/9/main" objectType="CheckBox" fmlaLink="$L$232" lockText="1" noThreeD="1"/>
</file>

<file path=xl/ctrlProps/ctrlProp58.xml><?xml version="1.0" encoding="utf-8"?>
<formControlPr xmlns="http://schemas.microsoft.com/office/spreadsheetml/2009/9/main" objectType="CheckBox" fmlaLink="$L$235" lockText="1" noThreeD="1"/>
</file>

<file path=xl/ctrlProps/ctrlProp59.xml><?xml version="1.0" encoding="utf-8"?>
<formControlPr xmlns="http://schemas.microsoft.com/office/spreadsheetml/2009/9/main" objectType="CheckBox" fmlaLink="$L$87" lockText="1" noThreeD="1"/>
</file>

<file path=xl/ctrlProps/ctrlProp6.xml><?xml version="1.0" encoding="utf-8"?>
<formControlPr xmlns="http://schemas.microsoft.com/office/spreadsheetml/2009/9/main" objectType="CheckBox" fmlaLink="$I$14" lockText="1" noThreeD="1"/>
</file>

<file path=xl/ctrlProps/ctrlProp60.xml><?xml version="1.0" encoding="utf-8"?>
<formControlPr xmlns="http://schemas.microsoft.com/office/spreadsheetml/2009/9/main" objectType="CheckBox" fmlaLink="$L$62" lockText="1" noThreeD="1"/>
</file>

<file path=xl/ctrlProps/ctrlProp61.xml><?xml version="1.0" encoding="utf-8"?>
<formControlPr xmlns="http://schemas.microsoft.com/office/spreadsheetml/2009/9/main" objectType="CheckBox" fmlaLink="$L$51" lockText="1" noThreeD="1"/>
</file>

<file path=xl/ctrlProps/ctrlProp62.xml><?xml version="1.0" encoding="utf-8"?>
<formControlPr xmlns="http://schemas.microsoft.com/office/spreadsheetml/2009/9/main" objectType="CheckBox" fmlaLink="$L$14" lockText="1" noThreeD="1"/>
</file>

<file path=xl/ctrlProps/ctrlProp63.xml><?xml version="1.0" encoding="utf-8"?>
<formControlPr xmlns="http://schemas.microsoft.com/office/spreadsheetml/2009/9/main" objectType="CheckBox" fmlaLink="$L$15" lockText="1" noThreeD="1"/>
</file>

<file path=xl/ctrlProps/ctrlProp64.xml><?xml version="1.0" encoding="utf-8"?>
<formControlPr xmlns="http://schemas.microsoft.com/office/spreadsheetml/2009/9/main" objectType="CheckBox" fmlaLink="$L$24" lockText="1" noThreeD="1"/>
</file>

<file path=xl/ctrlProps/ctrlProp65.xml><?xml version="1.0" encoding="utf-8"?>
<formControlPr xmlns="http://schemas.microsoft.com/office/spreadsheetml/2009/9/main" objectType="CheckBox" fmlaLink="$L$105" lockText="1" noThreeD="1"/>
</file>

<file path=xl/ctrlProps/ctrlProp66.xml><?xml version="1.0" encoding="utf-8"?>
<formControlPr xmlns="http://schemas.microsoft.com/office/spreadsheetml/2009/9/main" objectType="CheckBox" fmlaLink="$L$108" lockText="1" noThreeD="1"/>
</file>

<file path=xl/ctrlProps/ctrlProp67.xml><?xml version="1.0" encoding="utf-8"?>
<formControlPr xmlns="http://schemas.microsoft.com/office/spreadsheetml/2009/9/main" objectType="CheckBox" fmlaLink="$L$141" lockText="1" noThreeD="1"/>
</file>

<file path=xl/ctrlProps/ctrlProp68.xml><?xml version="1.0" encoding="utf-8"?>
<formControlPr xmlns="http://schemas.microsoft.com/office/spreadsheetml/2009/9/main" objectType="CheckBox" fmlaLink="$L$48" lockText="1" noThreeD="1"/>
</file>

<file path=xl/ctrlProps/ctrlProp69.xml><?xml version="1.0" encoding="utf-8"?>
<formControlPr xmlns="http://schemas.microsoft.com/office/spreadsheetml/2009/9/main" objectType="CheckBox" fmlaLink="$L$42" lockText="1" noThreeD="1"/>
</file>

<file path=xl/ctrlProps/ctrlProp7.xml><?xml version="1.0" encoding="utf-8"?>
<formControlPr xmlns="http://schemas.microsoft.com/office/spreadsheetml/2009/9/main" objectType="CheckBox" fmlaLink="$I$12" lockText="1" noThreeD="1"/>
</file>

<file path=xl/ctrlProps/ctrlProp70.xml><?xml version="1.0" encoding="utf-8"?>
<formControlPr xmlns="http://schemas.microsoft.com/office/spreadsheetml/2009/9/main" objectType="CheckBox" fmlaLink="$L$30" lockText="1" noThreeD="1"/>
</file>

<file path=xl/ctrlProps/ctrlProp71.xml><?xml version="1.0" encoding="utf-8"?>
<formControlPr xmlns="http://schemas.microsoft.com/office/spreadsheetml/2009/9/main" objectType="CheckBox" fmlaLink="$L$200" lockText="1" noThreeD="1"/>
</file>

<file path=xl/ctrlProps/ctrlProp72.xml><?xml version="1.0" encoding="utf-8"?>
<formControlPr xmlns="http://schemas.microsoft.com/office/spreadsheetml/2009/9/main" objectType="CheckBox" fmlaLink="$L$204" lockText="1" noThreeD="1"/>
</file>

<file path=xl/ctrlProps/ctrlProp73.xml><?xml version="1.0" encoding="utf-8"?>
<formControlPr xmlns="http://schemas.microsoft.com/office/spreadsheetml/2009/9/main" objectType="CheckBox" fmlaLink="$L$208" lockText="1" noThreeD="1"/>
</file>

<file path=xl/ctrlProps/ctrlProp74.xml><?xml version="1.0" encoding="utf-8"?>
<formControlPr xmlns="http://schemas.microsoft.com/office/spreadsheetml/2009/9/main" objectType="CheckBox" fmlaLink="$L$211" lockText="1" noThreeD="1"/>
</file>

<file path=xl/ctrlProps/ctrlProp75.xml><?xml version="1.0" encoding="utf-8"?>
<formControlPr xmlns="http://schemas.microsoft.com/office/spreadsheetml/2009/9/main" objectType="CheckBox" fmlaLink="$L$213" lockText="1" noThreeD="1"/>
</file>

<file path=xl/ctrlProps/ctrlProp76.xml><?xml version="1.0" encoding="utf-8"?>
<formControlPr xmlns="http://schemas.microsoft.com/office/spreadsheetml/2009/9/main" objectType="CheckBox" fmlaLink="$L$216" lockText="1" noThreeD="1"/>
</file>

<file path=xl/ctrlProps/ctrlProp77.xml><?xml version="1.0" encoding="utf-8"?>
<formControlPr xmlns="http://schemas.microsoft.com/office/spreadsheetml/2009/9/main" objectType="CheckBox" fmlaLink="$L$219" lockText="1" noThreeD="1"/>
</file>

<file path=xl/ctrlProps/ctrlProp78.xml><?xml version="1.0" encoding="utf-8"?>
<formControlPr xmlns="http://schemas.microsoft.com/office/spreadsheetml/2009/9/main" objectType="CheckBox" checked="Checked" fmlaLink="$L$18" lockText="1" noThreeD="1"/>
</file>

<file path=xl/ctrlProps/ctrlProp79.xml><?xml version="1.0" encoding="utf-8"?>
<formControlPr xmlns="http://schemas.microsoft.com/office/spreadsheetml/2009/9/main" objectType="CheckBox" checked="Checked" fmlaLink="$L$20" lockText="1" noThreeD="1"/>
</file>

<file path=xl/ctrlProps/ctrlProp8.xml><?xml version="1.0" encoding="utf-8"?>
<formControlPr xmlns="http://schemas.microsoft.com/office/spreadsheetml/2009/9/main" objectType="CheckBox" checked="Checked" fmlaLink="$K$13" lockText="1" noThreeD="1"/>
</file>

<file path=xl/ctrlProps/ctrlProp80.xml><?xml version="1.0" encoding="utf-8"?>
<formControlPr xmlns="http://schemas.microsoft.com/office/spreadsheetml/2009/9/main" objectType="CheckBox" checked="Checked" fmlaLink="$L$24" lockText="1" noThreeD="1"/>
</file>

<file path=xl/ctrlProps/ctrlProp81.xml><?xml version="1.0" encoding="utf-8"?>
<formControlPr xmlns="http://schemas.microsoft.com/office/spreadsheetml/2009/9/main" objectType="CheckBox" checked="Checked" fmlaLink="$L$26" lockText="1" noThreeD="1"/>
</file>

<file path=xl/ctrlProps/ctrlProp82.xml><?xml version="1.0" encoding="utf-8"?>
<formControlPr xmlns="http://schemas.microsoft.com/office/spreadsheetml/2009/9/main" objectType="CheckBox" checked="Checked" fmlaLink="$L$31" lockText="1" noThreeD="1"/>
</file>

<file path=xl/ctrlProps/ctrlProp83.xml><?xml version="1.0" encoding="utf-8"?>
<formControlPr xmlns="http://schemas.microsoft.com/office/spreadsheetml/2009/9/main" objectType="CheckBox" checked="Checked" fmlaLink="$L$33" lockText="1" noThreeD="1"/>
</file>

<file path=xl/ctrlProps/ctrlProp84.xml><?xml version="1.0" encoding="utf-8"?>
<formControlPr xmlns="http://schemas.microsoft.com/office/spreadsheetml/2009/9/main" objectType="CheckBox" checked="Checked" fmlaLink="$L$35" lockText="1" noThreeD="1"/>
</file>

<file path=xl/ctrlProps/ctrlProp85.xml><?xml version="1.0" encoding="utf-8"?>
<formControlPr xmlns="http://schemas.microsoft.com/office/spreadsheetml/2009/9/main" objectType="CheckBox" checked="Checked" fmlaLink="$L$37" lockText="1" noThreeD="1"/>
</file>

<file path=xl/ctrlProps/ctrlProp86.xml><?xml version="1.0" encoding="utf-8"?>
<formControlPr xmlns="http://schemas.microsoft.com/office/spreadsheetml/2009/9/main" objectType="CheckBox" checked="Checked" fmlaLink="$L$39" lockText="1" noThreeD="1"/>
</file>

<file path=xl/ctrlProps/ctrlProp87.xml><?xml version="1.0" encoding="utf-8"?>
<formControlPr xmlns="http://schemas.microsoft.com/office/spreadsheetml/2009/9/main" objectType="CheckBox" checked="Checked" fmlaLink="$L$41" lockText="1" noThreeD="1"/>
</file>

<file path=xl/ctrlProps/ctrlProp88.xml><?xml version="1.0" encoding="utf-8"?>
<formControlPr xmlns="http://schemas.microsoft.com/office/spreadsheetml/2009/9/main" objectType="CheckBox" checked="Checked" fmlaLink="$L$43" lockText="1" noThreeD="1"/>
</file>

<file path=xl/ctrlProps/ctrlProp89.xml><?xml version="1.0" encoding="utf-8"?>
<formControlPr xmlns="http://schemas.microsoft.com/office/spreadsheetml/2009/9/main" objectType="CheckBox" checked="Checked" fmlaLink="$L$52" lockText="1" noThreeD="1"/>
</file>

<file path=xl/ctrlProps/ctrlProp9.xml><?xml version="1.0" encoding="utf-8"?>
<formControlPr xmlns="http://schemas.microsoft.com/office/spreadsheetml/2009/9/main" objectType="CheckBox" fmlaLink="$K$16" lockText="1" noThreeD="1"/>
</file>

<file path=xl/ctrlProps/ctrlProp90.xml><?xml version="1.0" encoding="utf-8"?>
<formControlPr xmlns="http://schemas.microsoft.com/office/spreadsheetml/2009/9/main" objectType="CheckBox" checked="Checked" fmlaLink="$L$54" lockText="1" noThreeD="1"/>
</file>

<file path=xl/ctrlProps/ctrlProp91.xml><?xml version="1.0" encoding="utf-8"?>
<formControlPr xmlns="http://schemas.microsoft.com/office/spreadsheetml/2009/9/main" objectType="CheckBox" checked="Checked" fmlaLink="$L$56" lockText="1" noThreeD="1"/>
</file>

<file path=xl/ctrlProps/ctrlProp92.xml><?xml version="1.0" encoding="utf-8"?>
<formControlPr xmlns="http://schemas.microsoft.com/office/spreadsheetml/2009/9/main" objectType="CheckBox" checked="Checked" fmlaLink="$L$62" lockText="1" noThreeD="1"/>
</file>

<file path=xl/ctrlProps/ctrlProp93.xml><?xml version="1.0" encoding="utf-8"?>
<formControlPr xmlns="http://schemas.microsoft.com/office/spreadsheetml/2009/9/main" objectType="CheckBox" checked="Checked" fmlaLink="$L$72" lockText="1" noThreeD="1"/>
</file>

<file path=xl/ctrlProps/ctrlProp94.xml><?xml version="1.0" encoding="utf-8"?>
<formControlPr xmlns="http://schemas.microsoft.com/office/spreadsheetml/2009/9/main" objectType="CheckBox" checked="Checked" fmlaLink="$L$74" lockText="1" noThreeD="1"/>
</file>

<file path=xl/ctrlProps/ctrlProp95.xml><?xml version="1.0" encoding="utf-8"?>
<formControlPr xmlns="http://schemas.microsoft.com/office/spreadsheetml/2009/9/main" objectType="CheckBox" checked="Checked" fmlaLink="$L$79" lockText="1" noThreeD="1"/>
</file>

<file path=xl/ctrlProps/ctrlProp96.xml><?xml version="1.0" encoding="utf-8"?>
<formControlPr xmlns="http://schemas.microsoft.com/office/spreadsheetml/2009/9/main" objectType="CheckBox" checked="Checked" fmlaLink="$L$81" lockText="1" noThreeD="1"/>
</file>

<file path=xl/ctrlProps/ctrlProp97.xml><?xml version="1.0" encoding="utf-8"?>
<formControlPr xmlns="http://schemas.microsoft.com/office/spreadsheetml/2009/9/main" objectType="CheckBox" checked="Checked" fmlaLink="$L$83" lockText="1" noThreeD="1"/>
</file>

<file path=xl/ctrlProps/ctrlProp98.xml><?xml version="1.0" encoding="utf-8"?>
<formControlPr xmlns="http://schemas.microsoft.com/office/spreadsheetml/2009/9/main" objectType="CheckBox" checked="Checked" fmlaLink="$L$89" lockText="1" noThreeD="1"/>
</file>

<file path=xl/ctrlProps/ctrlProp99.xml><?xml version="1.0" encoding="utf-8"?>
<formControlPr xmlns="http://schemas.microsoft.com/office/spreadsheetml/2009/9/main" objectType="CheckBox" checked="Checked" fmlaLink="$L$9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0</xdr:colOff>
          <xdr:row>14</xdr:row>
          <xdr:rowOff>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0</xdr:colOff>
          <xdr:row>15</xdr:row>
          <xdr:rowOff>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0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0</xdr:colOff>
          <xdr:row>17</xdr:row>
          <xdr:rowOff>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0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0</xdr:colOff>
          <xdr:row>18</xdr:row>
          <xdr:rowOff>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0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3</xdr:col>
          <xdr:colOff>0</xdr:colOff>
          <xdr:row>76</xdr:row>
          <xdr:rowOff>9525</xdr:rowOff>
        </xdr:to>
        <xdr:sp macro="" textlink="">
          <xdr:nvSpPr>
            <xdr:cNvPr id="28679" name="Check Box 7" descr="3 Fahrstreifen" hidden="1">
              <a:extLst>
                <a:ext uri="{63B3BB69-23CF-44E3-9099-C40C66FF867C}">
                  <a14:compatExt spid="_x0000_s28679"/>
                </a:ext>
                <a:ext uri="{FF2B5EF4-FFF2-40B4-BE49-F238E27FC236}">
                  <a16:creationId xmlns:a16="http://schemas.microsoft.com/office/drawing/2014/main" id="{00000000-0008-0000-09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3</xdr:col>
          <xdr:colOff>0</xdr:colOff>
          <xdr:row>29</xdr:row>
          <xdr:rowOff>9525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9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0</xdr:colOff>
          <xdr:row>62</xdr:row>
          <xdr:rowOff>190500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9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209550</xdr:rowOff>
        </xdr:from>
        <xdr:to>
          <xdr:col>3</xdr:col>
          <xdr:colOff>0</xdr:colOff>
          <xdr:row>54</xdr:row>
          <xdr:rowOff>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9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0</xdr:rowOff>
        </xdr:from>
        <xdr:to>
          <xdr:col>3</xdr:col>
          <xdr:colOff>0</xdr:colOff>
          <xdr:row>34</xdr:row>
          <xdr:rowOff>9525</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9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9525</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9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19050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9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105</xdr:row>
          <xdr:rowOff>0</xdr:rowOff>
        </xdr:from>
        <xdr:to>
          <xdr:col>3</xdr:col>
          <xdr:colOff>0</xdr:colOff>
          <xdr:row>106</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9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92</xdr:row>
          <xdr:rowOff>0</xdr:rowOff>
        </xdr:from>
        <xdr:to>
          <xdr:col>4</xdr:col>
          <xdr:colOff>0</xdr:colOff>
          <xdr:row>93</xdr:row>
          <xdr:rowOff>0</xdr:rowOff>
        </xdr:to>
        <xdr:sp macro="" textlink="">
          <xdr:nvSpPr>
            <xdr:cNvPr id="28699" name="Check Box 27" descr="3 Fahrstreifen" hidden="1">
              <a:extLst>
                <a:ext uri="{63B3BB69-23CF-44E3-9099-C40C66FF867C}">
                  <a14:compatExt spid="_x0000_s28699"/>
                </a:ext>
                <a:ext uri="{FF2B5EF4-FFF2-40B4-BE49-F238E27FC236}">
                  <a16:creationId xmlns:a16="http://schemas.microsoft.com/office/drawing/2014/main" id="{00000000-0008-0000-0900-00001B7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93</xdr:row>
          <xdr:rowOff>0</xdr:rowOff>
        </xdr:from>
        <xdr:to>
          <xdr:col>4</xdr:col>
          <xdr:colOff>0</xdr:colOff>
          <xdr:row>94</xdr:row>
          <xdr:rowOff>0</xdr:rowOff>
        </xdr:to>
        <xdr:sp macro="" textlink="">
          <xdr:nvSpPr>
            <xdr:cNvPr id="28700" name="Check Box 28" descr="3 Fahrstreifen" hidden="1">
              <a:extLst>
                <a:ext uri="{63B3BB69-23CF-44E3-9099-C40C66FF867C}">
                  <a14:compatExt spid="_x0000_s28700"/>
                </a:ext>
                <a:ext uri="{FF2B5EF4-FFF2-40B4-BE49-F238E27FC236}">
                  <a16:creationId xmlns:a16="http://schemas.microsoft.com/office/drawing/2014/main" id="{00000000-0008-0000-09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0</xdr:rowOff>
        </xdr:from>
        <xdr:to>
          <xdr:col>3</xdr:col>
          <xdr:colOff>0</xdr:colOff>
          <xdr:row>90</xdr:row>
          <xdr:rowOff>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900-00001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0</xdr:colOff>
          <xdr:row>18</xdr:row>
          <xdr:rowOff>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9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130</xdr:row>
          <xdr:rowOff>0</xdr:rowOff>
        </xdr:from>
        <xdr:to>
          <xdr:col>2</xdr:col>
          <xdr:colOff>0</xdr:colOff>
          <xdr:row>131</xdr:row>
          <xdr:rowOff>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900-00001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0</xdr:colOff>
          <xdr:row>18</xdr:row>
          <xdr:rowOff>190500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900-00002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0</xdr:rowOff>
        </xdr:from>
        <xdr:to>
          <xdr:col>3</xdr:col>
          <xdr:colOff>0</xdr:colOff>
          <xdr:row>52</xdr:row>
          <xdr:rowOff>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900-00002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74</xdr:row>
          <xdr:rowOff>0</xdr:rowOff>
        </xdr:from>
        <xdr:to>
          <xdr:col>3</xdr:col>
          <xdr:colOff>0</xdr:colOff>
          <xdr:row>75</xdr:row>
          <xdr:rowOff>9525</xdr:rowOff>
        </xdr:to>
        <xdr:sp macro="" textlink="">
          <xdr:nvSpPr>
            <xdr:cNvPr id="28707" name="Check Box 35" descr="3 Fahrstreifen" hidden="1">
              <a:extLst>
                <a:ext uri="{63B3BB69-23CF-44E3-9099-C40C66FF867C}">
                  <a14:compatExt spid="_x0000_s28707"/>
                </a:ext>
                <a:ext uri="{FF2B5EF4-FFF2-40B4-BE49-F238E27FC236}">
                  <a16:creationId xmlns:a16="http://schemas.microsoft.com/office/drawing/2014/main" id="{00000000-0008-0000-09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110</xdr:row>
          <xdr:rowOff>0</xdr:rowOff>
        </xdr:from>
        <xdr:to>
          <xdr:col>4</xdr:col>
          <xdr:colOff>0</xdr:colOff>
          <xdr:row>111</xdr:row>
          <xdr:rowOff>19050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900-00002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109</xdr:row>
          <xdr:rowOff>0</xdr:rowOff>
        </xdr:from>
        <xdr:to>
          <xdr:col>4</xdr:col>
          <xdr:colOff>0</xdr:colOff>
          <xdr:row>110</xdr:row>
          <xdr:rowOff>19050</xdr:rowOff>
        </xdr:to>
        <xdr:sp macro="" textlink="">
          <xdr:nvSpPr>
            <xdr:cNvPr id="28712" name="Check Box 40" hidden="1">
              <a:extLst>
                <a:ext uri="{63B3BB69-23CF-44E3-9099-C40C66FF867C}">
                  <a14:compatExt spid="_x0000_s28712"/>
                </a:ext>
                <a:ext uri="{FF2B5EF4-FFF2-40B4-BE49-F238E27FC236}">
                  <a16:creationId xmlns:a16="http://schemas.microsoft.com/office/drawing/2014/main" id="{00000000-0008-0000-09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0</xdr:rowOff>
        </xdr:from>
        <xdr:to>
          <xdr:col>3</xdr:col>
          <xdr:colOff>0</xdr:colOff>
          <xdr:row>78</xdr:row>
          <xdr:rowOff>9525</xdr:rowOff>
        </xdr:to>
        <xdr:sp macro="" textlink="">
          <xdr:nvSpPr>
            <xdr:cNvPr id="28713" name="Check Box 41" descr="3 Fahrstreifen" hidden="1">
              <a:extLst>
                <a:ext uri="{63B3BB69-23CF-44E3-9099-C40C66FF867C}">
                  <a14:compatExt spid="_x0000_s28713"/>
                </a:ext>
                <a:ext uri="{FF2B5EF4-FFF2-40B4-BE49-F238E27FC236}">
                  <a16:creationId xmlns:a16="http://schemas.microsoft.com/office/drawing/2014/main" id="{00000000-0008-0000-09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56</xdr:row>
          <xdr:rowOff>190500</xdr:rowOff>
        </xdr:to>
        <xdr:sp macro="" textlink="">
          <xdr:nvSpPr>
            <xdr:cNvPr id="28718" name="Check Box 46" hidden="1">
              <a:extLst>
                <a:ext uri="{63B3BB69-23CF-44E3-9099-C40C66FF867C}">
                  <a14:compatExt spid="_x0000_s28718"/>
                </a:ext>
                <a:ext uri="{FF2B5EF4-FFF2-40B4-BE49-F238E27FC236}">
                  <a16:creationId xmlns:a16="http://schemas.microsoft.com/office/drawing/2014/main" id="{00000000-0008-0000-09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90</xdr:row>
          <xdr:rowOff>0</xdr:rowOff>
        </xdr:from>
        <xdr:to>
          <xdr:col>4</xdr:col>
          <xdr:colOff>0</xdr:colOff>
          <xdr:row>91</xdr:row>
          <xdr:rowOff>0</xdr:rowOff>
        </xdr:to>
        <xdr:sp macro="" textlink="">
          <xdr:nvSpPr>
            <xdr:cNvPr id="28719" name="Check Box 47" descr="3 Fahrstreifen" hidden="1">
              <a:extLst>
                <a:ext uri="{63B3BB69-23CF-44E3-9099-C40C66FF867C}">
                  <a14:compatExt spid="_x0000_s28719"/>
                </a:ext>
                <a:ext uri="{FF2B5EF4-FFF2-40B4-BE49-F238E27FC236}">
                  <a16:creationId xmlns:a16="http://schemas.microsoft.com/office/drawing/2014/main" id="{00000000-0008-0000-0900-00002F7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0</xdr:colOff>
          <xdr:row>77</xdr:row>
          <xdr:rowOff>9525</xdr:rowOff>
        </xdr:to>
        <xdr:sp macro="" textlink="">
          <xdr:nvSpPr>
            <xdr:cNvPr id="28720" name="Check Box 48" descr="3 Fahrstreifen" hidden="1">
              <a:extLst>
                <a:ext uri="{63B3BB69-23CF-44E3-9099-C40C66FF867C}">
                  <a14:compatExt spid="_x0000_s28720"/>
                </a:ext>
                <a:ext uri="{FF2B5EF4-FFF2-40B4-BE49-F238E27FC236}">
                  <a16:creationId xmlns:a16="http://schemas.microsoft.com/office/drawing/2014/main" id="{00000000-0008-0000-0900-00003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0</xdr:colOff>
          <xdr:row>27</xdr:row>
          <xdr:rowOff>9525</xdr:rowOff>
        </xdr:to>
        <xdr:sp macro="" textlink="">
          <xdr:nvSpPr>
            <xdr:cNvPr id="28722" name="Check Box 50" hidden="1">
              <a:extLst>
                <a:ext uri="{63B3BB69-23CF-44E3-9099-C40C66FF867C}">
                  <a14:compatExt spid="_x0000_s28722"/>
                </a:ext>
                <a:ext uri="{FF2B5EF4-FFF2-40B4-BE49-F238E27FC236}">
                  <a16:creationId xmlns:a16="http://schemas.microsoft.com/office/drawing/2014/main" id="{00000000-0008-0000-0900-00003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0</xdr:colOff>
          <xdr:row>28</xdr:row>
          <xdr:rowOff>9525</xdr:rowOff>
        </xdr:to>
        <xdr:sp macro="" textlink="">
          <xdr:nvSpPr>
            <xdr:cNvPr id="28723" name="Check Box 51" hidden="1">
              <a:extLst>
                <a:ext uri="{63B3BB69-23CF-44E3-9099-C40C66FF867C}">
                  <a14:compatExt spid="_x0000_s28723"/>
                </a:ext>
                <a:ext uri="{FF2B5EF4-FFF2-40B4-BE49-F238E27FC236}">
                  <a16:creationId xmlns:a16="http://schemas.microsoft.com/office/drawing/2014/main" id="{00000000-0008-0000-0900-00003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18</xdr:row>
          <xdr:rowOff>0</xdr:rowOff>
        </xdr:from>
        <xdr:to>
          <xdr:col>5</xdr:col>
          <xdr:colOff>314325</xdr:colOff>
          <xdr:row>19</xdr:row>
          <xdr:rowOff>0</xdr:rowOff>
        </xdr:to>
        <xdr:sp macro="" textlink="">
          <xdr:nvSpPr>
            <xdr:cNvPr id="66561" name="Check Box 1" descr="3 Fahrstreifen" hidden="1">
              <a:extLst>
                <a:ext uri="{63B3BB69-23CF-44E3-9099-C40C66FF867C}">
                  <a14:compatExt spid="_x0000_s66561"/>
                </a:ext>
                <a:ext uri="{FF2B5EF4-FFF2-40B4-BE49-F238E27FC236}">
                  <a16:creationId xmlns:a16="http://schemas.microsoft.com/office/drawing/2014/main" id="{00000000-0008-0000-0B00-00000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19</xdr:row>
          <xdr:rowOff>0</xdr:rowOff>
        </xdr:from>
        <xdr:to>
          <xdr:col>5</xdr:col>
          <xdr:colOff>314325</xdr:colOff>
          <xdr:row>20</xdr:row>
          <xdr:rowOff>0</xdr:rowOff>
        </xdr:to>
        <xdr:sp macro="" textlink="">
          <xdr:nvSpPr>
            <xdr:cNvPr id="66562" name="Check Box 2" descr="3 Fahrstreifen" hidden="1">
              <a:extLst>
                <a:ext uri="{63B3BB69-23CF-44E3-9099-C40C66FF867C}">
                  <a14:compatExt spid="_x0000_s66562"/>
                </a:ext>
                <a:ext uri="{FF2B5EF4-FFF2-40B4-BE49-F238E27FC236}">
                  <a16:creationId xmlns:a16="http://schemas.microsoft.com/office/drawing/2014/main" id="{00000000-0008-0000-0B00-00000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20</xdr:row>
          <xdr:rowOff>0</xdr:rowOff>
        </xdr:from>
        <xdr:to>
          <xdr:col>5</xdr:col>
          <xdr:colOff>314325</xdr:colOff>
          <xdr:row>21</xdr:row>
          <xdr:rowOff>0</xdr:rowOff>
        </xdr:to>
        <xdr:sp macro="" textlink="">
          <xdr:nvSpPr>
            <xdr:cNvPr id="66563" name="Check Box 3" descr="3 Fahrstreifen" hidden="1">
              <a:extLst>
                <a:ext uri="{63B3BB69-23CF-44E3-9099-C40C66FF867C}">
                  <a14:compatExt spid="_x0000_s66563"/>
                </a:ext>
                <a:ext uri="{FF2B5EF4-FFF2-40B4-BE49-F238E27FC236}">
                  <a16:creationId xmlns:a16="http://schemas.microsoft.com/office/drawing/2014/main" id="{00000000-0008-0000-0B00-00000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21</xdr:row>
          <xdr:rowOff>0</xdr:rowOff>
        </xdr:from>
        <xdr:to>
          <xdr:col>5</xdr:col>
          <xdr:colOff>314325</xdr:colOff>
          <xdr:row>22</xdr:row>
          <xdr:rowOff>0</xdr:rowOff>
        </xdr:to>
        <xdr:sp macro="" textlink="">
          <xdr:nvSpPr>
            <xdr:cNvPr id="66564" name="Check Box 4" descr="3 Fahrstreifen" hidden="1">
              <a:extLst>
                <a:ext uri="{63B3BB69-23CF-44E3-9099-C40C66FF867C}">
                  <a14:compatExt spid="_x0000_s66564"/>
                </a:ext>
                <a:ext uri="{FF2B5EF4-FFF2-40B4-BE49-F238E27FC236}">
                  <a16:creationId xmlns:a16="http://schemas.microsoft.com/office/drawing/2014/main" id="{00000000-0008-0000-0B00-00000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22</xdr:row>
          <xdr:rowOff>0</xdr:rowOff>
        </xdr:from>
        <xdr:to>
          <xdr:col>5</xdr:col>
          <xdr:colOff>314325</xdr:colOff>
          <xdr:row>23</xdr:row>
          <xdr:rowOff>0</xdr:rowOff>
        </xdr:to>
        <xdr:sp macro="" textlink="">
          <xdr:nvSpPr>
            <xdr:cNvPr id="66565" name="Check Box 5" descr="3 Fahrstreifen" hidden="1">
              <a:extLst>
                <a:ext uri="{63B3BB69-23CF-44E3-9099-C40C66FF867C}">
                  <a14:compatExt spid="_x0000_s66565"/>
                </a:ext>
                <a:ext uri="{FF2B5EF4-FFF2-40B4-BE49-F238E27FC236}">
                  <a16:creationId xmlns:a16="http://schemas.microsoft.com/office/drawing/2014/main" id="{00000000-0008-0000-0B00-00000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23</xdr:row>
          <xdr:rowOff>0</xdr:rowOff>
        </xdr:from>
        <xdr:to>
          <xdr:col>5</xdr:col>
          <xdr:colOff>314325</xdr:colOff>
          <xdr:row>24</xdr:row>
          <xdr:rowOff>0</xdr:rowOff>
        </xdr:to>
        <xdr:sp macro="" textlink="">
          <xdr:nvSpPr>
            <xdr:cNvPr id="66566" name="Check Box 6" descr="3 Fahrstreifen" hidden="1">
              <a:extLst>
                <a:ext uri="{63B3BB69-23CF-44E3-9099-C40C66FF867C}">
                  <a14:compatExt spid="_x0000_s66566"/>
                </a:ext>
                <a:ext uri="{FF2B5EF4-FFF2-40B4-BE49-F238E27FC236}">
                  <a16:creationId xmlns:a16="http://schemas.microsoft.com/office/drawing/2014/main" id="{00000000-0008-0000-0B00-00000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24</xdr:row>
          <xdr:rowOff>0</xdr:rowOff>
        </xdr:from>
        <xdr:to>
          <xdr:col>5</xdr:col>
          <xdr:colOff>314325</xdr:colOff>
          <xdr:row>25</xdr:row>
          <xdr:rowOff>0</xdr:rowOff>
        </xdr:to>
        <xdr:sp macro="" textlink="">
          <xdr:nvSpPr>
            <xdr:cNvPr id="66567" name="Check Box 7" descr="3 Fahrstreifen" hidden="1">
              <a:extLst>
                <a:ext uri="{63B3BB69-23CF-44E3-9099-C40C66FF867C}">
                  <a14:compatExt spid="_x0000_s66567"/>
                </a:ext>
                <a:ext uri="{FF2B5EF4-FFF2-40B4-BE49-F238E27FC236}">
                  <a16:creationId xmlns:a16="http://schemas.microsoft.com/office/drawing/2014/main" id="{00000000-0008-0000-0B00-00000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25</xdr:row>
          <xdr:rowOff>0</xdr:rowOff>
        </xdr:from>
        <xdr:to>
          <xdr:col>5</xdr:col>
          <xdr:colOff>314325</xdr:colOff>
          <xdr:row>26</xdr:row>
          <xdr:rowOff>0</xdr:rowOff>
        </xdr:to>
        <xdr:sp macro="" textlink="">
          <xdr:nvSpPr>
            <xdr:cNvPr id="66568" name="Check Box 8" descr="3 Fahrstreifen" hidden="1">
              <a:extLst>
                <a:ext uri="{63B3BB69-23CF-44E3-9099-C40C66FF867C}">
                  <a14:compatExt spid="_x0000_s66568"/>
                </a:ext>
                <a:ext uri="{FF2B5EF4-FFF2-40B4-BE49-F238E27FC236}">
                  <a16:creationId xmlns:a16="http://schemas.microsoft.com/office/drawing/2014/main" id="{00000000-0008-0000-0B00-00000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26</xdr:row>
          <xdr:rowOff>0</xdr:rowOff>
        </xdr:from>
        <xdr:to>
          <xdr:col>5</xdr:col>
          <xdr:colOff>314325</xdr:colOff>
          <xdr:row>27</xdr:row>
          <xdr:rowOff>0</xdr:rowOff>
        </xdr:to>
        <xdr:sp macro="" textlink="">
          <xdr:nvSpPr>
            <xdr:cNvPr id="66569" name="Check Box 9" descr="3 Fahrstreifen" hidden="1">
              <a:extLst>
                <a:ext uri="{63B3BB69-23CF-44E3-9099-C40C66FF867C}">
                  <a14:compatExt spid="_x0000_s66569"/>
                </a:ext>
                <a:ext uri="{FF2B5EF4-FFF2-40B4-BE49-F238E27FC236}">
                  <a16:creationId xmlns:a16="http://schemas.microsoft.com/office/drawing/2014/main" id="{00000000-0008-0000-0B00-00000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27</xdr:row>
          <xdr:rowOff>0</xdr:rowOff>
        </xdr:from>
        <xdr:to>
          <xdr:col>5</xdr:col>
          <xdr:colOff>314325</xdr:colOff>
          <xdr:row>28</xdr:row>
          <xdr:rowOff>0</xdr:rowOff>
        </xdr:to>
        <xdr:sp macro="" textlink="">
          <xdr:nvSpPr>
            <xdr:cNvPr id="66570" name="Check Box 10" descr="3 Fahrstreifen" hidden="1">
              <a:extLst>
                <a:ext uri="{63B3BB69-23CF-44E3-9099-C40C66FF867C}">
                  <a14:compatExt spid="_x0000_s66570"/>
                </a:ext>
                <a:ext uri="{FF2B5EF4-FFF2-40B4-BE49-F238E27FC236}">
                  <a16:creationId xmlns:a16="http://schemas.microsoft.com/office/drawing/2014/main" id="{00000000-0008-0000-0B00-00000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28</xdr:row>
          <xdr:rowOff>0</xdr:rowOff>
        </xdr:from>
        <xdr:to>
          <xdr:col>5</xdr:col>
          <xdr:colOff>314325</xdr:colOff>
          <xdr:row>29</xdr:row>
          <xdr:rowOff>0</xdr:rowOff>
        </xdr:to>
        <xdr:sp macro="" textlink="">
          <xdr:nvSpPr>
            <xdr:cNvPr id="66571" name="Check Box 11" descr="3 Fahrstreifen" hidden="1">
              <a:extLst>
                <a:ext uri="{63B3BB69-23CF-44E3-9099-C40C66FF867C}">
                  <a14:compatExt spid="_x0000_s66571"/>
                </a:ext>
                <a:ext uri="{FF2B5EF4-FFF2-40B4-BE49-F238E27FC236}">
                  <a16:creationId xmlns:a16="http://schemas.microsoft.com/office/drawing/2014/main" id="{00000000-0008-0000-0B00-00000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0</xdr:colOff>
          <xdr:row>13</xdr:row>
          <xdr:rowOff>9525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1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219075</xdr:rowOff>
        </xdr:from>
        <xdr:to>
          <xdr:col>3</xdr:col>
          <xdr:colOff>0</xdr:colOff>
          <xdr:row>14</xdr:row>
          <xdr:rowOff>9525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9525</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9525</xdr:rowOff>
        </xdr:to>
        <xdr:sp macro="" textlink="">
          <xdr:nvSpPr>
            <xdr:cNvPr id="20485" name="Check Box 5" descr="3 Fahrstreifen" hidden="1">
              <a:extLst>
                <a:ext uri="{63B3BB69-23CF-44E3-9099-C40C66FF867C}">
                  <a14:compatExt spid="_x0000_s20485"/>
                </a:ext>
                <a:ext uri="{FF2B5EF4-FFF2-40B4-BE49-F238E27FC236}">
                  <a16:creationId xmlns:a16="http://schemas.microsoft.com/office/drawing/2014/main" id="{00000000-0008-0000-02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0</xdr:colOff>
          <xdr:row>16</xdr:row>
          <xdr:rowOff>9525</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2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0</xdr:colOff>
          <xdr:row>18</xdr:row>
          <xdr:rowOff>9525</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03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21</xdr:row>
          <xdr:rowOff>9525</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03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0</xdr:colOff>
          <xdr:row>27</xdr:row>
          <xdr:rowOff>0</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00000000-0008-0000-0300-00000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0</xdr:colOff>
          <xdr:row>30</xdr:row>
          <xdr:rowOff>9525</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3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0</xdr:colOff>
          <xdr:row>36</xdr:row>
          <xdr:rowOff>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3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0</xdr:colOff>
          <xdr:row>39</xdr:row>
          <xdr:rowOff>9525</xdr:rowOff>
        </xdr:to>
        <xdr:sp macro="" textlink="">
          <xdr:nvSpPr>
            <xdr:cNvPr id="53255" name="Check Box 7" hidden="1">
              <a:extLst>
                <a:ext uri="{63B3BB69-23CF-44E3-9099-C40C66FF867C}">
                  <a14:compatExt spid="_x0000_s53255"/>
                </a:ext>
                <a:ext uri="{FF2B5EF4-FFF2-40B4-BE49-F238E27FC236}">
                  <a16:creationId xmlns:a16="http://schemas.microsoft.com/office/drawing/2014/main" id="{00000000-0008-0000-0300-00000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0</xdr:colOff>
          <xdr:row>42</xdr:row>
          <xdr:rowOff>9525</xdr:rowOff>
        </xdr:to>
        <xdr:sp macro="" textlink="">
          <xdr:nvSpPr>
            <xdr:cNvPr id="53256" name="Check Box 8" hidden="1">
              <a:extLst>
                <a:ext uri="{63B3BB69-23CF-44E3-9099-C40C66FF867C}">
                  <a14:compatExt spid="_x0000_s53256"/>
                </a:ext>
                <a:ext uri="{FF2B5EF4-FFF2-40B4-BE49-F238E27FC236}">
                  <a16:creationId xmlns:a16="http://schemas.microsoft.com/office/drawing/2014/main" id="{00000000-0008-0000-0300-00000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0</xdr:colOff>
          <xdr:row>45</xdr:row>
          <xdr:rowOff>0</xdr:rowOff>
        </xdr:to>
        <xdr:sp macro="" textlink="">
          <xdr:nvSpPr>
            <xdr:cNvPr id="53257" name="Check Box 9" hidden="1">
              <a:extLst>
                <a:ext uri="{63B3BB69-23CF-44E3-9099-C40C66FF867C}">
                  <a14:compatExt spid="_x0000_s53257"/>
                </a:ext>
                <a:ext uri="{FF2B5EF4-FFF2-40B4-BE49-F238E27FC236}">
                  <a16:creationId xmlns:a16="http://schemas.microsoft.com/office/drawing/2014/main" id="{00000000-0008-0000-0300-00000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0</xdr:colOff>
          <xdr:row>48</xdr:row>
          <xdr:rowOff>9525</xdr:rowOff>
        </xdr:to>
        <xdr:sp macro="" textlink="">
          <xdr:nvSpPr>
            <xdr:cNvPr id="53258" name="Check Box 10" hidden="1">
              <a:extLst>
                <a:ext uri="{63B3BB69-23CF-44E3-9099-C40C66FF867C}">
                  <a14:compatExt spid="_x0000_s53258"/>
                </a:ext>
                <a:ext uri="{FF2B5EF4-FFF2-40B4-BE49-F238E27FC236}">
                  <a16:creationId xmlns:a16="http://schemas.microsoft.com/office/drawing/2014/main" id="{00000000-0008-0000-0300-00000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0</xdr:colOff>
          <xdr:row>51</xdr:row>
          <xdr:rowOff>9525</xdr:rowOff>
        </xdr:to>
        <xdr:sp macro="" textlink="">
          <xdr:nvSpPr>
            <xdr:cNvPr id="53259" name="Check Box 11" hidden="1">
              <a:extLst>
                <a:ext uri="{63B3BB69-23CF-44E3-9099-C40C66FF867C}">
                  <a14:compatExt spid="_x0000_s53259"/>
                </a:ext>
                <a:ext uri="{FF2B5EF4-FFF2-40B4-BE49-F238E27FC236}">
                  <a16:creationId xmlns:a16="http://schemas.microsoft.com/office/drawing/2014/main" id="{00000000-0008-0000-0300-00000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0</xdr:colOff>
          <xdr:row>54</xdr:row>
          <xdr:rowOff>9525</xdr:rowOff>
        </xdr:to>
        <xdr:sp macro="" textlink="">
          <xdr:nvSpPr>
            <xdr:cNvPr id="53260" name="Check Box 12" hidden="1">
              <a:extLst>
                <a:ext uri="{63B3BB69-23CF-44E3-9099-C40C66FF867C}">
                  <a14:compatExt spid="_x0000_s53260"/>
                </a:ext>
                <a:ext uri="{FF2B5EF4-FFF2-40B4-BE49-F238E27FC236}">
                  <a16:creationId xmlns:a16="http://schemas.microsoft.com/office/drawing/2014/main" id="{00000000-0008-0000-0300-00000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0</xdr:rowOff>
        </xdr:from>
        <xdr:to>
          <xdr:col>2</xdr:col>
          <xdr:colOff>0</xdr:colOff>
          <xdr:row>65</xdr:row>
          <xdr:rowOff>9525</xdr:rowOff>
        </xdr:to>
        <xdr:sp macro="" textlink="">
          <xdr:nvSpPr>
            <xdr:cNvPr id="53265" name="Check Box 17" hidden="1">
              <a:extLst>
                <a:ext uri="{63B3BB69-23CF-44E3-9099-C40C66FF867C}">
                  <a14:compatExt spid="_x0000_s53265"/>
                </a:ext>
                <a:ext uri="{FF2B5EF4-FFF2-40B4-BE49-F238E27FC236}">
                  <a16:creationId xmlns:a16="http://schemas.microsoft.com/office/drawing/2014/main" id="{00000000-0008-0000-0300-00001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0</xdr:colOff>
          <xdr:row>67</xdr:row>
          <xdr:rowOff>0</xdr:rowOff>
        </xdr:to>
        <xdr:sp macro="" textlink="">
          <xdr:nvSpPr>
            <xdr:cNvPr id="53266" name="Check Box 18" hidden="1">
              <a:extLst>
                <a:ext uri="{63B3BB69-23CF-44E3-9099-C40C66FF867C}">
                  <a14:compatExt spid="_x0000_s53266"/>
                </a:ext>
                <a:ext uri="{FF2B5EF4-FFF2-40B4-BE49-F238E27FC236}">
                  <a16:creationId xmlns:a16="http://schemas.microsoft.com/office/drawing/2014/main" id="{00000000-0008-0000-0300-00001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0</xdr:colOff>
          <xdr:row>70</xdr:row>
          <xdr:rowOff>9525</xdr:rowOff>
        </xdr:to>
        <xdr:sp macro="" textlink="">
          <xdr:nvSpPr>
            <xdr:cNvPr id="53267" name="Check Box 19" hidden="1">
              <a:extLst>
                <a:ext uri="{63B3BB69-23CF-44E3-9099-C40C66FF867C}">
                  <a14:compatExt spid="_x0000_s53267"/>
                </a:ext>
                <a:ext uri="{FF2B5EF4-FFF2-40B4-BE49-F238E27FC236}">
                  <a16:creationId xmlns:a16="http://schemas.microsoft.com/office/drawing/2014/main" id="{00000000-0008-0000-0300-00001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2</xdr:col>
          <xdr:colOff>0</xdr:colOff>
          <xdr:row>73</xdr:row>
          <xdr:rowOff>9525</xdr:rowOff>
        </xdr:to>
        <xdr:sp macro="" textlink="">
          <xdr:nvSpPr>
            <xdr:cNvPr id="53268" name="Check Box 20" hidden="1">
              <a:extLst>
                <a:ext uri="{63B3BB69-23CF-44E3-9099-C40C66FF867C}">
                  <a14:compatExt spid="_x0000_s53268"/>
                </a:ext>
                <a:ext uri="{FF2B5EF4-FFF2-40B4-BE49-F238E27FC236}">
                  <a16:creationId xmlns:a16="http://schemas.microsoft.com/office/drawing/2014/main" id="{00000000-0008-0000-0300-00001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2</xdr:col>
          <xdr:colOff>0</xdr:colOff>
          <xdr:row>76</xdr:row>
          <xdr:rowOff>9525</xdr:rowOff>
        </xdr:to>
        <xdr:sp macro="" textlink="">
          <xdr:nvSpPr>
            <xdr:cNvPr id="53269" name="Check Box 21" hidden="1">
              <a:extLst>
                <a:ext uri="{63B3BB69-23CF-44E3-9099-C40C66FF867C}">
                  <a14:compatExt spid="_x0000_s53269"/>
                </a:ext>
                <a:ext uri="{FF2B5EF4-FFF2-40B4-BE49-F238E27FC236}">
                  <a16:creationId xmlns:a16="http://schemas.microsoft.com/office/drawing/2014/main" id="{00000000-0008-0000-0300-00001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78</xdr:row>
          <xdr:rowOff>0</xdr:rowOff>
        </xdr:from>
        <xdr:to>
          <xdr:col>2</xdr:col>
          <xdr:colOff>0</xdr:colOff>
          <xdr:row>79</xdr:row>
          <xdr:rowOff>9525</xdr:rowOff>
        </xdr:to>
        <xdr:sp macro="" textlink="">
          <xdr:nvSpPr>
            <xdr:cNvPr id="53270" name="Check Box 22" descr="3 Fahrstreifen" hidden="1">
              <a:extLst>
                <a:ext uri="{63B3BB69-23CF-44E3-9099-C40C66FF867C}">
                  <a14:compatExt spid="_x0000_s53270"/>
                </a:ext>
                <a:ext uri="{FF2B5EF4-FFF2-40B4-BE49-F238E27FC236}">
                  <a16:creationId xmlns:a16="http://schemas.microsoft.com/office/drawing/2014/main" id="{00000000-0008-0000-0300-00001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89</xdr:row>
          <xdr:rowOff>0</xdr:rowOff>
        </xdr:from>
        <xdr:to>
          <xdr:col>2</xdr:col>
          <xdr:colOff>0</xdr:colOff>
          <xdr:row>90</xdr:row>
          <xdr:rowOff>9525</xdr:rowOff>
        </xdr:to>
        <xdr:sp macro="" textlink="">
          <xdr:nvSpPr>
            <xdr:cNvPr id="53271" name="Check Box 23" hidden="1">
              <a:extLst>
                <a:ext uri="{63B3BB69-23CF-44E3-9099-C40C66FF867C}">
                  <a14:compatExt spid="_x0000_s53271"/>
                </a:ext>
                <a:ext uri="{FF2B5EF4-FFF2-40B4-BE49-F238E27FC236}">
                  <a16:creationId xmlns:a16="http://schemas.microsoft.com/office/drawing/2014/main" id="{00000000-0008-0000-0300-00001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91</xdr:row>
          <xdr:rowOff>0</xdr:rowOff>
        </xdr:from>
        <xdr:to>
          <xdr:col>2</xdr:col>
          <xdr:colOff>0</xdr:colOff>
          <xdr:row>92</xdr:row>
          <xdr:rowOff>9525</xdr:rowOff>
        </xdr:to>
        <xdr:sp macro="" textlink="">
          <xdr:nvSpPr>
            <xdr:cNvPr id="53273" name="Check Box 25" descr="3 Fahrstreifen" hidden="1">
              <a:extLst>
                <a:ext uri="{63B3BB69-23CF-44E3-9099-C40C66FF867C}">
                  <a14:compatExt spid="_x0000_s53273"/>
                </a:ext>
                <a:ext uri="{FF2B5EF4-FFF2-40B4-BE49-F238E27FC236}">
                  <a16:creationId xmlns:a16="http://schemas.microsoft.com/office/drawing/2014/main" id="{00000000-0008-0000-0300-00001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97</xdr:row>
          <xdr:rowOff>0</xdr:rowOff>
        </xdr:from>
        <xdr:to>
          <xdr:col>2</xdr:col>
          <xdr:colOff>0</xdr:colOff>
          <xdr:row>98</xdr:row>
          <xdr:rowOff>9525</xdr:rowOff>
        </xdr:to>
        <xdr:sp macro="" textlink="">
          <xdr:nvSpPr>
            <xdr:cNvPr id="53276" name="Check Box 28" hidden="1">
              <a:extLst>
                <a:ext uri="{63B3BB69-23CF-44E3-9099-C40C66FF867C}">
                  <a14:compatExt spid="_x0000_s53276"/>
                </a:ext>
                <a:ext uri="{FF2B5EF4-FFF2-40B4-BE49-F238E27FC236}">
                  <a16:creationId xmlns:a16="http://schemas.microsoft.com/office/drawing/2014/main" id="{00000000-0008-0000-0300-00001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101</xdr:row>
          <xdr:rowOff>0</xdr:rowOff>
        </xdr:from>
        <xdr:to>
          <xdr:col>2</xdr:col>
          <xdr:colOff>0</xdr:colOff>
          <xdr:row>102</xdr:row>
          <xdr:rowOff>9525</xdr:rowOff>
        </xdr:to>
        <xdr:sp macro="" textlink="">
          <xdr:nvSpPr>
            <xdr:cNvPr id="53277" name="Check Box 29" hidden="1">
              <a:extLst>
                <a:ext uri="{63B3BB69-23CF-44E3-9099-C40C66FF867C}">
                  <a14:compatExt spid="_x0000_s53277"/>
                </a:ext>
                <a:ext uri="{FF2B5EF4-FFF2-40B4-BE49-F238E27FC236}">
                  <a16:creationId xmlns:a16="http://schemas.microsoft.com/office/drawing/2014/main" id="{00000000-0008-0000-0300-00001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111</xdr:row>
          <xdr:rowOff>0</xdr:rowOff>
        </xdr:from>
        <xdr:to>
          <xdr:col>2</xdr:col>
          <xdr:colOff>0</xdr:colOff>
          <xdr:row>112</xdr:row>
          <xdr:rowOff>9525</xdr:rowOff>
        </xdr:to>
        <xdr:sp macro="" textlink="">
          <xdr:nvSpPr>
            <xdr:cNvPr id="53278" name="Check Box 30" hidden="1">
              <a:extLst>
                <a:ext uri="{63B3BB69-23CF-44E3-9099-C40C66FF867C}">
                  <a14:compatExt spid="_x0000_s53278"/>
                </a:ext>
                <a:ext uri="{FF2B5EF4-FFF2-40B4-BE49-F238E27FC236}">
                  <a16:creationId xmlns:a16="http://schemas.microsoft.com/office/drawing/2014/main" id="{00000000-0008-0000-0300-00001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114</xdr:row>
          <xdr:rowOff>0</xdr:rowOff>
        </xdr:from>
        <xdr:to>
          <xdr:col>2</xdr:col>
          <xdr:colOff>0</xdr:colOff>
          <xdr:row>115</xdr:row>
          <xdr:rowOff>9525</xdr:rowOff>
        </xdr:to>
        <xdr:sp macro="" textlink="">
          <xdr:nvSpPr>
            <xdr:cNvPr id="53279" name="Check Box 31" hidden="1">
              <a:extLst>
                <a:ext uri="{63B3BB69-23CF-44E3-9099-C40C66FF867C}">
                  <a14:compatExt spid="_x0000_s53279"/>
                </a:ext>
                <a:ext uri="{FF2B5EF4-FFF2-40B4-BE49-F238E27FC236}">
                  <a16:creationId xmlns:a16="http://schemas.microsoft.com/office/drawing/2014/main" id="{00000000-0008-0000-0300-00001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120</xdr:row>
          <xdr:rowOff>0</xdr:rowOff>
        </xdr:from>
        <xdr:to>
          <xdr:col>2</xdr:col>
          <xdr:colOff>0</xdr:colOff>
          <xdr:row>121</xdr:row>
          <xdr:rowOff>9525</xdr:rowOff>
        </xdr:to>
        <xdr:sp macro="" textlink="">
          <xdr:nvSpPr>
            <xdr:cNvPr id="53280" name="Check Box 32" hidden="1">
              <a:extLst>
                <a:ext uri="{63B3BB69-23CF-44E3-9099-C40C66FF867C}">
                  <a14:compatExt spid="_x0000_s53280"/>
                </a:ext>
                <a:ext uri="{FF2B5EF4-FFF2-40B4-BE49-F238E27FC236}">
                  <a16:creationId xmlns:a16="http://schemas.microsoft.com/office/drawing/2014/main" id="{00000000-0008-0000-0300-00002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125</xdr:row>
          <xdr:rowOff>0</xdr:rowOff>
        </xdr:from>
        <xdr:to>
          <xdr:col>2</xdr:col>
          <xdr:colOff>0</xdr:colOff>
          <xdr:row>126</xdr:row>
          <xdr:rowOff>9525</xdr:rowOff>
        </xdr:to>
        <xdr:sp macro="" textlink="">
          <xdr:nvSpPr>
            <xdr:cNvPr id="53281" name="Check Box 33" hidden="1">
              <a:extLst>
                <a:ext uri="{63B3BB69-23CF-44E3-9099-C40C66FF867C}">
                  <a14:compatExt spid="_x0000_s53281"/>
                </a:ext>
                <a:ext uri="{FF2B5EF4-FFF2-40B4-BE49-F238E27FC236}">
                  <a16:creationId xmlns:a16="http://schemas.microsoft.com/office/drawing/2014/main" id="{00000000-0008-0000-0300-00002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128</xdr:row>
          <xdr:rowOff>0</xdr:rowOff>
        </xdr:from>
        <xdr:to>
          <xdr:col>2</xdr:col>
          <xdr:colOff>0</xdr:colOff>
          <xdr:row>129</xdr:row>
          <xdr:rowOff>9525</xdr:rowOff>
        </xdr:to>
        <xdr:sp macro="" textlink="">
          <xdr:nvSpPr>
            <xdr:cNvPr id="53282" name="Check Box 34" descr="3 Fahrstreifen" hidden="1">
              <a:extLst>
                <a:ext uri="{63B3BB69-23CF-44E3-9099-C40C66FF867C}">
                  <a14:compatExt spid="_x0000_s53282"/>
                </a:ext>
                <a:ext uri="{FF2B5EF4-FFF2-40B4-BE49-F238E27FC236}">
                  <a16:creationId xmlns:a16="http://schemas.microsoft.com/office/drawing/2014/main" id="{00000000-0008-0000-0300-00002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131</xdr:row>
          <xdr:rowOff>0</xdr:rowOff>
        </xdr:from>
        <xdr:to>
          <xdr:col>2</xdr:col>
          <xdr:colOff>0</xdr:colOff>
          <xdr:row>132</xdr:row>
          <xdr:rowOff>9525</xdr:rowOff>
        </xdr:to>
        <xdr:sp macro="" textlink="">
          <xdr:nvSpPr>
            <xdr:cNvPr id="53283" name="Check Box 35" hidden="1">
              <a:extLst>
                <a:ext uri="{63B3BB69-23CF-44E3-9099-C40C66FF867C}">
                  <a14:compatExt spid="_x0000_s53283"/>
                </a:ext>
                <a:ext uri="{FF2B5EF4-FFF2-40B4-BE49-F238E27FC236}">
                  <a16:creationId xmlns:a16="http://schemas.microsoft.com/office/drawing/2014/main" id="{00000000-0008-0000-0300-00002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134</xdr:row>
          <xdr:rowOff>0</xdr:rowOff>
        </xdr:from>
        <xdr:to>
          <xdr:col>2</xdr:col>
          <xdr:colOff>0</xdr:colOff>
          <xdr:row>135</xdr:row>
          <xdr:rowOff>9525</xdr:rowOff>
        </xdr:to>
        <xdr:sp macro="" textlink="">
          <xdr:nvSpPr>
            <xdr:cNvPr id="53284" name="Check Box 36" descr="3 Fahrstreifen" hidden="1">
              <a:extLst>
                <a:ext uri="{63B3BB69-23CF-44E3-9099-C40C66FF867C}">
                  <a14:compatExt spid="_x0000_s53284"/>
                </a:ext>
                <a:ext uri="{FF2B5EF4-FFF2-40B4-BE49-F238E27FC236}">
                  <a16:creationId xmlns:a16="http://schemas.microsoft.com/office/drawing/2014/main" id="{00000000-0008-0000-0300-00002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137</xdr:row>
          <xdr:rowOff>0</xdr:rowOff>
        </xdr:from>
        <xdr:to>
          <xdr:col>2</xdr:col>
          <xdr:colOff>0</xdr:colOff>
          <xdr:row>138</xdr:row>
          <xdr:rowOff>9525</xdr:rowOff>
        </xdr:to>
        <xdr:sp macro="" textlink="">
          <xdr:nvSpPr>
            <xdr:cNvPr id="53285" name="Check Box 37" hidden="1">
              <a:extLst>
                <a:ext uri="{63B3BB69-23CF-44E3-9099-C40C66FF867C}">
                  <a14:compatExt spid="_x0000_s53285"/>
                </a:ext>
                <a:ext uri="{FF2B5EF4-FFF2-40B4-BE49-F238E27FC236}">
                  <a16:creationId xmlns:a16="http://schemas.microsoft.com/office/drawing/2014/main" id="{00000000-0008-0000-0300-00002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147</xdr:row>
          <xdr:rowOff>0</xdr:rowOff>
        </xdr:from>
        <xdr:to>
          <xdr:col>2</xdr:col>
          <xdr:colOff>0</xdr:colOff>
          <xdr:row>148</xdr:row>
          <xdr:rowOff>9525</xdr:rowOff>
        </xdr:to>
        <xdr:sp macro="" textlink="">
          <xdr:nvSpPr>
            <xdr:cNvPr id="53287" name="Check Box 39" hidden="1">
              <a:extLst>
                <a:ext uri="{63B3BB69-23CF-44E3-9099-C40C66FF867C}">
                  <a14:compatExt spid="_x0000_s53287"/>
                </a:ext>
                <a:ext uri="{FF2B5EF4-FFF2-40B4-BE49-F238E27FC236}">
                  <a16:creationId xmlns:a16="http://schemas.microsoft.com/office/drawing/2014/main" id="{00000000-0008-0000-0300-00002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151</xdr:row>
          <xdr:rowOff>0</xdr:rowOff>
        </xdr:from>
        <xdr:to>
          <xdr:col>2</xdr:col>
          <xdr:colOff>0</xdr:colOff>
          <xdr:row>152</xdr:row>
          <xdr:rowOff>9525</xdr:rowOff>
        </xdr:to>
        <xdr:sp macro="" textlink="">
          <xdr:nvSpPr>
            <xdr:cNvPr id="53288" name="Check Box 40" hidden="1">
              <a:extLst>
                <a:ext uri="{63B3BB69-23CF-44E3-9099-C40C66FF867C}">
                  <a14:compatExt spid="_x0000_s53288"/>
                </a:ext>
                <a:ext uri="{FF2B5EF4-FFF2-40B4-BE49-F238E27FC236}">
                  <a16:creationId xmlns:a16="http://schemas.microsoft.com/office/drawing/2014/main" id="{00000000-0008-0000-0300-00002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156</xdr:row>
          <xdr:rowOff>0</xdr:rowOff>
        </xdr:from>
        <xdr:to>
          <xdr:col>2</xdr:col>
          <xdr:colOff>0</xdr:colOff>
          <xdr:row>157</xdr:row>
          <xdr:rowOff>9525</xdr:rowOff>
        </xdr:to>
        <xdr:sp macro="" textlink="">
          <xdr:nvSpPr>
            <xdr:cNvPr id="53289" name="Check Box 41" hidden="1">
              <a:extLst>
                <a:ext uri="{63B3BB69-23CF-44E3-9099-C40C66FF867C}">
                  <a14:compatExt spid="_x0000_s53289"/>
                </a:ext>
                <a:ext uri="{FF2B5EF4-FFF2-40B4-BE49-F238E27FC236}">
                  <a16:creationId xmlns:a16="http://schemas.microsoft.com/office/drawing/2014/main" id="{00000000-0008-0000-0300-00002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160</xdr:row>
          <xdr:rowOff>0</xdr:rowOff>
        </xdr:from>
        <xdr:to>
          <xdr:col>2</xdr:col>
          <xdr:colOff>9525</xdr:colOff>
          <xdr:row>161</xdr:row>
          <xdr:rowOff>9525</xdr:rowOff>
        </xdr:to>
        <xdr:sp macro="" textlink="">
          <xdr:nvSpPr>
            <xdr:cNvPr id="53290" name="Check Box 42" hidden="1">
              <a:extLst>
                <a:ext uri="{63B3BB69-23CF-44E3-9099-C40C66FF867C}">
                  <a14:compatExt spid="_x0000_s53290"/>
                </a:ext>
                <a:ext uri="{FF2B5EF4-FFF2-40B4-BE49-F238E27FC236}">
                  <a16:creationId xmlns:a16="http://schemas.microsoft.com/office/drawing/2014/main" id="{00000000-0008-0000-0300-00002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163</xdr:row>
          <xdr:rowOff>0</xdr:rowOff>
        </xdr:from>
        <xdr:to>
          <xdr:col>2</xdr:col>
          <xdr:colOff>0</xdr:colOff>
          <xdr:row>164</xdr:row>
          <xdr:rowOff>9525</xdr:rowOff>
        </xdr:to>
        <xdr:sp macro="" textlink="">
          <xdr:nvSpPr>
            <xdr:cNvPr id="53291" name="Check Box 43" hidden="1">
              <a:extLst>
                <a:ext uri="{63B3BB69-23CF-44E3-9099-C40C66FF867C}">
                  <a14:compatExt spid="_x0000_s53291"/>
                </a:ext>
                <a:ext uri="{FF2B5EF4-FFF2-40B4-BE49-F238E27FC236}">
                  <a16:creationId xmlns:a16="http://schemas.microsoft.com/office/drawing/2014/main" id="{00000000-0008-0000-0300-00002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167</xdr:row>
          <xdr:rowOff>0</xdr:rowOff>
        </xdr:from>
        <xdr:to>
          <xdr:col>2</xdr:col>
          <xdr:colOff>0</xdr:colOff>
          <xdr:row>168</xdr:row>
          <xdr:rowOff>9525</xdr:rowOff>
        </xdr:to>
        <xdr:sp macro="" textlink="">
          <xdr:nvSpPr>
            <xdr:cNvPr id="53292" name="Check Box 44" hidden="1">
              <a:extLst>
                <a:ext uri="{63B3BB69-23CF-44E3-9099-C40C66FF867C}">
                  <a14:compatExt spid="_x0000_s53292"/>
                </a:ext>
                <a:ext uri="{FF2B5EF4-FFF2-40B4-BE49-F238E27FC236}">
                  <a16:creationId xmlns:a16="http://schemas.microsoft.com/office/drawing/2014/main" id="{00000000-0008-0000-0300-00002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170</xdr:row>
          <xdr:rowOff>0</xdr:rowOff>
        </xdr:from>
        <xdr:to>
          <xdr:col>2</xdr:col>
          <xdr:colOff>0</xdr:colOff>
          <xdr:row>171</xdr:row>
          <xdr:rowOff>9525</xdr:rowOff>
        </xdr:to>
        <xdr:sp macro="" textlink="">
          <xdr:nvSpPr>
            <xdr:cNvPr id="53293" name="Check Box 45" hidden="1">
              <a:extLst>
                <a:ext uri="{63B3BB69-23CF-44E3-9099-C40C66FF867C}">
                  <a14:compatExt spid="_x0000_s53293"/>
                </a:ext>
                <a:ext uri="{FF2B5EF4-FFF2-40B4-BE49-F238E27FC236}">
                  <a16:creationId xmlns:a16="http://schemas.microsoft.com/office/drawing/2014/main" id="{00000000-0008-0000-0300-00002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176</xdr:row>
          <xdr:rowOff>0</xdr:rowOff>
        </xdr:from>
        <xdr:to>
          <xdr:col>2</xdr:col>
          <xdr:colOff>0</xdr:colOff>
          <xdr:row>177</xdr:row>
          <xdr:rowOff>9525</xdr:rowOff>
        </xdr:to>
        <xdr:sp macro="" textlink="">
          <xdr:nvSpPr>
            <xdr:cNvPr id="53295" name="Check Box 47" hidden="1">
              <a:extLst>
                <a:ext uri="{63B3BB69-23CF-44E3-9099-C40C66FF867C}">
                  <a14:compatExt spid="_x0000_s53295"/>
                </a:ext>
                <a:ext uri="{FF2B5EF4-FFF2-40B4-BE49-F238E27FC236}">
                  <a16:creationId xmlns:a16="http://schemas.microsoft.com/office/drawing/2014/main" id="{00000000-0008-0000-0300-00002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180</xdr:row>
          <xdr:rowOff>0</xdr:rowOff>
        </xdr:from>
        <xdr:to>
          <xdr:col>2</xdr:col>
          <xdr:colOff>0</xdr:colOff>
          <xdr:row>181</xdr:row>
          <xdr:rowOff>9525</xdr:rowOff>
        </xdr:to>
        <xdr:sp macro="" textlink="">
          <xdr:nvSpPr>
            <xdr:cNvPr id="53296" name="Check Box 48" hidden="1">
              <a:extLst>
                <a:ext uri="{63B3BB69-23CF-44E3-9099-C40C66FF867C}">
                  <a14:compatExt spid="_x0000_s53296"/>
                </a:ext>
                <a:ext uri="{FF2B5EF4-FFF2-40B4-BE49-F238E27FC236}">
                  <a16:creationId xmlns:a16="http://schemas.microsoft.com/office/drawing/2014/main" id="{00000000-0008-0000-0300-00003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183</xdr:row>
          <xdr:rowOff>0</xdr:rowOff>
        </xdr:from>
        <xdr:to>
          <xdr:col>2</xdr:col>
          <xdr:colOff>0</xdr:colOff>
          <xdr:row>184</xdr:row>
          <xdr:rowOff>9525</xdr:rowOff>
        </xdr:to>
        <xdr:sp macro="" textlink="">
          <xdr:nvSpPr>
            <xdr:cNvPr id="53297" name="Check Box 49" hidden="1">
              <a:extLst>
                <a:ext uri="{63B3BB69-23CF-44E3-9099-C40C66FF867C}">
                  <a14:compatExt spid="_x0000_s53297"/>
                </a:ext>
                <a:ext uri="{FF2B5EF4-FFF2-40B4-BE49-F238E27FC236}">
                  <a16:creationId xmlns:a16="http://schemas.microsoft.com/office/drawing/2014/main" id="{00000000-0008-0000-0300-00003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0</xdr:colOff>
          <xdr:row>186</xdr:row>
          <xdr:rowOff>9525</xdr:rowOff>
        </xdr:to>
        <xdr:sp macro="" textlink="">
          <xdr:nvSpPr>
            <xdr:cNvPr id="53298" name="Check Box 50" hidden="1">
              <a:extLst>
                <a:ext uri="{63B3BB69-23CF-44E3-9099-C40C66FF867C}">
                  <a14:compatExt spid="_x0000_s53298"/>
                </a:ext>
                <a:ext uri="{FF2B5EF4-FFF2-40B4-BE49-F238E27FC236}">
                  <a16:creationId xmlns:a16="http://schemas.microsoft.com/office/drawing/2014/main" id="{00000000-0008-0000-0300-00003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0</xdr:colOff>
          <xdr:row>188</xdr:row>
          <xdr:rowOff>9525</xdr:rowOff>
        </xdr:to>
        <xdr:sp macro="" textlink="">
          <xdr:nvSpPr>
            <xdr:cNvPr id="53299" name="Check Box 51" hidden="1">
              <a:extLst>
                <a:ext uri="{63B3BB69-23CF-44E3-9099-C40C66FF867C}">
                  <a14:compatExt spid="_x0000_s53299"/>
                </a:ext>
                <a:ext uri="{FF2B5EF4-FFF2-40B4-BE49-F238E27FC236}">
                  <a16:creationId xmlns:a16="http://schemas.microsoft.com/office/drawing/2014/main" id="{00000000-0008-0000-0300-00003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190</xdr:row>
          <xdr:rowOff>0</xdr:rowOff>
        </xdr:from>
        <xdr:to>
          <xdr:col>2</xdr:col>
          <xdr:colOff>9525</xdr:colOff>
          <xdr:row>191</xdr:row>
          <xdr:rowOff>9525</xdr:rowOff>
        </xdr:to>
        <xdr:sp macro="" textlink="">
          <xdr:nvSpPr>
            <xdr:cNvPr id="53300" name="Check Box 52" hidden="1">
              <a:extLst>
                <a:ext uri="{63B3BB69-23CF-44E3-9099-C40C66FF867C}">
                  <a14:compatExt spid="_x0000_s53300"/>
                </a:ext>
                <a:ext uri="{FF2B5EF4-FFF2-40B4-BE49-F238E27FC236}">
                  <a16:creationId xmlns:a16="http://schemas.microsoft.com/office/drawing/2014/main" id="{00000000-0008-0000-0300-00003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192</xdr:row>
          <xdr:rowOff>0</xdr:rowOff>
        </xdr:from>
        <xdr:to>
          <xdr:col>2</xdr:col>
          <xdr:colOff>0</xdr:colOff>
          <xdr:row>193</xdr:row>
          <xdr:rowOff>9525</xdr:rowOff>
        </xdr:to>
        <xdr:sp macro="" textlink="">
          <xdr:nvSpPr>
            <xdr:cNvPr id="53301" name="Check Box 53" hidden="1">
              <a:extLst>
                <a:ext uri="{63B3BB69-23CF-44E3-9099-C40C66FF867C}">
                  <a14:compatExt spid="_x0000_s53301"/>
                </a:ext>
                <a:ext uri="{FF2B5EF4-FFF2-40B4-BE49-F238E27FC236}">
                  <a16:creationId xmlns:a16="http://schemas.microsoft.com/office/drawing/2014/main" id="{00000000-0008-0000-0300-00003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194</xdr:row>
          <xdr:rowOff>0</xdr:rowOff>
        </xdr:from>
        <xdr:to>
          <xdr:col>2</xdr:col>
          <xdr:colOff>9525</xdr:colOff>
          <xdr:row>195</xdr:row>
          <xdr:rowOff>9525</xdr:rowOff>
        </xdr:to>
        <xdr:sp macro="" textlink="">
          <xdr:nvSpPr>
            <xdr:cNvPr id="53302" name="Check Box 54" hidden="1">
              <a:extLst>
                <a:ext uri="{63B3BB69-23CF-44E3-9099-C40C66FF867C}">
                  <a14:compatExt spid="_x0000_s53302"/>
                </a:ext>
                <a:ext uri="{FF2B5EF4-FFF2-40B4-BE49-F238E27FC236}">
                  <a16:creationId xmlns:a16="http://schemas.microsoft.com/office/drawing/2014/main" id="{00000000-0008-0000-0300-00003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196</xdr:row>
          <xdr:rowOff>0</xdr:rowOff>
        </xdr:from>
        <xdr:to>
          <xdr:col>2</xdr:col>
          <xdr:colOff>0</xdr:colOff>
          <xdr:row>197</xdr:row>
          <xdr:rowOff>9525</xdr:rowOff>
        </xdr:to>
        <xdr:sp macro="" textlink="">
          <xdr:nvSpPr>
            <xdr:cNvPr id="53303" name="Check Box 55" hidden="1">
              <a:extLst>
                <a:ext uri="{63B3BB69-23CF-44E3-9099-C40C66FF867C}">
                  <a14:compatExt spid="_x0000_s53303"/>
                </a:ext>
                <a:ext uri="{FF2B5EF4-FFF2-40B4-BE49-F238E27FC236}">
                  <a16:creationId xmlns:a16="http://schemas.microsoft.com/office/drawing/2014/main" id="{00000000-0008-0000-0300-00003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221</xdr:row>
          <xdr:rowOff>0</xdr:rowOff>
        </xdr:from>
        <xdr:to>
          <xdr:col>2</xdr:col>
          <xdr:colOff>0</xdr:colOff>
          <xdr:row>222</xdr:row>
          <xdr:rowOff>9525</xdr:rowOff>
        </xdr:to>
        <xdr:sp macro="" textlink="">
          <xdr:nvSpPr>
            <xdr:cNvPr id="53304" name="Check Box 56" hidden="1">
              <a:extLst>
                <a:ext uri="{63B3BB69-23CF-44E3-9099-C40C66FF867C}">
                  <a14:compatExt spid="_x0000_s53304"/>
                </a:ext>
                <a:ext uri="{FF2B5EF4-FFF2-40B4-BE49-F238E27FC236}">
                  <a16:creationId xmlns:a16="http://schemas.microsoft.com/office/drawing/2014/main" id="{00000000-0008-0000-0300-00003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227</xdr:row>
          <xdr:rowOff>0</xdr:rowOff>
        </xdr:from>
        <xdr:to>
          <xdr:col>2</xdr:col>
          <xdr:colOff>0</xdr:colOff>
          <xdr:row>228</xdr:row>
          <xdr:rowOff>9525</xdr:rowOff>
        </xdr:to>
        <xdr:sp macro="" textlink="">
          <xdr:nvSpPr>
            <xdr:cNvPr id="53305" name="Check Box 57" hidden="1">
              <a:extLst>
                <a:ext uri="{63B3BB69-23CF-44E3-9099-C40C66FF867C}">
                  <a14:compatExt spid="_x0000_s53305"/>
                </a:ext>
                <a:ext uri="{FF2B5EF4-FFF2-40B4-BE49-F238E27FC236}">
                  <a16:creationId xmlns:a16="http://schemas.microsoft.com/office/drawing/2014/main" id="{00000000-0008-0000-0300-00003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231</xdr:row>
          <xdr:rowOff>0</xdr:rowOff>
        </xdr:from>
        <xdr:to>
          <xdr:col>2</xdr:col>
          <xdr:colOff>0</xdr:colOff>
          <xdr:row>232</xdr:row>
          <xdr:rowOff>9525</xdr:rowOff>
        </xdr:to>
        <xdr:sp macro="" textlink="">
          <xdr:nvSpPr>
            <xdr:cNvPr id="53306" name="Check Box 58" hidden="1">
              <a:extLst>
                <a:ext uri="{63B3BB69-23CF-44E3-9099-C40C66FF867C}">
                  <a14:compatExt spid="_x0000_s53306"/>
                </a:ext>
                <a:ext uri="{FF2B5EF4-FFF2-40B4-BE49-F238E27FC236}">
                  <a16:creationId xmlns:a16="http://schemas.microsoft.com/office/drawing/2014/main" id="{00000000-0008-0000-0300-00003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234</xdr:row>
          <xdr:rowOff>0</xdr:rowOff>
        </xdr:from>
        <xdr:to>
          <xdr:col>2</xdr:col>
          <xdr:colOff>0</xdr:colOff>
          <xdr:row>235</xdr:row>
          <xdr:rowOff>9525</xdr:rowOff>
        </xdr:to>
        <xdr:sp macro="" textlink="">
          <xdr:nvSpPr>
            <xdr:cNvPr id="53307" name="Check Box 59" hidden="1">
              <a:extLst>
                <a:ext uri="{63B3BB69-23CF-44E3-9099-C40C66FF867C}">
                  <a14:compatExt spid="_x0000_s53307"/>
                </a:ext>
                <a:ext uri="{FF2B5EF4-FFF2-40B4-BE49-F238E27FC236}">
                  <a16:creationId xmlns:a16="http://schemas.microsoft.com/office/drawing/2014/main" id="{00000000-0008-0000-0300-00003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2</xdr:col>
          <xdr:colOff>0</xdr:colOff>
          <xdr:row>86</xdr:row>
          <xdr:rowOff>209550</xdr:rowOff>
        </xdr:to>
        <xdr:sp macro="" textlink="">
          <xdr:nvSpPr>
            <xdr:cNvPr id="53309" name="Check Box 61" hidden="1">
              <a:extLst>
                <a:ext uri="{63B3BB69-23CF-44E3-9099-C40C66FF867C}">
                  <a14:compatExt spid="_x0000_s53309"/>
                </a:ext>
                <a:ext uri="{FF2B5EF4-FFF2-40B4-BE49-F238E27FC236}">
                  <a16:creationId xmlns:a16="http://schemas.microsoft.com/office/drawing/2014/main" id="{00000000-0008-0000-0300-00003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61</xdr:row>
          <xdr:rowOff>0</xdr:rowOff>
        </xdr:from>
        <xdr:to>
          <xdr:col>2</xdr:col>
          <xdr:colOff>0</xdr:colOff>
          <xdr:row>62</xdr:row>
          <xdr:rowOff>9525</xdr:rowOff>
        </xdr:to>
        <xdr:sp macro="" textlink="">
          <xdr:nvSpPr>
            <xdr:cNvPr id="53310" name="Check Box 62" descr="3 Fahrstreifen" hidden="1">
              <a:extLst>
                <a:ext uri="{63B3BB69-23CF-44E3-9099-C40C66FF867C}">
                  <a14:compatExt spid="_x0000_s53310"/>
                </a:ext>
                <a:ext uri="{FF2B5EF4-FFF2-40B4-BE49-F238E27FC236}">
                  <a16:creationId xmlns:a16="http://schemas.microsoft.com/office/drawing/2014/main" id="{00000000-0008-0000-0300-00003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0</xdr:colOff>
          <xdr:row>51</xdr:row>
          <xdr:rowOff>9525</xdr:rowOff>
        </xdr:to>
        <xdr:sp macro="" textlink="">
          <xdr:nvSpPr>
            <xdr:cNvPr id="53321" name="Check Box 73" hidden="1">
              <a:extLst>
                <a:ext uri="{63B3BB69-23CF-44E3-9099-C40C66FF867C}">
                  <a14:compatExt spid="_x0000_s53321"/>
                </a:ext>
                <a:ext uri="{FF2B5EF4-FFF2-40B4-BE49-F238E27FC236}">
                  <a16:creationId xmlns:a16="http://schemas.microsoft.com/office/drawing/2014/main" id="{00000000-0008-0000-0300-00004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2</xdr:col>
          <xdr:colOff>9525</xdr:colOff>
          <xdr:row>14</xdr:row>
          <xdr:rowOff>0</xdr:rowOff>
        </xdr:to>
        <xdr:sp macro="" textlink="">
          <xdr:nvSpPr>
            <xdr:cNvPr id="53322" name="Check Box 74" hidden="1">
              <a:extLst>
                <a:ext uri="{63B3BB69-23CF-44E3-9099-C40C66FF867C}">
                  <a14:compatExt spid="_x0000_s53322"/>
                </a:ext>
                <a:ext uri="{FF2B5EF4-FFF2-40B4-BE49-F238E27FC236}">
                  <a16:creationId xmlns:a16="http://schemas.microsoft.com/office/drawing/2014/main" id="{00000000-0008-0000-0300-00004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2</xdr:col>
          <xdr:colOff>9525</xdr:colOff>
          <xdr:row>15</xdr:row>
          <xdr:rowOff>0</xdr:rowOff>
        </xdr:to>
        <xdr:sp macro="" textlink="">
          <xdr:nvSpPr>
            <xdr:cNvPr id="53324" name="Check Box 76" hidden="1">
              <a:extLst>
                <a:ext uri="{63B3BB69-23CF-44E3-9099-C40C66FF867C}">
                  <a14:compatExt spid="_x0000_s53324"/>
                </a:ext>
                <a:ext uri="{FF2B5EF4-FFF2-40B4-BE49-F238E27FC236}">
                  <a16:creationId xmlns:a16="http://schemas.microsoft.com/office/drawing/2014/main" id="{00000000-0008-0000-0300-00004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0</xdr:colOff>
          <xdr:row>24</xdr:row>
          <xdr:rowOff>9525</xdr:rowOff>
        </xdr:to>
        <xdr:sp macro="" textlink="">
          <xdr:nvSpPr>
            <xdr:cNvPr id="53327" name="Check Box 79" hidden="1">
              <a:extLst>
                <a:ext uri="{63B3BB69-23CF-44E3-9099-C40C66FF867C}">
                  <a14:compatExt spid="_x0000_s53327"/>
                </a:ext>
                <a:ext uri="{FF2B5EF4-FFF2-40B4-BE49-F238E27FC236}">
                  <a16:creationId xmlns:a16="http://schemas.microsoft.com/office/drawing/2014/main" id="{00000000-0008-0000-0300-00004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104</xdr:row>
          <xdr:rowOff>0</xdr:rowOff>
        </xdr:from>
        <xdr:to>
          <xdr:col>2</xdr:col>
          <xdr:colOff>0</xdr:colOff>
          <xdr:row>105</xdr:row>
          <xdr:rowOff>9525</xdr:rowOff>
        </xdr:to>
        <xdr:sp macro="" textlink="">
          <xdr:nvSpPr>
            <xdr:cNvPr id="53329" name="Check Box 81" hidden="1">
              <a:extLst>
                <a:ext uri="{63B3BB69-23CF-44E3-9099-C40C66FF867C}">
                  <a14:compatExt spid="_x0000_s53329"/>
                </a:ext>
                <a:ext uri="{FF2B5EF4-FFF2-40B4-BE49-F238E27FC236}">
                  <a16:creationId xmlns:a16="http://schemas.microsoft.com/office/drawing/2014/main" id="{00000000-0008-0000-0300-00005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107</xdr:row>
          <xdr:rowOff>0</xdr:rowOff>
        </xdr:from>
        <xdr:to>
          <xdr:col>2</xdr:col>
          <xdr:colOff>0</xdr:colOff>
          <xdr:row>108</xdr:row>
          <xdr:rowOff>9525</xdr:rowOff>
        </xdr:to>
        <xdr:sp macro="" textlink="">
          <xdr:nvSpPr>
            <xdr:cNvPr id="53330" name="Check Box 82" hidden="1">
              <a:extLst>
                <a:ext uri="{63B3BB69-23CF-44E3-9099-C40C66FF867C}">
                  <a14:compatExt spid="_x0000_s53330"/>
                </a:ext>
                <a:ext uri="{FF2B5EF4-FFF2-40B4-BE49-F238E27FC236}">
                  <a16:creationId xmlns:a16="http://schemas.microsoft.com/office/drawing/2014/main" id="{00000000-0008-0000-0300-00005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140</xdr:row>
          <xdr:rowOff>0</xdr:rowOff>
        </xdr:from>
        <xdr:to>
          <xdr:col>2</xdr:col>
          <xdr:colOff>0</xdr:colOff>
          <xdr:row>141</xdr:row>
          <xdr:rowOff>9525</xdr:rowOff>
        </xdr:to>
        <xdr:sp macro="" textlink="">
          <xdr:nvSpPr>
            <xdr:cNvPr id="53331" name="Check Box 83" hidden="1">
              <a:extLst>
                <a:ext uri="{63B3BB69-23CF-44E3-9099-C40C66FF867C}">
                  <a14:compatExt spid="_x0000_s53331"/>
                </a:ext>
                <a:ext uri="{FF2B5EF4-FFF2-40B4-BE49-F238E27FC236}">
                  <a16:creationId xmlns:a16="http://schemas.microsoft.com/office/drawing/2014/main" id="{00000000-0008-0000-0300-00005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0</xdr:colOff>
          <xdr:row>42</xdr:row>
          <xdr:rowOff>9525</xdr:rowOff>
        </xdr:to>
        <xdr:sp macro="" textlink="">
          <xdr:nvSpPr>
            <xdr:cNvPr id="53332" name="Check Box 84" hidden="1">
              <a:extLst>
                <a:ext uri="{63B3BB69-23CF-44E3-9099-C40C66FF867C}">
                  <a14:compatExt spid="_x0000_s53332"/>
                </a:ext>
                <a:ext uri="{FF2B5EF4-FFF2-40B4-BE49-F238E27FC236}">
                  <a16:creationId xmlns:a16="http://schemas.microsoft.com/office/drawing/2014/main" id="{00000000-0008-0000-0300-00005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0</xdr:colOff>
          <xdr:row>30</xdr:row>
          <xdr:rowOff>9525</xdr:rowOff>
        </xdr:to>
        <xdr:sp macro="" textlink="">
          <xdr:nvSpPr>
            <xdr:cNvPr id="53333" name="Check Box 85" hidden="1">
              <a:extLst>
                <a:ext uri="{63B3BB69-23CF-44E3-9099-C40C66FF867C}">
                  <a14:compatExt spid="_x0000_s53333"/>
                </a:ext>
                <a:ext uri="{FF2B5EF4-FFF2-40B4-BE49-F238E27FC236}">
                  <a16:creationId xmlns:a16="http://schemas.microsoft.com/office/drawing/2014/main" id="{00000000-0008-0000-0300-00005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0</xdr:colOff>
          <xdr:row>30</xdr:row>
          <xdr:rowOff>9525</xdr:rowOff>
        </xdr:to>
        <xdr:sp macro="" textlink="">
          <xdr:nvSpPr>
            <xdr:cNvPr id="53334" name="Check Box 86" hidden="1">
              <a:extLst>
                <a:ext uri="{63B3BB69-23CF-44E3-9099-C40C66FF867C}">
                  <a14:compatExt spid="_x0000_s53334"/>
                </a:ext>
                <a:ext uri="{FF2B5EF4-FFF2-40B4-BE49-F238E27FC236}">
                  <a16:creationId xmlns:a16="http://schemas.microsoft.com/office/drawing/2014/main" id="{00000000-0008-0000-0300-00005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199</xdr:row>
          <xdr:rowOff>0</xdr:rowOff>
        </xdr:from>
        <xdr:to>
          <xdr:col>2</xdr:col>
          <xdr:colOff>0</xdr:colOff>
          <xdr:row>200</xdr:row>
          <xdr:rowOff>9525</xdr:rowOff>
        </xdr:to>
        <xdr:sp macro="" textlink="">
          <xdr:nvSpPr>
            <xdr:cNvPr id="53335" name="Check Box 87" hidden="1">
              <a:extLst>
                <a:ext uri="{63B3BB69-23CF-44E3-9099-C40C66FF867C}">
                  <a14:compatExt spid="_x0000_s53335"/>
                </a:ext>
                <a:ext uri="{FF2B5EF4-FFF2-40B4-BE49-F238E27FC236}">
                  <a16:creationId xmlns:a16="http://schemas.microsoft.com/office/drawing/2014/main" id="{00000000-0008-0000-0300-00005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203</xdr:row>
          <xdr:rowOff>0</xdr:rowOff>
        </xdr:from>
        <xdr:to>
          <xdr:col>2</xdr:col>
          <xdr:colOff>0</xdr:colOff>
          <xdr:row>204</xdr:row>
          <xdr:rowOff>9525</xdr:rowOff>
        </xdr:to>
        <xdr:sp macro="" textlink="">
          <xdr:nvSpPr>
            <xdr:cNvPr id="53336" name="Check Box 88" hidden="1">
              <a:extLst>
                <a:ext uri="{63B3BB69-23CF-44E3-9099-C40C66FF867C}">
                  <a14:compatExt spid="_x0000_s53336"/>
                </a:ext>
                <a:ext uri="{FF2B5EF4-FFF2-40B4-BE49-F238E27FC236}">
                  <a16:creationId xmlns:a16="http://schemas.microsoft.com/office/drawing/2014/main" id="{00000000-0008-0000-0300-00005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207</xdr:row>
          <xdr:rowOff>0</xdr:rowOff>
        </xdr:from>
        <xdr:to>
          <xdr:col>2</xdr:col>
          <xdr:colOff>0</xdr:colOff>
          <xdr:row>208</xdr:row>
          <xdr:rowOff>9525</xdr:rowOff>
        </xdr:to>
        <xdr:sp macro="" textlink="">
          <xdr:nvSpPr>
            <xdr:cNvPr id="53337" name="Check Box 89" hidden="1">
              <a:extLst>
                <a:ext uri="{63B3BB69-23CF-44E3-9099-C40C66FF867C}">
                  <a14:compatExt spid="_x0000_s53337"/>
                </a:ext>
                <a:ext uri="{FF2B5EF4-FFF2-40B4-BE49-F238E27FC236}">
                  <a16:creationId xmlns:a16="http://schemas.microsoft.com/office/drawing/2014/main" id="{00000000-0008-0000-0300-00005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210</xdr:row>
          <xdr:rowOff>0</xdr:rowOff>
        </xdr:from>
        <xdr:to>
          <xdr:col>2</xdr:col>
          <xdr:colOff>9525</xdr:colOff>
          <xdr:row>211</xdr:row>
          <xdr:rowOff>9525</xdr:rowOff>
        </xdr:to>
        <xdr:sp macro="" textlink="">
          <xdr:nvSpPr>
            <xdr:cNvPr id="53338" name="Check Box 90" hidden="1">
              <a:extLst>
                <a:ext uri="{63B3BB69-23CF-44E3-9099-C40C66FF867C}">
                  <a14:compatExt spid="_x0000_s53338"/>
                </a:ext>
                <a:ext uri="{FF2B5EF4-FFF2-40B4-BE49-F238E27FC236}">
                  <a16:creationId xmlns:a16="http://schemas.microsoft.com/office/drawing/2014/main" id="{00000000-0008-0000-0300-00005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212</xdr:row>
          <xdr:rowOff>0</xdr:rowOff>
        </xdr:from>
        <xdr:to>
          <xdr:col>2</xdr:col>
          <xdr:colOff>0</xdr:colOff>
          <xdr:row>213</xdr:row>
          <xdr:rowOff>9525</xdr:rowOff>
        </xdr:to>
        <xdr:sp macro="" textlink="">
          <xdr:nvSpPr>
            <xdr:cNvPr id="53339" name="Check Box 91" hidden="1">
              <a:extLst>
                <a:ext uri="{63B3BB69-23CF-44E3-9099-C40C66FF867C}">
                  <a14:compatExt spid="_x0000_s53339"/>
                </a:ext>
                <a:ext uri="{FF2B5EF4-FFF2-40B4-BE49-F238E27FC236}">
                  <a16:creationId xmlns:a16="http://schemas.microsoft.com/office/drawing/2014/main" id="{00000000-0008-0000-0300-00005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215</xdr:row>
          <xdr:rowOff>0</xdr:rowOff>
        </xdr:from>
        <xdr:to>
          <xdr:col>2</xdr:col>
          <xdr:colOff>9525</xdr:colOff>
          <xdr:row>216</xdr:row>
          <xdr:rowOff>9525</xdr:rowOff>
        </xdr:to>
        <xdr:sp macro="" textlink="">
          <xdr:nvSpPr>
            <xdr:cNvPr id="53340" name="Check Box 92" hidden="1">
              <a:extLst>
                <a:ext uri="{63B3BB69-23CF-44E3-9099-C40C66FF867C}">
                  <a14:compatExt spid="_x0000_s53340"/>
                </a:ext>
                <a:ext uri="{FF2B5EF4-FFF2-40B4-BE49-F238E27FC236}">
                  <a16:creationId xmlns:a16="http://schemas.microsoft.com/office/drawing/2014/main" id="{00000000-0008-0000-0300-00005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0</xdr:rowOff>
        </xdr:from>
        <xdr:to>
          <xdr:col>2</xdr:col>
          <xdr:colOff>0</xdr:colOff>
          <xdr:row>219</xdr:row>
          <xdr:rowOff>9525</xdr:rowOff>
        </xdr:to>
        <xdr:sp macro="" textlink="">
          <xdr:nvSpPr>
            <xdr:cNvPr id="53341" name="Check Box 93" hidden="1">
              <a:extLst>
                <a:ext uri="{63B3BB69-23CF-44E3-9099-C40C66FF867C}">
                  <a14:compatExt spid="_x0000_s53341"/>
                </a:ext>
                <a:ext uri="{FF2B5EF4-FFF2-40B4-BE49-F238E27FC236}">
                  <a16:creationId xmlns:a16="http://schemas.microsoft.com/office/drawing/2014/main" id="{00000000-0008-0000-0300-00005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0</xdr:colOff>
          <xdr:row>18</xdr:row>
          <xdr:rowOff>0</xdr:rowOff>
        </xdr:to>
        <xdr:sp macro="" textlink="">
          <xdr:nvSpPr>
            <xdr:cNvPr id="10389" name="Check Box 149" hidden="1">
              <a:extLst>
                <a:ext uri="{63B3BB69-23CF-44E3-9099-C40C66FF867C}">
                  <a14:compatExt spid="_x0000_s10389"/>
                </a:ext>
                <a:ext uri="{FF2B5EF4-FFF2-40B4-BE49-F238E27FC236}">
                  <a16:creationId xmlns:a16="http://schemas.microsoft.com/office/drawing/2014/main" id="{00000000-0008-0000-04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0</xdr:colOff>
          <xdr:row>20</xdr:row>
          <xdr:rowOff>9525</xdr:rowOff>
        </xdr:to>
        <xdr:sp macro="" textlink="">
          <xdr:nvSpPr>
            <xdr:cNvPr id="10390" name="Check Box 150" hidden="1">
              <a:extLst>
                <a:ext uri="{63B3BB69-23CF-44E3-9099-C40C66FF867C}">
                  <a14:compatExt spid="_x0000_s10390"/>
                </a:ext>
                <a:ext uri="{FF2B5EF4-FFF2-40B4-BE49-F238E27FC236}">
                  <a16:creationId xmlns:a16="http://schemas.microsoft.com/office/drawing/2014/main" id="{00000000-0008-0000-04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0</xdr:colOff>
          <xdr:row>24</xdr:row>
          <xdr:rowOff>9525</xdr:rowOff>
        </xdr:to>
        <xdr:sp macro="" textlink="">
          <xdr:nvSpPr>
            <xdr:cNvPr id="10392" name="Check Box 152" hidden="1">
              <a:extLst>
                <a:ext uri="{63B3BB69-23CF-44E3-9099-C40C66FF867C}">
                  <a14:compatExt spid="_x0000_s10392"/>
                </a:ext>
                <a:ext uri="{FF2B5EF4-FFF2-40B4-BE49-F238E27FC236}">
                  <a16:creationId xmlns:a16="http://schemas.microsoft.com/office/drawing/2014/main" id="{00000000-0008-0000-0400-00009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0</xdr:colOff>
          <xdr:row>26</xdr:row>
          <xdr:rowOff>9525</xdr:rowOff>
        </xdr:to>
        <xdr:sp macro="" textlink="">
          <xdr:nvSpPr>
            <xdr:cNvPr id="10394" name="Check Box 154" hidden="1">
              <a:extLst>
                <a:ext uri="{63B3BB69-23CF-44E3-9099-C40C66FF867C}">
                  <a14:compatExt spid="_x0000_s10394"/>
                </a:ext>
                <a:ext uri="{FF2B5EF4-FFF2-40B4-BE49-F238E27FC236}">
                  <a16:creationId xmlns:a16="http://schemas.microsoft.com/office/drawing/2014/main" id="{00000000-0008-0000-0400-00009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0</xdr:colOff>
          <xdr:row>31</xdr:row>
          <xdr:rowOff>9525</xdr:rowOff>
        </xdr:to>
        <xdr:sp macro="" textlink="">
          <xdr:nvSpPr>
            <xdr:cNvPr id="10396" name="Check Box 156" hidden="1">
              <a:extLst>
                <a:ext uri="{63B3BB69-23CF-44E3-9099-C40C66FF867C}">
                  <a14:compatExt spid="_x0000_s10396"/>
                </a:ext>
                <a:ext uri="{FF2B5EF4-FFF2-40B4-BE49-F238E27FC236}">
                  <a16:creationId xmlns:a16="http://schemas.microsoft.com/office/drawing/2014/main" id="{00000000-0008-0000-0400-00009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0</xdr:colOff>
          <xdr:row>33</xdr:row>
          <xdr:rowOff>9525</xdr:rowOff>
        </xdr:to>
        <xdr:sp macro="" textlink="">
          <xdr:nvSpPr>
            <xdr:cNvPr id="10397" name="Check Box 157" hidden="1">
              <a:extLst>
                <a:ext uri="{63B3BB69-23CF-44E3-9099-C40C66FF867C}">
                  <a14:compatExt spid="_x0000_s10397"/>
                </a:ext>
                <a:ext uri="{FF2B5EF4-FFF2-40B4-BE49-F238E27FC236}">
                  <a16:creationId xmlns:a16="http://schemas.microsoft.com/office/drawing/2014/main" id="{00000000-0008-0000-0400-00009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0</xdr:colOff>
          <xdr:row>35</xdr:row>
          <xdr:rowOff>9525</xdr:rowOff>
        </xdr:to>
        <xdr:sp macro="" textlink="">
          <xdr:nvSpPr>
            <xdr:cNvPr id="10398" name="Check Box 158" hidden="1">
              <a:extLst>
                <a:ext uri="{63B3BB69-23CF-44E3-9099-C40C66FF867C}">
                  <a14:compatExt spid="_x0000_s10398"/>
                </a:ext>
                <a:ext uri="{FF2B5EF4-FFF2-40B4-BE49-F238E27FC236}">
                  <a16:creationId xmlns:a16="http://schemas.microsoft.com/office/drawing/2014/main" id="{00000000-0008-0000-0400-00009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0</xdr:colOff>
          <xdr:row>37</xdr:row>
          <xdr:rowOff>9525</xdr:rowOff>
        </xdr:to>
        <xdr:sp macro="" textlink="">
          <xdr:nvSpPr>
            <xdr:cNvPr id="10400" name="Check Box 160" hidden="1">
              <a:extLst>
                <a:ext uri="{63B3BB69-23CF-44E3-9099-C40C66FF867C}">
                  <a14:compatExt spid="_x0000_s10400"/>
                </a:ext>
                <a:ext uri="{FF2B5EF4-FFF2-40B4-BE49-F238E27FC236}">
                  <a16:creationId xmlns:a16="http://schemas.microsoft.com/office/drawing/2014/main" id="{00000000-0008-0000-0400-0000A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0</xdr:colOff>
          <xdr:row>39</xdr:row>
          <xdr:rowOff>9525</xdr:rowOff>
        </xdr:to>
        <xdr:sp macro="" textlink="">
          <xdr:nvSpPr>
            <xdr:cNvPr id="10401" name="Check Box 161" hidden="1">
              <a:extLst>
                <a:ext uri="{63B3BB69-23CF-44E3-9099-C40C66FF867C}">
                  <a14:compatExt spid="_x0000_s10401"/>
                </a:ext>
                <a:ext uri="{FF2B5EF4-FFF2-40B4-BE49-F238E27FC236}">
                  <a16:creationId xmlns:a16="http://schemas.microsoft.com/office/drawing/2014/main" id="{00000000-0008-0000-0400-0000A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0</xdr:colOff>
          <xdr:row>41</xdr:row>
          <xdr:rowOff>9525</xdr:rowOff>
        </xdr:to>
        <xdr:sp macro="" textlink="">
          <xdr:nvSpPr>
            <xdr:cNvPr id="10402" name="Check Box 162" hidden="1">
              <a:extLst>
                <a:ext uri="{63B3BB69-23CF-44E3-9099-C40C66FF867C}">
                  <a14:compatExt spid="_x0000_s10402"/>
                </a:ext>
                <a:ext uri="{FF2B5EF4-FFF2-40B4-BE49-F238E27FC236}">
                  <a16:creationId xmlns:a16="http://schemas.microsoft.com/office/drawing/2014/main" id="{00000000-0008-0000-0400-0000A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0</xdr:colOff>
          <xdr:row>43</xdr:row>
          <xdr:rowOff>9525</xdr:rowOff>
        </xdr:to>
        <xdr:sp macro="" textlink="">
          <xdr:nvSpPr>
            <xdr:cNvPr id="10403" name="Check Box 163" hidden="1">
              <a:extLst>
                <a:ext uri="{63B3BB69-23CF-44E3-9099-C40C66FF867C}">
                  <a14:compatExt spid="_x0000_s10403"/>
                </a:ext>
                <a:ext uri="{FF2B5EF4-FFF2-40B4-BE49-F238E27FC236}">
                  <a16:creationId xmlns:a16="http://schemas.microsoft.com/office/drawing/2014/main" id="{00000000-0008-0000-0400-0000A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0</xdr:colOff>
          <xdr:row>52</xdr:row>
          <xdr:rowOff>9525</xdr:rowOff>
        </xdr:to>
        <xdr:sp macro="" textlink="">
          <xdr:nvSpPr>
            <xdr:cNvPr id="10437" name="Check Box 197" hidden="1">
              <a:extLst>
                <a:ext uri="{63B3BB69-23CF-44E3-9099-C40C66FF867C}">
                  <a14:compatExt spid="_x0000_s10437"/>
                </a:ext>
                <a:ext uri="{FF2B5EF4-FFF2-40B4-BE49-F238E27FC236}">
                  <a16:creationId xmlns:a16="http://schemas.microsoft.com/office/drawing/2014/main" id="{00000000-0008-0000-0400-0000C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0</xdr:colOff>
          <xdr:row>54</xdr:row>
          <xdr:rowOff>9525</xdr:rowOff>
        </xdr:to>
        <xdr:sp macro="" textlink="">
          <xdr:nvSpPr>
            <xdr:cNvPr id="10438" name="Check Box 198" hidden="1">
              <a:extLst>
                <a:ext uri="{63B3BB69-23CF-44E3-9099-C40C66FF867C}">
                  <a14:compatExt spid="_x0000_s10438"/>
                </a:ext>
                <a:ext uri="{FF2B5EF4-FFF2-40B4-BE49-F238E27FC236}">
                  <a16:creationId xmlns:a16="http://schemas.microsoft.com/office/drawing/2014/main" id="{00000000-0008-0000-0400-0000C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0</xdr:colOff>
          <xdr:row>56</xdr:row>
          <xdr:rowOff>9525</xdr:rowOff>
        </xdr:to>
        <xdr:sp macro="" textlink="">
          <xdr:nvSpPr>
            <xdr:cNvPr id="10439" name="Check Box 199" hidden="1">
              <a:extLst>
                <a:ext uri="{63B3BB69-23CF-44E3-9099-C40C66FF867C}">
                  <a14:compatExt spid="_x0000_s10439"/>
                </a:ext>
                <a:ext uri="{FF2B5EF4-FFF2-40B4-BE49-F238E27FC236}">
                  <a16:creationId xmlns:a16="http://schemas.microsoft.com/office/drawing/2014/main" id="{00000000-0008-0000-0400-0000C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61</xdr:row>
          <xdr:rowOff>0</xdr:rowOff>
        </xdr:from>
        <xdr:to>
          <xdr:col>2</xdr:col>
          <xdr:colOff>0</xdr:colOff>
          <xdr:row>62</xdr:row>
          <xdr:rowOff>9525</xdr:rowOff>
        </xdr:to>
        <xdr:sp macro="" textlink="">
          <xdr:nvSpPr>
            <xdr:cNvPr id="10442" name="Check Box 202" descr="3 Fahrstreifen" hidden="1">
              <a:extLst>
                <a:ext uri="{63B3BB69-23CF-44E3-9099-C40C66FF867C}">
                  <a14:compatExt spid="_x0000_s10442"/>
                </a:ext>
                <a:ext uri="{FF2B5EF4-FFF2-40B4-BE49-F238E27FC236}">
                  <a16:creationId xmlns:a16="http://schemas.microsoft.com/office/drawing/2014/main" id="{00000000-0008-0000-0400-0000C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71</xdr:row>
          <xdr:rowOff>0</xdr:rowOff>
        </xdr:from>
        <xdr:to>
          <xdr:col>2</xdr:col>
          <xdr:colOff>0</xdr:colOff>
          <xdr:row>72</xdr:row>
          <xdr:rowOff>0</xdr:rowOff>
        </xdr:to>
        <xdr:sp macro="" textlink="">
          <xdr:nvSpPr>
            <xdr:cNvPr id="10460" name="Check Box 220" hidden="1">
              <a:extLst>
                <a:ext uri="{63B3BB69-23CF-44E3-9099-C40C66FF867C}">
                  <a14:compatExt spid="_x0000_s10460"/>
                </a:ext>
                <a:ext uri="{FF2B5EF4-FFF2-40B4-BE49-F238E27FC236}">
                  <a16:creationId xmlns:a16="http://schemas.microsoft.com/office/drawing/2014/main" id="{00000000-0008-0000-0400-0000D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0</xdr:colOff>
          <xdr:row>74</xdr:row>
          <xdr:rowOff>9525</xdr:rowOff>
        </xdr:to>
        <xdr:sp macro="" textlink="">
          <xdr:nvSpPr>
            <xdr:cNvPr id="10463" name="Check Box 223" descr="3 Fahrstreifen" hidden="1">
              <a:extLst>
                <a:ext uri="{63B3BB69-23CF-44E3-9099-C40C66FF867C}">
                  <a14:compatExt spid="_x0000_s10463"/>
                </a:ext>
                <a:ext uri="{FF2B5EF4-FFF2-40B4-BE49-F238E27FC236}">
                  <a16:creationId xmlns:a16="http://schemas.microsoft.com/office/drawing/2014/main" id="{00000000-0008-0000-0400-0000D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78</xdr:row>
          <xdr:rowOff>0</xdr:rowOff>
        </xdr:from>
        <xdr:to>
          <xdr:col>2</xdr:col>
          <xdr:colOff>0</xdr:colOff>
          <xdr:row>79</xdr:row>
          <xdr:rowOff>0</xdr:rowOff>
        </xdr:to>
        <xdr:sp macro="" textlink="">
          <xdr:nvSpPr>
            <xdr:cNvPr id="10467" name="Check Box 227" hidden="1">
              <a:extLst>
                <a:ext uri="{63B3BB69-23CF-44E3-9099-C40C66FF867C}">
                  <a14:compatExt spid="_x0000_s10467"/>
                </a:ext>
                <a:ext uri="{FF2B5EF4-FFF2-40B4-BE49-F238E27FC236}">
                  <a16:creationId xmlns:a16="http://schemas.microsoft.com/office/drawing/2014/main" id="{00000000-0008-0000-0400-0000E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80</xdr:row>
          <xdr:rowOff>0</xdr:rowOff>
        </xdr:from>
        <xdr:to>
          <xdr:col>2</xdr:col>
          <xdr:colOff>0</xdr:colOff>
          <xdr:row>81</xdr:row>
          <xdr:rowOff>0</xdr:rowOff>
        </xdr:to>
        <xdr:sp macro="" textlink="">
          <xdr:nvSpPr>
            <xdr:cNvPr id="10469" name="Check Box 229" hidden="1">
              <a:extLst>
                <a:ext uri="{63B3BB69-23CF-44E3-9099-C40C66FF867C}">
                  <a14:compatExt spid="_x0000_s10469"/>
                </a:ext>
                <a:ext uri="{FF2B5EF4-FFF2-40B4-BE49-F238E27FC236}">
                  <a16:creationId xmlns:a16="http://schemas.microsoft.com/office/drawing/2014/main" id="{00000000-0008-0000-0400-0000E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82</xdr:row>
          <xdr:rowOff>0</xdr:rowOff>
        </xdr:from>
        <xdr:to>
          <xdr:col>2</xdr:col>
          <xdr:colOff>0</xdr:colOff>
          <xdr:row>83</xdr:row>
          <xdr:rowOff>9525</xdr:rowOff>
        </xdr:to>
        <xdr:sp macro="" textlink="">
          <xdr:nvSpPr>
            <xdr:cNvPr id="10470" name="Check Box 230" hidden="1">
              <a:extLst>
                <a:ext uri="{63B3BB69-23CF-44E3-9099-C40C66FF867C}">
                  <a14:compatExt spid="_x0000_s10470"/>
                </a:ext>
                <a:ext uri="{FF2B5EF4-FFF2-40B4-BE49-F238E27FC236}">
                  <a16:creationId xmlns:a16="http://schemas.microsoft.com/office/drawing/2014/main" id="{00000000-0008-0000-0400-0000E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0</xdr:colOff>
          <xdr:row>89</xdr:row>
          <xdr:rowOff>9525</xdr:rowOff>
        </xdr:to>
        <xdr:sp macro="" textlink="">
          <xdr:nvSpPr>
            <xdr:cNvPr id="10471" name="Check Box 231" hidden="1">
              <a:extLst>
                <a:ext uri="{63B3BB69-23CF-44E3-9099-C40C66FF867C}">
                  <a14:compatExt spid="_x0000_s10471"/>
                </a:ext>
                <a:ext uri="{FF2B5EF4-FFF2-40B4-BE49-F238E27FC236}">
                  <a16:creationId xmlns:a16="http://schemas.microsoft.com/office/drawing/2014/main" id="{00000000-0008-0000-0400-0000E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93</xdr:row>
          <xdr:rowOff>0</xdr:rowOff>
        </xdr:from>
        <xdr:to>
          <xdr:col>2</xdr:col>
          <xdr:colOff>0</xdr:colOff>
          <xdr:row>94</xdr:row>
          <xdr:rowOff>0</xdr:rowOff>
        </xdr:to>
        <xdr:sp macro="" textlink="">
          <xdr:nvSpPr>
            <xdr:cNvPr id="10473" name="Check Box 233" hidden="1">
              <a:extLst>
                <a:ext uri="{63B3BB69-23CF-44E3-9099-C40C66FF867C}">
                  <a14:compatExt spid="_x0000_s10473"/>
                </a:ext>
                <a:ext uri="{FF2B5EF4-FFF2-40B4-BE49-F238E27FC236}">
                  <a16:creationId xmlns:a16="http://schemas.microsoft.com/office/drawing/2014/main" id="{00000000-0008-0000-0400-0000E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95</xdr:row>
          <xdr:rowOff>0</xdr:rowOff>
        </xdr:from>
        <xdr:to>
          <xdr:col>2</xdr:col>
          <xdr:colOff>0</xdr:colOff>
          <xdr:row>96</xdr:row>
          <xdr:rowOff>9525</xdr:rowOff>
        </xdr:to>
        <xdr:sp macro="" textlink="">
          <xdr:nvSpPr>
            <xdr:cNvPr id="10475" name="Check Box 235" hidden="1">
              <a:extLst>
                <a:ext uri="{63B3BB69-23CF-44E3-9099-C40C66FF867C}">
                  <a14:compatExt spid="_x0000_s10475"/>
                </a:ext>
                <a:ext uri="{FF2B5EF4-FFF2-40B4-BE49-F238E27FC236}">
                  <a16:creationId xmlns:a16="http://schemas.microsoft.com/office/drawing/2014/main" id="{00000000-0008-0000-0400-0000E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97</xdr:row>
          <xdr:rowOff>0</xdr:rowOff>
        </xdr:from>
        <xdr:to>
          <xdr:col>2</xdr:col>
          <xdr:colOff>0</xdr:colOff>
          <xdr:row>98</xdr:row>
          <xdr:rowOff>9525</xdr:rowOff>
        </xdr:to>
        <xdr:sp macro="" textlink="">
          <xdr:nvSpPr>
            <xdr:cNvPr id="10476" name="Check Box 236" descr="3 Fahrstreifen" hidden="1">
              <a:extLst>
                <a:ext uri="{63B3BB69-23CF-44E3-9099-C40C66FF867C}">
                  <a14:compatExt spid="_x0000_s10476"/>
                </a:ext>
                <a:ext uri="{FF2B5EF4-FFF2-40B4-BE49-F238E27FC236}">
                  <a16:creationId xmlns:a16="http://schemas.microsoft.com/office/drawing/2014/main" id="{00000000-0008-0000-0400-0000E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99</xdr:row>
          <xdr:rowOff>0</xdr:rowOff>
        </xdr:from>
        <xdr:to>
          <xdr:col>2</xdr:col>
          <xdr:colOff>0</xdr:colOff>
          <xdr:row>100</xdr:row>
          <xdr:rowOff>9525</xdr:rowOff>
        </xdr:to>
        <xdr:sp macro="" textlink="">
          <xdr:nvSpPr>
            <xdr:cNvPr id="10477" name="Check Box 237" hidden="1">
              <a:extLst>
                <a:ext uri="{63B3BB69-23CF-44E3-9099-C40C66FF867C}">
                  <a14:compatExt spid="_x0000_s10477"/>
                </a:ext>
                <a:ext uri="{FF2B5EF4-FFF2-40B4-BE49-F238E27FC236}">
                  <a16:creationId xmlns:a16="http://schemas.microsoft.com/office/drawing/2014/main" id="{00000000-0008-0000-0400-0000E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101</xdr:row>
          <xdr:rowOff>0</xdr:rowOff>
        </xdr:from>
        <xdr:to>
          <xdr:col>2</xdr:col>
          <xdr:colOff>0</xdr:colOff>
          <xdr:row>102</xdr:row>
          <xdr:rowOff>9525</xdr:rowOff>
        </xdr:to>
        <xdr:sp macro="" textlink="">
          <xdr:nvSpPr>
            <xdr:cNvPr id="10478" name="Check Box 238" descr="3 Fahrstreifen" hidden="1">
              <a:extLst>
                <a:ext uri="{63B3BB69-23CF-44E3-9099-C40C66FF867C}">
                  <a14:compatExt spid="_x0000_s10478"/>
                </a:ext>
                <a:ext uri="{FF2B5EF4-FFF2-40B4-BE49-F238E27FC236}">
                  <a16:creationId xmlns:a16="http://schemas.microsoft.com/office/drawing/2014/main" id="{00000000-0008-0000-0400-0000E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103</xdr:row>
          <xdr:rowOff>0</xdr:rowOff>
        </xdr:from>
        <xdr:to>
          <xdr:col>2</xdr:col>
          <xdr:colOff>0</xdr:colOff>
          <xdr:row>104</xdr:row>
          <xdr:rowOff>9525</xdr:rowOff>
        </xdr:to>
        <xdr:sp macro="" textlink="">
          <xdr:nvSpPr>
            <xdr:cNvPr id="10479" name="Check Box 239" hidden="1">
              <a:extLst>
                <a:ext uri="{63B3BB69-23CF-44E3-9099-C40C66FF867C}">
                  <a14:compatExt spid="_x0000_s10479"/>
                </a:ext>
                <a:ext uri="{FF2B5EF4-FFF2-40B4-BE49-F238E27FC236}">
                  <a16:creationId xmlns:a16="http://schemas.microsoft.com/office/drawing/2014/main" id="{00000000-0008-0000-0400-0000E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111</xdr:row>
          <xdr:rowOff>0</xdr:rowOff>
        </xdr:from>
        <xdr:to>
          <xdr:col>2</xdr:col>
          <xdr:colOff>0</xdr:colOff>
          <xdr:row>112</xdr:row>
          <xdr:rowOff>0</xdr:rowOff>
        </xdr:to>
        <xdr:sp macro="" textlink="">
          <xdr:nvSpPr>
            <xdr:cNvPr id="10481" name="Check Box 241" hidden="1">
              <a:extLst>
                <a:ext uri="{63B3BB69-23CF-44E3-9099-C40C66FF867C}">
                  <a14:compatExt spid="_x0000_s10481"/>
                </a:ext>
                <a:ext uri="{FF2B5EF4-FFF2-40B4-BE49-F238E27FC236}">
                  <a16:creationId xmlns:a16="http://schemas.microsoft.com/office/drawing/2014/main" id="{00000000-0008-0000-0400-0000F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114</xdr:row>
          <xdr:rowOff>0</xdr:rowOff>
        </xdr:from>
        <xdr:to>
          <xdr:col>2</xdr:col>
          <xdr:colOff>0</xdr:colOff>
          <xdr:row>115</xdr:row>
          <xdr:rowOff>0</xdr:rowOff>
        </xdr:to>
        <xdr:sp macro="" textlink="">
          <xdr:nvSpPr>
            <xdr:cNvPr id="10483" name="Check Box 243" hidden="1">
              <a:extLst>
                <a:ext uri="{63B3BB69-23CF-44E3-9099-C40C66FF867C}">
                  <a14:compatExt spid="_x0000_s10483"/>
                </a:ext>
                <a:ext uri="{FF2B5EF4-FFF2-40B4-BE49-F238E27FC236}">
                  <a16:creationId xmlns:a16="http://schemas.microsoft.com/office/drawing/2014/main" id="{00000000-0008-0000-0400-0000F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117</xdr:row>
          <xdr:rowOff>0</xdr:rowOff>
        </xdr:from>
        <xdr:to>
          <xdr:col>2</xdr:col>
          <xdr:colOff>0</xdr:colOff>
          <xdr:row>118</xdr:row>
          <xdr:rowOff>9525</xdr:rowOff>
        </xdr:to>
        <xdr:sp macro="" textlink="">
          <xdr:nvSpPr>
            <xdr:cNvPr id="10486" name="Check Box 246" hidden="1">
              <a:extLst>
                <a:ext uri="{63B3BB69-23CF-44E3-9099-C40C66FF867C}">
                  <a14:compatExt spid="_x0000_s10486"/>
                </a:ext>
                <a:ext uri="{FF2B5EF4-FFF2-40B4-BE49-F238E27FC236}">
                  <a16:creationId xmlns:a16="http://schemas.microsoft.com/office/drawing/2014/main" id="{00000000-0008-0000-0400-0000F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120</xdr:row>
          <xdr:rowOff>0</xdr:rowOff>
        </xdr:from>
        <xdr:to>
          <xdr:col>2</xdr:col>
          <xdr:colOff>0</xdr:colOff>
          <xdr:row>121</xdr:row>
          <xdr:rowOff>0</xdr:rowOff>
        </xdr:to>
        <xdr:sp macro="" textlink="">
          <xdr:nvSpPr>
            <xdr:cNvPr id="10488" name="Check Box 248" hidden="1">
              <a:extLst>
                <a:ext uri="{63B3BB69-23CF-44E3-9099-C40C66FF867C}">
                  <a14:compatExt spid="_x0000_s10488"/>
                </a:ext>
                <a:ext uri="{FF2B5EF4-FFF2-40B4-BE49-F238E27FC236}">
                  <a16:creationId xmlns:a16="http://schemas.microsoft.com/office/drawing/2014/main" id="{00000000-0008-0000-0400-0000F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122</xdr:row>
          <xdr:rowOff>0</xdr:rowOff>
        </xdr:from>
        <xdr:to>
          <xdr:col>2</xdr:col>
          <xdr:colOff>0</xdr:colOff>
          <xdr:row>123</xdr:row>
          <xdr:rowOff>9525</xdr:rowOff>
        </xdr:to>
        <xdr:sp macro="" textlink="">
          <xdr:nvSpPr>
            <xdr:cNvPr id="10490" name="Check Box 250" hidden="1">
              <a:extLst>
                <a:ext uri="{63B3BB69-23CF-44E3-9099-C40C66FF867C}">
                  <a14:compatExt spid="_x0000_s10490"/>
                </a:ext>
                <a:ext uri="{FF2B5EF4-FFF2-40B4-BE49-F238E27FC236}">
                  <a16:creationId xmlns:a16="http://schemas.microsoft.com/office/drawing/2014/main" id="{00000000-0008-0000-0400-0000F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125</xdr:row>
          <xdr:rowOff>0</xdr:rowOff>
        </xdr:from>
        <xdr:to>
          <xdr:col>2</xdr:col>
          <xdr:colOff>0</xdr:colOff>
          <xdr:row>126</xdr:row>
          <xdr:rowOff>0</xdr:rowOff>
        </xdr:to>
        <xdr:sp macro="" textlink="">
          <xdr:nvSpPr>
            <xdr:cNvPr id="10491" name="Check Box 251" hidden="1">
              <a:extLst>
                <a:ext uri="{63B3BB69-23CF-44E3-9099-C40C66FF867C}">
                  <a14:compatExt spid="_x0000_s10491"/>
                </a:ext>
                <a:ext uri="{FF2B5EF4-FFF2-40B4-BE49-F238E27FC236}">
                  <a16:creationId xmlns:a16="http://schemas.microsoft.com/office/drawing/2014/main" id="{00000000-0008-0000-0400-0000F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127</xdr:row>
          <xdr:rowOff>0</xdr:rowOff>
        </xdr:from>
        <xdr:to>
          <xdr:col>2</xdr:col>
          <xdr:colOff>0</xdr:colOff>
          <xdr:row>128</xdr:row>
          <xdr:rowOff>9525</xdr:rowOff>
        </xdr:to>
        <xdr:sp macro="" textlink="">
          <xdr:nvSpPr>
            <xdr:cNvPr id="10492" name="Check Box 252" hidden="1">
              <a:extLst>
                <a:ext uri="{63B3BB69-23CF-44E3-9099-C40C66FF867C}">
                  <a14:compatExt spid="_x0000_s10492"/>
                </a:ext>
                <a:ext uri="{FF2B5EF4-FFF2-40B4-BE49-F238E27FC236}">
                  <a16:creationId xmlns:a16="http://schemas.microsoft.com/office/drawing/2014/main" id="{00000000-0008-0000-0400-0000F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132</xdr:row>
          <xdr:rowOff>0</xdr:rowOff>
        </xdr:from>
        <xdr:to>
          <xdr:col>2</xdr:col>
          <xdr:colOff>0</xdr:colOff>
          <xdr:row>133</xdr:row>
          <xdr:rowOff>0</xdr:rowOff>
        </xdr:to>
        <xdr:sp macro="" textlink="">
          <xdr:nvSpPr>
            <xdr:cNvPr id="10493" name="Check Box 253" hidden="1">
              <a:extLst>
                <a:ext uri="{63B3BB69-23CF-44E3-9099-C40C66FF867C}">
                  <a14:compatExt spid="_x0000_s10493"/>
                </a:ext>
                <a:ext uri="{FF2B5EF4-FFF2-40B4-BE49-F238E27FC236}">
                  <a16:creationId xmlns:a16="http://schemas.microsoft.com/office/drawing/2014/main" id="{00000000-0008-0000-0400-0000F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134</xdr:row>
          <xdr:rowOff>0</xdr:rowOff>
        </xdr:from>
        <xdr:to>
          <xdr:col>2</xdr:col>
          <xdr:colOff>0</xdr:colOff>
          <xdr:row>135</xdr:row>
          <xdr:rowOff>9525</xdr:rowOff>
        </xdr:to>
        <xdr:sp macro="" textlink="">
          <xdr:nvSpPr>
            <xdr:cNvPr id="10494" name="Check Box 254" hidden="1">
              <a:extLst>
                <a:ext uri="{63B3BB69-23CF-44E3-9099-C40C66FF867C}">
                  <a14:compatExt spid="_x0000_s10494"/>
                </a:ext>
                <a:ext uri="{FF2B5EF4-FFF2-40B4-BE49-F238E27FC236}">
                  <a16:creationId xmlns:a16="http://schemas.microsoft.com/office/drawing/2014/main" id="{00000000-0008-0000-0400-0000F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136</xdr:row>
          <xdr:rowOff>0</xdr:rowOff>
        </xdr:from>
        <xdr:to>
          <xdr:col>2</xdr:col>
          <xdr:colOff>0</xdr:colOff>
          <xdr:row>137</xdr:row>
          <xdr:rowOff>9525</xdr:rowOff>
        </xdr:to>
        <xdr:sp macro="" textlink="">
          <xdr:nvSpPr>
            <xdr:cNvPr id="10496" name="Check Box 256" hidden="1">
              <a:extLst>
                <a:ext uri="{63B3BB69-23CF-44E3-9099-C40C66FF867C}">
                  <a14:compatExt spid="_x0000_s10496"/>
                </a:ext>
                <a:ext uri="{FF2B5EF4-FFF2-40B4-BE49-F238E27FC236}">
                  <a16:creationId xmlns:a16="http://schemas.microsoft.com/office/drawing/2014/main" id="{00000000-0008-0000-0400-00000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138</xdr:row>
          <xdr:rowOff>0</xdr:rowOff>
        </xdr:from>
        <xdr:to>
          <xdr:col>2</xdr:col>
          <xdr:colOff>0</xdr:colOff>
          <xdr:row>139</xdr:row>
          <xdr:rowOff>9525</xdr:rowOff>
        </xdr:to>
        <xdr:sp macro="" textlink="">
          <xdr:nvSpPr>
            <xdr:cNvPr id="10497" name="Check Box 257" hidden="1">
              <a:extLst>
                <a:ext uri="{63B3BB69-23CF-44E3-9099-C40C66FF867C}">
                  <a14:compatExt spid="_x0000_s10497"/>
                </a:ext>
                <a:ext uri="{FF2B5EF4-FFF2-40B4-BE49-F238E27FC236}">
                  <a16:creationId xmlns:a16="http://schemas.microsoft.com/office/drawing/2014/main" id="{00000000-0008-0000-0400-00000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140</xdr:row>
          <xdr:rowOff>0</xdr:rowOff>
        </xdr:from>
        <xdr:to>
          <xdr:col>2</xdr:col>
          <xdr:colOff>0</xdr:colOff>
          <xdr:row>141</xdr:row>
          <xdr:rowOff>9525</xdr:rowOff>
        </xdr:to>
        <xdr:sp macro="" textlink="">
          <xdr:nvSpPr>
            <xdr:cNvPr id="10498" name="Check Box 258" hidden="1">
              <a:extLst>
                <a:ext uri="{63B3BB69-23CF-44E3-9099-C40C66FF867C}">
                  <a14:compatExt spid="_x0000_s10498"/>
                </a:ext>
                <a:ext uri="{FF2B5EF4-FFF2-40B4-BE49-F238E27FC236}">
                  <a16:creationId xmlns:a16="http://schemas.microsoft.com/office/drawing/2014/main" id="{00000000-0008-0000-0400-00000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144</xdr:row>
          <xdr:rowOff>0</xdr:rowOff>
        </xdr:from>
        <xdr:to>
          <xdr:col>2</xdr:col>
          <xdr:colOff>0</xdr:colOff>
          <xdr:row>145</xdr:row>
          <xdr:rowOff>9525</xdr:rowOff>
        </xdr:to>
        <xdr:sp macro="" textlink="">
          <xdr:nvSpPr>
            <xdr:cNvPr id="10500" name="Check Box 260" hidden="1">
              <a:extLst>
                <a:ext uri="{63B3BB69-23CF-44E3-9099-C40C66FF867C}">
                  <a14:compatExt spid="_x0000_s10500"/>
                </a:ext>
                <a:ext uri="{FF2B5EF4-FFF2-40B4-BE49-F238E27FC236}">
                  <a16:creationId xmlns:a16="http://schemas.microsoft.com/office/drawing/2014/main" id="{00000000-0008-0000-0400-00000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146</xdr:row>
          <xdr:rowOff>0</xdr:rowOff>
        </xdr:from>
        <xdr:to>
          <xdr:col>2</xdr:col>
          <xdr:colOff>0</xdr:colOff>
          <xdr:row>147</xdr:row>
          <xdr:rowOff>0</xdr:rowOff>
        </xdr:to>
        <xdr:sp macro="" textlink="">
          <xdr:nvSpPr>
            <xdr:cNvPr id="10502" name="Check Box 262" hidden="1">
              <a:extLst>
                <a:ext uri="{63B3BB69-23CF-44E3-9099-C40C66FF867C}">
                  <a14:compatExt spid="_x0000_s10502"/>
                </a:ext>
                <a:ext uri="{FF2B5EF4-FFF2-40B4-BE49-F238E27FC236}">
                  <a16:creationId xmlns:a16="http://schemas.microsoft.com/office/drawing/2014/main" id="{00000000-0008-0000-0400-00000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148</xdr:row>
          <xdr:rowOff>0</xdr:rowOff>
        </xdr:from>
        <xdr:to>
          <xdr:col>2</xdr:col>
          <xdr:colOff>0</xdr:colOff>
          <xdr:row>149</xdr:row>
          <xdr:rowOff>0</xdr:rowOff>
        </xdr:to>
        <xdr:sp macro="" textlink="">
          <xdr:nvSpPr>
            <xdr:cNvPr id="10503" name="Check Box 263" hidden="1">
              <a:extLst>
                <a:ext uri="{63B3BB69-23CF-44E3-9099-C40C66FF867C}">
                  <a14:compatExt spid="_x0000_s10503"/>
                </a:ext>
                <a:ext uri="{FF2B5EF4-FFF2-40B4-BE49-F238E27FC236}">
                  <a16:creationId xmlns:a16="http://schemas.microsoft.com/office/drawing/2014/main" id="{00000000-0008-0000-0400-00000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166</xdr:row>
          <xdr:rowOff>0</xdr:rowOff>
        </xdr:from>
        <xdr:to>
          <xdr:col>2</xdr:col>
          <xdr:colOff>0</xdr:colOff>
          <xdr:row>167</xdr:row>
          <xdr:rowOff>0</xdr:rowOff>
        </xdr:to>
        <xdr:sp macro="" textlink="">
          <xdr:nvSpPr>
            <xdr:cNvPr id="10504" name="Check Box 264" hidden="1">
              <a:extLst>
                <a:ext uri="{63B3BB69-23CF-44E3-9099-C40C66FF867C}">
                  <a14:compatExt spid="_x0000_s10504"/>
                </a:ext>
                <a:ext uri="{FF2B5EF4-FFF2-40B4-BE49-F238E27FC236}">
                  <a16:creationId xmlns:a16="http://schemas.microsoft.com/office/drawing/2014/main" id="{00000000-0008-0000-0400-00000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172</xdr:row>
          <xdr:rowOff>0</xdr:rowOff>
        </xdr:from>
        <xdr:to>
          <xdr:col>2</xdr:col>
          <xdr:colOff>0</xdr:colOff>
          <xdr:row>173</xdr:row>
          <xdr:rowOff>0</xdr:rowOff>
        </xdr:to>
        <xdr:sp macro="" textlink="">
          <xdr:nvSpPr>
            <xdr:cNvPr id="10505" name="Check Box 265" hidden="1">
              <a:extLst>
                <a:ext uri="{63B3BB69-23CF-44E3-9099-C40C66FF867C}">
                  <a14:compatExt spid="_x0000_s10505"/>
                </a:ext>
                <a:ext uri="{FF2B5EF4-FFF2-40B4-BE49-F238E27FC236}">
                  <a16:creationId xmlns:a16="http://schemas.microsoft.com/office/drawing/2014/main" id="{00000000-0008-0000-0400-00000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174</xdr:row>
          <xdr:rowOff>0</xdr:rowOff>
        </xdr:from>
        <xdr:to>
          <xdr:col>2</xdr:col>
          <xdr:colOff>0</xdr:colOff>
          <xdr:row>175</xdr:row>
          <xdr:rowOff>9525</xdr:rowOff>
        </xdr:to>
        <xdr:sp macro="" textlink="">
          <xdr:nvSpPr>
            <xdr:cNvPr id="10506" name="Check Box 266" hidden="1">
              <a:extLst>
                <a:ext uri="{63B3BB69-23CF-44E3-9099-C40C66FF867C}">
                  <a14:compatExt spid="_x0000_s10506"/>
                </a:ext>
                <a:ext uri="{FF2B5EF4-FFF2-40B4-BE49-F238E27FC236}">
                  <a16:creationId xmlns:a16="http://schemas.microsoft.com/office/drawing/2014/main" id="{00000000-0008-0000-0400-00000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176</xdr:row>
          <xdr:rowOff>0</xdr:rowOff>
        </xdr:from>
        <xdr:to>
          <xdr:col>2</xdr:col>
          <xdr:colOff>0</xdr:colOff>
          <xdr:row>177</xdr:row>
          <xdr:rowOff>9525</xdr:rowOff>
        </xdr:to>
        <xdr:sp macro="" textlink="">
          <xdr:nvSpPr>
            <xdr:cNvPr id="10507" name="Check Box 267" hidden="1">
              <a:extLst>
                <a:ext uri="{63B3BB69-23CF-44E3-9099-C40C66FF867C}">
                  <a14:compatExt spid="_x0000_s10507"/>
                </a:ext>
                <a:ext uri="{FF2B5EF4-FFF2-40B4-BE49-F238E27FC236}">
                  <a16:creationId xmlns:a16="http://schemas.microsoft.com/office/drawing/2014/main" id="{00000000-0008-0000-0400-00000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0</xdr:rowOff>
        </xdr:from>
        <xdr:to>
          <xdr:col>2</xdr:col>
          <xdr:colOff>0</xdr:colOff>
          <xdr:row>69</xdr:row>
          <xdr:rowOff>0</xdr:rowOff>
        </xdr:to>
        <xdr:sp macro="" textlink="">
          <xdr:nvSpPr>
            <xdr:cNvPr id="10521" name="Check Box 281" hidden="1">
              <a:extLst>
                <a:ext uri="{63B3BB69-23CF-44E3-9099-C40C66FF867C}">
                  <a14:compatExt spid="_x0000_s10521"/>
                </a:ext>
                <a:ext uri="{FF2B5EF4-FFF2-40B4-BE49-F238E27FC236}">
                  <a16:creationId xmlns:a16="http://schemas.microsoft.com/office/drawing/2014/main" id="{00000000-0008-0000-0400-00001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0</xdr:colOff>
          <xdr:row>50</xdr:row>
          <xdr:rowOff>0</xdr:rowOff>
        </xdr:to>
        <xdr:sp macro="" textlink="">
          <xdr:nvSpPr>
            <xdr:cNvPr id="10589" name="Check Box 349" descr="3 Fahrstreifen" hidden="1">
              <a:extLst>
                <a:ext uri="{63B3BB69-23CF-44E3-9099-C40C66FF867C}">
                  <a14:compatExt spid="_x0000_s10589"/>
                </a:ext>
                <a:ext uri="{FF2B5EF4-FFF2-40B4-BE49-F238E27FC236}">
                  <a16:creationId xmlns:a16="http://schemas.microsoft.com/office/drawing/2014/main" id="{00000000-0008-0000-0400-00005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0</xdr:colOff>
          <xdr:row>22</xdr:row>
          <xdr:rowOff>9525</xdr:rowOff>
        </xdr:to>
        <xdr:sp macro="" textlink="">
          <xdr:nvSpPr>
            <xdr:cNvPr id="10616" name="Check Box 376" hidden="1">
              <a:extLst>
                <a:ext uri="{63B3BB69-23CF-44E3-9099-C40C66FF867C}">
                  <a14:compatExt spid="_x0000_s10616"/>
                </a:ext>
                <a:ext uri="{FF2B5EF4-FFF2-40B4-BE49-F238E27FC236}">
                  <a16:creationId xmlns:a16="http://schemas.microsoft.com/office/drawing/2014/main" id="{00000000-0008-0000-0400-00007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2</xdr:col>
          <xdr:colOff>9525</xdr:colOff>
          <xdr:row>14</xdr:row>
          <xdr:rowOff>9525</xdr:rowOff>
        </xdr:to>
        <xdr:sp macro="" textlink="">
          <xdr:nvSpPr>
            <xdr:cNvPr id="10617" name="Check Box 377" hidden="1">
              <a:extLst>
                <a:ext uri="{63B3BB69-23CF-44E3-9099-C40C66FF867C}">
                  <a14:compatExt spid="_x0000_s10617"/>
                </a:ext>
                <a:ext uri="{FF2B5EF4-FFF2-40B4-BE49-F238E27FC236}">
                  <a16:creationId xmlns:a16="http://schemas.microsoft.com/office/drawing/2014/main" id="{00000000-0008-0000-0400-00007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2</xdr:col>
          <xdr:colOff>0</xdr:colOff>
          <xdr:row>15</xdr:row>
          <xdr:rowOff>9525</xdr:rowOff>
        </xdr:to>
        <xdr:sp macro="" textlink="">
          <xdr:nvSpPr>
            <xdr:cNvPr id="10618" name="Check Box 378" hidden="1">
              <a:extLst>
                <a:ext uri="{63B3BB69-23CF-44E3-9099-C40C66FF867C}">
                  <a14:compatExt spid="_x0000_s10618"/>
                </a:ext>
                <a:ext uri="{FF2B5EF4-FFF2-40B4-BE49-F238E27FC236}">
                  <a16:creationId xmlns:a16="http://schemas.microsoft.com/office/drawing/2014/main" id="{00000000-0008-0000-0400-00007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142</xdr:row>
          <xdr:rowOff>0</xdr:rowOff>
        </xdr:from>
        <xdr:to>
          <xdr:col>2</xdr:col>
          <xdr:colOff>0</xdr:colOff>
          <xdr:row>143</xdr:row>
          <xdr:rowOff>9525</xdr:rowOff>
        </xdr:to>
        <xdr:sp macro="" textlink="">
          <xdr:nvSpPr>
            <xdr:cNvPr id="10621" name="Check Box 381" hidden="1">
              <a:extLst>
                <a:ext uri="{63B3BB69-23CF-44E3-9099-C40C66FF867C}">
                  <a14:compatExt spid="_x0000_s10621"/>
                </a:ext>
                <a:ext uri="{FF2B5EF4-FFF2-40B4-BE49-F238E27FC236}">
                  <a16:creationId xmlns:a16="http://schemas.microsoft.com/office/drawing/2014/main" id="{00000000-0008-0000-0400-00007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0</xdr:colOff>
          <xdr:row>58</xdr:row>
          <xdr:rowOff>9525</xdr:rowOff>
        </xdr:to>
        <xdr:sp macro="" textlink="">
          <xdr:nvSpPr>
            <xdr:cNvPr id="10624" name="Check Box 384" descr="3 Fahrstreifen" hidden="1">
              <a:extLst>
                <a:ext uri="{63B3BB69-23CF-44E3-9099-C40C66FF867C}">
                  <a14:compatExt spid="_x0000_s10624"/>
                </a:ext>
                <a:ext uri="{FF2B5EF4-FFF2-40B4-BE49-F238E27FC236}">
                  <a16:creationId xmlns:a16="http://schemas.microsoft.com/office/drawing/2014/main" id="{00000000-0008-0000-0400-00008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0</xdr:colOff>
          <xdr:row>60</xdr:row>
          <xdr:rowOff>9525</xdr:rowOff>
        </xdr:to>
        <xdr:sp macro="" textlink="">
          <xdr:nvSpPr>
            <xdr:cNvPr id="10625" name="Check Box 385" descr="3 Fahrstreifen" hidden="1">
              <a:extLst>
                <a:ext uri="{63B3BB69-23CF-44E3-9099-C40C66FF867C}">
                  <a14:compatExt spid="_x0000_s10625"/>
                </a:ext>
                <a:ext uri="{FF2B5EF4-FFF2-40B4-BE49-F238E27FC236}">
                  <a16:creationId xmlns:a16="http://schemas.microsoft.com/office/drawing/2014/main" id="{00000000-0008-0000-0400-00008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2</xdr:col>
          <xdr:colOff>0</xdr:colOff>
          <xdr:row>87</xdr:row>
          <xdr:rowOff>9525</xdr:rowOff>
        </xdr:to>
        <xdr:sp macro="" textlink="">
          <xdr:nvSpPr>
            <xdr:cNvPr id="10626" name="Check Box 386" hidden="1">
              <a:extLst>
                <a:ext uri="{63B3BB69-23CF-44E3-9099-C40C66FF867C}">
                  <a14:compatExt spid="_x0000_s10626"/>
                </a:ext>
                <a:ext uri="{FF2B5EF4-FFF2-40B4-BE49-F238E27FC236}">
                  <a16:creationId xmlns:a16="http://schemas.microsoft.com/office/drawing/2014/main" id="{00000000-0008-0000-0400-00008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84</xdr:row>
          <xdr:rowOff>0</xdr:rowOff>
        </xdr:from>
        <xdr:to>
          <xdr:col>2</xdr:col>
          <xdr:colOff>0</xdr:colOff>
          <xdr:row>85</xdr:row>
          <xdr:rowOff>9525</xdr:rowOff>
        </xdr:to>
        <xdr:sp macro="" textlink="">
          <xdr:nvSpPr>
            <xdr:cNvPr id="10627" name="Check Box 387" hidden="1">
              <a:extLst>
                <a:ext uri="{63B3BB69-23CF-44E3-9099-C40C66FF867C}">
                  <a14:compatExt spid="_x0000_s10627"/>
                </a:ext>
                <a:ext uri="{FF2B5EF4-FFF2-40B4-BE49-F238E27FC236}">
                  <a16:creationId xmlns:a16="http://schemas.microsoft.com/office/drawing/2014/main" id="{00000000-0008-0000-0400-00008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105</xdr:row>
          <xdr:rowOff>0</xdr:rowOff>
        </xdr:from>
        <xdr:to>
          <xdr:col>2</xdr:col>
          <xdr:colOff>0</xdr:colOff>
          <xdr:row>106</xdr:row>
          <xdr:rowOff>0</xdr:rowOff>
        </xdr:to>
        <xdr:sp macro="" textlink="">
          <xdr:nvSpPr>
            <xdr:cNvPr id="10629" name="Check Box 389" hidden="1">
              <a:extLst>
                <a:ext uri="{63B3BB69-23CF-44E3-9099-C40C66FF867C}">
                  <a14:compatExt spid="_x0000_s10629"/>
                </a:ext>
                <a:ext uri="{FF2B5EF4-FFF2-40B4-BE49-F238E27FC236}">
                  <a16:creationId xmlns:a16="http://schemas.microsoft.com/office/drawing/2014/main" id="{00000000-0008-0000-0400-00008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164</xdr:row>
          <xdr:rowOff>0</xdr:rowOff>
        </xdr:from>
        <xdr:to>
          <xdr:col>2</xdr:col>
          <xdr:colOff>0</xdr:colOff>
          <xdr:row>165</xdr:row>
          <xdr:rowOff>9525</xdr:rowOff>
        </xdr:to>
        <xdr:sp macro="" textlink="">
          <xdr:nvSpPr>
            <xdr:cNvPr id="10630" name="Check Box 390" hidden="1">
              <a:extLst>
                <a:ext uri="{63B3BB69-23CF-44E3-9099-C40C66FF867C}">
                  <a14:compatExt spid="_x0000_s10630"/>
                </a:ext>
                <a:ext uri="{FF2B5EF4-FFF2-40B4-BE49-F238E27FC236}">
                  <a16:creationId xmlns:a16="http://schemas.microsoft.com/office/drawing/2014/main" id="{00000000-0008-0000-0400-00008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162</xdr:row>
          <xdr:rowOff>0</xdr:rowOff>
        </xdr:from>
        <xdr:to>
          <xdr:col>2</xdr:col>
          <xdr:colOff>0</xdr:colOff>
          <xdr:row>163</xdr:row>
          <xdr:rowOff>9525</xdr:rowOff>
        </xdr:to>
        <xdr:sp macro="" textlink="">
          <xdr:nvSpPr>
            <xdr:cNvPr id="10631" name="Check Box 391" hidden="1">
              <a:extLst>
                <a:ext uri="{63B3BB69-23CF-44E3-9099-C40C66FF867C}">
                  <a14:compatExt spid="_x0000_s10631"/>
                </a:ext>
                <a:ext uri="{FF2B5EF4-FFF2-40B4-BE49-F238E27FC236}">
                  <a16:creationId xmlns:a16="http://schemas.microsoft.com/office/drawing/2014/main" id="{00000000-0008-0000-0400-00008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160</xdr:row>
          <xdr:rowOff>0</xdr:rowOff>
        </xdr:from>
        <xdr:to>
          <xdr:col>2</xdr:col>
          <xdr:colOff>0</xdr:colOff>
          <xdr:row>161</xdr:row>
          <xdr:rowOff>9525</xdr:rowOff>
        </xdr:to>
        <xdr:sp macro="" textlink="">
          <xdr:nvSpPr>
            <xdr:cNvPr id="10632" name="Check Box 392" hidden="1">
              <a:extLst>
                <a:ext uri="{63B3BB69-23CF-44E3-9099-C40C66FF867C}">
                  <a14:compatExt spid="_x0000_s10632"/>
                </a:ext>
                <a:ext uri="{FF2B5EF4-FFF2-40B4-BE49-F238E27FC236}">
                  <a16:creationId xmlns:a16="http://schemas.microsoft.com/office/drawing/2014/main" id="{00000000-0008-0000-0400-00008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158</xdr:row>
          <xdr:rowOff>0</xdr:rowOff>
        </xdr:from>
        <xdr:to>
          <xdr:col>2</xdr:col>
          <xdr:colOff>0</xdr:colOff>
          <xdr:row>159</xdr:row>
          <xdr:rowOff>9525</xdr:rowOff>
        </xdr:to>
        <xdr:sp macro="" textlink="">
          <xdr:nvSpPr>
            <xdr:cNvPr id="10633" name="Check Box 393" hidden="1">
              <a:extLst>
                <a:ext uri="{63B3BB69-23CF-44E3-9099-C40C66FF867C}">
                  <a14:compatExt spid="_x0000_s10633"/>
                </a:ext>
                <a:ext uri="{FF2B5EF4-FFF2-40B4-BE49-F238E27FC236}">
                  <a16:creationId xmlns:a16="http://schemas.microsoft.com/office/drawing/2014/main" id="{00000000-0008-0000-0400-00008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156</xdr:row>
          <xdr:rowOff>0</xdr:rowOff>
        </xdr:from>
        <xdr:to>
          <xdr:col>2</xdr:col>
          <xdr:colOff>0</xdr:colOff>
          <xdr:row>157</xdr:row>
          <xdr:rowOff>9525</xdr:rowOff>
        </xdr:to>
        <xdr:sp macro="" textlink="">
          <xdr:nvSpPr>
            <xdr:cNvPr id="10634" name="Check Box 394" hidden="1">
              <a:extLst>
                <a:ext uri="{63B3BB69-23CF-44E3-9099-C40C66FF867C}">
                  <a14:compatExt spid="_x0000_s10634"/>
                </a:ext>
                <a:ext uri="{FF2B5EF4-FFF2-40B4-BE49-F238E27FC236}">
                  <a16:creationId xmlns:a16="http://schemas.microsoft.com/office/drawing/2014/main" id="{00000000-0008-0000-0400-00008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153</xdr:row>
          <xdr:rowOff>0</xdr:rowOff>
        </xdr:from>
        <xdr:to>
          <xdr:col>2</xdr:col>
          <xdr:colOff>0</xdr:colOff>
          <xdr:row>154</xdr:row>
          <xdr:rowOff>9525</xdr:rowOff>
        </xdr:to>
        <xdr:sp macro="" textlink="">
          <xdr:nvSpPr>
            <xdr:cNvPr id="10635" name="Check Box 395" hidden="1">
              <a:extLst>
                <a:ext uri="{63B3BB69-23CF-44E3-9099-C40C66FF867C}">
                  <a14:compatExt spid="_x0000_s10635"/>
                </a:ext>
                <a:ext uri="{FF2B5EF4-FFF2-40B4-BE49-F238E27FC236}">
                  <a16:creationId xmlns:a16="http://schemas.microsoft.com/office/drawing/2014/main" id="{00000000-0008-0000-0400-00008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150</xdr:row>
          <xdr:rowOff>0</xdr:rowOff>
        </xdr:from>
        <xdr:to>
          <xdr:col>2</xdr:col>
          <xdr:colOff>0</xdr:colOff>
          <xdr:row>151</xdr:row>
          <xdr:rowOff>9525</xdr:rowOff>
        </xdr:to>
        <xdr:sp macro="" textlink="">
          <xdr:nvSpPr>
            <xdr:cNvPr id="10636" name="Check Box 396" hidden="1">
              <a:extLst>
                <a:ext uri="{63B3BB69-23CF-44E3-9099-C40C66FF867C}">
                  <a14:compatExt spid="_x0000_s10636"/>
                </a:ext>
                <a:ext uri="{FF2B5EF4-FFF2-40B4-BE49-F238E27FC236}">
                  <a16:creationId xmlns:a16="http://schemas.microsoft.com/office/drawing/2014/main" id="{00000000-0008-0000-0400-00008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0</xdr:colOff>
          <xdr:row>31</xdr:row>
          <xdr:rowOff>9525</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5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0</xdr:colOff>
          <xdr:row>33</xdr:row>
          <xdr:rowOff>9525</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500-00000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0</xdr:colOff>
          <xdr:row>35</xdr:row>
          <xdr:rowOff>9525</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0500-00000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0</xdr:colOff>
          <xdr:row>37</xdr:row>
          <xdr:rowOff>9525</xdr:rowOff>
        </xdr:to>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0500-00000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0</xdr:colOff>
          <xdr:row>39</xdr:row>
          <xdr:rowOff>9525</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500-00000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0</xdr:colOff>
          <xdr:row>41</xdr:row>
          <xdr:rowOff>9525</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0500-00000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0</xdr:colOff>
          <xdr:row>43</xdr:row>
          <xdr:rowOff>9525</xdr:rowOff>
        </xdr:to>
        <xdr:sp macro="" textlink="">
          <xdr:nvSpPr>
            <xdr:cNvPr id="39947" name="Check Box 11" hidden="1">
              <a:extLst>
                <a:ext uri="{63B3BB69-23CF-44E3-9099-C40C66FF867C}">
                  <a14:compatExt spid="_x0000_s39947"/>
                </a:ext>
                <a:ext uri="{FF2B5EF4-FFF2-40B4-BE49-F238E27FC236}">
                  <a16:creationId xmlns:a16="http://schemas.microsoft.com/office/drawing/2014/main" id="{00000000-0008-0000-0500-00000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0</xdr:colOff>
          <xdr:row>53</xdr:row>
          <xdr:rowOff>9525</xdr:rowOff>
        </xdr:to>
        <xdr:sp macro="" textlink="">
          <xdr:nvSpPr>
            <xdr:cNvPr id="39952" name="Check Box 16" hidden="1">
              <a:extLst>
                <a:ext uri="{63B3BB69-23CF-44E3-9099-C40C66FF867C}">
                  <a14:compatExt spid="_x0000_s39952"/>
                </a:ext>
                <a:ext uri="{FF2B5EF4-FFF2-40B4-BE49-F238E27FC236}">
                  <a16:creationId xmlns:a16="http://schemas.microsoft.com/office/drawing/2014/main" id="{00000000-0008-0000-0500-00001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0</xdr:colOff>
          <xdr:row>55</xdr:row>
          <xdr:rowOff>9525</xdr:rowOff>
        </xdr:to>
        <xdr:sp macro="" textlink="">
          <xdr:nvSpPr>
            <xdr:cNvPr id="39953" name="Check Box 17" hidden="1">
              <a:extLst>
                <a:ext uri="{63B3BB69-23CF-44E3-9099-C40C66FF867C}">
                  <a14:compatExt spid="_x0000_s39953"/>
                </a:ext>
                <a:ext uri="{FF2B5EF4-FFF2-40B4-BE49-F238E27FC236}">
                  <a16:creationId xmlns:a16="http://schemas.microsoft.com/office/drawing/2014/main" id="{00000000-0008-0000-0500-00001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0</xdr:colOff>
          <xdr:row>57</xdr:row>
          <xdr:rowOff>9525</xdr:rowOff>
        </xdr:to>
        <xdr:sp macro="" textlink="">
          <xdr:nvSpPr>
            <xdr:cNvPr id="39954" name="Check Box 18" hidden="1">
              <a:extLst>
                <a:ext uri="{63B3BB69-23CF-44E3-9099-C40C66FF867C}">
                  <a14:compatExt spid="_x0000_s39954"/>
                </a:ext>
                <a:ext uri="{FF2B5EF4-FFF2-40B4-BE49-F238E27FC236}">
                  <a16:creationId xmlns:a16="http://schemas.microsoft.com/office/drawing/2014/main" id="{00000000-0008-0000-0500-00001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0</xdr:colOff>
          <xdr:row>59</xdr:row>
          <xdr:rowOff>9525</xdr:rowOff>
        </xdr:to>
        <xdr:sp macro="" textlink="">
          <xdr:nvSpPr>
            <xdr:cNvPr id="39957" name="Check Box 21" descr="3 Fahrstreifen" hidden="1">
              <a:extLst>
                <a:ext uri="{63B3BB69-23CF-44E3-9099-C40C66FF867C}">
                  <a14:compatExt spid="_x0000_s39957"/>
                </a:ext>
                <a:ext uri="{FF2B5EF4-FFF2-40B4-BE49-F238E27FC236}">
                  <a16:creationId xmlns:a16="http://schemas.microsoft.com/office/drawing/2014/main" id="{00000000-0008-0000-0500-00001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0</xdr:colOff>
          <xdr:row>74</xdr:row>
          <xdr:rowOff>9525</xdr:rowOff>
        </xdr:to>
        <xdr:sp macro="" textlink="">
          <xdr:nvSpPr>
            <xdr:cNvPr id="39958" name="Check Box 22" hidden="1">
              <a:extLst>
                <a:ext uri="{63B3BB69-23CF-44E3-9099-C40C66FF867C}">
                  <a14:compatExt spid="_x0000_s39958"/>
                </a:ext>
                <a:ext uri="{FF2B5EF4-FFF2-40B4-BE49-F238E27FC236}">
                  <a16:creationId xmlns:a16="http://schemas.microsoft.com/office/drawing/2014/main" id="{00000000-0008-0000-0500-00001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2</xdr:col>
          <xdr:colOff>0</xdr:colOff>
          <xdr:row>76</xdr:row>
          <xdr:rowOff>9525</xdr:rowOff>
        </xdr:to>
        <xdr:sp macro="" textlink="">
          <xdr:nvSpPr>
            <xdr:cNvPr id="39960" name="Check Box 24" descr="3 Fahrstreifen" hidden="1">
              <a:extLst>
                <a:ext uri="{63B3BB69-23CF-44E3-9099-C40C66FF867C}">
                  <a14:compatExt spid="_x0000_s39960"/>
                </a:ext>
                <a:ext uri="{FF2B5EF4-FFF2-40B4-BE49-F238E27FC236}">
                  <a16:creationId xmlns:a16="http://schemas.microsoft.com/office/drawing/2014/main" id="{00000000-0008-0000-0500-00001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82</xdr:row>
          <xdr:rowOff>0</xdr:rowOff>
        </xdr:from>
        <xdr:to>
          <xdr:col>2</xdr:col>
          <xdr:colOff>0</xdr:colOff>
          <xdr:row>83</xdr:row>
          <xdr:rowOff>0</xdr:rowOff>
        </xdr:to>
        <xdr:sp macro="" textlink="">
          <xdr:nvSpPr>
            <xdr:cNvPr id="39963" name="Check Box 27" hidden="1">
              <a:extLst>
                <a:ext uri="{63B3BB69-23CF-44E3-9099-C40C66FF867C}">
                  <a14:compatExt spid="_x0000_s39963"/>
                </a:ext>
                <a:ext uri="{FF2B5EF4-FFF2-40B4-BE49-F238E27FC236}">
                  <a16:creationId xmlns:a16="http://schemas.microsoft.com/office/drawing/2014/main" id="{00000000-0008-0000-0500-00001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84</xdr:row>
          <xdr:rowOff>0</xdr:rowOff>
        </xdr:from>
        <xdr:to>
          <xdr:col>2</xdr:col>
          <xdr:colOff>0</xdr:colOff>
          <xdr:row>85</xdr:row>
          <xdr:rowOff>9525</xdr:rowOff>
        </xdr:to>
        <xdr:sp macro="" textlink="">
          <xdr:nvSpPr>
            <xdr:cNvPr id="39964" name="Check Box 28" hidden="1">
              <a:extLst>
                <a:ext uri="{63B3BB69-23CF-44E3-9099-C40C66FF867C}">
                  <a14:compatExt spid="_x0000_s39964"/>
                </a:ext>
                <a:ext uri="{FF2B5EF4-FFF2-40B4-BE49-F238E27FC236}">
                  <a16:creationId xmlns:a16="http://schemas.microsoft.com/office/drawing/2014/main" id="{00000000-0008-0000-0500-00001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2</xdr:col>
          <xdr:colOff>0</xdr:colOff>
          <xdr:row>87</xdr:row>
          <xdr:rowOff>9525</xdr:rowOff>
        </xdr:to>
        <xdr:sp macro="" textlink="">
          <xdr:nvSpPr>
            <xdr:cNvPr id="39965" name="Check Box 29" hidden="1">
              <a:extLst>
                <a:ext uri="{63B3BB69-23CF-44E3-9099-C40C66FF867C}">
                  <a14:compatExt spid="_x0000_s39965"/>
                </a:ext>
                <a:ext uri="{FF2B5EF4-FFF2-40B4-BE49-F238E27FC236}">
                  <a16:creationId xmlns:a16="http://schemas.microsoft.com/office/drawing/2014/main" id="{00000000-0008-0000-0500-00001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92</xdr:row>
          <xdr:rowOff>0</xdr:rowOff>
        </xdr:from>
        <xdr:to>
          <xdr:col>2</xdr:col>
          <xdr:colOff>0</xdr:colOff>
          <xdr:row>93</xdr:row>
          <xdr:rowOff>9525</xdr:rowOff>
        </xdr:to>
        <xdr:sp macro="" textlink="">
          <xdr:nvSpPr>
            <xdr:cNvPr id="39966" name="Check Box 30" hidden="1">
              <a:extLst>
                <a:ext uri="{63B3BB69-23CF-44E3-9099-C40C66FF867C}">
                  <a14:compatExt spid="_x0000_s39966"/>
                </a:ext>
                <a:ext uri="{FF2B5EF4-FFF2-40B4-BE49-F238E27FC236}">
                  <a16:creationId xmlns:a16="http://schemas.microsoft.com/office/drawing/2014/main" id="{00000000-0008-0000-0500-00001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97</xdr:row>
          <xdr:rowOff>0</xdr:rowOff>
        </xdr:from>
        <xdr:to>
          <xdr:col>2</xdr:col>
          <xdr:colOff>0</xdr:colOff>
          <xdr:row>98</xdr:row>
          <xdr:rowOff>0</xdr:rowOff>
        </xdr:to>
        <xdr:sp macro="" textlink="">
          <xdr:nvSpPr>
            <xdr:cNvPr id="39967" name="Check Box 31" hidden="1">
              <a:extLst>
                <a:ext uri="{63B3BB69-23CF-44E3-9099-C40C66FF867C}">
                  <a14:compatExt spid="_x0000_s39967"/>
                </a:ext>
                <a:ext uri="{FF2B5EF4-FFF2-40B4-BE49-F238E27FC236}">
                  <a16:creationId xmlns:a16="http://schemas.microsoft.com/office/drawing/2014/main" id="{00000000-0008-0000-0500-00001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99</xdr:row>
          <xdr:rowOff>0</xdr:rowOff>
        </xdr:from>
        <xdr:to>
          <xdr:col>2</xdr:col>
          <xdr:colOff>0</xdr:colOff>
          <xdr:row>100</xdr:row>
          <xdr:rowOff>9525</xdr:rowOff>
        </xdr:to>
        <xdr:sp macro="" textlink="">
          <xdr:nvSpPr>
            <xdr:cNvPr id="39968" name="Check Box 32" hidden="1">
              <a:extLst>
                <a:ext uri="{63B3BB69-23CF-44E3-9099-C40C66FF867C}">
                  <a14:compatExt spid="_x0000_s39968"/>
                </a:ext>
                <a:ext uri="{FF2B5EF4-FFF2-40B4-BE49-F238E27FC236}">
                  <a16:creationId xmlns:a16="http://schemas.microsoft.com/office/drawing/2014/main" id="{00000000-0008-0000-0500-00002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101</xdr:row>
          <xdr:rowOff>0</xdr:rowOff>
        </xdr:from>
        <xdr:to>
          <xdr:col>2</xdr:col>
          <xdr:colOff>0</xdr:colOff>
          <xdr:row>102</xdr:row>
          <xdr:rowOff>9525</xdr:rowOff>
        </xdr:to>
        <xdr:sp macro="" textlink="">
          <xdr:nvSpPr>
            <xdr:cNvPr id="39969" name="Check Box 33" descr="3 Fahrstreifen" hidden="1">
              <a:extLst>
                <a:ext uri="{63B3BB69-23CF-44E3-9099-C40C66FF867C}">
                  <a14:compatExt spid="_x0000_s39969"/>
                </a:ext>
                <a:ext uri="{FF2B5EF4-FFF2-40B4-BE49-F238E27FC236}">
                  <a16:creationId xmlns:a16="http://schemas.microsoft.com/office/drawing/2014/main" id="{00000000-0008-0000-0500-00002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103</xdr:row>
          <xdr:rowOff>0</xdr:rowOff>
        </xdr:from>
        <xdr:to>
          <xdr:col>2</xdr:col>
          <xdr:colOff>0</xdr:colOff>
          <xdr:row>104</xdr:row>
          <xdr:rowOff>9525</xdr:rowOff>
        </xdr:to>
        <xdr:sp macro="" textlink="">
          <xdr:nvSpPr>
            <xdr:cNvPr id="39970" name="Check Box 34" hidden="1">
              <a:extLst>
                <a:ext uri="{63B3BB69-23CF-44E3-9099-C40C66FF867C}">
                  <a14:compatExt spid="_x0000_s39970"/>
                </a:ext>
                <a:ext uri="{FF2B5EF4-FFF2-40B4-BE49-F238E27FC236}">
                  <a16:creationId xmlns:a16="http://schemas.microsoft.com/office/drawing/2014/main" id="{00000000-0008-0000-0500-00002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105</xdr:row>
          <xdr:rowOff>0</xdr:rowOff>
        </xdr:from>
        <xdr:to>
          <xdr:col>2</xdr:col>
          <xdr:colOff>0</xdr:colOff>
          <xdr:row>106</xdr:row>
          <xdr:rowOff>9525</xdr:rowOff>
        </xdr:to>
        <xdr:sp macro="" textlink="">
          <xdr:nvSpPr>
            <xdr:cNvPr id="39971" name="Check Box 35" descr="3 Fahrstreifen" hidden="1">
              <a:extLst>
                <a:ext uri="{63B3BB69-23CF-44E3-9099-C40C66FF867C}">
                  <a14:compatExt spid="_x0000_s39971"/>
                </a:ext>
                <a:ext uri="{FF2B5EF4-FFF2-40B4-BE49-F238E27FC236}">
                  <a16:creationId xmlns:a16="http://schemas.microsoft.com/office/drawing/2014/main" id="{00000000-0008-0000-0500-00002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107</xdr:row>
          <xdr:rowOff>0</xdr:rowOff>
        </xdr:from>
        <xdr:to>
          <xdr:col>2</xdr:col>
          <xdr:colOff>0</xdr:colOff>
          <xdr:row>108</xdr:row>
          <xdr:rowOff>9525</xdr:rowOff>
        </xdr:to>
        <xdr:sp macro="" textlink="">
          <xdr:nvSpPr>
            <xdr:cNvPr id="39972" name="Check Box 36" hidden="1">
              <a:extLst>
                <a:ext uri="{63B3BB69-23CF-44E3-9099-C40C66FF867C}">
                  <a14:compatExt spid="_x0000_s39972"/>
                </a:ext>
                <a:ext uri="{FF2B5EF4-FFF2-40B4-BE49-F238E27FC236}">
                  <a16:creationId xmlns:a16="http://schemas.microsoft.com/office/drawing/2014/main" id="{00000000-0008-0000-0500-00002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109</xdr:row>
          <xdr:rowOff>0</xdr:rowOff>
        </xdr:from>
        <xdr:to>
          <xdr:col>2</xdr:col>
          <xdr:colOff>0</xdr:colOff>
          <xdr:row>110</xdr:row>
          <xdr:rowOff>9525</xdr:rowOff>
        </xdr:to>
        <xdr:sp macro="" textlink="">
          <xdr:nvSpPr>
            <xdr:cNvPr id="39973" name="Check Box 37" hidden="1">
              <a:extLst>
                <a:ext uri="{63B3BB69-23CF-44E3-9099-C40C66FF867C}">
                  <a14:compatExt spid="_x0000_s39973"/>
                </a:ext>
                <a:ext uri="{FF2B5EF4-FFF2-40B4-BE49-F238E27FC236}">
                  <a16:creationId xmlns:a16="http://schemas.microsoft.com/office/drawing/2014/main" id="{00000000-0008-0000-0500-00002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115</xdr:row>
          <xdr:rowOff>0</xdr:rowOff>
        </xdr:from>
        <xdr:to>
          <xdr:col>2</xdr:col>
          <xdr:colOff>0</xdr:colOff>
          <xdr:row>116</xdr:row>
          <xdr:rowOff>0</xdr:rowOff>
        </xdr:to>
        <xdr:sp macro="" textlink="">
          <xdr:nvSpPr>
            <xdr:cNvPr id="39974" name="Check Box 38" hidden="1">
              <a:extLst>
                <a:ext uri="{63B3BB69-23CF-44E3-9099-C40C66FF867C}">
                  <a14:compatExt spid="_x0000_s39974"/>
                </a:ext>
                <a:ext uri="{FF2B5EF4-FFF2-40B4-BE49-F238E27FC236}">
                  <a16:creationId xmlns:a16="http://schemas.microsoft.com/office/drawing/2014/main" id="{00000000-0008-0000-0500-00002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118</xdr:row>
          <xdr:rowOff>0</xdr:rowOff>
        </xdr:from>
        <xdr:to>
          <xdr:col>2</xdr:col>
          <xdr:colOff>0</xdr:colOff>
          <xdr:row>119</xdr:row>
          <xdr:rowOff>0</xdr:rowOff>
        </xdr:to>
        <xdr:sp macro="" textlink="">
          <xdr:nvSpPr>
            <xdr:cNvPr id="39975" name="Check Box 39" hidden="1">
              <a:extLst>
                <a:ext uri="{63B3BB69-23CF-44E3-9099-C40C66FF867C}">
                  <a14:compatExt spid="_x0000_s39975"/>
                </a:ext>
                <a:ext uri="{FF2B5EF4-FFF2-40B4-BE49-F238E27FC236}">
                  <a16:creationId xmlns:a16="http://schemas.microsoft.com/office/drawing/2014/main" id="{00000000-0008-0000-0500-00002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121</xdr:row>
          <xdr:rowOff>0</xdr:rowOff>
        </xdr:from>
        <xdr:to>
          <xdr:col>2</xdr:col>
          <xdr:colOff>0</xdr:colOff>
          <xdr:row>122</xdr:row>
          <xdr:rowOff>0</xdr:rowOff>
        </xdr:to>
        <xdr:sp macro="" textlink="">
          <xdr:nvSpPr>
            <xdr:cNvPr id="39976" name="Check Box 40" hidden="1">
              <a:extLst>
                <a:ext uri="{63B3BB69-23CF-44E3-9099-C40C66FF867C}">
                  <a14:compatExt spid="_x0000_s39976"/>
                </a:ext>
                <a:ext uri="{FF2B5EF4-FFF2-40B4-BE49-F238E27FC236}">
                  <a16:creationId xmlns:a16="http://schemas.microsoft.com/office/drawing/2014/main" id="{00000000-0008-0000-0500-00002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124</xdr:row>
          <xdr:rowOff>0</xdr:rowOff>
        </xdr:from>
        <xdr:to>
          <xdr:col>2</xdr:col>
          <xdr:colOff>9525</xdr:colOff>
          <xdr:row>125</xdr:row>
          <xdr:rowOff>9525</xdr:rowOff>
        </xdr:to>
        <xdr:sp macro="" textlink="">
          <xdr:nvSpPr>
            <xdr:cNvPr id="39977" name="Check Box 41" hidden="1">
              <a:extLst>
                <a:ext uri="{63B3BB69-23CF-44E3-9099-C40C66FF867C}">
                  <a14:compatExt spid="_x0000_s39977"/>
                </a:ext>
                <a:ext uri="{FF2B5EF4-FFF2-40B4-BE49-F238E27FC236}">
                  <a16:creationId xmlns:a16="http://schemas.microsoft.com/office/drawing/2014/main" id="{00000000-0008-0000-0500-00002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126</xdr:row>
          <xdr:rowOff>0</xdr:rowOff>
        </xdr:from>
        <xdr:to>
          <xdr:col>2</xdr:col>
          <xdr:colOff>0</xdr:colOff>
          <xdr:row>127</xdr:row>
          <xdr:rowOff>9525</xdr:rowOff>
        </xdr:to>
        <xdr:sp macro="" textlink="">
          <xdr:nvSpPr>
            <xdr:cNvPr id="39979" name="Check Box 43" hidden="1">
              <a:extLst>
                <a:ext uri="{63B3BB69-23CF-44E3-9099-C40C66FF867C}">
                  <a14:compatExt spid="_x0000_s39979"/>
                </a:ext>
                <a:ext uri="{FF2B5EF4-FFF2-40B4-BE49-F238E27FC236}">
                  <a16:creationId xmlns:a16="http://schemas.microsoft.com/office/drawing/2014/main" id="{00000000-0008-0000-0500-00002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129</xdr:row>
          <xdr:rowOff>0</xdr:rowOff>
        </xdr:from>
        <xdr:to>
          <xdr:col>2</xdr:col>
          <xdr:colOff>0</xdr:colOff>
          <xdr:row>130</xdr:row>
          <xdr:rowOff>28575</xdr:rowOff>
        </xdr:to>
        <xdr:sp macro="" textlink="">
          <xdr:nvSpPr>
            <xdr:cNvPr id="39980" name="Check Box 44" hidden="1">
              <a:extLst>
                <a:ext uri="{63B3BB69-23CF-44E3-9099-C40C66FF867C}">
                  <a14:compatExt spid="_x0000_s39980"/>
                </a:ext>
                <a:ext uri="{FF2B5EF4-FFF2-40B4-BE49-F238E27FC236}">
                  <a16:creationId xmlns:a16="http://schemas.microsoft.com/office/drawing/2014/main" id="{00000000-0008-0000-0500-00002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131</xdr:row>
          <xdr:rowOff>0</xdr:rowOff>
        </xdr:from>
        <xdr:to>
          <xdr:col>2</xdr:col>
          <xdr:colOff>0</xdr:colOff>
          <xdr:row>132</xdr:row>
          <xdr:rowOff>9525</xdr:rowOff>
        </xdr:to>
        <xdr:sp macro="" textlink="">
          <xdr:nvSpPr>
            <xdr:cNvPr id="39981" name="Check Box 45" hidden="1">
              <a:extLst>
                <a:ext uri="{63B3BB69-23CF-44E3-9099-C40C66FF867C}">
                  <a14:compatExt spid="_x0000_s39981"/>
                </a:ext>
                <a:ext uri="{FF2B5EF4-FFF2-40B4-BE49-F238E27FC236}">
                  <a16:creationId xmlns:a16="http://schemas.microsoft.com/office/drawing/2014/main" id="{00000000-0008-0000-0500-00002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138</xdr:row>
          <xdr:rowOff>0</xdr:rowOff>
        </xdr:from>
        <xdr:to>
          <xdr:col>2</xdr:col>
          <xdr:colOff>0</xdr:colOff>
          <xdr:row>139</xdr:row>
          <xdr:rowOff>28575</xdr:rowOff>
        </xdr:to>
        <xdr:sp macro="" textlink="">
          <xdr:nvSpPr>
            <xdr:cNvPr id="39982" name="Check Box 46" hidden="1">
              <a:extLst>
                <a:ext uri="{63B3BB69-23CF-44E3-9099-C40C66FF867C}">
                  <a14:compatExt spid="_x0000_s39982"/>
                </a:ext>
                <a:ext uri="{FF2B5EF4-FFF2-40B4-BE49-F238E27FC236}">
                  <a16:creationId xmlns:a16="http://schemas.microsoft.com/office/drawing/2014/main" id="{00000000-0008-0000-0500-00002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140</xdr:row>
          <xdr:rowOff>0</xdr:rowOff>
        </xdr:from>
        <xdr:to>
          <xdr:col>2</xdr:col>
          <xdr:colOff>0</xdr:colOff>
          <xdr:row>141</xdr:row>
          <xdr:rowOff>9525</xdr:rowOff>
        </xdr:to>
        <xdr:sp macro="" textlink="">
          <xdr:nvSpPr>
            <xdr:cNvPr id="39983" name="Check Box 47" hidden="1">
              <a:extLst>
                <a:ext uri="{63B3BB69-23CF-44E3-9099-C40C66FF867C}">
                  <a14:compatExt spid="_x0000_s39983"/>
                </a:ext>
                <a:ext uri="{FF2B5EF4-FFF2-40B4-BE49-F238E27FC236}">
                  <a16:creationId xmlns:a16="http://schemas.microsoft.com/office/drawing/2014/main" id="{00000000-0008-0000-0500-00002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142</xdr:row>
          <xdr:rowOff>0</xdr:rowOff>
        </xdr:from>
        <xdr:to>
          <xdr:col>2</xdr:col>
          <xdr:colOff>0</xdr:colOff>
          <xdr:row>143</xdr:row>
          <xdr:rowOff>9525</xdr:rowOff>
        </xdr:to>
        <xdr:sp macro="" textlink="">
          <xdr:nvSpPr>
            <xdr:cNvPr id="39984" name="Check Box 48" hidden="1">
              <a:extLst>
                <a:ext uri="{63B3BB69-23CF-44E3-9099-C40C66FF867C}">
                  <a14:compatExt spid="_x0000_s39984"/>
                </a:ext>
                <a:ext uri="{FF2B5EF4-FFF2-40B4-BE49-F238E27FC236}">
                  <a16:creationId xmlns:a16="http://schemas.microsoft.com/office/drawing/2014/main" id="{00000000-0008-0000-0500-00003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144</xdr:row>
          <xdr:rowOff>0</xdr:rowOff>
        </xdr:from>
        <xdr:to>
          <xdr:col>2</xdr:col>
          <xdr:colOff>0</xdr:colOff>
          <xdr:row>145</xdr:row>
          <xdr:rowOff>9525</xdr:rowOff>
        </xdr:to>
        <xdr:sp macro="" textlink="">
          <xdr:nvSpPr>
            <xdr:cNvPr id="39985" name="Check Box 49" hidden="1">
              <a:extLst>
                <a:ext uri="{63B3BB69-23CF-44E3-9099-C40C66FF867C}">
                  <a14:compatExt spid="_x0000_s39985"/>
                </a:ext>
                <a:ext uri="{FF2B5EF4-FFF2-40B4-BE49-F238E27FC236}">
                  <a16:creationId xmlns:a16="http://schemas.microsoft.com/office/drawing/2014/main" id="{00000000-0008-0000-0500-00003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146</xdr:row>
          <xdr:rowOff>0</xdr:rowOff>
        </xdr:from>
        <xdr:to>
          <xdr:col>2</xdr:col>
          <xdr:colOff>0</xdr:colOff>
          <xdr:row>147</xdr:row>
          <xdr:rowOff>9525</xdr:rowOff>
        </xdr:to>
        <xdr:sp macro="" textlink="">
          <xdr:nvSpPr>
            <xdr:cNvPr id="39986" name="Check Box 50" hidden="1">
              <a:extLst>
                <a:ext uri="{63B3BB69-23CF-44E3-9099-C40C66FF867C}">
                  <a14:compatExt spid="_x0000_s39986"/>
                </a:ext>
                <a:ext uri="{FF2B5EF4-FFF2-40B4-BE49-F238E27FC236}">
                  <a16:creationId xmlns:a16="http://schemas.microsoft.com/office/drawing/2014/main" id="{00000000-0008-0000-0500-00003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150</xdr:row>
          <xdr:rowOff>0</xdr:rowOff>
        </xdr:from>
        <xdr:to>
          <xdr:col>2</xdr:col>
          <xdr:colOff>0</xdr:colOff>
          <xdr:row>151</xdr:row>
          <xdr:rowOff>9525</xdr:rowOff>
        </xdr:to>
        <xdr:sp macro="" textlink="">
          <xdr:nvSpPr>
            <xdr:cNvPr id="39988" name="Check Box 52" hidden="1">
              <a:extLst>
                <a:ext uri="{63B3BB69-23CF-44E3-9099-C40C66FF867C}">
                  <a14:compatExt spid="_x0000_s39988"/>
                </a:ext>
                <a:ext uri="{FF2B5EF4-FFF2-40B4-BE49-F238E27FC236}">
                  <a16:creationId xmlns:a16="http://schemas.microsoft.com/office/drawing/2014/main" id="{00000000-0008-0000-0500-00003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152</xdr:row>
          <xdr:rowOff>0</xdr:rowOff>
        </xdr:from>
        <xdr:to>
          <xdr:col>2</xdr:col>
          <xdr:colOff>0</xdr:colOff>
          <xdr:row>153</xdr:row>
          <xdr:rowOff>0</xdr:rowOff>
        </xdr:to>
        <xdr:sp macro="" textlink="">
          <xdr:nvSpPr>
            <xdr:cNvPr id="39989" name="Check Box 53" hidden="1">
              <a:extLst>
                <a:ext uri="{63B3BB69-23CF-44E3-9099-C40C66FF867C}">
                  <a14:compatExt spid="_x0000_s39989"/>
                </a:ext>
                <a:ext uri="{FF2B5EF4-FFF2-40B4-BE49-F238E27FC236}">
                  <a16:creationId xmlns:a16="http://schemas.microsoft.com/office/drawing/2014/main" id="{00000000-0008-0000-0500-00003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154</xdr:row>
          <xdr:rowOff>0</xdr:rowOff>
        </xdr:from>
        <xdr:to>
          <xdr:col>2</xdr:col>
          <xdr:colOff>0</xdr:colOff>
          <xdr:row>155</xdr:row>
          <xdr:rowOff>0</xdr:rowOff>
        </xdr:to>
        <xdr:sp macro="" textlink="">
          <xdr:nvSpPr>
            <xdr:cNvPr id="39990" name="Check Box 54" hidden="1">
              <a:extLst>
                <a:ext uri="{63B3BB69-23CF-44E3-9099-C40C66FF867C}">
                  <a14:compatExt spid="_x0000_s39990"/>
                </a:ext>
                <a:ext uri="{FF2B5EF4-FFF2-40B4-BE49-F238E27FC236}">
                  <a16:creationId xmlns:a16="http://schemas.microsoft.com/office/drawing/2014/main" id="{00000000-0008-0000-0500-00003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172</xdr:row>
          <xdr:rowOff>0</xdr:rowOff>
        </xdr:from>
        <xdr:to>
          <xdr:col>2</xdr:col>
          <xdr:colOff>0</xdr:colOff>
          <xdr:row>173</xdr:row>
          <xdr:rowOff>0</xdr:rowOff>
        </xdr:to>
        <xdr:sp macro="" textlink="">
          <xdr:nvSpPr>
            <xdr:cNvPr id="39991" name="Check Box 55" hidden="1">
              <a:extLst>
                <a:ext uri="{63B3BB69-23CF-44E3-9099-C40C66FF867C}">
                  <a14:compatExt spid="_x0000_s39991"/>
                </a:ext>
                <a:ext uri="{FF2B5EF4-FFF2-40B4-BE49-F238E27FC236}">
                  <a16:creationId xmlns:a16="http://schemas.microsoft.com/office/drawing/2014/main" id="{00000000-0008-0000-0500-00003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178</xdr:row>
          <xdr:rowOff>0</xdr:rowOff>
        </xdr:from>
        <xdr:to>
          <xdr:col>2</xdr:col>
          <xdr:colOff>0</xdr:colOff>
          <xdr:row>179</xdr:row>
          <xdr:rowOff>0</xdr:rowOff>
        </xdr:to>
        <xdr:sp macro="" textlink="">
          <xdr:nvSpPr>
            <xdr:cNvPr id="39992" name="Check Box 56" hidden="1">
              <a:extLst>
                <a:ext uri="{63B3BB69-23CF-44E3-9099-C40C66FF867C}">
                  <a14:compatExt spid="_x0000_s39992"/>
                </a:ext>
                <a:ext uri="{FF2B5EF4-FFF2-40B4-BE49-F238E27FC236}">
                  <a16:creationId xmlns:a16="http://schemas.microsoft.com/office/drawing/2014/main" id="{00000000-0008-0000-0500-00003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180</xdr:row>
          <xdr:rowOff>0</xdr:rowOff>
        </xdr:from>
        <xdr:to>
          <xdr:col>2</xdr:col>
          <xdr:colOff>0</xdr:colOff>
          <xdr:row>181</xdr:row>
          <xdr:rowOff>0</xdr:rowOff>
        </xdr:to>
        <xdr:sp macro="" textlink="">
          <xdr:nvSpPr>
            <xdr:cNvPr id="39993" name="Check Box 57" hidden="1">
              <a:extLst>
                <a:ext uri="{63B3BB69-23CF-44E3-9099-C40C66FF867C}">
                  <a14:compatExt spid="_x0000_s39993"/>
                </a:ext>
                <a:ext uri="{FF2B5EF4-FFF2-40B4-BE49-F238E27FC236}">
                  <a16:creationId xmlns:a16="http://schemas.microsoft.com/office/drawing/2014/main" id="{00000000-0008-0000-0500-00003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182</xdr:row>
          <xdr:rowOff>0</xdr:rowOff>
        </xdr:from>
        <xdr:to>
          <xdr:col>2</xdr:col>
          <xdr:colOff>0</xdr:colOff>
          <xdr:row>183</xdr:row>
          <xdr:rowOff>9525</xdr:rowOff>
        </xdr:to>
        <xdr:sp macro="" textlink="">
          <xdr:nvSpPr>
            <xdr:cNvPr id="39994" name="Check Box 58" hidden="1">
              <a:extLst>
                <a:ext uri="{63B3BB69-23CF-44E3-9099-C40C66FF867C}">
                  <a14:compatExt spid="_x0000_s39994"/>
                </a:ext>
                <a:ext uri="{FF2B5EF4-FFF2-40B4-BE49-F238E27FC236}">
                  <a16:creationId xmlns:a16="http://schemas.microsoft.com/office/drawing/2014/main" id="{00000000-0008-0000-0500-00003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70</xdr:row>
          <xdr:rowOff>0</xdr:rowOff>
        </xdr:from>
        <xdr:to>
          <xdr:col>2</xdr:col>
          <xdr:colOff>0</xdr:colOff>
          <xdr:row>71</xdr:row>
          <xdr:rowOff>0</xdr:rowOff>
        </xdr:to>
        <xdr:sp macro="" textlink="">
          <xdr:nvSpPr>
            <xdr:cNvPr id="39996" name="Check Box 60" hidden="1">
              <a:extLst>
                <a:ext uri="{63B3BB69-23CF-44E3-9099-C40C66FF867C}">
                  <a14:compatExt spid="_x0000_s39996"/>
                </a:ext>
                <a:ext uri="{FF2B5EF4-FFF2-40B4-BE49-F238E27FC236}">
                  <a16:creationId xmlns:a16="http://schemas.microsoft.com/office/drawing/2014/main" id="{00000000-0008-0000-0500-00003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0</xdr:colOff>
          <xdr:row>51</xdr:row>
          <xdr:rowOff>0</xdr:rowOff>
        </xdr:to>
        <xdr:sp macro="" textlink="">
          <xdr:nvSpPr>
            <xdr:cNvPr id="39997" name="Check Box 61" descr="3 Fahrstreifen" hidden="1">
              <a:extLst>
                <a:ext uri="{63B3BB69-23CF-44E3-9099-C40C66FF867C}">
                  <a14:compatExt spid="_x0000_s39997"/>
                </a:ext>
                <a:ext uri="{FF2B5EF4-FFF2-40B4-BE49-F238E27FC236}">
                  <a16:creationId xmlns:a16="http://schemas.microsoft.com/office/drawing/2014/main" id="{00000000-0008-0000-0500-00003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0</xdr:colOff>
          <xdr:row>61</xdr:row>
          <xdr:rowOff>9525</xdr:rowOff>
        </xdr:to>
        <xdr:sp macro="" textlink="">
          <xdr:nvSpPr>
            <xdr:cNvPr id="39998" name="Check Box 62" hidden="1">
              <a:extLst>
                <a:ext uri="{63B3BB69-23CF-44E3-9099-C40C66FF867C}">
                  <a14:compatExt spid="_x0000_s39998"/>
                </a:ext>
                <a:ext uri="{FF2B5EF4-FFF2-40B4-BE49-F238E27FC236}">
                  <a16:creationId xmlns:a16="http://schemas.microsoft.com/office/drawing/2014/main" id="{00000000-0008-0000-0500-00003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0</xdr:colOff>
          <xdr:row>63</xdr:row>
          <xdr:rowOff>9525</xdr:rowOff>
        </xdr:to>
        <xdr:sp macro="" textlink="">
          <xdr:nvSpPr>
            <xdr:cNvPr id="40000" name="Check Box 64" hidden="1">
              <a:extLst>
                <a:ext uri="{63B3BB69-23CF-44E3-9099-C40C66FF867C}">
                  <a14:compatExt spid="_x0000_s40000"/>
                </a:ext>
                <a:ext uri="{FF2B5EF4-FFF2-40B4-BE49-F238E27FC236}">
                  <a16:creationId xmlns:a16="http://schemas.microsoft.com/office/drawing/2014/main" id="{00000000-0008-0000-0500-00004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2</xdr:col>
          <xdr:colOff>9525</xdr:colOff>
          <xdr:row>14</xdr:row>
          <xdr:rowOff>9525</xdr:rowOff>
        </xdr:to>
        <xdr:sp macro="" textlink="">
          <xdr:nvSpPr>
            <xdr:cNvPr id="40003" name="Check Box 67" hidden="1">
              <a:extLst>
                <a:ext uri="{63B3BB69-23CF-44E3-9099-C40C66FF867C}">
                  <a14:compatExt spid="_x0000_s40003"/>
                </a:ext>
                <a:ext uri="{FF2B5EF4-FFF2-40B4-BE49-F238E27FC236}">
                  <a16:creationId xmlns:a16="http://schemas.microsoft.com/office/drawing/2014/main" id="{00000000-0008-0000-0500-00004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2</xdr:col>
          <xdr:colOff>9525</xdr:colOff>
          <xdr:row>15</xdr:row>
          <xdr:rowOff>9525</xdr:rowOff>
        </xdr:to>
        <xdr:sp macro="" textlink="">
          <xdr:nvSpPr>
            <xdr:cNvPr id="40004" name="Check Box 68" hidden="1">
              <a:extLst>
                <a:ext uri="{63B3BB69-23CF-44E3-9099-C40C66FF867C}">
                  <a14:compatExt spid="_x0000_s40004"/>
                </a:ext>
                <a:ext uri="{FF2B5EF4-FFF2-40B4-BE49-F238E27FC236}">
                  <a16:creationId xmlns:a16="http://schemas.microsoft.com/office/drawing/2014/main" id="{00000000-0008-0000-0500-00004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148</xdr:row>
          <xdr:rowOff>0</xdr:rowOff>
        </xdr:from>
        <xdr:to>
          <xdr:col>2</xdr:col>
          <xdr:colOff>0</xdr:colOff>
          <xdr:row>149</xdr:row>
          <xdr:rowOff>9525</xdr:rowOff>
        </xdr:to>
        <xdr:sp macro="" textlink="">
          <xdr:nvSpPr>
            <xdr:cNvPr id="40010" name="Check Box 74" hidden="1">
              <a:extLst>
                <a:ext uri="{63B3BB69-23CF-44E3-9099-C40C66FF867C}">
                  <a14:compatExt spid="_x0000_s40010"/>
                </a:ext>
                <a:ext uri="{FF2B5EF4-FFF2-40B4-BE49-F238E27FC236}">
                  <a16:creationId xmlns:a16="http://schemas.microsoft.com/office/drawing/2014/main" id="{00000000-0008-0000-0500-00004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0</xdr:colOff>
          <xdr:row>18</xdr:row>
          <xdr:rowOff>9525</xdr:rowOff>
        </xdr:to>
        <xdr:sp macro="" textlink="">
          <xdr:nvSpPr>
            <xdr:cNvPr id="40011" name="Check Box 75" hidden="1">
              <a:extLst>
                <a:ext uri="{63B3BB69-23CF-44E3-9099-C40C66FF867C}">
                  <a14:compatExt spid="_x0000_s40011"/>
                </a:ext>
                <a:ext uri="{FF2B5EF4-FFF2-40B4-BE49-F238E27FC236}">
                  <a16:creationId xmlns:a16="http://schemas.microsoft.com/office/drawing/2014/main" id="{00000000-0008-0000-0500-00004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0</xdr:colOff>
          <xdr:row>20</xdr:row>
          <xdr:rowOff>9525</xdr:rowOff>
        </xdr:to>
        <xdr:sp macro="" textlink="">
          <xdr:nvSpPr>
            <xdr:cNvPr id="40012" name="Check Box 76" hidden="1">
              <a:extLst>
                <a:ext uri="{63B3BB69-23CF-44E3-9099-C40C66FF867C}">
                  <a14:compatExt spid="_x0000_s40012"/>
                </a:ext>
                <a:ext uri="{FF2B5EF4-FFF2-40B4-BE49-F238E27FC236}">
                  <a16:creationId xmlns:a16="http://schemas.microsoft.com/office/drawing/2014/main" id="{00000000-0008-0000-0500-00004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0</xdr:colOff>
          <xdr:row>26</xdr:row>
          <xdr:rowOff>9525</xdr:rowOff>
        </xdr:to>
        <xdr:sp macro="" textlink="">
          <xdr:nvSpPr>
            <xdr:cNvPr id="40013" name="Check Box 77" hidden="1">
              <a:extLst>
                <a:ext uri="{63B3BB69-23CF-44E3-9099-C40C66FF867C}">
                  <a14:compatExt spid="_x0000_s40013"/>
                </a:ext>
                <a:ext uri="{FF2B5EF4-FFF2-40B4-BE49-F238E27FC236}">
                  <a16:creationId xmlns:a16="http://schemas.microsoft.com/office/drawing/2014/main" id="{00000000-0008-0000-0500-00004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0</xdr:colOff>
          <xdr:row>24</xdr:row>
          <xdr:rowOff>9525</xdr:rowOff>
        </xdr:to>
        <xdr:sp macro="" textlink="">
          <xdr:nvSpPr>
            <xdr:cNvPr id="40015" name="Check Box 79" hidden="1">
              <a:extLst>
                <a:ext uri="{63B3BB69-23CF-44E3-9099-C40C66FF867C}">
                  <a14:compatExt spid="_x0000_s40015"/>
                </a:ext>
                <a:ext uri="{FF2B5EF4-FFF2-40B4-BE49-F238E27FC236}">
                  <a16:creationId xmlns:a16="http://schemas.microsoft.com/office/drawing/2014/main" id="{00000000-0008-0000-0500-00004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0</xdr:colOff>
          <xdr:row>22</xdr:row>
          <xdr:rowOff>9525</xdr:rowOff>
        </xdr:to>
        <xdr:sp macro="" textlink="">
          <xdr:nvSpPr>
            <xdr:cNvPr id="40016" name="Check Box 80" hidden="1">
              <a:extLst>
                <a:ext uri="{63B3BB69-23CF-44E3-9099-C40C66FF867C}">
                  <a14:compatExt spid="_x0000_s40016"/>
                </a:ext>
                <a:ext uri="{FF2B5EF4-FFF2-40B4-BE49-F238E27FC236}">
                  <a16:creationId xmlns:a16="http://schemas.microsoft.com/office/drawing/2014/main" id="{00000000-0008-0000-0500-00005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0</xdr:rowOff>
        </xdr:from>
        <xdr:to>
          <xdr:col>2</xdr:col>
          <xdr:colOff>0</xdr:colOff>
          <xdr:row>91</xdr:row>
          <xdr:rowOff>9525</xdr:rowOff>
        </xdr:to>
        <xdr:sp macro="" textlink="">
          <xdr:nvSpPr>
            <xdr:cNvPr id="40017" name="Check Box 81" hidden="1">
              <a:extLst>
                <a:ext uri="{63B3BB69-23CF-44E3-9099-C40C66FF867C}">
                  <a14:compatExt spid="_x0000_s40017"/>
                </a:ext>
                <a:ext uri="{FF2B5EF4-FFF2-40B4-BE49-F238E27FC236}">
                  <a16:creationId xmlns:a16="http://schemas.microsoft.com/office/drawing/2014/main" id="{00000000-0008-0000-0500-00005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0</xdr:colOff>
          <xdr:row>89</xdr:row>
          <xdr:rowOff>9525</xdr:rowOff>
        </xdr:to>
        <xdr:sp macro="" textlink="">
          <xdr:nvSpPr>
            <xdr:cNvPr id="40018" name="Check Box 82" hidden="1">
              <a:extLst>
                <a:ext uri="{63B3BB69-23CF-44E3-9099-C40C66FF867C}">
                  <a14:compatExt spid="_x0000_s40018"/>
                </a:ext>
                <a:ext uri="{FF2B5EF4-FFF2-40B4-BE49-F238E27FC236}">
                  <a16:creationId xmlns:a16="http://schemas.microsoft.com/office/drawing/2014/main" id="{00000000-0008-0000-0500-00005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170</xdr:row>
          <xdr:rowOff>0</xdr:rowOff>
        </xdr:from>
        <xdr:to>
          <xdr:col>2</xdr:col>
          <xdr:colOff>0</xdr:colOff>
          <xdr:row>171</xdr:row>
          <xdr:rowOff>0</xdr:rowOff>
        </xdr:to>
        <xdr:sp macro="" textlink="">
          <xdr:nvSpPr>
            <xdr:cNvPr id="40019" name="Check Box 83" hidden="1">
              <a:extLst>
                <a:ext uri="{63B3BB69-23CF-44E3-9099-C40C66FF867C}">
                  <a14:compatExt spid="_x0000_s40019"/>
                </a:ext>
                <a:ext uri="{FF2B5EF4-FFF2-40B4-BE49-F238E27FC236}">
                  <a16:creationId xmlns:a16="http://schemas.microsoft.com/office/drawing/2014/main" id="{00000000-0008-0000-0500-00005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168</xdr:row>
          <xdr:rowOff>0</xdr:rowOff>
        </xdr:from>
        <xdr:to>
          <xdr:col>2</xdr:col>
          <xdr:colOff>0</xdr:colOff>
          <xdr:row>169</xdr:row>
          <xdr:rowOff>0</xdr:rowOff>
        </xdr:to>
        <xdr:sp macro="" textlink="">
          <xdr:nvSpPr>
            <xdr:cNvPr id="40020" name="Check Box 84" hidden="1">
              <a:extLst>
                <a:ext uri="{63B3BB69-23CF-44E3-9099-C40C66FF867C}">
                  <a14:compatExt spid="_x0000_s40020"/>
                </a:ext>
                <a:ext uri="{FF2B5EF4-FFF2-40B4-BE49-F238E27FC236}">
                  <a16:creationId xmlns:a16="http://schemas.microsoft.com/office/drawing/2014/main" id="{00000000-0008-0000-0500-00005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166</xdr:row>
          <xdr:rowOff>0</xdr:rowOff>
        </xdr:from>
        <xdr:to>
          <xdr:col>2</xdr:col>
          <xdr:colOff>0</xdr:colOff>
          <xdr:row>167</xdr:row>
          <xdr:rowOff>9525</xdr:rowOff>
        </xdr:to>
        <xdr:sp macro="" textlink="">
          <xdr:nvSpPr>
            <xdr:cNvPr id="40021" name="Check Box 85" hidden="1">
              <a:extLst>
                <a:ext uri="{63B3BB69-23CF-44E3-9099-C40C66FF867C}">
                  <a14:compatExt spid="_x0000_s40021"/>
                </a:ext>
                <a:ext uri="{FF2B5EF4-FFF2-40B4-BE49-F238E27FC236}">
                  <a16:creationId xmlns:a16="http://schemas.microsoft.com/office/drawing/2014/main" id="{00000000-0008-0000-0500-00005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164</xdr:row>
          <xdr:rowOff>0</xdr:rowOff>
        </xdr:from>
        <xdr:to>
          <xdr:col>2</xdr:col>
          <xdr:colOff>0</xdr:colOff>
          <xdr:row>165</xdr:row>
          <xdr:rowOff>9525</xdr:rowOff>
        </xdr:to>
        <xdr:sp macro="" textlink="">
          <xdr:nvSpPr>
            <xdr:cNvPr id="40022" name="Check Box 86" hidden="1">
              <a:extLst>
                <a:ext uri="{63B3BB69-23CF-44E3-9099-C40C66FF867C}">
                  <a14:compatExt spid="_x0000_s40022"/>
                </a:ext>
                <a:ext uri="{FF2B5EF4-FFF2-40B4-BE49-F238E27FC236}">
                  <a16:creationId xmlns:a16="http://schemas.microsoft.com/office/drawing/2014/main" id="{00000000-0008-0000-0500-00005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162</xdr:row>
          <xdr:rowOff>0</xdr:rowOff>
        </xdr:from>
        <xdr:to>
          <xdr:col>2</xdr:col>
          <xdr:colOff>0</xdr:colOff>
          <xdr:row>163</xdr:row>
          <xdr:rowOff>9525</xdr:rowOff>
        </xdr:to>
        <xdr:sp macro="" textlink="">
          <xdr:nvSpPr>
            <xdr:cNvPr id="40023" name="Check Box 87" hidden="1">
              <a:extLst>
                <a:ext uri="{63B3BB69-23CF-44E3-9099-C40C66FF867C}">
                  <a14:compatExt spid="_x0000_s40023"/>
                </a:ext>
                <a:ext uri="{FF2B5EF4-FFF2-40B4-BE49-F238E27FC236}">
                  <a16:creationId xmlns:a16="http://schemas.microsoft.com/office/drawing/2014/main" id="{00000000-0008-0000-0500-00005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159</xdr:row>
          <xdr:rowOff>0</xdr:rowOff>
        </xdr:from>
        <xdr:to>
          <xdr:col>2</xdr:col>
          <xdr:colOff>0</xdr:colOff>
          <xdr:row>160</xdr:row>
          <xdr:rowOff>9525</xdr:rowOff>
        </xdr:to>
        <xdr:sp macro="" textlink="">
          <xdr:nvSpPr>
            <xdr:cNvPr id="40024" name="Check Box 88" hidden="1">
              <a:extLst>
                <a:ext uri="{63B3BB69-23CF-44E3-9099-C40C66FF867C}">
                  <a14:compatExt spid="_x0000_s40024"/>
                </a:ext>
                <a:ext uri="{FF2B5EF4-FFF2-40B4-BE49-F238E27FC236}">
                  <a16:creationId xmlns:a16="http://schemas.microsoft.com/office/drawing/2014/main" id="{00000000-0008-0000-0500-00005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156</xdr:row>
          <xdr:rowOff>0</xdr:rowOff>
        </xdr:from>
        <xdr:to>
          <xdr:col>2</xdr:col>
          <xdr:colOff>0</xdr:colOff>
          <xdr:row>157</xdr:row>
          <xdr:rowOff>9525</xdr:rowOff>
        </xdr:to>
        <xdr:sp macro="" textlink="">
          <xdr:nvSpPr>
            <xdr:cNvPr id="40025" name="Check Box 89" hidden="1">
              <a:extLst>
                <a:ext uri="{63B3BB69-23CF-44E3-9099-C40C66FF867C}">
                  <a14:compatExt spid="_x0000_s40025"/>
                </a:ext>
                <a:ext uri="{FF2B5EF4-FFF2-40B4-BE49-F238E27FC236}">
                  <a16:creationId xmlns:a16="http://schemas.microsoft.com/office/drawing/2014/main" id="{00000000-0008-0000-0500-00005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0</xdr:colOff>
          <xdr:row>17</xdr:row>
          <xdr:rowOff>0</xdr:rowOff>
        </xdr:to>
        <xdr:sp macro="" textlink="">
          <xdr:nvSpPr>
            <xdr:cNvPr id="54274" name="Kontrollkästchen 2" hidden="1">
              <a:extLst>
                <a:ext uri="{63B3BB69-23CF-44E3-9099-C40C66FF867C}">
                  <a14:compatExt spid="_x0000_s54274"/>
                </a:ext>
                <a:ext uri="{FF2B5EF4-FFF2-40B4-BE49-F238E27FC236}">
                  <a16:creationId xmlns:a16="http://schemas.microsoft.com/office/drawing/2014/main" id="{00000000-0008-0000-06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0</xdr:colOff>
          <xdr:row>15</xdr:row>
          <xdr:rowOff>0</xdr:rowOff>
        </xdr:to>
        <xdr:sp macro="" textlink="">
          <xdr:nvSpPr>
            <xdr:cNvPr id="69870" name="Kontrollkästchen 2" hidden="1">
              <a:extLst>
                <a:ext uri="{63B3BB69-23CF-44E3-9099-C40C66FF867C}">
                  <a14:compatExt spid="_x0000_s69870"/>
                </a:ext>
                <a:ext uri="{FF2B5EF4-FFF2-40B4-BE49-F238E27FC236}">
                  <a16:creationId xmlns:a16="http://schemas.microsoft.com/office/drawing/2014/main" id="{00000000-0008-0000-0600-0000E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0</xdr:colOff>
          <xdr:row>19</xdr:row>
          <xdr:rowOff>0</xdr:rowOff>
        </xdr:to>
        <xdr:sp macro="" textlink="">
          <xdr:nvSpPr>
            <xdr:cNvPr id="69871" name="Kontrollkästchen 2" hidden="1">
              <a:extLst>
                <a:ext uri="{63B3BB69-23CF-44E3-9099-C40C66FF867C}">
                  <a14:compatExt spid="_x0000_s69871"/>
                </a:ext>
                <a:ext uri="{FF2B5EF4-FFF2-40B4-BE49-F238E27FC236}">
                  <a16:creationId xmlns:a16="http://schemas.microsoft.com/office/drawing/2014/main" id="{00000000-0008-0000-0600-0000E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21</xdr:row>
          <xdr:rowOff>0</xdr:rowOff>
        </xdr:to>
        <xdr:sp macro="" textlink="">
          <xdr:nvSpPr>
            <xdr:cNvPr id="69872" name="Kontrollkästchen 2" hidden="1">
              <a:extLst>
                <a:ext uri="{63B3BB69-23CF-44E3-9099-C40C66FF867C}">
                  <a14:compatExt spid="_x0000_s69872"/>
                </a:ext>
                <a:ext uri="{FF2B5EF4-FFF2-40B4-BE49-F238E27FC236}">
                  <a16:creationId xmlns:a16="http://schemas.microsoft.com/office/drawing/2014/main" id="{00000000-0008-0000-0600-0000F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0</xdr:colOff>
          <xdr:row>27</xdr:row>
          <xdr:rowOff>0</xdr:rowOff>
        </xdr:to>
        <xdr:sp macro="" textlink="">
          <xdr:nvSpPr>
            <xdr:cNvPr id="69873" name="Kontrollkästchen 2" hidden="1">
              <a:extLst>
                <a:ext uri="{63B3BB69-23CF-44E3-9099-C40C66FF867C}">
                  <a14:compatExt spid="_x0000_s69873"/>
                </a:ext>
                <a:ext uri="{FF2B5EF4-FFF2-40B4-BE49-F238E27FC236}">
                  <a16:creationId xmlns:a16="http://schemas.microsoft.com/office/drawing/2014/main" id="{00000000-0008-0000-0600-0000F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0</xdr:colOff>
          <xdr:row>32</xdr:row>
          <xdr:rowOff>0</xdr:rowOff>
        </xdr:to>
        <xdr:sp macro="" textlink="">
          <xdr:nvSpPr>
            <xdr:cNvPr id="69874" name="Kontrollkästchen 2" hidden="1">
              <a:extLst>
                <a:ext uri="{63B3BB69-23CF-44E3-9099-C40C66FF867C}">
                  <a14:compatExt spid="_x0000_s69874"/>
                </a:ext>
                <a:ext uri="{FF2B5EF4-FFF2-40B4-BE49-F238E27FC236}">
                  <a16:creationId xmlns:a16="http://schemas.microsoft.com/office/drawing/2014/main" id="{00000000-0008-0000-0600-0000F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0</xdr:colOff>
          <xdr:row>34</xdr:row>
          <xdr:rowOff>0</xdr:rowOff>
        </xdr:to>
        <xdr:sp macro="" textlink="">
          <xdr:nvSpPr>
            <xdr:cNvPr id="69875" name="Kontrollkästchen 2" hidden="1">
              <a:extLst>
                <a:ext uri="{63B3BB69-23CF-44E3-9099-C40C66FF867C}">
                  <a14:compatExt spid="_x0000_s69875"/>
                </a:ext>
                <a:ext uri="{FF2B5EF4-FFF2-40B4-BE49-F238E27FC236}">
                  <a16:creationId xmlns:a16="http://schemas.microsoft.com/office/drawing/2014/main" id="{00000000-0008-0000-0600-0000F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0</xdr:colOff>
          <xdr:row>36</xdr:row>
          <xdr:rowOff>0</xdr:rowOff>
        </xdr:to>
        <xdr:sp macro="" textlink="">
          <xdr:nvSpPr>
            <xdr:cNvPr id="69876" name="Kontrollkästchen 2" hidden="1">
              <a:extLst>
                <a:ext uri="{63B3BB69-23CF-44E3-9099-C40C66FF867C}">
                  <a14:compatExt spid="_x0000_s69876"/>
                </a:ext>
                <a:ext uri="{FF2B5EF4-FFF2-40B4-BE49-F238E27FC236}">
                  <a16:creationId xmlns:a16="http://schemas.microsoft.com/office/drawing/2014/main" id="{00000000-0008-0000-0600-0000F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0</xdr:colOff>
          <xdr:row>38</xdr:row>
          <xdr:rowOff>0</xdr:rowOff>
        </xdr:to>
        <xdr:sp macro="" textlink="">
          <xdr:nvSpPr>
            <xdr:cNvPr id="69877" name="Kontrollkästchen 2" hidden="1">
              <a:extLst>
                <a:ext uri="{63B3BB69-23CF-44E3-9099-C40C66FF867C}">
                  <a14:compatExt spid="_x0000_s69877"/>
                </a:ext>
                <a:ext uri="{FF2B5EF4-FFF2-40B4-BE49-F238E27FC236}">
                  <a16:creationId xmlns:a16="http://schemas.microsoft.com/office/drawing/2014/main" id="{00000000-0008-0000-0600-0000F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0</xdr:colOff>
          <xdr:row>40</xdr:row>
          <xdr:rowOff>0</xdr:rowOff>
        </xdr:to>
        <xdr:sp macro="" textlink="">
          <xdr:nvSpPr>
            <xdr:cNvPr id="69878" name="Kontrollkästchen 2" hidden="1">
              <a:extLst>
                <a:ext uri="{63B3BB69-23CF-44E3-9099-C40C66FF867C}">
                  <a14:compatExt spid="_x0000_s69878"/>
                </a:ext>
                <a:ext uri="{FF2B5EF4-FFF2-40B4-BE49-F238E27FC236}">
                  <a16:creationId xmlns:a16="http://schemas.microsoft.com/office/drawing/2014/main" id="{00000000-0008-0000-0600-0000F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0</xdr:colOff>
          <xdr:row>42</xdr:row>
          <xdr:rowOff>0</xdr:rowOff>
        </xdr:to>
        <xdr:sp macro="" textlink="">
          <xdr:nvSpPr>
            <xdr:cNvPr id="69879" name="Kontrollkästchen 2" hidden="1">
              <a:extLst>
                <a:ext uri="{63B3BB69-23CF-44E3-9099-C40C66FF867C}">
                  <a14:compatExt spid="_x0000_s69879"/>
                </a:ext>
                <a:ext uri="{FF2B5EF4-FFF2-40B4-BE49-F238E27FC236}">
                  <a16:creationId xmlns:a16="http://schemas.microsoft.com/office/drawing/2014/main" id="{00000000-0008-0000-0600-0000F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0</xdr:colOff>
          <xdr:row>44</xdr:row>
          <xdr:rowOff>0</xdr:rowOff>
        </xdr:to>
        <xdr:sp macro="" textlink="">
          <xdr:nvSpPr>
            <xdr:cNvPr id="69880" name="Kontrollkästchen 2" hidden="1">
              <a:extLst>
                <a:ext uri="{63B3BB69-23CF-44E3-9099-C40C66FF867C}">
                  <a14:compatExt spid="_x0000_s69880"/>
                </a:ext>
                <a:ext uri="{FF2B5EF4-FFF2-40B4-BE49-F238E27FC236}">
                  <a16:creationId xmlns:a16="http://schemas.microsoft.com/office/drawing/2014/main" id="{00000000-0008-0000-0600-0000F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0</xdr:colOff>
          <xdr:row>46</xdr:row>
          <xdr:rowOff>0</xdr:rowOff>
        </xdr:to>
        <xdr:sp macro="" textlink="">
          <xdr:nvSpPr>
            <xdr:cNvPr id="69881" name="Kontrollkästchen 2" hidden="1">
              <a:extLst>
                <a:ext uri="{63B3BB69-23CF-44E3-9099-C40C66FF867C}">
                  <a14:compatExt spid="_x0000_s69881"/>
                </a:ext>
                <a:ext uri="{FF2B5EF4-FFF2-40B4-BE49-F238E27FC236}">
                  <a16:creationId xmlns:a16="http://schemas.microsoft.com/office/drawing/2014/main" id="{00000000-0008-0000-0600-0000F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0</xdr:colOff>
          <xdr:row>48</xdr:row>
          <xdr:rowOff>0</xdr:rowOff>
        </xdr:to>
        <xdr:sp macro="" textlink="">
          <xdr:nvSpPr>
            <xdr:cNvPr id="69882" name="Kontrollkästchen 2" hidden="1">
              <a:extLst>
                <a:ext uri="{63B3BB69-23CF-44E3-9099-C40C66FF867C}">
                  <a14:compatExt spid="_x0000_s69882"/>
                </a:ext>
                <a:ext uri="{FF2B5EF4-FFF2-40B4-BE49-F238E27FC236}">
                  <a16:creationId xmlns:a16="http://schemas.microsoft.com/office/drawing/2014/main" id="{00000000-0008-0000-0600-0000F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0</xdr:colOff>
          <xdr:row>50</xdr:row>
          <xdr:rowOff>0</xdr:rowOff>
        </xdr:to>
        <xdr:sp macro="" textlink="">
          <xdr:nvSpPr>
            <xdr:cNvPr id="69883" name="Kontrollkästchen 2" hidden="1">
              <a:extLst>
                <a:ext uri="{63B3BB69-23CF-44E3-9099-C40C66FF867C}">
                  <a14:compatExt spid="_x0000_s69883"/>
                </a:ext>
                <a:ext uri="{FF2B5EF4-FFF2-40B4-BE49-F238E27FC236}">
                  <a16:creationId xmlns:a16="http://schemas.microsoft.com/office/drawing/2014/main" id="{00000000-0008-0000-0600-0000F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0</xdr:colOff>
          <xdr:row>55</xdr:row>
          <xdr:rowOff>0</xdr:rowOff>
        </xdr:to>
        <xdr:sp macro="" textlink="">
          <xdr:nvSpPr>
            <xdr:cNvPr id="69884" name="Kontrollkästchen 2" hidden="1">
              <a:extLst>
                <a:ext uri="{63B3BB69-23CF-44E3-9099-C40C66FF867C}">
                  <a14:compatExt spid="_x0000_s69884"/>
                </a:ext>
                <a:ext uri="{FF2B5EF4-FFF2-40B4-BE49-F238E27FC236}">
                  <a16:creationId xmlns:a16="http://schemas.microsoft.com/office/drawing/2014/main" id="{00000000-0008-0000-0600-0000F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0</xdr:colOff>
          <xdr:row>57</xdr:row>
          <xdr:rowOff>0</xdr:rowOff>
        </xdr:to>
        <xdr:sp macro="" textlink="">
          <xdr:nvSpPr>
            <xdr:cNvPr id="69885" name="Check Box 1277" hidden="1">
              <a:extLst>
                <a:ext uri="{63B3BB69-23CF-44E3-9099-C40C66FF867C}">
                  <a14:compatExt spid="_x0000_s69885"/>
                </a:ext>
                <a:ext uri="{FF2B5EF4-FFF2-40B4-BE49-F238E27FC236}">
                  <a16:creationId xmlns:a16="http://schemas.microsoft.com/office/drawing/2014/main" id="{00000000-0008-0000-0600-0000F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0</xdr:colOff>
          <xdr:row>59</xdr:row>
          <xdr:rowOff>0</xdr:rowOff>
        </xdr:to>
        <xdr:sp macro="" textlink="">
          <xdr:nvSpPr>
            <xdr:cNvPr id="69886" name="Check Box 1278" hidden="1">
              <a:extLst>
                <a:ext uri="{63B3BB69-23CF-44E3-9099-C40C66FF867C}">
                  <a14:compatExt spid="_x0000_s69886"/>
                </a:ext>
                <a:ext uri="{FF2B5EF4-FFF2-40B4-BE49-F238E27FC236}">
                  <a16:creationId xmlns:a16="http://schemas.microsoft.com/office/drawing/2014/main" id="{00000000-0008-0000-0600-0000F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0</xdr:colOff>
          <xdr:row>61</xdr:row>
          <xdr:rowOff>0</xdr:rowOff>
        </xdr:to>
        <xdr:sp macro="" textlink="">
          <xdr:nvSpPr>
            <xdr:cNvPr id="69887" name="Check Box 1279" hidden="1">
              <a:extLst>
                <a:ext uri="{63B3BB69-23CF-44E3-9099-C40C66FF867C}">
                  <a14:compatExt spid="_x0000_s69887"/>
                </a:ext>
                <a:ext uri="{FF2B5EF4-FFF2-40B4-BE49-F238E27FC236}">
                  <a16:creationId xmlns:a16="http://schemas.microsoft.com/office/drawing/2014/main" id="{00000000-0008-0000-0600-0000F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80</xdr:row>
          <xdr:rowOff>0</xdr:rowOff>
        </xdr:from>
        <xdr:to>
          <xdr:col>2</xdr:col>
          <xdr:colOff>0</xdr:colOff>
          <xdr:row>81</xdr:row>
          <xdr:rowOff>0</xdr:rowOff>
        </xdr:to>
        <xdr:sp macro="" textlink="">
          <xdr:nvSpPr>
            <xdr:cNvPr id="69888" name="Check Box 1280" hidden="1">
              <a:extLst>
                <a:ext uri="{63B3BB69-23CF-44E3-9099-C40C66FF867C}">
                  <a14:compatExt spid="_x0000_s69888"/>
                </a:ext>
                <a:ext uri="{FF2B5EF4-FFF2-40B4-BE49-F238E27FC236}">
                  <a16:creationId xmlns:a16="http://schemas.microsoft.com/office/drawing/2014/main" id="{00000000-0008-0000-0600-000000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82</xdr:row>
          <xdr:rowOff>0</xdr:rowOff>
        </xdr:from>
        <xdr:to>
          <xdr:col>2</xdr:col>
          <xdr:colOff>0</xdr:colOff>
          <xdr:row>83</xdr:row>
          <xdr:rowOff>0</xdr:rowOff>
        </xdr:to>
        <xdr:sp macro="" textlink="">
          <xdr:nvSpPr>
            <xdr:cNvPr id="69889" name="Check Box 1281" hidden="1">
              <a:extLst>
                <a:ext uri="{63B3BB69-23CF-44E3-9099-C40C66FF867C}">
                  <a14:compatExt spid="_x0000_s69889"/>
                </a:ext>
                <a:ext uri="{FF2B5EF4-FFF2-40B4-BE49-F238E27FC236}">
                  <a16:creationId xmlns:a16="http://schemas.microsoft.com/office/drawing/2014/main" id="{00000000-0008-0000-0600-000001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84</xdr:row>
          <xdr:rowOff>0</xdr:rowOff>
        </xdr:from>
        <xdr:to>
          <xdr:col>2</xdr:col>
          <xdr:colOff>0</xdr:colOff>
          <xdr:row>85</xdr:row>
          <xdr:rowOff>0</xdr:rowOff>
        </xdr:to>
        <xdr:sp macro="" textlink="">
          <xdr:nvSpPr>
            <xdr:cNvPr id="69890" name="Check Box 1282" hidden="1">
              <a:extLst>
                <a:ext uri="{63B3BB69-23CF-44E3-9099-C40C66FF867C}">
                  <a14:compatExt spid="_x0000_s69890"/>
                </a:ext>
                <a:ext uri="{FF2B5EF4-FFF2-40B4-BE49-F238E27FC236}">
                  <a16:creationId xmlns:a16="http://schemas.microsoft.com/office/drawing/2014/main" id="{00000000-0008-0000-0600-000002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2</xdr:col>
          <xdr:colOff>0</xdr:colOff>
          <xdr:row>87</xdr:row>
          <xdr:rowOff>0</xdr:rowOff>
        </xdr:to>
        <xdr:sp macro="" textlink="">
          <xdr:nvSpPr>
            <xdr:cNvPr id="69891" name="Check Box 1283" hidden="1">
              <a:extLst>
                <a:ext uri="{63B3BB69-23CF-44E3-9099-C40C66FF867C}">
                  <a14:compatExt spid="_x0000_s69891"/>
                </a:ext>
                <a:ext uri="{FF2B5EF4-FFF2-40B4-BE49-F238E27FC236}">
                  <a16:creationId xmlns:a16="http://schemas.microsoft.com/office/drawing/2014/main" id="{00000000-0008-0000-0600-000003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91</xdr:row>
          <xdr:rowOff>0</xdr:rowOff>
        </xdr:from>
        <xdr:to>
          <xdr:col>2</xdr:col>
          <xdr:colOff>0</xdr:colOff>
          <xdr:row>92</xdr:row>
          <xdr:rowOff>0</xdr:rowOff>
        </xdr:to>
        <xdr:sp macro="" textlink="">
          <xdr:nvSpPr>
            <xdr:cNvPr id="69899" name="Check Box 1291" hidden="1">
              <a:extLst>
                <a:ext uri="{63B3BB69-23CF-44E3-9099-C40C66FF867C}">
                  <a14:compatExt spid="_x0000_s69899"/>
                </a:ext>
                <a:ext uri="{FF2B5EF4-FFF2-40B4-BE49-F238E27FC236}">
                  <a16:creationId xmlns:a16="http://schemas.microsoft.com/office/drawing/2014/main" id="{00000000-0008-0000-0600-00000B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93</xdr:row>
          <xdr:rowOff>0</xdr:rowOff>
        </xdr:from>
        <xdr:to>
          <xdr:col>2</xdr:col>
          <xdr:colOff>0</xdr:colOff>
          <xdr:row>94</xdr:row>
          <xdr:rowOff>0</xdr:rowOff>
        </xdr:to>
        <xdr:sp macro="" textlink="">
          <xdr:nvSpPr>
            <xdr:cNvPr id="69900" name="Check Box 1292" hidden="1">
              <a:extLst>
                <a:ext uri="{63B3BB69-23CF-44E3-9099-C40C66FF867C}">
                  <a14:compatExt spid="_x0000_s69900"/>
                </a:ext>
                <a:ext uri="{FF2B5EF4-FFF2-40B4-BE49-F238E27FC236}">
                  <a16:creationId xmlns:a16="http://schemas.microsoft.com/office/drawing/2014/main" id="{00000000-0008-0000-0600-00000C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95</xdr:row>
          <xdr:rowOff>0</xdr:rowOff>
        </xdr:from>
        <xdr:to>
          <xdr:col>2</xdr:col>
          <xdr:colOff>0</xdr:colOff>
          <xdr:row>96</xdr:row>
          <xdr:rowOff>0</xdr:rowOff>
        </xdr:to>
        <xdr:sp macro="" textlink="">
          <xdr:nvSpPr>
            <xdr:cNvPr id="69901" name="Check Box 1293" hidden="1">
              <a:extLst>
                <a:ext uri="{63B3BB69-23CF-44E3-9099-C40C66FF867C}">
                  <a14:compatExt spid="_x0000_s69901"/>
                </a:ext>
                <a:ext uri="{FF2B5EF4-FFF2-40B4-BE49-F238E27FC236}">
                  <a16:creationId xmlns:a16="http://schemas.microsoft.com/office/drawing/2014/main" id="{00000000-0008-0000-0600-00000D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97</xdr:row>
          <xdr:rowOff>0</xdr:rowOff>
        </xdr:from>
        <xdr:to>
          <xdr:col>2</xdr:col>
          <xdr:colOff>0</xdr:colOff>
          <xdr:row>98</xdr:row>
          <xdr:rowOff>0</xdr:rowOff>
        </xdr:to>
        <xdr:sp macro="" textlink="">
          <xdr:nvSpPr>
            <xdr:cNvPr id="69902" name="Check Box 1294" hidden="1">
              <a:extLst>
                <a:ext uri="{63B3BB69-23CF-44E3-9099-C40C66FF867C}">
                  <a14:compatExt spid="_x0000_s69902"/>
                </a:ext>
                <a:ext uri="{FF2B5EF4-FFF2-40B4-BE49-F238E27FC236}">
                  <a16:creationId xmlns:a16="http://schemas.microsoft.com/office/drawing/2014/main" id="{00000000-0008-0000-0600-00000E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111</xdr:row>
          <xdr:rowOff>0</xdr:rowOff>
        </xdr:from>
        <xdr:to>
          <xdr:col>2</xdr:col>
          <xdr:colOff>0</xdr:colOff>
          <xdr:row>112</xdr:row>
          <xdr:rowOff>0</xdr:rowOff>
        </xdr:to>
        <xdr:sp macro="" textlink="">
          <xdr:nvSpPr>
            <xdr:cNvPr id="69903" name="Check Box 1295" hidden="1">
              <a:extLst>
                <a:ext uri="{63B3BB69-23CF-44E3-9099-C40C66FF867C}">
                  <a14:compatExt spid="_x0000_s69903"/>
                </a:ext>
                <a:ext uri="{FF2B5EF4-FFF2-40B4-BE49-F238E27FC236}">
                  <a16:creationId xmlns:a16="http://schemas.microsoft.com/office/drawing/2014/main" id="{00000000-0008-0000-0600-00000F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116</xdr:row>
          <xdr:rowOff>0</xdr:rowOff>
        </xdr:from>
        <xdr:to>
          <xdr:col>2</xdr:col>
          <xdr:colOff>0</xdr:colOff>
          <xdr:row>117</xdr:row>
          <xdr:rowOff>0</xdr:rowOff>
        </xdr:to>
        <xdr:sp macro="" textlink="">
          <xdr:nvSpPr>
            <xdr:cNvPr id="69904" name="Check Box 1296" hidden="1">
              <a:extLst>
                <a:ext uri="{63B3BB69-23CF-44E3-9099-C40C66FF867C}">
                  <a14:compatExt spid="_x0000_s69904"/>
                </a:ext>
                <a:ext uri="{FF2B5EF4-FFF2-40B4-BE49-F238E27FC236}">
                  <a16:creationId xmlns:a16="http://schemas.microsoft.com/office/drawing/2014/main" id="{00000000-0008-0000-0600-000010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118</xdr:row>
          <xdr:rowOff>0</xdr:rowOff>
        </xdr:from>
        <xdr:to>
          <xdr:col>2</xdr:col>
          <xdr:colOff>0</xdr:colOff>
          <xdr:row>119</xdr:row>
          <xdr:rowOff>0</xdr:rowOff>
        </xdr:to>
        <xdr:sp macro="" textlink="">
          <xdr:nvSpPr>
            <xdr:cNvPr id="69905" name="Check Box 1297" hidden="1">
              <a:extLst>
                <a:ext uri="{63B3BB69-23CF-44E3-9099-C40C66FF867C}">
                  <a14:compatExt spid="_x0000_s69905"/>
                </a:ext>
                <a:ext uri="{FF2B5EF4-FFF2-40B4-BE49-F238E27FC236}">
                  <a16:creationId xmlns:a16="http://schemas.microsoft.com/office/drawing/2014/main" id="{00000000-0008-0000-0600-000011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120</xdr:row>
          <xdr:rowOff>0</xdr:rowOff>
        </xdr:from>
        <xdr:to>
          <xdr:col>2</xdr:col>
          <xdr:colOff>0</xdr:colOff>
          <xdr:row>121</xdr:row>
          <xdr:rowOff>0</xdr:rowOff>
        </xdr:to>
        <xdr:sp macro="" textlink="">
          <xdr:nvSpPr>
            <xdr:cNvPr id="69906" name="Check Box 1298" hidden="1">
              <a:extLst>
                <a:ext uri="{63B3BB69-23CF-44E3-9099-C40C66FF867C}">
                  <a14:compatExt spid="_x0000_s69906"/>
                </a:ext>
                <a:ext uri="{FF2B5EF4-FFF2-40B4-BE49-F238E27FC236}">
                  <a16:creationId xmlns:a16="http://schemas.microsoft.com/office/drawing/2014/main" id="{00000000-0008-0000-0600-000012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122</xdr:row>
          <xdr:rowOff>0</xdr:rowOff>
        </xdr:from>
        <xdr:to>
          <xdr:col>2</xdr:col>
          <xdr:colOff>0</xdr:colOff>
          <xdr:row>123</xdr:row>
          <xdr:rowOff>0</xdr:rowOff>
        </xdr:to>
        <xdr:sp macro="" textlink="">
          <xdr:nvSpPr>
            <xdr:cNvPr id="69907" name="Check Box 1299" hidden="1">
              <a:extLst>
                <a:ext uri="{63B3BB69-23CF-44E3-9099-C40C66FF867C}">
                  <a14:compatExt spid="_x0000_s69907"/>
                </a:ext>
                <a:ext uri="{FF2B5EF4-FFF2-40B4-BE49-F238E27FC236}">
                  <a16:creationId xmlns:a16="http://schemas.microsoft.com/office/drawing/2014/main" id="{00000000-0008-0000-0600-000013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124</xdr:row>
          <xdr:rowOff>0</xdr:rowOff>
        </xdr:from>
        <xdr:to>
          <xdr:col>2</xdr:col>
          <xdr:colOff>0</xdr:colOff>
          <xdr:row>125</xdr:row>
          <xdr:rowOff>0</xdr:rowOff>
        </xdr:to>
        <xdr:sp macro="" textlink="">
          <xdr:nvSpPr>
            <xdr:cNvPr id="69908" name="Check Box 1300" hidden="1">
              <a:extLst>
                <a:ext uri="{63B3BB69-23CF-44E3-9099-C40C66FF867C}">
                  <a14:compatExt spid="_x0000_s69908"/>
                </a:ext>
                <a:ext uri="{FF2B5EF4-FFF2-40B4-BE49-F238E27FC236}">
                  <a16:creationId xmlns:a16="http://schemas.microsoft.com/office/drawing/2014/main" id="{00000000-0008-0000-0600-000014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129</xdr:row>
          <xdr:rowOff>0</xdr:rowOff>
        </xdr:from>
        <xdr:to>
          <xdr:col>2</xdr:col>
          <xdr:colOff>0</xdr:colOff>
          <xdr:row>130</xdr:row>
          <xdr:rowOff>0</xdr:rowOff>
        </xdr:to>
        <xdr:sp macro="" textlink="">
          <xdr:nvSpPr>
            <xdr:cNvPr id="69910" name="Check Box 1302" hidden="1">
              <a:extLst>
                <a:ext uri="{63B3BB69-23CF-44E3-9099-C40C66FF867C}">
                  <a14:compatExt spid="_x0000_s69910"/>
                </a:ext>
                <a:ext uri="{FF2B5EF4-FFF2-40B4-BE49-F238E27FC236}">
                  <a16:creationId xmlns:a16="http://schemas.microsoft.com/office/drawing/2014/main" id="{00000000-0008-0000-0600-000016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135</xdr:row>
          <xdr:rowOff>0</xdr:rowOff>
        </xdr:from>
        <xdr:to>
          <xdr:col>2</xdr:col>
          <xdr:colOff>0</xdr:colOff>
          <xdr:row>136</xdr:row>
          <xdr:rowOff>0</xdr:rowOff>
        </xdr:to>
        <xdr:sp macro="" textlink="">
          <xdr:nvSpPr>
            <xdr:cNvPr id="69911" name="Check Box 1303" hidden="1">
              <a:extLst>
                <a:ext uri="{63B3BB69-23CF-44E3-9099-C40C66FF867C}">
                  <a14:compatExt spid="_x0000_s69911"/>
                </a:ext>
                <a:ext uri="{FF2B5EF4-FFF2-40B4-BE49-F238E27FC236}">
                  <a16:creationId xmlns:a16="http://schemas.microsoft.com/office/drawing/2014/main" id="{00000000-0008-0000-0600-000017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137</xdr:row>
          <xdr:rowOff>0</xdr:rowOff>
        </xdr:from>
        <xdr:to>
          <xdr:col>2</xdr:col>
          <xdr:colOff>0</xdr:colOff>
          <xdr:row>138</xdr:row>
          <xdr:rowOff>0</xdr:rowOff>
        </xdr:to>
        <xdr:sp macro="" textlink="">
          <xdr:nvSpPr>
            <xdr:cNvPr id="69912" name="Check Box 1304" hidden="1">
              <a:extLst>
                <a:ext uri="{63B3BB69-23CF-44E3-9099-C40C66FF867C}">
                  <a14:compatExt spid="_x0000_s69912"/>
                </a:ext>
                <a:ext uri="{FF2B5EF4-FFF2-40B4-BE49-F238E27FC236}">
                  <a16:creationId xmlns:a16="http://schemas.microsoft.com/office/drawing/2014/main" id="{00000000-0008-0000-0600-000018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142</xdr:row>
          <xdr:rowOff>0</xdr:rowOff>
        </xdr:from>
        <xdr:to>
          <xdr:col>2</xdr:col>
          <xdr:colOff>0</xdr:colOff>
          <xdr:row>143</xdr:row>
          <xdr:rowOff>0</xdr:rowOff>
        </xdr:to>
        <xdr:sp macro="" textlink="">
          <xdr:nvSpPr>
            <xdr:cNvPr id="69913" name="Check Box 1305" hidden="1">
              <a:extLst>
                <a:ext uri="{63B3BB69-23CF-44E3-9099-C40C66FF867C}">
                  <a14:compatExt spid="_x0000_s69913"/>
                </a:ext>
                <a:ext uri="{FF2B5EF4-FFF2-40B4-BE49-F238E27FC236}">
                  <a16:creationId xmlns:a16="http://schemas.microsoft.com/office/drawing/2014/main" id="{00000000-0008-0000-0600-000019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144</xdr:row>
          <xdr:rowOff>0</xdr:rowOff>
        </xdr:from>
        <xdr:to>
          <xdr:col>2</xdr:col>
          <xdr:colOff>0</xdr:colOff>
          <xdr:row>145</xdr:row>
          <xdr:rowOff>0</xdr:rowOff>
        </xdr:to>
        <xdr:sp macro="" textlink="">
          <xdr:nvSpPr>
            <xdr:cNvPr id="69914" name="Check Box 1306" hidden="1">
              <a:extLst>
                <a:ext uri="{63B3BB69-23CF-44E3-9099-C40C66FF867C}">
                  <a14:compatExt spid="_x0000_s69914"/>
                </a:ext>
                <a:ext uri="{FF2B5EF4-FFF2-40B4-BE49-F238E27FC236}">
                  <a16:creationId xmlns:a16="http://schemas.microsoft.com/office/drawing/2014/main" id="{00000000-0008-0000-0600-00001A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146</xdr:row>
          <xdr:rowOff>0</xdr:rowOff>
        </xdr:from>
        <xdr:to>
          <xdr:col>2</xdr:col>
          <xdr:colOff>0</xdr:colOff>
          <xdr:row>147</xdr:row>
          <xdr:rowOff>0</xdr:rowOff>
        </xdr:to>
        <xdr:sp macro="" textlink="">
          <xdr:nvSpPr>
            <xdr:cNvPr id="69915" name="Check Box 1307" hidden="1">
              <a:extLst>
                <a:ext uri="{63B3BB69-23CF-44E3-9099-C40C66FF867C}">
                  <a14:compatExt spid="_x0000_s69915"/>
                </a:ext>
                <a:ext uri="{FF2B5EF4-FFF2-40B4-BE49-F238E27FC236}">
                  <a16:creationId xmlns:a16="http://schemas.microsoft.com/office/drawing/2014/main" id="{00000000-0008-0000-0600-00001B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151</xdr:row>
          <xdr:rowOff>0</xdr:rowOff>
        </xdr:from>
        <xdr:to>
          <xdr:col>2</xdr:col>
          <xdr:colOff>0</xdr:colOff>
          <xdr:row>152</xdr:row>
          <xdr:rowOff>19050</xdr:rowOff>
        </xdr:to>
        <xdr:sp macro="" textlink="">
          <xdr:nvSpPr>
            <xdr:cNvPr id="69916" name="Check Box 1308" hidden="1">
              <a:extLst>
                <a:ext uri="{63B3BB69-23CF-44E3-9099-C40C66FF867C}">
                  <a14:compatExt spid="_x0000_s69916"/>
                </a:ext>
                <a:ext uri="{FF2B5EF4-FFF2-40B4-BE49-F238E27FC236}">
                  <a16:creationId xmlns:a16="http://schemas.microsoft.com/office/drawing/2014/main" id="{00000000-0008-0000-0600-00001C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153</xdr:row>
          <xdr:rowOff>0</xdr:rowOff>
        </xdr:from>
        <xdr:to>
          <xdr:col>2</xdr:col>
          <xdr:colOff>0</xdr:colOff>
          <xdr:row>154</xdr:row>
          <xdr:rowOff>19050</xdr:rowOff>
        </xdr:to>
        <xdr:sp macro="" textlink="">
          <xdr:nvSpPr>
            <xdr:cNvPr id="69920" name="Check Box 1312" hidden="1">
              <a:extLst>
                <a:ext uri="{63B3BB69-23CF-44E3-9099-C40C66FF867C}">
                  <a14:compatExt spid="_x0000_s69920"/>
                </a:ext>
                <a:ext uri="{FF2B5EF4-FFF2-40B4-BE49-F238E27FC236}">
                  <a16:creationId xmlns:a16="http://schemas.microsoft.com/office/drawing/2014/main" id="{00000000-0008-0000-0600-000020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155</xdr:row>
          <xdr:rowOff>0</xdr:rowOff>
        </xdr:from>
        <xdr:to>
          <xdr:col>2</xdr:col>
          <xdr:colOff>0</xdr:colOff>
          <xdr:row>156</xdr:row>
          <xdr:rowOff>19050</xdr:rowOff>
        </xdr:to>
        <xdr:sp macro="" textlink="">
          <xdr:nvSpPr>
            <xdr:cNvPr id="69921" name="Check Box 1313" hidden="1">
              <a:extLst>
                <a:ext uri="{63B3BB69-23CF-44E3-9099-C40C66FF867C}">
                  <a14:compatExt spid="_x0000_s69921"/>
                </a:ext>
                <a:ext uri="{FF2B5EF4-FFF2-40B4-BE49-F238E27FC236}">
                  <a16:creationId xmlns:a16="http://schemas.microsoft.com/office/drawing/2014/main" id="{00000000-0008-0000-0600-000021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157</xdr:row>
          <xdr:rowOff>0</xdr:rowOff>
        </xdr:from>
        <xdr:to>
          <xdr:col>2</xdr:col>
          <xdr:colOff>0</xdr:colOff>
          <xdr:row>158</xdr:row>
          <xdr:rowOff>0</xdr:rowOff>
        </xdr:to>
        <xdr:sp macro="" textlink="">
          <xdr:nvSpPr>
            <xdr:cNvPr id="69925" name="Check Box 1317" hidden="1">
              <a:extLst>
                <a:ext uri="{63B3BB69-23CF-44E3-9099-C40C66FF867C}">
                  <a14:compatExt spid="_x0000_s69925"/>
                </a:ext>
                <a:ext uri="{FF2B5EF4-FFF2-40B4-BE49-F238E27FC236}">
                  <a16:creationId xmlns:a16="http://schemas.microsoft.com/office/drawing/2014/main" id="{00000000-0008-0000-0600-000025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159</xdr:row>
          <xdr:rowOff>0</xdr:rowOff>
        </xdr:from>
        <xdr:to>
          <xdr:col>2</xdr:col>
          <xdr:colOff>0</xdr:colOff>
          <xdr:row>160</xdr:row>
          <xdr:rowOff>19050</xdr:rowOff>
        </xdr:to>
        <xdr:sp macro="" textlink="">
          <xdr:nvSpPr>
            <xdr:cNvPr id="69926" name="Check Box 1318" hidden="1">
              <a:extLst>
                <a:ext uri="{63B3BB69-23CF-44E3-9099-C40C66FF867C}">
                  <a14:compatExt spid="_x0000_s69926"/>
                </a:ext>
                <a:ext uri="{FF2B5EF4-FFF2-40B4-BE49-F238E27FC236}">
                  <a16:creationId xmlns:a16="http://schemas.microsoft.com/office/drawing/2014/main" id="{00000000-0008-0000-0600-000026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161</xdr:row>
          <xdr:rowOff>0</xdr:rowOff>
        </xdr:from>
        <xdr:to>
          <xdr:col>2</xdr:col>
          <xdr:colOff>0</xdr:colOff>
          <xdr:row>162</xdr:row>
          <xdr:rowOff>19050</xdr:rowOff>
        </xdr:to>
        <xdr:sp macro="" textlink="">
          <xdr:nvSpPr>
            <xdr:cNvPr id="69927" name="Check Box 1319" hidden="1">
              <a:extLst>
                <a:ext uri="{63B3BB69-23CF-44E3-9099-C40C66FF867C}">
                  <a14:compatExt spid="_x0000_s69927"/>
                </a:ext>
                <a:ext uri="{FF2B5EF4-FFF2-40B4-BE49-F238E27FC236}">
                  <a16:creationId xmlns:a16="http://schemas.microsoft.com/office/drawing/2014/main" id="{00000000-0008-0000-0600-000027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163</xdr:row>
          <xdr:rowOff>0</xdr:rowOff>
        </xdr:from>
        <xdr:to>
          <xdr:col>2</xdr:col>
          <xdr:colOff>0</xdr:colOff>
          <xdr:row>164</xdr:row>
          <xdr:rowOff>9525</xdr:rowOff>
        </xdr:to>
        <xdr:sp macro="" textlink="">
          <xdr:nvSpPr>
            <xdr:cNvPr id="69928" name="Check Box 1320" hidden="1">
              <a:extLst>
                <a:ext uri="{63B3BB69-23CF-44E3-9099-C40C66FF867C}">
                  <a14:compatExt spid="_x0000_s69928"/>
                </a:ext>
                <a:ext uri="{FF2B5EF4-FFF2-40B4-BE49-F238E27FC236}">
                  <a16:creationId xmlns:a16="http://schemas.microsoft.com/office/drawing/2014/main" id="{00000000-0008-0000-0600-000028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168</xdr:row>
          <xdr:rowOff>0</xdr:rowOff>
        </xdr:from>
        <xdr:to>
          <xdr:col>2</xdr:col>
          <xdr:colOff>0</xdr:colOff>
          <xdr:row>169</xdr:row>
          <xdr:rowOff>0</xdr:rowOff>
        </xdr:to>
        <xdr:sp macro="" textlink="">
          <xdr:nvSpPr>
            <xdr:cNvPr id="69930" name="Check Box 1322" hidden="1">
              <a:extLst>
                <a:ext uri="{63B3BB69-23CF-44E3-9099-C40C66FF867C}">
                  <a14:compatExt spid="_x0000_s69930"/>
                </a:ext>
                <a:ext uri="{FF2B5EF4-FFF2-40B4-BE49-F238E27FC236}">
                  <a16:creationId xmlns:a16="http://schemas.microsoft.com/office/drawing/2014/main" id="{00000000-0008-0000-0600-00002A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176</xdr:row>
          <xdr:rowOff>0</xdr:rowOff>
        </xdr:from>
        <xdr:to>
          <xdr:col>2</xdr:col>
          <xdr:colOff>0</xdr:colOff>
          <xdr:row>177</xdr:row>
          <xdr:rowOff>19050</xdr:rowOff>
        </xdr:to>
        <xdr:sp macro="" textlink="">
          <xdr:nvSpPr>
            <xdr:cNvPr id="69931" name="Check Box 1323" hidden="1">
              <a:extLst>
                <a:ext uri="{63B3BB69-23CF-44E3-9099-C40C66FF867C}">
                  <a14:compatExt spid="_x0000_s69931"/>
                </a:ext>
                <a:ext uri="{FF2B5EF4-FFF2-40B4-BE49-F238E27FC236}">
                  <a16:creationId xmlns:a16="http://schemas.microsoft.com/office/drawing/2014/main" id="{00000000-0008-0000-0600-00002B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0</xdr:colOff>
          <xdr:row>23</xdr:row>
          <xdr:rowOff>0</xdr:rowOff>
        </xdr:to>
        <xdr:sp macro="" textlink="">
          <xdr:nvSpPr>
            <xdr:cNvPr id="69932" name="Check Box 1324" hidden="1">
              <a:extLst>
                <a:ext uri="{63B3BB69-23CF-44E3-9099-C40C66FF867C}">
                  <a14:compatExt spid="_x0000_s69932"/>
                </a:ext>
                <a:ext uri="{FF2B5EF4-FFF2-40B4-BE49-F238E27FC236}">
                  <a16:creationId xmlns:a16="http://schemas.microsoft.com/office/drawing/2014/main" id="{00000000-0008-0000-0600-00002C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0</xdr:colOff>
          <xdr:row>25</xdr:row>
          <xdr:rowOff>0</xdr:rowOff>
        </xdr:to>
        <xdr:sp macro="" textlink="">
          <xdr:nvSpPr>
            <xdr:cNvPr id="69933" name="Check Box 1325" hidden="1">
              <a:extLst>
                <a:ext uri="{63B3BB69-23CF-44E3-9099-C40C66FF867C}">
                  <a14:compatExt spid="_x0000_s69933"/>
                </a:ext>
                <a:ext uri="{FF2B5EF4-FFF2-40B4-BE49-F238E27FC236}">
                  <a16:creationId xmlns:a16="http://schemas.microsoft.com/office/drawing/2014/main" id="{00000000-0008-0000-0600-00002D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0</xdr:colOff>
          <xdr:row>63</xdr:row>
          <xdr:rowOff>0</xdr:rowOff>
        </xdr:to>
        <xdr:sp macro="" textlink="">
          <xdr:nvSpPr>
            <xdr:cNvPr id="69934" name="Check Box 1326" hidden="1">
              <a:extLst>
                <a:ext uri="{63B3BB69-23CF-44E3-9099-C40C66FF867C}">
                  <a14:compatExt spid="_x0000_s69934"/>
                </a:ext>
                <a:ext uri="{FF2B5EF4-FFF2-40B4-BE49-F238E27FC236}">
                  <a16:creationId xmlns:a16="http://schemas.microsoft.com/office/drawing/2014/main" id="{00000000-0008-0000-0600-00002E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0</xdr:rowOff>
        </xdr:from>
        <xdr:to>
          <xdr:col>2</xdr:col>
          <xdr:colOff>0</xdr:colOff>
          <xdr:row>65</xdr:row>
          <xdr:rowOff>0</xdr:rowOff>
        </xdr:to>
        <xdr:sp macro="" textlink="">
          <xdr:nvSpPr>
            <xdr:cNvPr id="69935" name="Check Box 1327" hidden="1">
              <a:extLst>
                <a:ext uri="{63B3BB69-23CF-44E3-9099-C40C66FF867C}">
                  <a14:compatExt spid="_x0000_s69935"/>
                </a:ext>
                <a:ext uri="{FF2B5EF4-FFF2-40B4-BE49-F238E27FC236}">
                  <a16:creationId xmlns:a16="http://schemas.microsoft.com/office/drawing/2014/main" id="{00000000-0008-0000-0600-00002F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0</xdr:colOff>
          <xdr:row>67</xdr:row>
          <xdr:rowOff>0</xdr:rowOff>
        </xdr:to>
        <xdr:sp macro="" textlink="">
          <xdr:nvSpPr>
            <xdr:cNvPr id="69936" name="Check Box 1328" hidden="1">
              <a:extLst>
                <a:ext uri="{63B3BB69-23CF-44E3-9099-C40C66FF867C}">
                  <a14:compatExt spid="_x0000_s69936"/>
                </a:ext>
                <a:ext uri="{FF2B5EF4-FFF2-40B4-BE49-F238E27FC236}">
                  <a16:creationId xmlns:a16="http://schemas.microsoft.com/office/drawing/2014/main" id="{00000000-0008-0000-0600-000030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0</xdr:rowOff>
        </xdr:from>
        <xdr:to>
          <xdr:col>2</xdr:col>
          <xdr:colOff>0</xdr:colOff>
          <xdr:row>69</xdr:row>
          <xdr:rowOff>0</xdr:rowOff>
        </xdr:to>
        <xdr:sp macro="" textlink="">
          <xdr:nvSpPr>
            <xdr:cNvPr id="69937" name="Check Box 1329" hidden="1">
              <a:extLst>
                <a:ext uri="{63B3BB69-23CF-44E3-9099-C40C66FF867C}">
                  <a14:compatExt spid="_x0000_s69937"/>
                </a:ext>
                <a:ext uri="{FF2B5EF4-FFF2-40B4-BE49-F238E27FC236}">
                  <a16:creationId xmlns:a16="http://schemas.microsoft.com/office/drawing/2014/main" id="{00000000-0008-0000-0600-000031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70</xdr:row>
          <xdr:rowOff>0</xdr:rowOff>
        </xdr:from>
        <xdr:to>
          <xdr:col>2</xdr:col>
          <xdr:colOff>0</xdr:colOff>
          <xdr:row>71</xdr:row>
          <xdr:rowOff>0</xdr:rowOff>
        </xdr:to>
        <xdr:sp macro="" textlink="">
          <xdr:nvSpPr>
            <xdr:cNvPr id="69938" name="Check Box 1330" hidden="1">
              <a:extLst>
                <a:ext uri="{63B3BB69-23CF-44E3-9099-C40C66FF867C}">
                  <a14:compatExt spid="_x0000_s69938"/>
                </a:ext>
                <a:ext uri="{FF2B5EF4-FFF2-40B4-BE49-F238E27FC236}">
                  <a16:creationId xmlns:a16="http://schemas.microsoft.com/office/drawing/2014/main" id="{00000000-0008-0000-0600-000032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2</xdr:col>
          <xdr:colOff>0</xdr:colOff>
          <xdr:row>73</xdr:row>
          <xdr:rowOff>0</xdr:rowOff>
        </xdr:to>
        <xdr:sp macro="" textlink="">
          <xdr:nvSpPr>
            <xdr:cNvPr id="69939" name="Check Box 1331" hidden="1">
              <a:extLst>
                <a:ext uri="{63B3BB69-23CF-44E3-9099-C40C66FF867C}">
                  <a14:compatExt spid="_x0000_s69939"/>
                </a:ext>
                <a:ext uri="{FF2B5EF4-FFF2-40B4-BE49-F238E27FC236}">
                  <a16:creationId xmlns:a16="http://schemas.microsoft.com/office/drawing/2014/main" id="{00000000-0008-0000-0600-000033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0</xdr:rowOff>
        </xdr:from>
        <xdr:to>
          <xdr:col>2</xdr:col>
          <xdr:colOff>0</xdr:colOff>
          <xdr:row>75</xdr:row>
          <xdr:rowOff>0</xdr:rowOff>
        </xdr:to>
        <xdr:sp macro="" textlink="">
          <xdr:nvSpPr>
            <xdr:cNvPr id="69940" name="Check Box 1332" hidden="1">
              <a:extLst>
                <a:ext uri="{63B3BB69-23CF-44E3-9099-C40C66FF867C}">
                  <a14:compatExt spid="_x0000_s69940"/>
                </a:ext>
                <a:ext uri="{FF2B5EF4-FFF2-40B4-BE49-F238E27FC236}">
                  <a16:creationId xmlns:a16="http://schemas.microsoft.com/office/drawing/2014/main" id="{00000000-0008-0000-0600-000034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76</xdr:row>
          <xdr:rowOff>0</xdr:rowOff>
        </xdr:from>
        <xdr:to>
          <xdr:col>2</xdr:col>
          <xdr:colOff>0</xdr:colOff>
          <xdr:row>77</xdr:row>
          <xdr:rowOff>0</xdr:rowOff>
        </xdr:to>
        <xdr:sp macro="" textlink="">
          <xdr:nvSpPr>
            <xdr:cNvPr id="69941" name="Check Box 1333" hidden="1">
              <a:extLst>
                <a:ext uri="{63B3BB69-23CF-44E3-9099-C40C66FF867C}">
                  <a14:compatExt spid="_x0000_s69941"/>
                </a:ext>
                <a:ext uri="{FF2B5EF4-FFF2-40B4-BE49-F238E27FC236}">
                  <a16:creationId xmlns:a16="http://schemas.microsoft.com/office/drawing/2014/main" id="{00000000-0008-0000-0600-000035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78</xdr:row>
          <xdr:rowOff>0</xdr:rowOff>
        </xdr:from>
        <xdr:to>
          <xdr:col>2</xdr:col>
          <xdr:colOff>0</xdr:colOff>
          <xdr:row>79</xdr:row>
          <xdr:rowOff>0</xdr:rowOff>
        </xdr:to>
        <xdr:sp macro="" textlink="">
          <xdr:nvSpPr>
            <xdr:cNvPr id="69942" name="Check Box 1334" hidden="1">
              <a:extLst>
                <a:ext uri="{63B3BB69-23CF-44E3-9099-C40C66FF867C}">
                  <a14:compatExt spid="_x0000_s69942"/>
                </a:ext>
                <a:ext uri="{FF2B5EF4-FFF2-40B4-BE49-F238E27FC236}">
                  <a16:creationId xmlns:a16="http://schemas.microsoft.com/office/drawing/2014/main" id="{00000000-0008-0000-0600-000036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99</xdr:row>
          <xdr:rowOff>0</xdr:rowOff>
        </xdr:from>
        <xdr:to>
          <xdr:col>2</xdr:col>
          <xdr:colOff>0</xdr:colOff>
          <xdr:row>100</xdr:row>
          <xdr:rowOff>0</xdr:rowOff>
        </xdr:to>
        <xdr:sp macro="" textlink="">
          <xdr:nvSpPr>
            <xdr:cNvPr id="69943" name="Check Box 1335" hidden="1">
              <a:extLst>
                <a:ext uri="{63B3BB69-23CF-44E3-9099-C40C66FF867C}">
                  <a14:compatExt spid="_x0000_s69943"/>
                </a:ext>
                <a:ext uri="{FF2B5EF4-FFF2-40B4-BE49-F238E27FC236}">
                  <a16:creationId xmlns:a16="http://schemas.microsoft.com/office/drawing/2014/main" id="{00000000-0008-0000-0600-000037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101</xdr:row>
          <xdr:rowOff>0</xdr:rowOff>
        </xdr:from>
        <xdr:to>
          <xdr:col>2</xdr:col>
          <xdr:colOff>0</xdr:colOff>
          <xdr:row>102</xdr:row>
          <xdr:rowOff>0</xdr:rowOff>
        </xdr:to>
        <xdr:sp macro="" textlink="">
          <xdr:nvSpPr>
            <xdr:cNvPr id="69944" name="Check Box 1336" hidden="1">
              <a:extLst>
                <a:ext uri="{63B3BB69-23CF-44E3-9099-C40C66FF867C}">
                  <a14:compatExt spid="_x0000_s69944"/>
                </a:ext>
                <a:ext uri="{FF2B5EF4-FFF2-40B4-BE49-F238E27FC236}">
                  <a16:creationId xmlns:a16="http://schemas.microsoft.com/office/drawing/2014/main" id="{00000000-0008-0000-0600-000038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107</xdr:row>
          <xdr:rowOff>0</xdr:rowOff>
        </xdr:from>
        <xdr:to>
          <xdr:col>2</xdr:col>
          <xdr:colOff>0</xdr:colOff>
          <xdr:row>108</xdr:row>
          <xdr:rowOff>0</xdr:rowOff>
        </xdr:to>
        <xdr:sp macro="" textlink="">
          <xdr:nvSpPr>
            <xdr:cNvPr id="69945" name="Check Box 1337" hidden="1">
              <a:extLst>
                <a:ext uri="{63B3BB69-23CF-44E3-9099-C40C66FF867C}">
                  <a14:compatExt spid="_x0000_s69945"/>
                </a:ext>
                <a:ext uri="{FF2B5EF4-FFF2-40B4-BE49-F238E27FC236}">
                  <a16:creationId xmlns:a16="http://schemas.microsoft.com/office/drawing/2014/main" id="{00000000-0008-0000-0600-000039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103</xdr:row>
          <xdr:rowOff>0</xdr:rowOff>
        </xdr:from>
        <xdr:to>
          <xdr:col>2</xdr:col>
          <xdr:colOff>0</xdr:colOff>
          <xdr:row>104</xdr:row>
          <xdr:rowOff>0</xdr:rowOff>
        </xdr:to>
        <xdr:sp macro="" textlink="">
          <xdr:nvSpPr>
            <xdr:cNvPr id="69946" name="Check Box 1338" hidden="1">
              <a:extLst>
                <a:ext uri="{63B3BB69-23CF-44E3-9099-C40C66FF867C}">
                  <a14:compatExt spid="_x0000_s69946"/>
                </a:ext>
                <a:ext uri="{FF2B5EF4-FFF2-40B4-BE49-F238E27FC236}">
                  <a16:creationId xmlns:a16="http://schemas.microsoft.com/office/drawing/2014/main" id="{00000000-0008-0000-0600-00003A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105</xdr:row>
          <xdr:rowOff>0</xdr:rowOff>
        </xdr:from>
        <xdr:to>
          <xdr:col>2</xdr:col>
          <xdr:colOff>0</xdr:colOff>
          <xdr:row>106</xdr:row>
          <xdr:rowOff>0</xdr:rowOff>
        </xdr:to>
        <xdr:sp macro="" textlink="">
          <xdr:nvSpPr>
            <xdr:cNvPr id="69947" name="Check Box 1339" hidden="1">
              <a:extLst>
                <a:ext uri="{63B3BB69-23CF-44E3-9099-C40C66FF867C}">
                  <a14:compatExt spid="_x0000_s69947"/>
                </a:ext>
                <a:ext uri="{FF2B5EF4-FFF2-40B4-BE49-F238E27FC236}">
                  <a16:creationId xmlns:a16="http://schemas.microsoft.com/office/drawing/2014/main" id="{00000000-0008-0000-0600-00003B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109</xdr:row>
          <xdr:rowOff>0</xdr:rowOff>
        </xdr:from>
        <xdr:to>
          <xdr:col>2</xdr:col>
          <xdr:colOff>0</xdr:colOff>
          <xdr:row>110</xdr:row>
          <xdr:rowOff>0</xdr:rowOff>
        </xdr:to>
        <xdr:sp macro="" textlink="">
          <xdr:nvSpPr>
            <xdr:cNvPr id="69948" name="Check Box 1340" hidden="1">
              <a:extLst>
                <a:ext uri="{63B3BB69-23CF-44E3-9099-C40C66FF867C}">
                  <a14:compatExt spid="_x0000_s69948"/>
                </a:ext>
                <a:ext uri="{FF2B5EF4-FFF2-40B4-BE49-F238E27FC236}">
                  <a16:creationId xmlns:a16="http://schemas.microsoft.com/office/drawing/2014/main" id="{00000000-0008-0000-0600-00003C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133</xdr:row>
          <xdr:rowOff>0</xdr:rowOff>
        </xdr:from>
        <xdr:to>
          <xdr:col>2</xdr:col>
          <xdr:colOff>0</xdr:colOff>
          <xdr:row>134</xdr:row>
          <xdr:rowOff>0</xdr:rowOff>
        </xdr:to>
        <xdr:sp macro="" textlink="">
          <xdr:nvSpPr>
            <xdr:cNvPr id="69949" name="Check Box 1341" hidden="1">
              <a:extLst>
                <a:ext uri="{63B3BB69-23CF-44E3-9099-C40C66FF867C}">
                  <a14:compatExt spid="_x0000_s69949"/>
                </a:ext>
                <a:ext uri="{FF2B5EF4-FFF2-40B4-BE49-F238E27FC236}">
                  <a16:creationId xmlns:a16="http://schemas.microsoft.com/office/drawing/2014/main" id="{00000000-0008-0000-0600-00003D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131</xdr:row>
          <xdr:rowOff>0</xdr:rowOff>
        </xdr:from>
        <xdr:to>
          <xdr:col>2</xdr:col>
          <xdr:colOff>0</xdr:colOff>
          <xdr:row>132</xdr:row>
          <xdr:rowOff>0</xdr:rowOff>
        </xdr:to>
        <xdr:sp macro="" textlink="">
          <xdr:nvSpPr>
            <xdr:cNvPr id="69950" name="Check Box 1342" hidden="1">
              <a:extLst>
                <a:ext uri="{63B3BB69-23CF-44E3-9099-C40C66FF867C}">
                  <a14:compatExt spid="_x0000_s69950"/>
                </a:ext>
                <a:ext uri="{FF2B5EF4-FFF2-40B4-BE49-F238E27FC236}">
                  <a16:creationId xmlns:a16="http://schemas.microsoft.com/office/drawing/2014/main" id="{00000000-0008-0000-0600-00003E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174</xdr:row>
          <xdr:rowOff>0</xdr:rowOff>
        </xdr:from>
        <xdr:to>
          <xdr:col>2</xdr:col>
          <xdr:colOff>0</xdr:colOff>
          <xdr:row>175</xdr:row>
          <xdr:rowOff>19050</xdr:rowOff>
        </xdr:to>
        <xdr:sp macro="" textlink="">
          <xdr:nvSpPr>
            <xdr:cNvPr id="69951" name="Check Box 1343" hidden="1">
              <a:extLst>
                <a:ext uri="{63B3BB69-23CF-44E3-9099-C40C66FF867C}">
                  <a14:compatExt spid="_x0000_s69951"/>
                </a:ext>
                <a:ext uri="{FF2B5EF4-FFF2-40B4-BE49-F238E27FC236}">
                  <a16:creationId xmlns:a16="http://schemas.microsoft.com/office/drawing/2014/main" id="{00000000-0008-0000-0600-00003F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172</xdr:row>
          <xdr:rowOff>0</xdr:rowOff>
        </xdr:from>
        <xdr:to>
          <xdr:col>2</xdr:col>
          <xdr:colOff>0</xdr:colOff>
          <xdr:row>173</xdr:row>
          <xdr:rowOff>19050</xdr:rowOff>
        </xdr:to>
        <xdr:sp macro="" textlink="">
          <xdr:nvSpPr>
            <xdr:cNvPr id="69952" name="Check Box 1344" hidden="1">
              <a:extLst>
                <a:ext uri="{63B3BB69-23CF-44E3-9099-C40C66FF867C}">
                  <a14:compatExt spid="_x0000_s69952"/>
                </a:ext>
                <a:ext uri="{FF2B5EF4-FFF2-40B4-BE49-F238E27FC236}">
                  <a16:creationId xmlns:a16="http://schemas.microsoft.com/office/drawing/2014/main" id="{00000000-0008-0000-0600-000040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170</xdr:row>
          <xdr:rowOff>0</xdr:rowOff>
        </xdr:from>
        <xdr:to>
          <xdr:col>2</xdr:col>
          <xdr:colOff>0</xdr:colOff>
          <xdr:row>171</xdr:row>
          <xdr:rowOff>19050</xdr:rowOff>
        </xdr:to>
        <xdr:sp macro="" textlink="">
          <xdr:nvSpPr>
            <xdr:cNvPr id="69953" name="Check Box 1345" hidden="1">
              <a:extLst>
                <a:ext uri="{63B3BB69-23CF-44E3-9099-C40C66FF867C}">
                  <a14:compatExt spid="_x0000_s69953"/>
                </a:ext>
                <a:ext uri="{FF2B5EF4-FFF2-40B4-BE49-F238E27FC236}">
                  <a16:creationId xmlns:a16="http://schemas.microsoft.com/office/drawing/2014/main" id="{00000000-0008-0000-0600-000041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0</xdr:colOff>
          <xdr:row>15</xdr:row>
          <xdr:rowOff>0</xdr:rowOff>
        </xdr:to>
        <xdr:sp macro="" textlink="">
          <xdr:nvSpPr>
            <xdr:cNvPr id="12613" name="Kontrollkästchen 2" hidden="1">
              <a:extLst>
                <a:ext uri="{63B3BB69-23CF-44E3-9099-C40C66FF867C}">
                  <a14:compatExt spid="_x0000_s12613"/>
                </a:ext>
                <a:ext uri="{FF2B5EF4-FFF2-40B4-BE49-F238E27FC236}">
                  <a16:creationId xmlns:a16="http://schemas.microsoft.com/office/drawing/2014/main" id="{00000000-0008-0000-0700-00004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0</xdr:colOff>
          <xdr:row>28</xdr:row>
          <xdr:rowOff>0</xdr:rowOff>
        </xdr:to>
        <xdr:sp macro="" textlink="">
          <xdr:nvSpPr>
            <xdr:cNvPr id="12625" name="Check Box 337" hidden="1">
              <a:extLst>
                <a:ext uri="{63B3BB69-23CF-44E3-9099-C40C66FF867C}">
                  <a14:compatExt spid="_x0000_s12625"/>
                </a:ext>
                <a:ext uri="{FF2B5EF4-FFF2-40B4-BE49-F238E27FC236}">
                  <a16:creationId xmlns:a16="http://schemas.microsoft.com/office/drawing/2014/main" id="{00000000-0008-0000-0700-00005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0</xdr:colOff>
          <xdr:row>26</xdr:row>
          <xdr:rowOff>0</xdr:rowOff>
        </xdr:to>
        <xdr:sp macro="" textlink="">
          <xdr:nvSpPr>
            <xdr:cNvPr id="12626" name="Check Box 338" hidden="1">
              <a:extLst>
                <a:ext uri="{63B3BB69-23CF-44E3-9099-C40C66FF867C}">
                  <a14:compatExt spid="_x0000_s12626"/>
                </a:ext>
                <a:ext uri="{FF2B5EF4-FFF2-40B4-BE49-F238E27FC236}">
                  <a16:creationId xmlns:a16="http://schemas.microsoft.com/office/drawing/2014/main" id="{00000000-0008-0000-0700-00005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0</xdr:colOff>
          <xdr:row>42</xdr:row>
          <xdr:rowOff>0</xdr:rowOff>
        </xdr:to>
        <xdr:sp macro="" textlink="">
          <xdr:nvSpPr>
            <xdr:cNvPr id="12660" name="Check Box 372" hidden="1">
              <a:extLst>
                <a:ext uri="{63B3BB69-23CF-44E3-9099-C40C66FF867C}">
                  <a14:compatExt spid="_x0000_s12660"/>
                </a:ext>
                <a:ext uri="{FF2B5EF4-FFF2-40B4-BE49-F238E27FC236}">
                  <a16:creationId xmlns:a16="http://schemas.microsoft.com/office/drawing/2014/main" id="{00000000-0008-0000-0700-00007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0</xdr:colOff>
          <xdr:row>46</xdr:row>
          <xdr:rowOff>0</xdr:rowOff>
        </xdr:to>
        <xdr:sp macro="" textlink="">
          <xdr:nvSpPr>
            <xdr:cNvPr id="12661" name="Check Box 373" hidden="1">
              <a:extLst>
                <a:ext uri="{63B3BB69-23CF-44E3-9099-C40C66FF867C}">
                  <a14:compatExt spid="_x0000_s12661"/>
                </a:ext>
                <a:ext uri="{FF2B5EF4-FFF2-40B4-BE49-F238E27FC236}">
                  <a16:creationId xmlns:a16="http://schemas.microsoft.com/office/drawing/2014/main" id="{00000000-0008-0000-0700-00007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0</xdr:colOff>
          <xdr:row>53</xdr:row>
          <xdr:rowOff>0</xdr:rowOff>
        </xdr:to>
        <xdr:sp macro="" textlink="">
          <xdr:nvSpPr>
            <xdr:cNvPr id="12678" name="Check Box 390" hidden="1">
              <a:extLst>
                <a:ext uri="{63B3BB69-23CF-44E3-9099-C40C66FF867C}">
                  <a14:compatExt spid="_x0000_s12678"/>
                </a:ext>
                <a:ext uri="{FF2B5EF4-FFF2-40B4-BE49-F238E27FC236}">
                  <a16:creationId xmlns:a16="http://schemas.microsoft.com/office/drawing/2014/main" id="{00000000-0008-0000-0700-00008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0</xdr:colOff>
          <xdr:row>55</xdr:row>
          <xdr:rowOff>0</xdr:rowOff>
        </xdr:to>
        <xdr:sp macro="" textlink="">
          <xdr:nvSpPr>
            <xdr:cNvPr id="12679" name="Check Box 391" hidden="1">
              <a:extLst>
                <a:ext uri="{63B3BB69-23CF-44E3-9099-C40C66FF867C}">
                  <a14:compatExt spid="_x0000_s12679"/>
                </a:ext>
                <a:ext uri="{FF2B5EF4-FFF2-40B4-BE49-F238E27FC236}">
                  <a16:creationId xmlns:a16="http://schemas.microsoft.com/office/drawing/2014/main" id="{00000000-0008-0000-0700-00008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0</xdr:colOff>
          <xdr:row>60</xdr:row>
          <xdr:rowOff>0</xdr:rowOff>
        </xdr:to>
        <xdr:sp macro="" textlink="">
          <xdr:nvSpPr>
            <xdr:cNvPr id="12680" name="Check Box 392" hidden="1">
              <a:extLst>
                <a:ext uri="{63B3BB69-23CF-44E3-9099-C40C66FF867C}">
                  <a14:compatExt spid="_x0000_s12680"/>
                </a:ext>
                <a:ext uri="{FF2B5EF4-FFF2-40B4-BE49-F238E27FC236}">
                  <a16:creationId xmlns:a16="http://schemas.microsoft.com/office/drawing/2014/main" id="{00000000-0008-0000-0700-00008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61</xdr:row>
          <xdr:rowOff>0</xdr:rowOff>
        </xdr:from>
        <xdr:to>
          <xdr:col>2</xdr:col>
          <xdr:colOff>0</xdr:colOff>
          <xdr:row>62</xdr:row>
          <xdr:rowOff>0</xdr:rowOff>
        </xdr:to>
        <xdr:sp macro="" textlink="">
          <xdr:nvSpPr>
            <xdr:cNvPr id="12681" name="Check Box 393" hidden="1">
              <a:extLst>
                <a:ext uri="{63B3BB69-23CF-44E3-9099-C40C66FF867C}">
                  <a14:compatExt spid="_x0000_s12681"/>
                </a:ext>
                <a:ext uri="{FF2B5EF4-FFF2-40B4-BE49-F238E27FC236}">
                  <a16:creationId xmlns:a16="http://schemas.microsoft.com/office/drawing/2014/main" id="{00000000-0008-0000-0700-00008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63</xdr:row>
          <xdr:rowOff>0</xdr:rowOff>
        </xdr:from>
        <xdr:to>
          <xdr:col>2</xdr:col>
          <xdr:colOff>0</xdr:colOff>
          <xdr:row>64</xdr:row>
          <xdr:rowOff>0</xdr:rowOff>
        </xdr:to>
        <xdr:sp macro="" textlink="">
          <xdr:nvSpPr>
            <xdr:cNvPr id="12682" name="Check Box 394" hidden="1">
              <a:extLst>
                <a:ext uri="{63B3BB69-23CF-44E3-9099-C40C66FF867C}">
                  <a14:compatExt spid="_x0000_s12682"/>
                </a:ext>
                <a:ext uri="{FF2B5EF4-FFF2-40B4-BE49-F238E27FC236}">
                  <a16:creationId xmlns:a16="http://schemas.microsoft.com/office/drawing/2014/main" id="{00000000-0008-0000-0700-00008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0</xdr:rowOff>
        </xdr:from>
        <xdr:to>
          <xdr:col>2</xdr:col>
          <xdr:colOff>0</xdr:colOff>
          <xdr:row>69</xdr:row>
          <xdr:rowOff>0</xdr:rowOff>
        </xdr:to>
        <xdr:sp macro="" textlink="">
          <xdr:nvSpPr>
            <xdr:cNvPr id="12690" name="Check Box 402" hidden="1">
              <a:extLst>
                <a:ext uri="{63B3BB69-23CF-44E3-9099-C40C66FF867C}">
                  <a14:compatExt spid="_x0000_s12690"/>
                </a:ext>
                <a:ext uri="{FF2B5EF4-FFF2-40B4-BE49-F238E27FC236}">
                  <a16:creationId xmlns:a16="http://schemas.microsoft.com/office/drawing/2014/main" id="{00000000-0008-0000-0700-00009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70</xdr:row>
          <xdr:rowOff>0</xdr:rowOff>
        </xdr:from>
        <xdr:to>
          <xdr:col>2</xdr:col>
          <xdr:colOff>0</xdr:colOff>
          <xdr:row>71</xdr:row>
          <xdr:rowOff>0</xdr:rowOff>
        </xdr:to>
        <xdr:sp macro="" textlink="">
          <xdr:nvSpPr>
            <xdr:cNvPr id="12691" name="Check Box 403" hidden="1">
              <a:extLst>
                <a:ext uri="{63B3BB69-23CF-44E3-9099-C40C66FF867C}">
                  <a14:compatExt spid="_x0000_s12691"/>
                </a:ext>
                <a:ext uri="{FF2B5EF4-FFF2-40B4-BE49-F238E27FC236}">
                  <a16:creationId xmlns:a16="http://schemas.microsoft.com/office/drawing/2014/main" id="{00000000-0008-0000-0700-00009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2</xdr:col>
          <xdr:colOff>0</xdr:colOff>
          <xdr:row>73</xdr:row>
          <xdr:rowOff>0</xdr:rowOff>
        </xdr:to>
        <xdr:sp macro="" textlink="">
          <xdr:nvSpPr>
            <xdr:cNvPr id="12692" name="Check Box 404" hidden="1">
              <a:extLst>
                <a:ext uri="{63B3BB69-23CF-44E3-9099-C40C66FF867C}">
                  <a14:compatExt spid="_x0000_s12692"/>
                </a:ext>
                <a:ext uri="{FF2B5EF4-FFF2-40B4-BE49-F238E27FC236}">
                  <a16:creationId xmlns:a16="http://schemas.microsoft.com/office/drawing/2014/main" id="{00000000-0008-0000-0700-00009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92</xdr:row>
          <xdr:rowOff>0</xdr:rowOff>
        </xdr:from>
        <xdr:to>
          <xdr:col>2</xdr:col>
          <xdr:colOff>0</xdr:colOff>
          <xdr:row>93</xdr:row>
          <xdr:rowOff>9525</xdr:rowOff>
        </xdr:to>
        <xdr:sp macro="" textlink="">
          <xdr:nvSpPr>
            <xdr:cNvPr id="12695" name="Check Box 407" descr="3 Fahrstreifen" hidden="1">
              <a:extLst>
                <a:ext uri="{63B3BB69-23CF-44E3-9099-C40C66FF867C}">
                  <a14:compatExt spid="_x0000_s12695"/>
                </a:ext>
                <a:ext uri="{FF2B5EF4-FFF2-40B4-BE49-F238E27FC236}">
                  <a16:creationId xmlns:a16="http://schemas.microsoft.com/office/drawing/2014/main" id="{00000000-0008-0000-0700-00009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95</xdr:row>
          <xdr:rowOff>0</xdr:rowOff>
        </xdr:from>
        <xdr:to>
          <xdr:col>2</xdr:col>
          <xdr:colOff>0</xdr:colOff>
          <xdr:row>96</xdr:row>
          <xdr:rowOff>0</xdr:rowOff>
        </xdr:to>
        <xdr:sp macro="" textlink="">
          <xdr:nvSpPr>
            <xdr:cNvPr id="12696" name="Check Box 408" descr="3 Fahrstreifen" hidden="1">
              <a:extLst>
                <a:ext uri="{63B3BB69-23CF-44E3-9099-C40C66FF867C}">
                  <a14:compatExt spid="_x0000_s12696"/>
                </a:ext>
                <a:ext uri="{FF2B5EF4-FFF2-40B4-BE49-F238E27FC236}">
                  <a16:creationId xmlns:a16="http://schemas.microsoft.com/office/drawing/2014/main" id="{00000000-0008-0000-0700-00009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77</xdr:row>
          <xdr:rowOff>0</xdr:rowOff>
        </xdr:from>
        <xdr:to>
          <xdr:col>2</xdr:col>
          <xdr:colOff>0</xdr:colOff>
          <xdr:row>78</xdr:row>
          <xdr:rowOff>0</xdr:rowOff>
        </xdr:to>
        <xdr:sp macro="" textlink="">
          <xdr:nvSpPr>
            <xdr:cNvPr id="12703" name="Check Box 415" hidden="1">
              <a:extLst>
                <a:ext uri="{63B3BB69-23CF-44E3-9099-C40C66FF867C}">
                  <a14:compatExt spid="_x0000_s12703"/>
                </a:ext>
                <a:ext uri="{FF2B5EF4-FFF2-40B4-BE49-F238E27FC236}">
                  <a16:creationId xmlns:a16="http://schemas.microsoft.com/office/drawing/2014/main" id="{00000000-0008-0000-0700-00009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80</xdr:row>
          <xdr:rowOff>0</xdr:rowOff>
        </xdr:from>
        <xdr:to>
          <xdr:col>2</xdr:col>
          <xdr:colOff>0</xdr:colOff>
          <xdr:row>81</xdr:row>
          <xdr:rowOff>0</xdr:rowOff>
        </xdr:to>
        <xdr:sp macro="" textlink="">
          <xdr:nvSpPr>
            <xdr:cNvPr id="12704" name="Check Box 416" hidden="1">
              <a:extLst>
                <a:ext uri="{63B3BB69-23CF-44E3-9099-C40C66FF867C}">
                  <a14:compatExt spid="_x0000_s12704"/>
                </a:ext>
                <a:ext uri="{FF2B5EF4-FFF2-40B4-BE49-F238E27FC236}">
                  <a16:creationId xmlns:a16="http://schemas.microsoft.com/office/drawing/2014/main" id="{00000000-0008-0000-0700-0000A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0</xdr:colOff>
          <xdr:row>51</xdr:row>
          <xdr:rowOff>0</xdr:rowOff>
        </xdr:to>
        <xdr:sp macro="" textlink="">
          <xdr:nvSpPr>
            <xdr:cNvPr id="12781" name="Check Box 493" hidden="1">
              <a:extLst>
                <a:ext uri="{63B3BB69-23CF-44E3-9099-C40C66FF867C}">
                  <a14:compatExt spid="_x0000_s12781"/>
                </a:ext>
                <a:ext uri="{FF2B5EF4-FFF2-40B4-BE49-F238E27FC236}">
                  <a16:creationId xmlns:a16="http://schemas.microsoft.com/office/drawing/2014/main" id="{00000000-0008-0000-0700-0000E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0</xdr:colOff>
          <xdr:row>35</xdr:row>
          <xdr:rowOff>0</xdr:rowOff>
        </xdr:to>
        <xdr:sp macro="" textlink="">
          <xdr:nvSpPr>
            <xdr:cNvPr id="12824" name="Check Box 536" hidden="1">
              <a:extLst>
                <a:ext uri="{63B3BB69-23CF-44E3-9099-C40C66FF867C}">
                  <a14:compatExt spid="_x0000_s12824"/>
                </a:ext>
                <a:ext uri="{FF2B5EF4-FFF2-40B4-BE49-F238E27FC236}">
                  <a16:creationId xmlns:a16="http://schemas.microsoft.com/office/drawing/2014/main" id="{00000000-0008-0000-0700-000018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0</xdr:colOff>
          <xdr:row>19</xdr:row>
          <xdr:rowOff>0</xdr:rowOff>
        </xdr:to>
        <xdr:sp macro="" textlink="">
          <xdr:nvSpPr>
            <xdr:cNvPr id="12835" name="Kontrollkästchen 5" hidden="1">
              <a:extLst>
                <a:ext uri="{63B3BB69-23CF-44E3-9099-C40C66FF867C}">
                  <a14:compatExt spid="_x0000_s12835"/>
                </a:ext>
                <a:ext uri="{FF2B5EF4-FFF2-40B4-BE49-F238E27FC236}">
                  <a16:creationId xmlns:a16="http://schemas.microsoft.com/office/drawing/2014/main" id="{00000000-0008-0000-0700-000023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0</xdr:colOff>
          <xdr:row>17</xdr:row>
          <xdr:rowOff>0</xdr:rowOff>
        </xdr:to>
        <xdr:sp macro="" textlink="">
          <xdr:nvSpPr>
            <xdr:cNvPr id="12836" name="Kontrollkästchen 5" hidden="1">
              <a:extLst>
                <a:ext uri="{63B3BB69-23CF-44E3-9099-C40C66FF867C}">
                  <a14:compatExt spid="_x0000_s12836"/>
                </a:ext>
                <a:ext uri="{FF2B5EF4-FFF2-40B4-BE49-F238E27FC236}">
                  <a16:creationId xmlns:a16="http://schemas.microsoft.com/office/drawing/2014/main" id="{00000000-0008-0000-0700-000024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0</xdr:colOff>
          <xdr:row>24</xdr:row>
          <xdr:rowOff>0</xdr:rowOff>
        </xdr:to>
        <xdr:sp macro="" textlink="">
          <xdr:nvSpPr>
            <xdr:cNvPr id="12837" name="Check Box 549" hidden="1">
              <a:extLst>
                <a:ext uri="{63B3BB69-23CF-44E3-9099-C40C66FF867C}">
                  <a14:compatExt spid="_x0000_s12837"/>
                </a:ext>
                <a:ext uri="{FF2B5EF4-FFF2-40B4-BE49-F238E27FC236}">
                  <a16:creationId xmlns:a16="http://schemas.microsoft.com/office/drawing/2014/main" id="{00000000-0008-0000-0700-000025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0</xdr:colOff>
          <xdr:row>33</xdr:row>
          <xdr:rowOff>0</xdr:rowOff>
        </xdr:to>
        <xdr:sp macro="" textlink="">
          <xdr:nvSpPr>
            <xdr:cNvPr id="12853" name="Check Box 565" hidden="1">
              <a:extLst>
                <a:ext uri="{63B3BB69-23CF-44E3-9099-C40C66FF867C}">
                  <a14:compatExt spid="_x0000_s12853"/>
                </a:ext>
                <a:ext uri="{FF2B5EF4-FFF2-40B4-BE49-F238E27FC236}">
                  <a16:creationId xmlns:a16="http://schemas.microsoft.com/office/drawing/2014/main" id="{00000000-0008-0000-0700-000035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0</xdr:colOff>
          <xdr:row>37</xdr:row>
          <xdr:rowOff>0</xdr:rowOff>
        </xdr:to>
        <xdr:sp macro="" textlink="">
          <xdr:nvSpPr>
            <xdr:cNvPr id="12858" name="Check Box 570" hidden="1">
              <a:extLst>
                <a:ext uri="{63B3BB69-23CF-44E3-9099-C40C66FF867C}">
                  <a14:compatExt spid="_x0000_s12858"/>
                </a:ext>
                <a:ext uri="{FF2B5EF4-FFF2-40B4-BE49-F238E27FC236}">
                  <a16:creationId xmlns:a16="http://schemas.microsoft.com/office/drawing/2014/main" id="{00000000-0008-0000-0700-00003A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0</xdr:colOff>
          <xdr:row>44</xdr:row>
          <xdr:rowOff>0</xdr:rowOff>
        </xdr:to>
        <xdr:sp macro="" textlink="">
          <xdr:nvSpPr>
            <xdr:cNvPr id="12903" name="Check Box 615" hidden="1">
              <a:extLst>
                <a:ext uri="{63B3BB69-23CF-44E3-9099-C40C66FF867C}">
                  <a14:compatExt spid="_x0000_s12903"/>
                </a:ext>
                <a:ext uri="{FF2B5EF4-FFF2-40B4-BE49-F238E27FC236}">
                  <a16:creationId xmlns:a16="http://schemas.microsoft.com/office/drawing/2014/main" id="{00000000-0008-0000-0700-000067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83</xdr:row>
          <xdr:rowOff>0</xdr:rowOff>
        </xdr:from>
        <xdr:to>
          <xdr:col>2</xdr:col>
          <xdr:colOff>0</xdr:colOff>
          <xdr:row>84</xdr:row>
          <xdr:rowOff>9525</xdr:rowOff>
        </xdr:to>
        <xdr:sp macro="" textlink="">
          <xdr:nvSpPr>
            <xdr:cNvPr id="12918" name="Check Box 630" hidden="1">
              <a:extLst>
                <a:ext uri="{63B3BB69-23CF-44E3-9099-C40C66FF867C}">
                  <a14:compatExt spid="_x0000_s12918"/>
                </a:ext>
                <a:ext uri="{FF2B5EF4-FFF2-40B4-BE49-F238E27FC236}">
                  <a16:creationId xmlns:a16="http://schemas.microsoft.com/office/drawing/2014/main" id="{00000000-0008-0000-0700-000076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85</xdr:row>
          <xdr:rowOff>0</xdr:rowOff>
        </xdr:from>
        <xdr:to>
          <xdr:col>2</xdr:col>
          <xdr:colOff>0</xdr:colOff>
          <xdr:row>86</xdr:row>
          <xdr:rowOff>9525</xdr:rowOff>
        </xdr:to>
        <xdr:sp macro="" textlink="">
          <xdr:nvSpPr>
            <xdr:cNvPr id="12919" name="Check Box 631" hidden="1">
              <a:extLst>
                <a:ext uri="{63B3BB69-23CF-44E3-9099-C40C66FF867C}">
                  <a14:compatExt spid="_x0000_s12919"/>
                </a:ext>
                <a:ext uri="{FF2B5EF4-FFF2-40B4-BE49-F238E27FC236}">
                  <a16:creationId xmlns:a16="http://schemas.microsoft.com/office/drawing/2014/main" id="{00000000-0008-0000-0700-000077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87</xdr:row>
          <xdr:rowOff>0</xdr:rowOff>
        </xdr:from>
        <xdr:to>
          <xdr:col>2</xdr:col>
          <xdr:colOff>0</xdr:colOff>
          <xdr:row>88</xdr:row>
          <xdr:rowOff>9525</xdr:rowOff>
        </xdr:to>
        <xdr:sp macro="" textlink="">
          <xdr:nvSpPr>
            <xdr:cNvPr id="12920" name="Check Box 632" hidden="1">
              <a:extLst>
                <a:ext uri="{63B3BB69-23CF-44E3-9099-C40C66FF867C}">
                  <a14:compatExt spid="_x0000_s12920"/>
                </a:ext>
                <a:ext uri="{FF2B5EF4-FFF2-40B4-BE49-F238E27FC236}">
                  <a16:creationId xmlns:a16="http://schemas.microsoft.com/office/drawing/2014/main" id="{00000000-0008-0000-0700-000078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97</xdr:row>
          <xdr:rowOff>0</xdr:rowOff>
        </xdr:from>
        <xdr:to>
          <xdr:col>2</xdr:col>
          <xdr:colOff>0</xdr:colOff>
          <xdr:row>98</xdr:row>
          <xdr:rowOff>0</xdr:rowOff>
        </xdr:to>
        <xdr:sp macro="" textlink="">
          <xdr:nvSpPr>
            <xdr:cNvPr id="12922" name="Check Box 634" descr="3 Fahrstreifen" hidden="1">
              <a:extLst>
                <a:ext uri="{63B3BB69-23CF-44E3-9099-C40C66FF867C}">
                  <a14:compatExt spid="_x0000_s12922"/>
                </a:ext>
                <a:ext uri="{FF2B5EF4-FFF2-40B4-BE49-F238E27FC236}">
                  <a16:creationId xmlns:a16="http://schemas.microsoft.com/office/drawing/2014/main" id="{00000000-0008-0000-0700-00007A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99</xdr:row>
          <xdr:rowOff>0</xdr:rowOff>
        </xdr:from>
        <xdr:to>
          <xdr:col>2</xdr:col>
          <xdr:colOff>0</xdr:colOff>
          <xdr:row>100</xdr:row>
          <xdr:rowOff>0</xdr:rowOff>
        </xdr:to>
        <xdr:sp macro="" textlink="">
          <xdr:nvSpPr>
            <xdr:cNvPr id="12923" name="Check Box 635" descr="3 Fahrstreifen" hidden="1">
              <a:extLst>
                <a:ext uri="{63B3BB69-23CF-44E3-9099-C40C66FF867C}">
                  <a14:compatExt spid="_x0000_s12923"/>
                </a:ext>
                <a:ext uri="{FF2B5EF4-FFF2-40B4-BE49-F238E27FC236}">
                  <a16:creationId xmlns:a16="http://schemas.microsoft.com/office/drawing/2014/main" id="{00000000-0008-0000-0700-00007B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83</xdr:row>
          <xdr:rowOff>0</xdr:rowOff>
        </xdr:from>
        <xdr:to>
          <xdr:col>2</xdr:col>
          <xdr:colOff>0</xdr:colOff>
          <xdr:row>84</xdr:row>
          <xdr:rowOff>9525</xdr:rowOff>
        </xdr:to>
        <xdr:sp macro="" textlink="">
          <xdr:nvSpPr>
            <xdr:cNvPr id="12990" name="Check Box 702" hidden="1">
              <a:extLst>
                <a:ext uri="{63B3BB69-23CF-44E3-9099-C40C66FF867C}">
                  <a14:compatExt spid="_x0000_s12990"/>
                </a:ext>
                <a:ext uri="{FF2B5EF4-FFF2-40B4-BE49-F238E27FC236}">
                  <a16:creationId xmlns:a16="http://schemas.microsoft.com/office/drawing/2014/main" id="{00000000-0008-0000-0700-0000BE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92</xdr:row>
          <xdr:rowOff>0</xdr:rowOff>
        </xdr:from>
        <xdr:to>
          <xdr:col>2</xdr:col>
          <xdr:colOff>0</xdr:colOff>
          <xdr:row>93</xdr:row>
          <xdr:rowOff>9525</xdr:rowOff>
        </xdr:to>
        <xdr:sp macro="" textlink="">
          <xdr:nvSpPr>
            <xdr:cNvPr id="13000" name="Check Box 712" descr="3 Fahrstreifen" hidden="1">
              <a:extLst>
                <a:ext uri="{63B3BB69-23CF-44E3-9099-C40C66FF867C}">
                  <a14:compatExt spid="_x0000_s13000"/>
                </a:ext>
                <a:ext uri="{FF2B5EF4-FFF2-40B4-BE49-F238E27FC236}">
                  <a16:creationId xmlns:a16="http://schemas.microsoft.com/office/drawing/2014/main" id="{00000000-0008-0000-0700-0000C8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0</xdr:colOff>
          <xdr:row>15</xdr:row>
          <xdr:rowOff>0</xdr:rowOff>
        </xdr:to>
        <xdr:sp macro="" textlink="">
          <xdr:nvSpPr>
            <xdr:cNvPr id="40961" name="Kontrollkästchen 2" hidden="1">
              <a:extLst>
                <a:ext uri="{63B3BB69-23CF-44E3-9099-C40C66FF867C}">
                  <a14:compatExt spid="_x0000_s40961"/>
                </a:ext>
                <a:ext uri="{FF2B5EF4-FFF2-40B4-BE49-F238E27FC236}">
                  <a16:creationId xmlns:a16="http://schemas.microsoft.com/office/drawing/2014/main" id="{00000000-0008-0000-08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0</xdr:colOff>
          <xdr:row>26</xdr:row>
          <xdr:rowOff>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8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0</xdr:colOff>
          <xdr:row>39</xdr:row>
          <xdr:rowOff>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8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0</xdr:colOff>
          <xdr:row>43</xdr:row>
          <xdr:rowOff>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8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0</xdr:colOff>
          <xdr:row>50</xdr:row>
          <xdr:rowOff>0</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8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0</xdr:colOff>
          <xdr:row>52</xdr:row>
          <xdr:rowOff>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8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0</xdr:colOff>
          <xdr:row>54</xdr:row>
          <xdr:rowOff>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8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0</xdr:colOff>
          <xdr:row>56</xdr:row>
          <xdr:rowOff>0</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8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0</xdr:colOff>
          <xdr:row>58</xdr:row>
          <xdr:rowOff>0</xdr:rowOff>
        </xdr:to>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800-00000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78</xdr:row>
          <xdr:rowOff>0</xdr:rowOff>
        </xdr:from>
        <xdr:to>
          <xdr:col>2</xdr:col>
          <xdr:colOff>0</xdr:colOff>
          <xdr:row>79</xdr:row>
          <xdr:rowOff>0</xdr:rowOff>
        </xdr:to>
        <xdr:sp macro="" textlink="">
          <xdr:nvSpPr>
            <xdr:cNvPr id="40974" name="Check Box 14" descr="3 Fahrstreifen" hidden="1">
              <a:extLst>
                <a:ext uri="{63B3BB69-23CF-44E3-9099-C40C66FF867C}">
                  <a14:compatExt spid="_x0000_s40974"/>
                </a:ext>
                <a:ext uri="{FF2B5EF4-FFF2-40B4-BE49-F238E27FC236}">
                  <a16:creationId xmlns:a16="http://schemas.microsoft.com/office/drawing/2014/main" id="{00000000-0008-0000-08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81</xdr:row>
          <xdr:rowOff>0</xdr:rowOff>
        </xdr:from>
        <xdr:to>
          <xdr:col>2</xdr:col>
          <xdr:colOff>0</xdr:colOff>
          <xdr:row>82</xdr:row>
          <xdr:rowOff>0</xdr:rowOff>
        </xdr:to>
        <xdr:sp macro="" textlink="">
          <xdr:nvSpPr>
            <xdr:cNvPr id="40975" name="Check Box 15" descr="3 Fahrstreifen" hidden="1">
              <a:extLst>
                <a:ext uri="{63B3BB69-23CF-44E3-9099-C40C66FF867C}">
                  <a14:compatExt spid="_x0000_s40975"/>
                </a:ext>
                <a:ext uri="{FF2B5EF4-FFF2-40B4-BE49-F238E27FC236}">
                  <a16:creationId xmlns:a16="http://schemas.microsoft.com/office/drawing/2014/main" id="{00000000-0008-0000-08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0</xdr:colOff>
          <xdr:row>63</xdr:row>
          <xdr:rowOff>0</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800-00001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0</xdr:colOff>
          <xdr:row>48</xdr:row>
          <xdr:rowOff>0</xdr:rowOff>
        </xdr:to>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0800-00001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0</xdr:colOff>
          <xdr:row>35</xdr:row>
          <xdr:rowOff>0</xdr:rowOff>
        </xdr:to>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0800-00001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21</xdr:row>
          <xdr:rowOff>0</xdr:rowOff>
        </xdr:to>
        <xdr:sp macro="" textlink="">
          <xdr:nvSpPr>
            <xdr:cNvPr id="40987" name="Kontrollkästchen 5" hidden="1">
              <a:extLst>
                <a:ext uri="{63B3BB69-23CF-44E3-9099-C40C66FF867C}">
                  <a14:compatExt spid="_x0000_s40987"/>
                </a:ext>
                <a:ext uri="{FF2B5EF4-FFF2-40B4-BE49-F238E27FC236}">
                  <a16:creationId xmlns:a16="http://schemas.microsoft.com/office/drawing/2014/main" id="{00000000-0008-0000-0800-00001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0</xdr:colOff>
          <xdr:row>18</xdr:row>
          <xdr:rowOff>0</xdr:rowOff>
        </xdr:to>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0800-00001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0</xdr:colOff>
          <xdr:row>24</xdr:row>
          <xdr:rowOff>0</xdr:rowOff>
        </xdr:to>
        <xdr:sp macro="" textlink="">
          <xdr:nvSpPr>
            <xdr:cNvPr id="40989" name="Check Box 29" hidden="1">
              <a:extLst>
                <a:ext uri="{63B3BB69-23CF-44E3-9099-C40C66FF867C}">
                  <a14:compatExt spid="_x0000_s40989"/>
                </a:ext>
                <a:ext uri="{FF2B5EF4-FFF2-40B4-BE49-F238E27FC236}">
                  <a16:creationId xmlns:a16="http://schemas.microsoft.com/office/drawing/2014/main" id="{00000000-0008-0000-0800-00001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0</xdr:colOff>
          <xdr:row>33</xdr:row>
          <xdr:rowOff>0</xdr:rowOff>
        </xdr:to>
        <xdr:sp macro="" textlink="">
          <xdr:nvSpPr>
            <xdr:cNvPr id="40990" name="Check Box 30" hidden="1">
              <a:extLst>
                <a:ext uri="{63B3BB69-23CF-44E3-9099-C40C66FF867C}">
                  <a14:compatExt spid="_x0000_s40990"/>
                </a:ext>
                <a:ext uri="{FF2B5EF4-FFF2-40B4-BE49-F238E27FC236}">
                  <a16:creationId xmlns:a16="http://schemas.microsoft.com/office/drawing/2014/main" id="{00000000-0008-0000-0800-00001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0</xdr:colOff>
          <xdr:row>37</xdr:row>
          <xdr:rowOff>0</xdr:rowOff>
        </xdr:to>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800-00001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0</xdr:colOff>
          <xdr:row>41</xdr:row>
          <xdr:rowOff>0</xdr:rowOff>
        </xdr:to>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8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0</xdr:rowOff>
        </xdr:from>
        <xdr:to>
          <xdr:col>2</xdr:col>
          <xdr:colOff>0</xdr:colOff>
          <xdr:row>68</xdr:row>
          <xdr:rowOff>0</xdr:rowOff>
        </xdr:to>
        <xdr:sp macro="" textlink="">
          <xdr:nvSpPr>
            <xdr:cNvPr id="41002" name="Check Box 42" hidden="1">
              <a:extLst>
                <a:ext uri="{63B3BB69-23CF-44E3-9099-C40C66FF867C}">
                  <a14:compatExt spid="_x0000_s41002"/>
                </a:ext>
                <a:ext uri="{FF2B5EF4-FFF2-40B4-BE49-F238E27FC236}">
                  <a16:creationId xmlns:a16="http://schemas.microsoft.com/office/drawing/2014/main" id="{00000000-0008-0000-0800-00002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0</xdr:colOff>
          <xdr:row>70</xdr:row>
          <xdr:rowOff>0</xdr:rowOff>
        </xdr:to>
        <xdr:sp macro="" textlink="">
          <xdr:nvSpPr>
            <xdr:cNvPr id="41003" name="Check Box 43" hidden="1">
              <a:extLst>
                <a:ext uri="{63B3BB69-23CF-44E3-9099-C40C66FF867C}">
                  <a14:compatExt spid="_x0000_s41003"/>
                </a:ext>
                <a:ext uri="{FF2B5EF4-FFF2-40B4-BE49-F238E27FC236}">
                  <a16:creationId xmlns:a16="http://schemas.microsoft.com/office/drawing/2014/main" id="{00000000-0008-0000-0800-00002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0</xdr:colOff>
          <xdr:row>74</xdr:row>
          <xdr:rowOff>0</xdr:rowOff>
        </xdr:to>
        <xdr:sp macro="" textlink="">
          <xdr:nvSpPr>
            <xdr:cNvPr id="41004" name="Check Box 44" hidden="1">
              <a:extLst>
                <a:ext uri="{63B3BB69-23CF-44E3-9099-C40C66FF867C}">
                  <a14:compatExt spid="_x0000_s41004"/>
                </a:ext>
                <a:ext uri="{FF2B5EF4-FFF2-40B4-BE49-F238E27FC236}">
                  <a16:creationId xmlns:a16="http://schemas.microsoft.com/office/drawing/2014/main" id="{00000000-0008-0000-0800-00002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84</xdr:row>
          <xdr:rowOff>0</xdr:rowOff>
        </xdr:from>
        <xdr:to>
          <xdr:col>2</xdr:col>
          <xdr:colOff>0</xdr:colOff>
          <xdr:row>85</xdr:row>
          <xdr:rowOff>0</xdr:rowOff>
        </xdr:to>
        <xdr:sp macro="" textlink="">
          <xdr:nvSpPr>
            <xdr:cNvPr id="41005" name="Check Box 45" descr="3 Fahrstreifen" hidden="1">
              <a:extLst>
                <a:ext uri="{63B3BB69-23CF-44E3-9099-C40C66FF867C}">
                  <a14:compatExt spid="_x0000_s41005"/>
                </a:ext>
                <a:ext uri="{FF2B5EF4-FFF2-40B4-BE49-F238E27FC236}">
                  <a16:creationId xmlns:a16="http://schemas.microsoft.com/office/drawing/2014/main" id="{00000000-0008-0000-0800-00002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87</xdr:row>
          <xdr:rowOff>0</xdr:rowOff>
        </xdr:from>
        <xdr:to>
          <xdr:col>2</xdr:col>
          <xdr:colOff>0</xdr:colOff>
          <xdr:row>88</xdr:row>
          <xdr:rowOff>0</xdr:rowOff>
        </xdr:to>
        <xdr:sp macro="" textlink="">
          <xdr:nvSpPr>
            <xdr:cNvPr id="41006" name="Check Box 46" descr="3 Fahrstreifen" hidden="1">
              <a:extLst>
                <a:ext uri="{63B3BB69-23CF-44E3-9099-C40C66FF867C}">
                  <a14:compatExt spid="_x0000_s41006"/>
                </a:ext>
                <a:ext uri="{FF2B5EF4-FFF2-40B4-BE49-F238E27FC236}">
                  <a16:creationId xmlns:a16="http://schemas.microsoft.com/office/drawing/2014/main" id="{00000000-0008-0000-0800-00002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0</xdr:rowOff>
        </xdr:from>
        <xdr:to>
          <xdr:col>2</xdr:col>
          <xdr:colOff>0</xdr:colOff>
          <xdr:row>91</xdr:row>
          <xdr:rowOff>0</xdr:rowOff>
        </xdr:to>
        <xdr:sp macro="" textlink="">
          <xdr:nvSpPr>
            <xdr:cNvPr id="41007" name="Check Box 47" descr="3 Fahrstreifen" hidden="1">
              <a:extLst>
                <a:ext uri="{63B3BB69-23CF-44E3-9099-C40C66FF867C}">
                  <a14:compatExt spid="_x0000_s41007"/>
                </a:ext>
                <a:ext uri="{FF2B5EF4-FFF2-40B4-BE49-F238E27FC236}">
                  <a16:creationId xmlns:a16="http://schemas.microsoft.com/office/drawing/2014/main" id="{00000000-0008-0000-0800-00002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92</xdr:row>
          <xdr:rowOff>0</xdr:rowOff>
        </xdr:from>
        <xdr:to>
          <xdr:col>2</xdr:col>
          <xdr:colOff>0</xdr:colOff>
          <xdr:row>93</xdr:row>
          <xdr:rowOff>9525</xdr:rowOff>
        </xdr:to>
        <xdr:sp macro="" textlink="">
          <xdr:nvSpPr>
            <xdr:cNvPr id="41008" name="Check Box 48" descr="3 Fahrstreifen" hidden="1">
              <a:extLst>
                <a:ext uri="{63B3BB69-23CF-44E3-9099-C40C66FF867C}">
                  <a14:compatExt spid="_x0000_s41008"/>
                </a:ext>
                <a:ext uri="{FF2B5EF4-FFF2-40B4-BE49-F238E27FC236}">
                  <a16:creationId xmlns:a16="http://schemas.microsoft.com/office/drawing/2014/main" id="{00000000-0008-0000-0800-00003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71</xdr:row>
          <xdr:rowOff>0</xdr:rowOff>
        </xdr:from>
        <xdr:to>
          <xdr:col>2</xdr:col>
          <xdr:colOff>0</xdr:colOff>
          <xdr:row>72</xdr:row>
          <xdr:rowOff>0</xdr:rowOff>
        </xdr:to>
        <xdr:sp macro="" textlink="">
          <xdr:nvSpPr>
            <xdr:cNvPr id="41023" name="Check Box 63" hidden="1">
              <a:extLst>
                <a:ext uri="{63B3BB69-23CF-44E3-9099-C40C66FF867C}">
                  <a14:compatExt spid="_x0000_s41023"/>
                </a:ext>
                <a:ext uri="{FF2B5EF4-FFF2-40B4-BE49-F238E27FC236}">
                  <a16:creationId xmlns:a16="http://schemas.microsoft.com/office/drawing/2014/main" id="{00000000-0008-0000-0800-00003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0</xdr:colOff>
          <xdr:row>28</xdr:row>
          <xdr:rowOff>0</xdr:rowOff>
        </xdr:to>
        <xdr:sp macro="" textlink="">
          <xdr:nvSpPr>
            <xdr:cNvPr id="41034" name="Check Box 74" hidden="1">
              <a:extLst>
                <a:ext uri="{63B3BB69-23CF-44E3-9099-C40C66FF867C}">
                  <a14:compatExt spid="_x0000_s41034"/>
                </a:ext>
                <a:ext uri="{FF2B5EF4-FFF2-40B4-BE49-F238E27FC236}">
                  <a16:creationId xmlns:a16="http://schemas.microsoft.com/office/drawing/2014/main" id="{00000000-0008-0000-0800-00004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0</xdr:colOff>
          <xdr:row>66</xdr:row>
          <xdr:rowOff>0</xdr:rowOff>
        </xdr:to>
        <xdr:sp macro="" textlink="">
          <xdr:nvSpPr>
            <xdr:cNvPr id="41035" name="Check Box 75" hidden="1">
              <a:extLst>
                <a:ext uri="{63B3BB69-23CF-44E3-9099-C40C66FF867C}">
                  <a14:compatExt spid="_x0000_s41035"/>
                </a:ext>
                <a:ext uri="{FF2B5EF4-FFF2-40B4-BE49-F238E27FC236}">
                  <a16:creationId xmlns:a16="http://schemas.microsoft.com/office/drawing/2014/main" id="{00000000-0008-0000-0800-00004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elle1" displayName="Tabelle1" ref="B2:G3" totalsRowShown="0">
  <autoFilter ref="B2:G3" xr:uid="{00000000-0009-0000-0100-000004000000}"/>
  <tableColumns count="6">
    <tableColumn id="1" xr3:uid="{00000000-0010-0000-0000-000001000000}" name="Fachbereich">
      <calculatedColumnFormula>Projektgrundlagen!F2&amp;" "&amp;Projektgrundlagen!B2</calculatedColumnFormula>
    </tableColumn>
    <tableColumn id="2" xr3:uid="{00000000-0010-0000-0000-000002000000}" name="Maßnahmennr">
      <calculatedColumnFormula>Projektgrundlagen!E6</calculatedColumnFormula>
    </tableColumn>
    <tableColumn id="3" xr3:uid="{00000000-0010-0000-0000-000003000000}" name="Maßnahme">
      <calculatedColumnFormula>Projektgrundlagen!E7&amp;" "&amp;Projektgrundlagen!E8</calculatedColumnFormula>
    </tableColumn>
    <tableColumn id="4" xr3:uid="{00000000-0010-0000-0000-000004000000}" name="Vergabenr">
      <calculatedColumnFormula>Projektgrundlagen!G6</calculatedColumnFormula>
    </tableColumn>
    <tableColumn id="5" xr3:uid="{00000000-0010-0000-0000-000005000000}" name="Bieter">
      <calculatedColumnFormula>Projektgrundlagen!E9</calculatedColumnFormula>
    </tableColumn>
    <tableColumn id="6" xr3:uid="{00000000-0010-0000-0000-000006000000}" name="Wertungssumme" dataCellStyle="Währung">
      <calculatedColumnFormula>'E Honorarberechnung'!J146</calculatedColumnFormula>
    </tableColumn>
  </tableColumns>
  <tableStyleInfo name="TableStyleMedium2" showFirstColumn="0" showLastColumn="0" showRowStripes="1" showColumnStripes="0"/>
  <extLst>
    <ext xmlns:x14="http://schemas.microsoft.com/office/spreadsheetml/2009/9/main" uri="{504A1905-F514-4f6f-8877-14C23A59335A}">
      <x14:table altText="Grunddaten"/>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elle2" displayName="Tabelle2" ref="B7:D53" totalsRowShown="0">
  <autoFilter ref="B7:D53" xr:uid="{00000000-0009-0000-0100-000005000000}"/>
  <tableColumns count="3">
    <tableColumn id="1" xr3:uid="{00000000-0010-0000-0100-000001000000}" name="Bezeichnung"/>
    <tableColumn id="2" xr3:uid="{00000000-0010-0000-0100-000002000000}" name="Angebot" dataDxfId="2016"/>
    <tableColumn id="3" xr3:uid="{00000000-0010-0000-0100-000003000000}" name="Index" dataDxfId="2015"/>
  </tableColumns>
  <tableStyleInfo name="TableStyleMedium2" showFirstColumn="0" showLastColumn="0" showRowStripes="1" showColumnStripes="0"/>
  <extLst>
    <ext xmlns:x14="http://schemas.microsoft.com/office/spreadsheetml/2009/9/main" uri="{504A1905-F514-4f6f-8877-14C23A59335A}">
      <x14:table altText="Angebotsdate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elle3" displayName="Tabelle3" ref="B58:F296" totalsRowShown="0" headerRowDxfId="2014" headerRowBorderDxfId="2013" tableBorderDxfId="2012">
  <autoFilter ref="B58:F296" xr:uid="{00000000-0009-0000-0100-000006000000}"/>
  <tableColumns count="5">
    <tableColumn id="1" xr3:uid="{00000000-0010-0000-0200-000001000000}" name="Bezeichnung Besond Lstg" dataDxfId="2011">
      <calculatedColumnFormula>IF(AND(Projektgrundlagen!$I$22,(INDEX('StB-D1 Besondere Lstg'!$A$1:$N$250,G59,12))=TRUE),(INDEX('StB-D1 Besondere Lstg'!$A$1:$N$250,G59,3))&amp;" "&amp;(INDEX('StB-D1 Besondere Lstg'!$A$1:$N$250,G59,5))&amp;" "&amp;(INDEX('StB-D1 Besondere Lstg'!$A$1:$N$250,(G59+1),5)),IF(AND(Projektgrundlagen!$I$23,(INDEX('HB-D1 Besondere Lstg Land'!$A$1:$O$250,G59,12))=TRUE),(INDEX('HB-D1 Besondere Lstg Land'!$A$1:$O$250,G59,3))&amp;" "&amp;(INDEX('HB-D1 Besondere Lstg Land'!$A$1:$O$250,G59,5))&amp;" "&amp;(INDEX('HB-D1 Besondere Lstg Land'!$A$1:$O$250,(G59+1),5)),IF(AND(Projektgrundlagen!$I$24,(INDEX('HB-D2 Besondere Lstg Bund'!$A$1:$O$272,G59,12)=TRUE)),(INDEX('HB-D2 Besondere Lstg Bund'!$A$1:$O$272,G59,3))&amp;" "&amp;(INDEX('HB-D2 Besondere Lstg Bund'!$A$1:$O$272,G59,5))&amp;" "&amp;(INDEX('HB-D2 Besondere Lstg Bund'!$A$1:$O$272,(G59+1),5)),"")))</calculatedColumnFormula>
    </tableColumn>
    <tableColumn id="3" xr3:uid="{00000000-0010-0000-0200-000003000000}" name="Menge" dataDxfId="2010">
      <calculatedColumnFormula>IF(AND(Projektgrundlagen!$I$22,(INDEX('StB-D1 Besondere Lstg'!$A$1:$N$250,G59,12))=TRUE),(INDEX('StB-D1 Besondere Lstg'!$A$1:$N$250,G59,7)),"")</calculatedColumnFormula>
    </tableColumn>
    <tableColumn id="5" xr3:uid="{00000000-0010-0000-0200-000005000000}" name="Einheit" dataDxfId="2009">
      <calculatedColumnFormula>IF(AND(Projektgrundlagen!$I$22,(INDEX('StB-D1 Besondere Lstg'!$A$1:$N$250,G59,12))=TRUE),(INDEX('StB-D1 Besondere Lstg'!$A$1:$N$250,G59,8)),IF(AND(Projektgrundlagen!$I$23,(INDEX('HB-D1 Besondere Lstg Land'!$A$1:$O$250,G59,12))=TRUE),(INDEX('HB-D1 Besondere Lstg Land'!$A$1:$O$250,G59,6)),IF(AND(Projektgrundlagen!$I$24,(INDEX('HB-D2 Besondere Lstg Bund'!$A$1:$O$272,G59,12))=TRUE),(INDEX('HB-D2 Besondere Lstg Bund'!$A$1:$O$272,G59,6)),"")))</calculatedColumnFormula>
    </tableColumn>
    <tableColumn id="4" xr3:uid="{00000000-0010-0000-0200-000004000000}" name="EP-Preis" dataDxfId="2008">
      <calculatedColumnFormula>IF(AND(Projektgrundlagen!$I$22,(INDEX('StB-D1 Besondere Lstg'!$A$1:$N$250,G59,12))=TRUE),(INDEX('StB-D1 Besondere Lstg'!$A$1:$N$250,G59,9)),IF(AND(Projektgrundlagen!$I$23,(INDEX('HB-D1 Besondere Lstg Land'!$A$1:$O$250,G59,12))=TRUE),IF((INDEX('HB-D1 Besondere Lstg Land'!$A$1:$O$253,G59,9))="",(INDEX('HB-D1 Besondere Lstg Land'!$A$1:$O$253,G59,7)),0)+(INDEX('HB-D1 Besondere Lstg Land'!$A$1:$O$253,G59,9)),IF(AND(Projektgrundlagen!$I$24,(INDEX('HB-D2 Besondere Lstg Bund'!$A$1:$O$272,G59,12))=TRUE),IF((INDEX('HB-D2 Besondere Lstg Bund'!$A$1:$O$272,G59,9))="",(INDEX('HB-D2 Besondere Lstg Bund'!$A$1:$O$272,G59,7)),0)+(INDEX('HB-D2 Besondere Lstg Bund'!$A$1:$O$272,G59,9)),"")))</calculatedColumnFormula>
    </tableColumn>
    <tableColumn id="2" xr3:uid="{00000000-0010-0000-0200-000002000000}" name="Netto-GP-Preis" dataDxfId="2007">
      <calculatedColumnFormula>IF(AND(Projektgrundlagen!$I$22,(INDEX('StB-D1 Besondere Lstg'!$A$1:$N$250,G59,12))=TRUE),(INDEX('StB-D1 Besondere Lstg'!$A$1:$N$250,G59,10)),IF(AND(Projektgrundlagen!$I$23,(INDEX('HB-D1 Besondere Lstg Land'!$A$1:$O$250,G59,12))=TRUE),(INDEX('HB-D1 Besondere Lstg Land'!$A$1:$O$250,G59,10)),IF(AND(Projektgrundlagen!$I$24,(INDEX('HB-D2 Besondere Lstg Bund'!$A$1:$O$272,G59,12))=TRUE),(INDEX('HB-D2 Besondere Lstg Bund'!$A$1:$O$272,G59,10)),"")))</calculatedColumnFormula>
    </tableColumn>
  </tableColumns>
  <tableStyleInfo name="TableStyleMedium2" showFirstColumn="0" showLastColumn="0" showRowStripes="1" showColumnStripes="0"/>
  <extLst>
    <ext xmlns:x14="http://schemas.microsoft.com/office/spreadsheetml/2009/9/main" uri="{504A1905-F514-4f6f-8877-14C23A59335A}">
      <x14:table altText="BesondereLeistungen"/>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342.xml"/><Relationship Id="rId13" Type="http://schemas.openxmlformats.org/officeDocument/2006/relationships/ctrlProp" Target="../ctrlProps/ctrlProp347.xml"/><Relationship Id="rId18" Type="http://schemas.openxmlformats.org/officeDocument/2006/relationships/ctrlProp" Target="../ctrlProps/ctrlProp352.xml"/><Relationship Id="rId26" Type="http://schemas.openxmlformats.org/officeDocument/2006/relationships/ctrlProp" Target="../ctrlProps/ctrlProp360.xml"/><Relationship Id="rId3" Type="http://schemas.openxmlformats.org/officeDocument/2006/relationships/vmlDrawing" Target="../drawings/vmlDrawing10.vml"/><Relationship Id="rId21" Type="http://schemas.openxmlformats.org/officeDocument/2006/relationships/ctrlProp" Target="../ctrlProps/ctrlProp355.xml"/><Relationship Id="rId7" Type="http://schemas.openxmlformats.org/officeDocument/2006/relationships/ctrlProp" Target="../ctrlProps/ctrlProp341.xml"/><Relationship Id="rId12" Type="http://schemas.openxmlformats.org/officeDocument/2006/relationships/ctrlProp" Target="../ctrlProps/ctrlProp346.xml"/><Relationship Id="rId17" Type="http://schemas.openxmlformats.org/officeDocument/2006/relationships/ctrlProp" Target="../ctrlProps/ctrlProp351.xml"/><Relationship Id="rId25" Type="http://schemas.openxmlformats.org/officeDocument/2006/relationships/ctrlProp" Target="../ctrlProps/ctrlProp359.xml"/><Relationship Id="rId2" Type="http://schemas.openxmlformats.org/officeDocument/2006/relationships/drawing" Target="../drawings/drawing10.xml"/><Relationship Id="rId16" Type="http://schemas.openxmlformats.org/officeDocument/2006/relationships/ctrlProp" Target="../ctrlProps/ctrlProp350.xml"/><Relationship Id="rId20" Type="http://schemas.openxmlformats.org/officeDocument/2006/relationships/ctrlProp" Target="../ctrlProps/ctrlProp354.xml"/><Relationship Id="rId1" Type="http://schemas.openxmlformats.org/officeDocument/2006/relationships/printerSettings" Target="../printerSettings/printerSettings10.bin"/><Relationship Id="rId6" Type="http://schemas.openxmlformats.org/officeDocument/2006/relationships/ctrlProp" Target="../ctrlProps/ctrlProp340.xml"/><Relationship Id="rId11" Type="http://schemas.openxmlformats.org/officeDocument/2006/relationships/ctrlProp" Target="../ctrlProps/ctrlProp345.xml"/><Relationship Id="rId24" Type="http://schemas.openxmlformats.org/officeDocument/2006/relationships/ctrlProp" Target="../ctrlProps/ctrlProp358.xml"/><Relationship Id="rId5" Type="http://schemas.openxmlformats.org/officeDocument/2006/relationships/ctrlProp" Target="../ctrlProps/ctrlProp339.xml"/><Relationship Id="rId15" Type="http://schemas.openxmlformats.org/officeDocument/2006/relationships/ctrlProp" Target="../ctrlProps/ctrlProp349.xml"/><Relationship Id="rId23" Type="http://schemas.openxmlformats.org/officeDocument/2006/relationships/ctrlProp" Target="../ctrlProps/ctrlProp357.xml"/><Relationship Id="rId10" Type="http://schemas.openxmlformats.org/officeDocument/2006/relationships/ctrlProp" Target="../ctrlProps/ctrlProp344.xml"/><Relationship Id="rId19" Type="http://schemas.openxmlformats.org/officeDocument/2006/relationships/ctrlProp" Target="../ctrlProps/ctrlProp353.xml"/><Relationship Id="rId4" Type="http://schemas.openxmlformats.org/officeDocument/2006/relationships/ctrlProp" Target="../ctrlProps/ctrlProp338.xml"/><Relationship Id="rId9" Type="http://schemas.openxmlformats.org/officeDocument/2006/relationships/ctrlProp" Target="../ctrlProps/ctrlProp343.xml"/><Relationship Id="rId14" Type="http://schemas.openxmlformats.org/officeDocument/2006/relationships/ctrlProp" Target="../ctrlProps/ctrlProp348.xml"/><Relationship Id="rId22" Type="http://schemas.openxmlformats.org/officeDocument/2006/relationships/ctrlProp" Target="../ctrlProps/ctrlProp356.xml"/><Relationship Id="rId27" Type="http://schemas.openxmlformats.org/officeDocument/2006/relationships/ctrlProp" Target="../ctrlProps/ctrlProp36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66.xml"/><Relationship Id="rId13" Type="http://schemas.openxmlformats.org/officeDocument/2006/relationships/ctrlProp" Target="../ctrlProps/ctrlProp371.xml"/><Relationship Id="rId3" Type="http://schemas.openxmlformats.org/officeDocument/2006/relationships/vmlDrawing" Target="../drawings/vmlDrawing11.vml"/><Relationship Id="rId7" Type="http://schemas.openxmlformats.org/officeDocument/2006/relationships/ctrlProp" Target="../ctrlProps/ctrlProp365.xml"/><Relationship Id="rId12" Type="http://schemas.openxmlformats.org/officeDocument/2006/relationships/ctrlProp" Target="../ctrlProps/ctrlProp370.x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trlProp" Target="../ctrlProps/ctrlProp364.xml"/><Relationship Id="rId11" Type="http://schemas.openxmlformats.org/officeDocument/2006/relationships/ctrlProp" Target="../ctrlProps/ctrlProp369.xml"/><Relationship Id="rId5" Type="http://schemas.openxmlformats.org/officeDocument/2006/relationships/ctrlProp" Target="../ctrlProps/ctrlProp363.xml"/><Relationship Id="rId10" Type="http://schemas.openxmlformats.org/officeDocument/2006/relationships/ctrlProp" Target="../ctrlProps/ctrlProp368.xml"/><Relationship Id="rId4" Type="http://schemas.openxmlformats.org/officeDocument/2006/relationships/ctrlProp" Target="../ctrlProps/ctrlProp362.xml"/><Relationship Id="rId9" Type="http://schemas.openxmlformats.org/officeDocument/2006/relationships/ctrlProp" Target="../ctrlProps/ctrlProp367.xml"/><Relationship Id="rId14" Type="http://schemas.openxmlformats.org/officeDocument/2006/relationships/ctrlProp" Target="../ctrlProps/ctrlProp37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4.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2.xml"/><Relationship Id="rId21" Type="http://schemas.openxmlformats.org/officeDocument/2006/relationships/ctrlProp" Target="../ctrlProps/ctrlProp27.xml"/><Relationship Id="rId42" Type="http://schemas.openxmlformats.org/officeDocument/2006/relationships/ctrlProp" Target="../ctrlProps/ctrlProp48.xml"/><Relationship Id="rId47" Type="http://schemas.openxmlformats.org/officeDocument/2006/relationships/ctrlProp" Target="../ctrlProps/ctrlProp53.xml"/><Relationship Id="rId63" Type="http://schemas.openxmlformats.org/officeDocument/2006/relationships/ctrlProp" Target="../ctrlProps/ctrlProp69.xml"/><Relationship Id="rId68" Type="http://schemas.openxmlformats.org/officeDocument/2006/relationships/ctrlProp" Target="../ctrlProps/ctrlProp74.xml"/><Relationship Id="rId7" Type="http://schemas.openxmlformats.org/officeDocument/2006/relationships/ctrlProp" Target="../ctrlProps/ctrlProp13.xml"/><Relationship Id="rId71" Type="http://schemas.openxmlformats.org/officeDocument/2006/relationships/ctrlProp" Target="../ctrlProps/ctrlProp77.xml"/><Relationship Id="rId2" Type="http://schemas.openxmlformats.org/officeDocument/2006/relationships/drawing" Target="../drawings/drawing4.xml"/><Relationship Id="rId16" Type="http://schemas.openxmlformats.org/officeDocument/2006/relationships/ctrlProp" Target="../ctrlProps/ctrlProp22.xml"/><Relationship Id="rId29" Type="http://schemas.openxmlformats.org/officeDocument/2006/relationships/ctrlProp" Target="../ctrlProps/ctrlProp35.xml"/><Relationship Id="rId11" Type="http://schemas.openxmlformats.org/officeDocument/2006/relationships/ctrlProp" Target="../ctrlProps/ctrlProp17.xml"/><Relationship Id="rId24" Type="http://schemas.openxmlformats.org/officeDocument/2006/relationships/ctrlProp" Target="../ctrlProps/ctrlProp30.xml"/><Relationship Id="rId32" Type="http://schemas.openxmlformats.org/officeDocument/2006/relationships/ctrlProp" Target="../ctrlProps/ctrlProp38.xml"/><Relationship Id="rId37" Type="http://schemas.openxmlformats.org/officeDocument/2006/relationships/ctrlProp" Target="../ctrlProps/ctrlProp43.xml"/><Relationship Id="rId40" Type="http://schemas.openxmlformats.org/officeDocument/2006/relationships/ctrlProp" Target="../ctrlProps/ctrlProp46.xml"/><Relationship Id="rId45" Type="http://schemas.openxmlformats.org/officeDocument/2006/relationships/ctrlProp" Target="../ctrlProps/ctrlProp51.xml"/><Relationship Id="rId53" Type="http://schemas.openxmlformats.org/officeDocument/2006/relationships/ctrlProp" Target="../ctrlProps/ctrlProp59.xml"/><Relationship Id="rId58" Type="http://schemas.openxmlformats.org/officeDocument/2006/relationships/ctrlProp" Target="../ctrlProps/ctrlProp64.xml"/><Relationship Id="rId66" Type="http://schemas.openxmlformats.org/officeDocument/2006/relationships/ctrlProp" Target="../ctrlProps/ctrlProp72.xml"/><Relationship Id="rId5" Type="http://schemas.openxmlformats.org/officeDocument/2006/relationships/ctrlProp" Target="../ctrlProps/ctrlProp11.xml"/><Relationship Id="rId61" Type="http://schemas.openxmlformats.org/officeDocument/2006/relationships/ctrlProp" Target="../ctrlProps/ctrlProp67.xml"/><Relationship Id="rId19" Type="http://schemas.openxmlformats.org/officeDocument/2006/relationships/ctrlProp" Target="../ctrlProps/ctrlProp25.xml"/><Relationship Id="rId14" Type="http://schemas.openxmlformats.org/officeDocument/2006/relationships/ctrlProp" Target="../ctrlProps/ctrlProp20.xml"/><Relationship Id="rId22" Type="http://schemas.openxmlformats.org/officeDocument/2006/relationships/ctrlProp" Target="../ctrlProps/ctrlProp28.xml"/><Relationship Id="rId27" Type="http://schemas.openxmlformats.org/officeDocument/2006/relationships/ctrlProp" Target="../ctrlProps/ctrlProp33.xml"/><Relationship Id="rId30" Type="http://schemas.openxmlformats.org/officeDocument/2006/relationships/ctrlProp" Target="../ctrlProps/ctrlProp36.xml"/><Relationship Id="rId35" Type="http://schemas.openxmlformats.org/officeDocument/2006/relationships/ctrlProp" Target="../ctrlProps/ctrlProp41.xml"/><Relationship Id="rId43" Type="http://schemas.openxmlformats.org/officeDocument/2006/relationships/ctrlProp" Target="../ctrlProps/ctrlProp49.xml"/><Relationship Id="rId48" Type="http://schemas.openxmlformats.org/officeDocument/2006/relationships/ctrlProp" Target="../ctrlProps/ctrlProp54.xml"/><Relationship Id="rId56" Type="http://schemas.openxmlformats.org/officeDocument/2006/relationships/ctrlProp" Target="../ctrlProps/ctrlProp62.xml"/><Relationship Id="rId64" Type="http://schemas.openxmlformats.org/officeDocument/2006/relationships/ctrlProp" Target="../ctrlProps/ctrlProp70.xml"/><Relationship Id="rId69" Type="http://schemas.openxmlformats.org/officeDocument/2006/relationships/ctrlProp" Target="../ctrlProps/ctrlProp75.xml"/><Relationship Id="rId8" Type="http://schemas.openxmlformats.org/officeDocument/2006/relationships/ctrlProp" Target="../ctrlProps/ctrlProp14.xml"/><Relationship Id="rId51" Type="http://schemas.openxmlformats.org/officeDocument/2006/relationships/ctrlProp" Target="../ctrlProps/ctrlProp57.xml"/><Relationship Id="rId3" Type="http://schemas.openxmlformats.org/officeDocument/2006/relationships/vmlDrawing" Target="../drawings/vmlDrawing4.v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33" Type="http://schemas.openxmlformats.org/officeDocument/2006/relationships/ctrlProp" Target="../ctrlProps/ctrlProp39.xml"/><Relationship Id="rId38" Type="http://schemas.openxmlformats.org/officeDocument/2006/relationships/ctrlProp" Target="../ctrlProps/ctrlProp44.xml"/><Relationship Id="rId46" Type="http://schemas.openxmlformats.org/officeDocument/2006/relationships/ctrlProp" Target="../ctrlProps/ctrlProp52.xml"/><Relationship Id="rId59" Type="http://schemas.openxmlformats.org/officeDocument/2006/relationships/ctrlProp" Target="../ctrlProps/ctrlProp65.xml"/><Relationship Id="rId67" Type="http://schemas.openxmlformats.org/officeDocument/2006/relationships/ctrlProp" Target="../ctrlProps/ctrlProp73.xml"/><Relationship Id="rId20" Type="http://schemas.openxmlformats.org/officeDocument/2006/relationships/ctrlProp" Target="../ctrlProps/ctrlProp26.xml"/><Relationship Id="rId41" Type="http://schemas.openxmlformats.org/officeDocument/2006/relationships/ctrlProp" Target="../ctrlProps/ctrlProp47.xml"/><Relationship Id="rId54" Type="http://schemas.openxmlformats.org/officeDocument/2006/relationships/ctrlProp" Target="../ctrlProps/ctrlProp60.xml"/><Relationship Id="rId62" Type="http://schemas.openxmlformats.org/officeDocument/2006/relationships/ctrlProp" Target="../ctrlProps/ctrlProp68.xml"/><Relationship Id="rId70" Type="http://schemas.openxmlformats.org/officeDocument/2006/relationships/ctrlProp" Target="../ctrlProps/ctrlProp76.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15" Type="http://schemas.openxmlformats.org/officeDocument/2006/relationships/ctrlProp" Target="../ctrlProps/ctrlProp21.xml"/><Relationship Id="rId23" Type="http://schemas.openxmlformats.org/officeDocument/2006/relationships/ctrlProp" Target="../ctrlProps/ctrlProp29.xml"/><Relationship Id="rId28" Type="http://schemas.openxmlformats.org/officeDocument/2006/relationships/ctrlProp" Target="../ctrlProps/ctrlProp34.xml"/><Relationship Id="rId36" Type="http://schemas.openxmlformats.org/officeDocument/2006/relationships/ctrlProp" Target="../ctrlProps/ctrlProp42.xml"/><Relationship Id="rId49" Type="http://schemas.openxmlformats.org/officeDocument/2006/relationships/ctrlProp" Target="../ctrlProps/ctrlProp55.xml"/><Relationship Id="rId57" Type="http://schemas.openxmlformats.org/officeDocument/2006/relationships/ctrlProp" Target="../ctrlProps/ctrlProp63.xml"/><Relationship Id="rId10" Type="http://schemas.openxmlformats.org/officeDocument/2006/relationships/ctrlProp" Target="../ctrlProps/ctrlProp16.xml"/><Relationship Id="rId31" Type="http://schemas.openxmlformats.org/officeDocument/2006/relationships/ctrlProp" Target="../ctrlProps/ctrlProp37.xml"/><Relationship Id="rId44" Type="http://schemas.openxmlformats.org/officeDocument/2006/relationships/ctrlProp" Target="../ctrlProps/ctrlProp50.xml"/><Relationship Id="rId52" Type="http://schemas.openxmlformats.org/officeDocument/2006/relationships/ctrlProp" Target="../ctrlProps/ctrlProp58.xml"/><Relationship Id="rId60" Type="http://schemas.openxmlformats.org/officeDocument/2006/relationships/ctrlProp" Target="../ctrlProps/ctrlProp66.xml"/><Relationship Id="rId65" Type="http://schemas.openxmlformats.org/officeDocument/2006/relationships/ctrlProp" Target="../ctrlProps/ctrlProp71.xml"/><Relationship Id="rId4" Type="http://schemas.openxmlformats.org/officeDocument/2006/relationships/ctrlProp" Target="../ctrlProps/ctrlProp10.xml"/><Relationship Id="rId9" Type="http://schemas.openxmlformats.org/officeDocument/2006/relationships/ctrlProp" Target="../ctrlProps/ctrlProp15.xml"/><Relationship Id="rId13" Type="http://schemas.openxmlformats.org/officeDocument/2006/relationships/ctrlProp" Target="../ctrlProps/ctrlProp19.xml"/><Relationship Id="rId18" Type="http://schemas.openxmlformats.org/officeDocument/2006/relationships/ctrlProp" Target="../ctrlProps/ctrlProp24.xml"/><Relationship Id="rId39" Type="http://schemas.openxmlformats.org/officeDocument/2006/relationships/ctrlProp" Target="../ctrlProps/ctrlProp45.xml"/><Relationship Id="rId34" Type="http://schemas.openxmlformats.org/officeDocument/2006/relationships/ctrlProp" Target="../ctrlProps/ctrlProp40.xml"/><Relationship Id="rId50" Type="http://schemas.openxmlformats.org/officeDocument/2006/relationships/ctrlProp" Target="../ctrlProps/ctrlProp56.xml"/><Relationship Id="rId55" Type="http://schemas.openxmlformats.org/officeDocument/2006/relationships/ctrlProp" Target="../ctrlProps/ctrlProp61.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100.xml"/><Relationship Id="rId21" Type="http://schemas.openxmlformats.org/officeDocument/2006/relationships/ctrlProp" Target="../ctrlProps/ctrlProp95.xml"/><Relationship Id="rId34" Type="http://schemas.openxmlformats.org/officeDocument/2006/relationships/ctrlProp" Target="../ctrlProps/ctrlProp108.xml"/><Relationship Id="rId42" Type="http://schemas.openxmlformats.org/officeDocument/2006/relationships/ctrlProp" Target="../ctrlProps/ctrlProp116.xml"/><Relationship Id="rId47" Type="http://schemas.openxmlformats.org/officeDocument/2006/relationships/ctrlProp" Target="../ctrlProps/ctrlProp121.xml"/><Relationship Id="rId50" Type="http://schemas.openxmlformats.org/officeDocument/2006/relationships/ctrlProp" Target="../ctrlProps/ctrlProp124.xml"/><Relationship Id="rId55" Type="http://schemas.openxmlformats.org/officeDocument/2006/relationships/ctrlProp" Target="../ctrlProps/ctrlProp129.xml"/><Relationship Id="rId63" Type="http://schemas.openxmlformats.org/officeDocument/2006/relationships/ctrlProp" Target="../ctrlProps/ctrlProp137.xml"/><Relationship Id="rId7" Type="http://schemas.openxmlformats.org/officeDocument/2006/relationships/ctrlProp" Target="../ctrlProps/ctrlProp81.xml"/><Relationship Id="rId2" Type="http://schemas.openxmlformats.org/officeDocument/2006/relationships/drawing" Target="../drawings/drawing5.xml"/><Relationship Id="rId16" Type="http://schemas.openxmlformats.org/officeDocument/2006/relationships/ctrlProp" Target="../ctrlProps/ctrlProp90.xml"/><Relationship Id="rId29" Type="http://schemas.openxmlformats.org/officeDocument/2006/relationships/ctrlProp" Target="../ctrlProps/ctrlProp103.xml"/><Relationship Id="rId11" Type="http://schemas.openxmlformats.org/officeDocument/2006/relationships/ctrlProp" Target="../ctrlProps/ctrlProp85.xml"/><Relationship Id="rId24" Type="http://schemas.openxmlformats.org/officeDocument/2006/relationships/ctrlProp" Target="../ctrlProps/ctrlProp98.xml"/><Relationship Id="rId32" Type="http://schemas.openxmlformats.org/officeDocument/2006/relationships/ctrlProp" Target="../ctrlProps/ctrlProp106.xml"/><Relationship Id="rId37" Type="http://schemas.openxmlformats.org/officeDocument/2006/relationships/ctrlProp" Target="../ctrlProps/ctrlProp111.xml"/><Relationship Id="rId40" Type="http://schemas.openxmlformats.org/officeDocument/2006/relationships/ctrlProp" Target="../ctrlProps/ctrlProp114.xml"/><Relationship Id="rId45" Type="http://schemas.openxmlformats.org/officeDocument/2006/relationships/ctrlProp" Target="../ctrlProps/ctrlProp119.xml"/><Relationship Id="rId53" Type="http://schemas.openxmlformats.org/officeDocument/2006/relationships/ctrlProp" Target="../ctrlProps/ctrlProp127.xml"/><Relationship Id="rId58" Type="http://schemas.openxmlformats.org/officeDocument/2006/relationships/ctrlProp" Target="../ctrlProps/ctrlProp132.xml"/><Relationship Id="rId66" Type="http://schemas.openxmlformats.org/officeDocument/2006/relationships/ctrlProp" Target="../ctrlProps/ctrlProp140.xml"/><Relationship Id="rId5" Type="http://schemas.openxmlformats.org/officeDocument/2006/relationships/ctrlProp" Target="../ctrlProps/ctrlProp79.xml"/><Relationship Id="rId61" Type="http://schemas.openxmlformats.org/officeDocument/2006/relationships/ctrlProp" Target="../ctrlProps/ctrlProp135.xml"/><Relationship Id="rId19" Type="http://schemas.openxmlformats.org/officeDocument/2006/relationships/ctrlProp" Target="../ctrlProps/ctrlProp93.xml"/><Relationship Id="rId14" Type="http://schemas.openxmlformats.org/officeDocument/2006/relationships/ctrlProp" Target="../ctrlProps/ctrlProp88.xml"/><Relationship Id="rId22" Type="http://schemas.openxmlformats.org/officeDocument/2006/relationships/ctrlProp" Target="../ctrlProps/ctrlProp96.xml"/><Relationship Id="rId27" Type="http://schemas.openxmlformats.org/officeDocument/2006/relationships/ctrlProp" Target="../ctrlProps/ctrlProp101.xml"/><Relationship Id="rId30" Type="http://schemas.openxmlformats.org/officeDocument/2006/relationships/ctrlProp" Target="../ctrlProps/ctrlProp104.xml"/><Relationship Id="rId35" Type="http://schemas.openxmlformats.org/officeDocument/2006/relationships/ctrlProp" Target="../ctrlProps/ctrlProp109.xml"/><Relationship Id="rId43" Type="http://schemas.openxmlformats.org/officeDocument/2006/relationships/ctrlProp" Target="../ctrlProps/ctrlProp117.xml"/><Relationship Id="rId48" Type="http://schemas.openxmlformats.org/officeDocument/2006/relationships/ctrlProp" Target="../ctrlProps/ctrlProp122.xml"/><Relationship Id="rId56" Type="http://schemas.openxmlformats.org/officeDocument/2006/relationships/ctrlProp" Target="../ctrlProps/ctrlProp130.xml"/><Relationship Id="rId64" Type="http://schemas.openxmlformats.org/officeDocument/2006/relationships/ctrlProp" Target="../ctrlProps/ctrlProp138.xml"/><Relationship Id="rId8" Type="http://schemas.openxmlformats.org/officeDocument/2006/relationships/ctrlProp" Target="../ctrlProps/ctrlProp82.xml"/><Relationship Id="rId51" Type="http://schemas.openxmlformats.org/officeDocument/2006/relationships/ctrlProp" Target="../ctrlProps/ctrlProp125.xml"/><Relationship Id="rId3" Type="http://schemas.openxmlformats.org/officeDocument/2006/relationships/vmlDrawing" Target="../drawings/vmlDrawing5.vml"/><Relationship Id="rId12" Type="http://schemas.openxmlformats.org/officeDocument/2006/relationships/ctrlProp" Target="../ctrlProps/ctrlProp86.xml"/><Relationship Id="rId17" Type="http://schemas.openxmlformats.org/officeDocument/2006/relationships/ctrlProp" Target="../ctrlProps/ctrlProp91.xml"/><Relationship Id="rId25" Type="http://schemas.openxmlformats.org/officeDocument/2006/relationships/ctrlProp" Target="../ctrlProps/ctrlProp99.xml"/><Relationship Id="rId33" Type="http://schemas.openxmlformats.org/officeDocument/2006/relationships/ctrlProp" Target="../ctrlProps/ctrlProp107.xml"/><Relationship Id="rId38" Type="http://schemas.openxmlformats.org/officeDocument/2006/relationships/ctrlProp" Target="../ctrlProps/ctrlProp112.xml"/><Relationship Id="rId46" Type="http://schemas.openxmlformats.org/officeDocument/2006/relationships/ctrlProp" Target="../ctrlProps/ctrlProp120.xml"/><Relationship Id="rId59" Type="http://schemas.openxmlformats.org/officeDocument/2006/relationships/ctrlProp" Target="../ctrlProps/ctrlProp133.xml"/><Relationship Id="rId67" Type="http://schemas.openxmlformats.org/officeDocument/2006/relationships/ctrlProp" Target="../ctrlProps/ctrlProp141.xml"/><Relationship Id="rId20" Type="http://schemas.openxmlformats.org/officeDocument/2006/relationships/ctrlProp" Target="../ctrlProps/ctrlProp94.xml"/><Relationship Id="rId41" Type="http://schemas.openxmlformats.org/officeDocument/2006/relationships/ctrlProp" Target="../ctrlProps/ctrlProp115.xml"/><Relationship Id="rId54" Type="http://schemas.openxmlformats.org/officeDocument/2006/relationships/ctrlProp" Target="../ctrlProps/ctrlProp128.xml"/><Relationship Id="rId62" Type="http://schemas.openxmlformats.org/officeDocument/2006/relationships/ctrlProp" Target="../ctrlProps/ctrlProp136.xml"/><Relationship Id="rId1" Type="http://schemas.openxmlformats.org/officeDocument/2006/relationships/printerSettings" Target="../printerSettings/printerSettings5.bin"/><Relationship Id="rId6" Type="http://schemas.openxmlformats.org/officeDocument/2006/relationships/ctrlProp" Target="../ctrlProps/ctrlProp80.xml"/><Relationship Id="rId15" Type="http://schemas.openxmlformats.org/officeDocument/2006/relationships/ctrlProp" Target="../ctrlProps/ctrlProp89.xml"/><Relationship Id="rId23" Type="http://schemas.openxmlformats.org/officeDocument/2006/relationships/ctrlProp" Target="../ctrlProps/ctrlProp97.xml"/><Relationship Id="rId28" Type="http://schemas.openxmlformats.org/officeDocument/2006/relationships/ctrlProp" Target="../ctrlProps/ctrlProp102.xml"/><Relationship Id="rId36" Type="http://schemas.openxmlformats.org/officeDocument/2006/relationships/ctrlProp" Target="../ctrlProps/ctrlProp110.xml"/><Relationship Id="rId49" Type="http://schemas.openxmlformats.org/officeDocument/2006/relationships/ctrlProp" Target="../ctrlProps/ctrlProp123.xml"/><Relationship Id="rId57" Type="http://schemas.openxmlformats.org/officeDocument/2006/relationships/ctrlProp" Target="../ctrlProps/ctrlProp131.xml"/><Relationship Id="rId10" Type="http://schemas.openxmlformats.org/officeDocument/2006/relationships/ctrlProp" Target="../ctrlProps/ctrlProp84.xml"/><Relationship Id="rId31" Type="http://schemas.openxmlformats.org/officeDocument/2006/relationships/ctrlProp" Target="../ctrlProps/ctrlProp105.xml"/><Relationship Id="rId44" Type="http://schemas.openxmlformats.org/officeDocument/2006/relationships/ctrlProp" Target="../ctrlProps/ctrlProp118.xml"/><Relationship Id="rId52" Type="http://schemas.openxmlformats.org/officeDocument/2006/relationships/ctrlProp" Target="../ctrlProps/ctrlProp126.xml"/><Relationship Id="rId60" Type="http://schemas.openxmlformats.org/officeDocument/2006/relationships/ctrlProp" Target="../ctrlProps/ctrlProp134.xml"/><Relationship Id="rId65" Type="http://schemas.openxmlformats.org/officeDocument/2006/relationships/ctrlProp" Target="../ctrlProps/ctrlProp139.xml"/><Relationship Id="rId4" Type="http://schemas.openxmlformats.org/officeDocument/2006/relationships/ctrlProp" Target="../ctrlProps/ctrlProp78.xml"/><Relationship Id="rId9" Type="http://schemas.openxmlformats.org/officeDocument/2006/relationships/ctrlProp" Target="../ctrlProps/ctrlProp83.xml"/><Relationship Id="rId13" Type="http://schemas.openxmlformats.org/officeDocument/2006/relationships/ctrlProp" Target="../ctrlProps/ctrlProp87.xml"/><Relationship Id="rId18" Type="http://schemas.openxmlformats.org/officeDocument/2006/relationships/ctrlProp" Target="../ctrlProps/ctrlProp92.xml"/><Relationship Id="rId39" Type="http://schemas.openxmlformats.org/officeDocument/2006/relationships/ctrlProp" Target="../ctrlProps/ctrlProp113.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164.xml"/><Relationship Id="rId21" Type="http://schemas.openxmlformats.org/officeDocument/2006/relationships/ctrlProp" Target="../ctrlProps/ctrlProp159.xml"/><Relationship Id="rId34" Type="http://schemas.openxmlformats.org/officeDocument/2006/relationships/ctrlProp" Target="../ctrlProps/ctrlProp172.xml"/><Relationship Id="rId42" Type="http://schemas.openxmlformats.org/officeDocument/2006/relationships/ctrlProp" Target="../ctrlProps/ctrlProp180.xml"/><Relationship Id="rId47" Type="http://schemas.openxmlformats.org/officeDocument/2006/relationships/ctrlProp" Target="../ctrlProps/ctrlProp185.xml"/><Relationship Id="rId50" Type="http://schemas.openxmlformats.org/officeDocument/2006/relationships/ctrlProp" Target="../ctrlProps/ctrlProp188.xml"/><Relationship Id="rId55" Type="http://schemas.openxmlformats.org/officeDocument/2006/relationships/ctrlProp" Target="../ctrlProps/ctrlProp193.xml"/><Relationship Id="rId63" Type="http://schemas.openxmlformats.org/officeDocument/2006/relationships/ctrlProp" Target="../ctrlProps/ctrlProp201.xml"/><Relationship Id="rId7" Type="http://schemas.openxmlformats.org/officeDocument/2006/relationships/ctrlProp" Target="../ctrlProps/ctrlProp145.xml"/><Relationship Id="rId2" Type="http://schemas.openxmlformats.org/officeDocument/2006/relationships/drawing" Target="../drawings/drawing6.xml"/><Relationship Id="rId16" Type="http://schemas.openxmlformats.org/officeDocument/2006/relationships/ctrlProp" Target="../ctrlProps/ctrlProp154.xml"/><Relationship Id="rId29" Type="http://schemas.openxmlformats.org/officeDocument/2006/relationships/ctrlProp" Target="../ctrlProps/ctrlProp167.xml"/><Relationship Id="rId11" Type="http://schemas.openxmlformats.org/officeDocument/2006/relationships/ctrlProp" Target="../ctrlProps/ctrlProp149.xml"/><Relationship Id="rId24" Type="http://schemas.openxmlformats.org/officeDocument/2006/relationships/ctrlProp" Target="../ctrlProps/ctrlProp162.xml"/><Relationship Id="rId32" Type="http://schemas.openxmlformats.org/officeDocument/2006/relationships/ctrlProp" Target="../ctrlProps/ctrlProp170.xml"/><Relationship Id="rId37" Type="http://schemas.openxmlformats.org/officeDocument/2006/relationships/ctrlProp" Target="../ctrlProps/ctrlProp175.xml"/><Relationship Id="rId40" Type="http://schemas.openxmlformats.org/officeDocument/2006/relationships/ctrlProp" Target="../ctrlProps/ctrlProp178.xml"/><Relationship Id="rId45" Type="http://schemas.openxmlformats.org/officeDocument/2006/relationships/ctrlProp" Target="../ctrlProps/ctrlProp183.xml"/><Relationship Id="rId53" Type="http://schemas.openxmlformats.org/officeDocument/2006/relationships/ctrlProp" Target="../ctrlProps/ctrlProp191.xml"/><Relationship Id="rId58" Type="http://schemas.openxmlformats.org/officeDocument/2006/relationships/ctrlProp" Target="../ctrlProps/ctrlProp196.xml"/><Relationship Id="rId66" Type="http://schemas.openxmlformats.org/officeDocument/2006/relationships/ctrlProp" Target="../ctrlProps/ctrlProp204.xml"/><Relationship Id="rId5" Type="http://schemas.openxmlformats.org/officeDocument/2006/relationships/ctrlProp" Target="../ctrlProps/ctrlProp143.xml"/><Relationship Id="rId61" Type="http://schemas.openxmlformats.org/officeDocument/2006/relationships/ctrlProp" Target="../ctrlProps/ctrlProp199.xml"/><Relationship Id="rId19" Type="http://schemas.openxmlformats.org/officeDocument/2006/relationships/ctrlProp" Target="../ctrlProps/ctrlProp157.xml"/><Relationship Id="rId14" Type="http://schemas.openxmlformats.org/officeDocument/2006/relationships/ctrlProp" Target="../ctrlProps/ctrlProp152.xml"/><Relationship Id="rId22" Type="http://schemas.openxmlformats.org/officeDocument/2006/relationships/ctrlProp" Target="../ctrlProps/ctrlProp160.xml"/><Relationship Id="rId27" Type="http://schemas.openxmlformats.org/officeDocument/2006/relationships/ctrlProp" Target="../ctrlProps/ctrlProp165.xml"/><Relationship Id="rId30" Type="http://schemas.openxmlformats.org/officeDocument/2006/relationships/ctrlProp" Target="../ctrlProps/ctrlProp168.xml"/><Relationship Id="rId35" Type="http://schemas.openxmlformats.org/officeDocument/2006/relationships/ctrlProp" Target="../ctrlProps/ctrlProp173.xml"/><Relationship Id="rId43" Type="http://schemas.openxmlformats.org/officeDocument/2006/relationships/ctrlProp" Target="../ctrlProps/ctrlProp181.xml"/><Relationship Id="rId48" Type="http://schemas.openxmlformats.org/officeDocument/2006/relationships/ctrlProp" Target="../ctrlProps/ctrlProp186.xml"/><Relationship Id="rId56" Type="http://schemas.openxmlformats.org/officeDocument/2006/relationships/ctrlProp" Target="../ctrlProps/ctrlProp194.xml"/><Relationship Id="rId64" Type="http://schemas.openxmlformats.org/officeDocument/2006/relationships/ctrlProp" Target="../ctrlProps/ctrlProp202.xml"/><Relationship Id="rId8" Type="http://schemas.openxmlformats.org/officeDocument/2006/relationships/ctrlProp" Target="../ctrlProps/ctrlProp146.xml"/><Relationship Id="rId51" Type="http://schemas.openxmlformats.org/officeDocument/2006/relationships/ctrlProp" Target="../ctrlProps/ctrlProp189.xml"/><Relationship Id="rId3" Type="http://schemas.openxmlformats.org/officeDocument/2006/relationships/vmlDrawing" Target="../drawings/vmlDrawing6.vml"/><Relationship Id="rId12" Type="http://schemas.openxmlformats.org/officeDocument/2006/relationships/ctrlProp" Target="../ctrlProps/ctrlProp150.xml"/><Relationship Id="rId17" Type="http://schemas.openxmlformats.org/officeDocument/2006/relationships/ctrlProp" Target="../ctrlProps/ctrlProp155.xml"/><Relationship Id="rId25" Type="http://schemas.openxmlformats.org/officeDocument/2006/relationships/ctrlProp" Target="../ctrlProps/ctrlProp163.xml"/><Relationship Id="rId33" Type="http://schemas.openxmlformats.org/officeDocument/2006/relationships/ctrlProp" Target="../ctrlProps/ctrlProp171.xml"/><Relationship Id="rId38" Type="http://schemas.openxmlformats.org/officeDocument/2006/relationships/ctrlProp" Target="../ctrlProps/ctrlProp176.xml"/><Relationship Id="rId46" Type="http://schemas.openxmlformats.org/officeDocument/2006/relationships/ctrlProp" Target="../ctrlProps/ctrlProp184.xml"/><Relationship Id="rId59" Type="http://schemas.openxmlformats.org/officeDocument/2006/relationships/ctrlProp" Target="../ctrlProps/ctrlProp197.xml"/><Relationship Id="rId67" Type="http://schemas.openxmlformats.org/officeDocument/2006/relationships/ctrlProp" Target="../ctrlProps/ctrlProp205.xml"/><Relationship Id="rId20" Type="http://schemas.openxmlformats.org/officeDocument/2006/relationships/ctrlProp" Target="../ctrlProps/ctrlProp158.xml"/><Relationship Id="rId41" Type="http://schemas.openxmlformats.org/officeDocument/2006/relationships/ctrlProp" Target="../ctrlProps/ctrlProp179.xml"/><Relationship Id="rId54" Type="http://schemas.openxmlformats.org/officeDocument/2006/relationships/ctrlProp" Target="../ctrlProps/ctrlProp192.xml"/><Relationship Id="rId62" Type="http://schemas.openxmlformats.org/officeDocument/2006/relationships/ctrlProp" Target="../ctrlProps/ctrlProp200.xml"/><Relationship Id="rId1" Type="http://schemas.openxmlformats.org/officeDocument/2006/relationships/printerSettings" Target="../printerSettings/printerSettings6.bin"/><Relationship Id="rId6" Type="http://schemas.openxmlformats.org/officeDocument/2006/relationships/ctrlProp" Target="../ctrlProps/ctrlProp144.xml"/><Relationship Id="rId15" Type="http://schemas.openxmlformats.org/officeDocument/2006/relationships/ctrlProp" Target="../ctrlProps/ctrlProp153.xml"/><Relationship Id="rId23" Type="http://schemas.openxmlformats.org/officeDocument/2006/relationships/ctrlProp" Target="../ctrlProps/ctrlProp161.xml"/><Relationship Id="rId28" Type="http://schemas.openxmlformats.org/officeDocument/2006/relationships/ctrlProp" Target="../ctrlProps/ctrlProp166.xml"/><Relationship Id="rId36" Type="http://schemas.openxmlformats.org/officeDocument/2006/relationships/ctrlProp" Target="../ctrlProps/ctrlProp174.xml"/><Relationship Id="rId49" Type="http://schemas.openxmlformats.org/officeDocument/2006/relationships/ctrlProp" Target="../ctrlProps/ctrlProp187.xml"/><Relationship Id="rId57" Type="http://schemas.openxmlformats.org/officeDocument/2006/relationships/ctrlProp" Target="../ctrlProps/ctrlProp195.xml"/><Relationship Id="rId10" Type="http://schemas.openxmlformats.org/officeDocument/2006/relationships/ctrlProp" Target="../ctrlProps/ctrlProp148.xml"/><Relationship Id="rId31" Type="http://schemas.openxmlformats.org/officeDocument/2006/relationships/ctrlProp" Target="../ctrlProps/ctrlProp169.xml"/><Relationship Id="rId44" Type="http://schemas.openxmlformats.org/officeDocument/2006/relationships/ctrlProp" Target="../ctrlProps/ctrlProp182.xml"/><Relationship Id="rId52" Type="http://schemas.openxmlformats.org/officeDocument/2006/relationships/ctrlProp" Target="../ctrlProps/ctrlProp190.xml"/><Relationship Id="rId60" Type="http://schemas.openxmlformats.org/officeDocument/2006/relationships/ctrlProp" Target="../ctrlProps/ctrlProp198.xml"/><Relationship Id="rId65" Type="http://schemas.openxmlformats.org/officeDocument/2006/relationships/ctrlProp" Target="../ctrlProps/ctrlProp203.xml"/><Relationship Id="rId4" Type="http://schemas.openxmlformats.org/officeDocument/2006/relationships/ctrlProp" Target="../ctrlProps/ctrlProp142.xml"/><Relationship Id="rId9" Type="http://schemas.openxmlformats.org/officeDocument/2006/relationships/ctrlProp" Target="../ctrlProps/ctrlProp147.xml"/><Relationship Id="rId13" Type="http://schemas.openxmlformats.org/officeDocument/2006/relationships/ctrlProp" Target="../ctrlProps/ctrlProp151.xml"/><Relationship Id="rId18" Type="http://schemas.openxmlformats.org/officeDocument/2006/relationships/ctrlProp" Target="../ctrlProps/ctrlProp156.xml"/><Relationship Id="rId39" Type="http://schemas.openxmlformats.org/officeDocument/2006/relationships/ctrlProp" Target="../ctrlProps/ctrlProp177.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28.xml"/><Relationship Id="rId21" Type="http://schemas.openxmlformats.org/officeDocument/2006/relationships/ctrlProp" Target="../ctrlProps/ctrlProp223.xml"/><Relationship Id="rId42" Type="http://schemas.openxmlformats.org/officeDocument/2006/relationships/ctrlProp" Target="../ctrlProps/ctrlProp244.xml"/><Relationship Id="rId47" Type="http://schemas.openxmlformats.org/officeDocument/2006/relationships/ctrlProp" Target="../ctrlProps/ctrlProp249.xml"/><Relationship Id="rId63" Type="http://schemas.openxmlformats.org/officeDocument/2006/relationships/ctrlProp" Target="../ctrlProps/ctrlProp265.xml"/><Relationship Id="rId68" Type="http://schemas.openxmlformats.org/officeDocument/2006/relationships/ctrlProp" Target="../ctrlProps/ctrlProp270.xml"/><Relationship Id="rId2" Type="http://schemas.openxmlformats.org/officeDocument/2006/relationships/drawing" Target="../drawings/drawing7.xml"/><Relationship Id="rId16" Type="http://schemas.openxmlformats.org/officeDocument/2006/relationships/ctrlProp" Target="../ctrlProps/ctrlProp218.xml"/><Relationship Id="rId29" Type="http://schemas.openxmlformats.org/officeDocument/2006/relationships/ctrlProp" Target="../ctrlProps/ctrlProp231.xml"/><Relationship Id="rId11" Type="http://schemas.openxmlformats.org/officeDocument/2006/relationships/ctrlProp" Target="../ctrlProps/ctrlProp213.xml"/><Relationship Id="rId24" Type="http://schemas.openxmlformats.org/officeDocument/2006/relationships/ctrlProp" Target="../ctrlProps/ctrlProp226.xml"/><Relationship Id="rId32" Type="http://schemas.openxmlformats.org/officeDocument/2006/relationships/ctrlProp" Target="../ctrlProps/ctrlProp234.xml"/><Relationship Id="rId37" Type="http://schemas.openxmlformats.org/officeDocument/2006/relationships/ctrlProp" Target="../ctrlProps/ctrlProp239.xml"/><Relationship Id="rId40" Type="http://schemas.openxmlformats.org/officeDocument/2006/relationships/ctrlProp" Target="../ctrlProps/ctrlProp242.xml"/><Relationship Id="rId45" Type="http://schemas.openxmlformats.org/officeDocument/2006/relationships/ctrlProp" Target="../ctrlProps/ctrlProp247.xml"/><Relationship Id="rId53" Type="http://schemas.openxmlformats.org/officeDocument/2006/relationships/ctrlProp" Target="../ctrlProps/ctrlProp255.xml"/><Relationship Id="rId58" Type="http://schemas.openxmlformats.org/officeDocument/2006/relationships/ctrlProp" Target="../ctrlProps/ctrlProp260.xml"/><Relationship Id="rId66" Type="http://schemas.openxmlformats.org/officeDocument/2006/relationships/ctrlProp" Target="../ctrlProps/ctrlProp268.xml"/><Relationship Id="rId5" Type="http://schemas.openxmlformats.org/officeDocument/2006/relationships/ctrlProp" Target="../ctrlProps/ctrlProp207.xml"/><Relationship Id="rId61" Type="http://schemas.openxmlformats.org/officeDocument/2006/relationships/ctrlProp" Target="../ctrlProps/ctrlProp263.xml"/><Relationship Id="rId19" Type="http://schemas.openxmlformats.org/officeDocument/2006/relationships/ctrlProp" Target="../ctrlProps/ctrlProp221.xml"/><Relationship Id="rId14" Type="http://schemas.openxmlformats.org/officeDocument/2006/relationships/ctrlProp" Target="../ctrlProps/ctrlProp216.xml"/><Relationship Id="rId22" Type="http://schemas.openxmlformats.org/officeDocument/2006/relationships/ctrlProp" Target="../ctrlProps/ctrlProp224.xml"/><Relationship Id="rId27" Type="http://schemas.openxmlformats.org/officeDocument/2006/relationships/ctrlProp" Target="../ctrlProps/ctrlProp229.xml"/><Relationship Id="rId30" Type="http://schemas.openxmlformats.org/officeDocument/2006/relationships/ctrlProp" Target="../ctrlProps/ctrlProp232.xml"/><Relationship Id="rId35" Type="http://schemas.openxmlformats.org/officeDocument/2006/relationships/ctrlProp" Target="../ctrlProps/ctrlProp237.xml"/><Relationship Id="rId43" Type="http://schemas.openxmlformats.org/officeDocument/2006/relationships/ctrlProp" Target="../ctrlProps/ctrlProp245.xml"/><Relationship Id="rId48" Type="http://schemas.openxmlformats.org/officeDocument/2006/relationships/ctrlProp" Target="../ctrlProps/ctrlProp250.xml"/><Relationship Id="rId56" Type="http://schemas.openxmlformats.org/officeDocument/2006/relationships/ctrlProp" Target="../ctrlProps/ctrlProp258.xml"/><Relationship Id="rId64" Type="http://schemas.openxmlformats.org/officeDocument/2006/relationships/ctrlProp" Target="../ctrlProps/ctrlProp266.xml"/><Relationship Id="rId69" Type="http://schemas.openxmlformats.org/officeDocument/2006/relationships/ctrlProp" Target="../ctrlProps/ctrlProp271.xml"/><Relationship Id="rId8" Type="http://schemas.openxmlformats.org/officeDocument/2006/relationships/ctrlProp" Target="../ctrlProps/ctrlProp210.xml"/><Relationship Id="rId51" Type="http://schemas.openxmlformats.org/officeDocument/2006/relationships/ctrlProp" Target="../ctrlProps/ctrlProp253.xml"/><Relationship Id="rId72" Type="http://schemas.openxmlformats.org/officeDocument/2006/relationships/ctrlProp" Target="../ctrlProps/ctrlProp274.xml"/><Relationship Id="rId3" Type="http://schemas.openxmlformats.org/officeDocument/2006/relationships/vmlDrawing" Target="../drawings/vmlDrawing7.vml"/><Relationship Id="rId12" Type="http://schemas.openxmlformats.org/officeDocument/2006/relationships/ctrlProp" Target="../ctrlProps/ctrlProp214.xml"/><Relationship Id="rId17" Type="http://schemas.openxmlformats.org/officeDocument/2006/relationships/ctrlProp" Target="../ctrlProps/ctrlProp219.xml"/><Relationship Id="rId25" Type="http://schemas.openxmlformats.org/officeDocument/2006/relationships/ctrlProp" Target="../ctrlProps/ctrlProp227.xml"/><Relationship Id="rId33" Type="http://schemas.openxmlformats.org/officeDocument/2006/relationships/ctrlProp" Target="../ctrlProps/ctrlProp235.xml"/><Relationship Id="rId38" Type="http://schemas.openxmlformats.org/officeDocument/2006/relationships/ctrlProp" Target="../ctrlProps/ctrlProp240.xml"/><Relationship Id="rId46" Type="http://schemas.openxmlformats.org/officeDocument/2006/relationships/ctrlProp" Target="../ctrlProps/ctrlProp248.xml"/><Relationship Id="rId59" Type="http://schemas.openxmlformats.org/officeDocument/2006/relationships/ctrlProp" Target="../ctrlProps/ctrlProp261.xml"/><Relationship Id="rId67" Type="http://schemas.openxmlformats.org/officeDocument/2006/relationships/ctrlProp" Target="../ctrlProps/ctrlProp269.xml"/><Relationship Id="rId20" Type="http://schemas.openxmlformats.org/officeDocument/2006/relationships/ctrlProp" Target="../ctrlProps/ctrlProp222.xml"/><Relationship Id="rId41" Type="http://schemas.openxmlformats.org/officeDocument/2006/relationships/ctrlProp" Target="../ctrlProps/ctrlProp243.xml"/><Relationship Id="rId54" Type="http://schemas.openxmlformats.org/officeDocument/2006/relationships/ctrlProp" Target="../ctrlProps/ctrlProp256.xml"/><Relationship Id="rId62" Type="http://schemas.openxmlformats.org/officeDocument/2006/relationships/ctrlProp" Target="../ctrlProps/ctrlProp264.xml"/><Relationship Id="rId70" Type="http://schemas.openxmlformats.org/officeDocument/2006/relationships/ctrlProp" Target="../ctrlProps/ctrlProp272.xml"/><Relationship Id="rId1" Type="http://schemas.openxmlformats.org/officeDocument/2006/relationships/printerSettings" Target="../printerSettings/printerSettings7.bin"/><Relationship Id="rId6" Type="http://schemas.openxmlformats.org/officeDocument/2006/relationships/ctrlProp" Target="../ctrlProps/ctrlProp208.xml"/><Relationship Id="rId15" Type="http://schemas.openxmlformats.org/officeDocument/2006/relationships/ctrlProp" Target="../ctrlProps/ctrlProp217.xml"/><Relationship Id="rId23" Type="http://schemas.openxmlformats.org/officeDocument/2006/relationships/ctrlProp" Target="../ctrlProps/ctrlProp225.xml"/><Relationship Id="rId28" Type="http://schemas.openxmlformats.org/officeDocument/2006/relationships/ctrlProp" Target="../ctrlProps/ctrlProp230.xml"/><Relationship Id="rId36" Type="http://schemas.openxmlformats.org/officeDocument/2006/relationships/ctrlProp" Target="../ctrlProps/ctrlProp238.xml"/><Relationship Id="rId49" Type="http://schemas.openxmlformats.org/officeDocument/2006/relationships/ctrlProp" Target="../ctrlProps/ctrlProp251.xml"/><Relationship Id="rId57" Type="http://schemas.openxmlformats.org/officeDocument/2006/relationships/ctrlProp" Target="../ctrlProps/ctrlProp259.xml"/><Relationship Id="rId10" Type="http://schemas.openxmlformats.org/officeDocument/2006/relationships/ctrlProp" Target="../ctrlProps/ctrlProp212.xml"/><Relationship Id="rId31" Type="http://schemas.openxmlformats.org/officeDocument/2006/relationships/ctrlProp" Target="../ctrlProps/ctrlProp233.xml"/><Relationship Id="rId44" Type="http://schemas.openxmlformats.org/officeDocument/2006/relationships/ctrlProp" Target="../ctrlProps/ctrlProp246.xml"/><Relationship Id="rId52" Type="http://schemas.openxmlformats.org/officeDocument/2006/relationships/ctrlProp" Target="../ctrlProps/ctrlProp254.xml"/><Relationship Id="rId60" Type="http://schemas.openxmlformats.org/officeDocument/2006/relationships/ctrlProp" Target="../ctrlProps/ctrlProp262.xml"/><Relationship Id="rId65" Type="http://schemas.openxmlformats.org/officeDocument/2006/relationships/ctrlProp" Target="../ctrlProps/ctrlProp267.xml"/><Relationship Id="rId73" Type="http://schemas.openxmlformats.org/officeDocument/2006/relationships/ctrlProp" Target="../ctrlProps/ctrlProp275.xml"/><Relationship Id="rId4" Type="http://schemas.openxmlformats.org/officeDocument/2006/relationships/ctrlProp" Target="../ctrlProps/ctrlProp206.xml"/><Relationship Id="rId9" Type="http://schemas.openxmlformats.org/officeDocument/2006/relationships/ctrlProp" Target="../ctrlProps/ctrlProp211.xml"/><Relationship Id="rId13" Type="http://schemas.openxmlformats.org/officeDocument/2006/relationships/ctrlProp" Target="../ctrlProps/ctrlProp215.xml"/><Relationship Id="rId18" Type="http://schemas.openxmlformats.org/officeDocument/2006/relationships/ctrlProp" Target="../ctrlProps/ctrlProp220.xml"/><Relationship Id="rId39" Type="http://schemas.openxmlformats.org/officeDocument/2006/relationships/ctrlProp" Target="../ctrlProps/ctrlProp241.xml"/><Relationship Id="rId34" Type="http://schemas.openxmlformats.org/officeDocument/2006/relationships/ctrlProp" Target="../ctrlProps/ctrlProp236.xml"/><Relationship Id="rId50" Type="http://schemas.openxmlformats.org/officeDocument/2006/relationships/ctrlProp" Target="../ctrlProps/ctrlProp252.xml"/><Relationship Id="rId55" Type="http://schemas.openxmlformats.org/officeDocument/2006/relationships/ctrlProp" Target="../ctrlProps/ctrlProp257.xml"/><Relationship Id="rId7" Type="http://schemas.openxmlformats.org/officeDocument/2006/relationships/ctrlProp" Target="../ctrlProps/ctrlProp209.xml"/><Relationship Id="rId71" Type="http://schemas.openxmlformats.org/officeDocument/2006/relationships/ctrlProp" Target="../ctrlProps/ctrlProp273.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285.xml"/><Relationship Id="rId18" Type="http://schemas.openxmlformats.org/officeDocument/2006/relationships/ctrlProp" Target="../ctrlProps/ctrlProp290.xml"/><Relationship Id="rId26" Type="http://schemas.openxmlformats.org/officeDocument/2006/relationships/ctrlProp" Target="../ctrlProps/ctrlProp298.xml"/><Relationship Id="rId3" Type="http://schemas.openxmlformats.org/officeDocument/2006/relationships/vmlDrawing" Target="../drawings/vmlDrawing8.vml"/><Relationship Id="rId21" Type="http://schemas.openxmlformats.org/officeDocument/2006/relationships/ctrlProp" Target="../ctrlProps/ctrlProp293.xml"/><Relationship Id="rId34" Type="http://schemas.openxmlformats.org/officeDocument/2006/relationships/ctrlProp" Target="../ctrlProps/ctrlProp306.xml"/><Relationship Id="rId7" Type="http://schemas.openxmlformats.org/officeDocument/2006/relationships/ctrlProp" Target="../ctrlProps/ctrlProp279.xml"/><Relationship Id="rId12" Type="http://schemas.openxmlformats.org/officeDocument/2006/relationships/ctrlProp" Target="../ctrlProps/ctrlProp284.xml"/><Relationship Id="rId17" Type="http://schemas.openxmlformats.org/officeDocument/2006/relationships/ctrlProp" Target="../ctrlProps/ctrlProp289.xml"/><Relationship Id="rId25" Type="http://schemas.openxmlformats.org/officeDocument/2006/relationships/ctrlProp" Target="../ctrlProps/ctrlProp297.xml"/><Relationship Id="rId33" Type="http://schemas.openxmlformats.org/officeDocument/2006/relationships/ctrlProp" Target="../ctrlProps/ctrlProp305.xml"/><Relationship Id="rId2" Type="http://schemas.openxmlformats.org/officeDocument/2006/relationships/drawing" Target="../drawings/drawing8.xml"/><Relationship Id="rId16" Type="http://schemas.openxmlformats.org/officeDocument/2006/relationships/ctrlProp" Target="../ctrlProps/ctrlProp288.xml"/><Relationship Id="rId20" Type="http://schemas.openxmlformats.org/officeDocument/2006/relationships/ctrlProp" Target="../ctrlProps/ctrlProp292.xml"/><Relationship Id="rId29" Type="http://schemas.openxmlformats.org/officeDocument/2006/relationships/ctrlProp" Target="../ctrlProps/ctrlProp301.xml"/><Relationship Id="rId1" Type="http://schemas.openxmlformats.org/officeDocument/2006/relationships/printerSettings" Target="../printerSettings/printerSettings8.bin"/><Relationship Id="rId6" Type="http://schemas.openxmlformats.org/officeDocument/2006/relationships/ctrlProp" Target="../ctrlProps/ctrlProp278.xml"/><Relationship Id="rId11" Type="http://schemas.openxmlformats.org/officeDocument/2006/relationships/ctrlProp" Target="../ctrlProps/ctrlProp283.xml"/><Relationship Id="rId24" Type="http://schemas.openxmlformats.org/officeDocument/2006/relationships/ctrlProp" Target="../ctrlProps/ctrlProp296.xml"/><Relationship Id="rId32" Type="http://schemas.openxmlformats.org/officeDocument/2006/relationships/ctrlProp" Target="../ctrlProps/ctrlProp304.xml"/><Relationship Id="rId5" Type="http://schemas.openxmlformats.org/officeDocument/2006/relationships/ctrlProp" Target="../ctrlProps/ctrlProp277.xml"/><Relationship Id="rId15" Type="http://schemas.openxmlformats.org/officeDocument/2006/relationships/ctrlProp" Target="../ctrlProps/ctrlProp287.xml"/><Relationship Id="rId23" Type="http://schemas.openxmlformats.org/officeDocument/2006/relationships/ctrlProp" Target="../ctrlProps/ctrlProp295.xml"/><Relationship Id="rId28" Type="http://schemas.openxmlformats.org/officeDocument/2006/relationships/ctrlProp" Target="../ctrlProps/ctrlProp300.xml"/><Relationship Id="rId10" Type="http://schemas.openxmlformats.org/officeDocument/2006/relationships/ctrlProp" Target="../ctrlProps/ctrlProp282.xml"/><Relationship Id="rId19" Type="http://schemas.openxmlformats.org/officeDocument/2006/relationships/ctrlProp" Target="../ctrlProps/ctrlProp291.xml"/><Relationship Id="rId31" Type="http://schemas.openxmlformats.org/officeDocument/2006/relationships/ctrlProp" Target="../ctrlProps/ctrlProp303.xml"/><Relationship Id="rId4" Type="http://schemas.openxmlformats.org/officeDocument/2006/relationships/ctrlProp" Target="../ctrlProps/ctrlProp276.xml"/><Relationship Id="rId9" Type="http://schemas.openxmlformats.org/officeDocument/2006/relationships/ctrlProp" Target="../ctrlProps/ctrlProp281.xml"/><Relationship Id="rId14" Type="http://schemas.openxmlformats.org/officeDocument/2006/relationships/ctrlProp" Target="../ctrlProps/ctrlProp286.xml"/><Relationship Id="rId22" Type="http://schemas.openxmlformats.org/officeDocument/2006/relationships/ctrlProp" Target="../ctrlProps/ctrlProp294.xml"/><Relationship Id="rId27" Type="http://schemas.openxmlformats.org/officeDocument/2006/relationships/ctrlProp" Target="../ctrlProps/ctrlProp299.xml"/><Relationship Id="rId30" Type="http://schemas.openxmlformats.org/officeDocument/2006/relationships/ctrlProp" Target="../ctrlProps/ctrlProp302.xml"/><Relationship Id="rId35" Type="http://schemas.openxmlformats.org/officeDocument/2006/relationships/ctrlProp" Target="../ctrlProps/ctrlProp307.xml"/><Relationship Id="rId8" Type="http://schemas.openxmlformats.org/officeDocument/2006/relationships/ctrlProp" Target="../ctrlProps/ctrlProp280.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317.xml"/><Relationship Id="rId18" Type="http://schemas.openxmlformats.org/officeDocument/2006/relationships/ctrlProp" Target="../ctrlProps/ctrlProp322.xml"/><Relationship Id="rId26" Type="http://schemas.openxmlformats.org/officeDocument/2006/relationships/ctrlProp" Target="../ctrlProps/ctrlProp330.xml"/><Relationship Id="rId3" Type="http://schemas.openxmlformats.org/officeDocument/2006/relationships/vmlDrawing" Target="../drawings/vmlDrawing9.vml"/><Relationship Id="rId21" Type="http://schemas.openxmlformats.org/officeDocument/2006/relationships/ctrlProp" Target="../ctrlProps/ctrlProp325.xml"/><Relationship Id="rId7" Type="http://schemas.openxmlformats.org/officeDocument/2006/relationships/ctrlProp" Target="../ctrlProps/ctrlProp311.xml"/><Relationship Id="rId12" Type="http://schemas.openxmlformats.org/officeDocument/2006/relationships/ctrlProp" Target="../ctrlProps/ctrlProp316.xml"/><Relationship Id="rId17" Type="http://schemas.openxmlformats.org/officeDocument/2006/relationships/ctrlProp" Target="../ctrlProps/ctrlProp321.xml"/><Relationship Id="rId25" Type="http://schemas.openxmlformats.org/officeDocument/2006/relationships/ctrlProp" Target="../ctrlProps/ctrlProp329.xml"/><Relationship Id="rId33" Type="http://schemas.openxmlformats.org/officeDocument/2006/relationships/ctrlProp" Target="../ctrlProps/ctrlProp337.xml"/><Relationship Id="rId2" Type="http://schemas.openxmlformats.org/officeDocument/2006/relationships/drawing" Target="../drawings/drawing9.xml"/><Relationship Id="rId16" Type="http://schemas.openxmlformats.org/officeDocument/2006/relationships/ctrlProp" Target="../ctrlProps/ctrlProp320.xml"/><Relationship Id="rId20" Type="http://schemas.openxmlformats.org/officeDocument/2006/relationships/ctrlProp" Target="../ctrlProps/ctrlProp324.xml"/><Relationship Id="rId29" Type="http://schemas.openxmlformats.org/officeDocument/2006/relationships/ctrlProp" Target="../ctrlProps/ctrlProp333.xml"/><Relationship Id="rId1" Type="http://schemas.openxmlformats.org/officeDocument/2006/relationships/printerSettings" Target="../printerSettings/printerSettings9.bin"/><Relationship Id="rId6" Type="http://schemas.openxmlformats.org/officeDocument/2006/relationships/ctrlProp" Target="../ctrlProps/ctrlProp310.xml"/><Relationship Id="rId11" Type="http://schemas.openxmlformats.org/officeDocument/2006/relationships/ctrlProp" Target="../ctrlProps/ctrlProp315.xml"/><Relationship Id="rId24" Type="http://schemas.openxmlformats.org/officeDocument/2006/relationships/ctrlProp" Target="../ctrlProps/ctrlProp328.xml"/><Relationship Id="rId32" Type="http://schemas.openxmlformats.org/officeDocument/2006/relationships/ctrlProp" Target="../ctrlProps/ctrlProp336.xml"/><Relationship Id="rId5" Type="http://schemas.openxmlformats.org/officeDocument/2006/relationships/ctrlProp" Target="../ctrlProps/ctrlProp309.xml"/><Relationship Id="rId15" Type="http://schemas.openxmlformats.org/officeDocument/2006/relationships/ctrlProp" Target="../ctrlProps/ctrlProp319.xml"/><Relationship Id="rId23" Type="http://schemas.openxmlformats.org/officeDocument/2006/relationships/ctrlProp" Target="../ctrlProps/ctrlProp327.xml"/><Relationship Id="rId28" Type="http://schemas.openxmlformats.org/officeDocument/2006/relationships/ctrlProp" Target="../ctrlProps/ctrlProp332.xml"/><Relationship Id="rId10" Type="http://schemas.openxmlformats.org/officeDocument/2006/relationships/ctrlProp" Target="../ctrlProps/ctrlProp314.xml"/><Relationship Id="rId19" Type="http://schemas.openxmlformats.org/officeDocument/2006/relationships/ctrlProp" Target="../ctrlProps/ctrlProp323.xml"/><Relationship Id="rId31" Type="http://schemas.openxmlformats.org/officeDocument/2006/relationships/ctrlProp" Target="../ctrlProps/ctrlProp335.xml"/><Relationship Id="rId4" Type="http://schemas.openxmlformats.org/officeDocument/2006/relationships/ctrlProp" Target="../ctrlProps/ctrlProp308.xml"/><Relationship Id="rId9" Type="http://schemas.openxmlformats.org/officeDocument/2006/relationships/ctrlProp" Target="../ctrlProps/ctrlProp313.xml"/><Relationship Id="rId14" Type="http://schemas.openxmlformats.org/officeDocument/2006/relationships/ctrlProp" Target="../ctrlProps/ctrlProp318.xml"/><Relationship Id="rId22" Type="http://schemas.openxmlformats.org/officeDocument/2006/relationships/ctrlProp" Target="../ctrlProps/ctrlProp326.xml"/><Relationship Id="rId27" Type="http://schemas.openxmlformats.org/officeDocument/2006/relationships/ctrlProp" Target="../ctrlProps/ctrlProp331.xml"/><Relationship Id="rId30" Type="http://schemas.openxmlformats.org/officeDocument/2006/relationships/ctrlProp" Target="../ctrlProps/ctrlProp334.xml"/><Relationship Id="rId8" Type="http://schemas.openxmlformats.org/officeDocument/2006/relationships/ctrlProp" Target="../ctrlProps/ctrlProp3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0" tint="-4.9989318521683403E-2"/>
    <pageSetUpPr fitToPage="1"/>
  </sheetPr>
  <dimension ref="A1:O48"/>
  <sheetViews>
    <sheetView showGridLines="0" tabSelected="1" showRuler="0" zoomScaleNormal="100" zoomScaleSheetLayoutView="110" workbookViewId="0">
      <selection activeCell="E9" sqref="E9:G9"/>
    </sheetView>
  </sheetViews>
  <sheetFormatPr baseColWidth="10" defaultColWidth="0" defaultRowHeight="16.5" zeroHeight="1"/>
  <cols>
    <col min="1" max="1" width="5.7109375" style="483" customWidth="1"/>
    <col min="2" max="2" width="5.7109375" style="1" customWidth="1"/>
    <col min="3" max="3" width="3.28515625" style="1" customWidth="1"/>
    <col min="4" max="4" width="5.7109375" style="1" customWidth="1"/>
    <col min="5" max="5" width="48" style="1" customWidth="1"/>
    <col min="6" max="6" width="19" style="1" customWidth="1"/>
    <col min="7" max="7" width="22.28515625" style="1" customWidth="1"/>
    <col min="8" max="8" width="2.7109375" style="1" customWidth="1"/>
    <col min="9" max="9" width="16" style="86" hidden="1" customWidth="1"/>
    <col min="10" max="16384" width="11.28515625" style="1" hidden="1"/>
  </cols>
  <sheetData>
    <row r="1" spans="1:15"/>
    <row r="2" spans="1:15" ht="16.5" customHeight="1">
      <c r="B2" s="1276" t="s">
        <v>515</v>
      </c>
      <c r="C2" s="1276"/>
      <c r="D2" s="1276"/>
      <c r="E2" s="1277"/>
      <c r="F2" s="369" t="s">
        <v>962</v>
      </c>
      <c r="G2" s="489" t="s">
        <v>332</v>
      </c>
      <c r="H2" s="1278" t="s">
        <v>332</v>
      </c>
      <c r="I2" s="917" t="s">
        <v>61</v>
      </c>
      <c r="K2" s="257"/>
      <c r="L2" s="219" t="s">
        <v>171</v>
      </c>
      <c r="O2" s="201"/>
    </row>
    <row r="3" spans="1:15" ht="16.5" customHeight="1">
      <c r="B3" s="1261" t="s">
        <v>963</v>
      </c>
      <c r="C3" s="1261"/>
      <c r="D3" s="1261"/>
      <c r="E3" s="1262"/>
      <c r="F3" s="1132"/>
      <c r="G3" s="1125"/>
      <c r="H3" s="1278"/>
      <c r="I3" s="917"/>
      <c r="K3" s="257"/>
      <c r="L3" s="219"/>
      <c r="O3" s="201"/>
    </row>
    <row r="4" spans="1:15" ht="16.5" customHeight="1">
      <c r="B4" s="1263" t="s">
        <v>482</v>
      </c>
      <c r="C4" s="1263"/>
      <c r="D4" s="1263"/>
      <c r="E4" s="1264"/>
      <c r="F4" s="405" t="s">
        <v>1083</v>
      </c>
      <c r="G4" s="386" t="s">
        <v>1131</v>
      </c>
      <c r="H4" s="1278"/>
      <c r="I4" s="204"/>
      <c r="K4" s="166"/>
      <c r="L4" s="1" t="str">
        <f ca="1">MID(CELL("dateiname",A2),FIND("]",CELL("dateiname",A2))+1,255)</f>
        <v>Projektgrundlagen</v>
      </c>
      <c r="O4" s="201"/>
    </row>
    <row r="5" spans="1:15" ht="7.5" customHeight="1">
      <c r="B5" s="413"/>
      <c r="C5" s="413"/>
      <c r="D5" s="413"/>
      <c r="E5" s="413"/>
      <c r="F5" s="387"/>
      <c r="G5" s="1082"/>
      <c r="H5" s="1278"/>
      <c r="I5" s="204"/>
      <c r="K5" s="166"/>
    </row>
    <row r="6" spans="1:15">
      <c r="A6" s="1069" t="str">
        <f>IF(OR(E6="",G6=""),"è","")</f>
        <v/>
      </c>
      <c r="B6" s="1280" t="s">
        <v>330</v>
      </c>
      <c r="C6" s="1281"/>
      <c r="D6" s="1281"/>
      <c r="E6" s="1010" t="s">
        <v>1133</v>
      </c>
      <c r="F6" s="397" t="s">
        <v>329</v>
      </c>
      <c r="G6" s="399" t="s">
        <v>1130</v>
      </c>
      <c r="H6" s="1278"/>
      <c r="I6" s="204"/>
    </row>
    <row r="7" spans="1:15">
      <c r="A7" s="1069" t="str">
        <f>IF(E7="","è","")</f>
        <v/>
      </c>
      <c r="B7" s="1282" t="s">
        <v>328</v>
      </c>
      <c r="C7" s="1283"/>
      <c r="D7" s="1283"/>
      <c r="E7" s="1288" t="s">
        <v>1132</v>
      </c>
      <c r="F7" s="1288"/>
      <c r="G7" s="1289"/>
      <c r="H7" s="1278"/>
      <c r="K7" s="166"/>
    </row>
    <row r="8" spans="1:15">
      <c r="B8" s="1284"/>
      <c r="C8" s="1285"/>
      <c r="D8" s="1285"/>
      <c r="E8" s="1290"/>
      <c r="F8" s="1290"/>
      <c r="G8" s="1291"/>
      <c r="H8" s="1278"/>
    </row>
    <row r="9" spans="1:15">
      <c r="B9" s="1259" t="s">
        <v>124</v>
      </c>
      <c r="C9" s="1260"/>
      <c r="D9" s="1260"/>
      <c r="E9" s="1292"/>
      <c r="F9" s="1292"/>
      <c r="G9" s="1293"/>
      <c r="H9" s="1278"/>
    </row>
    <row r="10" spans="1:15">
      <c r="G10" s="355"/>
    </row>
    <row r="11" spans="1:15" s="20" customFormat="1" ht="26.25" customHeight="1">
      <c r="A11" s="485"/>
      <c r="B11" s="495"/>
      <c r="C11" s="507" t="s">
        <v>331</v>
      </c>
      <c r="D11" s="508"/>
      <c r="E11" s="508"/>
      <c r="F11" s="509"/>
      <c r="G11" s="496"/>
      <c r="I11" s="918"/>
    </row>
    <row r="12" spans="1:15" ht="7.5" customHeight="1">
      <c r="B12" s="396"/>
      <c r="C12" s="396"/>
      <c r="D12" s="390"/>
      <c r="E12" s="390"/>
      <c r="F12" s="390"/>
      <c r="G12" s="390"/>
      <c r="H12" s="388"/>
      <c r="I12" s="919"/>
    </row>
    <row r="13" spans="1:15">
      <c r="A13" s="1070"/>
      <c r="B13" s="48">
        <v>1</v>
      </c>
      <c r="C13" s="1286" t="s">
        <v>142</v>
      </c>
      <c r="D13" s="1287"/>
      <c r="E13" s="1287"/>
      <c r="F13" s="7"/>
      <c r="G13" s="24"/>
    </row>
    <row r="14" spans="1:15">
      <c r="A14" s="1069" t="str">
        <f>IF(COUNTIF($I$14:$I$15,TRUE)&lt;&gt;1,"è","")</f>
        <v/>
      </c>
      <c r="B14" s="318" t="s">
        <v>166</v>
      </c>
      <c r="C14" s="316"/>
      <c r="D14" s="1269" t="s">
        <v>145</v>
      </c>
      <c r="E14" s="1270"/>
      <c r="F14" s="310"/>
      <c r="G14" s="320"/>
      <c r="I14" s="86" t="b">
        <v>0</v>
      </c>
      <c r="J14" s="1064"/>
    </row>
    <row r="15" spans="1:15">
      <c r="A15" s="1069" t="str">
        <f>IF(COUNTIF($I$14:$I$15,TRUE)&lt;&gt;1,"è","")</f>
        <v/>
      </c>
      <c r="B15" s="317" t="s">
        <v>167</v>
      </c>
      <c r="C15" s="316"/>
      <c r="D15" s="1271" t="s">
        <v>146</v>
      </c>
      <c r="E15" s="1272"/>
      <c r="F15" s="8"/>
      <c r="G15" s="25"/>
      <c r="I15" s="86" t="b">
        <v>1</v>
      </c>
    </row>
    <row r="16" spans="1:15">
      <c r="A16" s="1071"/>
      <c r="B16" s="48">
        <v>2</v>
      </c>
      <c r="C16" s="1286" t="s">
        <v>143</v>
      </c>
      <c r="D16" s="1287"/>
      <c r="E16" s="1287"/>
      <c r="F16" s="7"/>
      <c r="G16" s="24"/>
    </row>
    <row r="17" spans="1:11">
      <c r="A17" s="1069" t="str">
        <f>IF(AND($I$14=FALSE,$I$15,COUNTIF($I$17:$I$18,TRUE)&lt;&gt;1),"è","")</f>
        <v/>
      </c>
      <c r="B17" s="319" t="s">
        <v>168</v>
      </c>
      <c r="C17" s="316"/>
      <c r="D17" s="1269" t="s">
        <v>326</v>
      </c>
      <c r="E17" s="1270"/>
      <c r="F17" s="310"/>
      <c r="G17" s="320"/>
      <c r="I17" s="86" t="b">
        <v>1</v>
      </c>
    </row>
    <row r="18" spans="1:11">
      <c r="A18" s="1069" t="str">
        <f>IF(AND($I$14=FALSE,$I$15,COUNTIF($I$17:$I$18,TRUE)&lt;&gt;1),"è","")</f>
        <v/>
      </c>
      <c r="B18" s="317" t="s">
        <v>169</v>
      </c>
      <c r="C18" s="316"/>
      <c r="D18" s="1271" t="s">
        <v>144</v>
      </c>
      <c r="E18" s="1272"/>
      <c r="F18" s="8"/>
      <c r="G18" s="25"/>
      <c r="I18" s="86" t="b">
        <v>0</v>
      </c>
    </row>
    <row r="19" spans="1:11">
      <c r="B19" s="14"/>
      <c r="D19" s="14"/>
      <c r="E19" s="14"/>
    </row>
    <row r="20" spans="1:11" ht="26.25" customHeight="1">
      <c r="B20" s="495"/>
      <c r="C20" s="1279" t="s">
        <v>370</v>
      </c>
      <c r="D20" s="1279"/>
      <c r="E20" s="1279"/>
      <c r="F20" s="1279"/>
      <c r="G20" s="1279"/>
      <c r="I20" s="920" t="s">
        <v>268</v>
      </c>
      <c r="J20" s="7"/>
      <c r="K20" s="24"/>
    </row>
    <row r="21" spans="1:11" ht="7.5" customHeight="1">
      <c r="B21" s="396"/>
      <c r="C21" s="396"/>
      <c r="D21" s="390"/>
      <c r="E21" s="390"/>
      <c r="F21" s="390"/>
      <c r="G21" s="390"/>
      <c r="H21" s="388"/>
      <c r="I21" s="921"/>
      <c r="K21" s="21"/>
    </row>
    <row r="22" spans="1:11">
      <c r="B22" s="322"/>
      <c r="C22" s="393" t="s">
        <v>172</v>
      </c>
      <c r="D22" s="323" t="s">
        <v>390</v>
      </c>
      <c r="E22" s="323"/>
      <c r="F22" s="394" t="s">
        <v>333</v>
      </c>
      <c r="G22" s="324"/>
      <c r="H22" s="11"/>
      <c r="I22" s="922" t="b">
        <f>AND(I14,I15=FALSE)</f>
        <v>0</v>
      </c>
      <c r="J22" s="1" t="s">
        <v>145</v>
      </c>
      <c r="K22" s="21"/>
    </row>
    <row r="23" spans="1:11">
      <c r="B23" s="325"/>
      <c r="C23" s="326" t="s">
        <v>173</v>
      </c>
      <c r="D23" s="1257" t="s">
        <v>175</v>
      </c>
      <c r="E23" s="1258"/>
      <c r="F23" s="1226" t="str">
        <f ca="1">'A anrechb Kosten'!L4</f>
        <v>A anrechb Kosten</v>
      </c>
      <c r="G23" s="1227"/>
      <c r="H23" s="11"/>
      <c r="I23" s="922" t="b">
        <f>AND(I14=FALSE,I15,I17,I18=FALSE)</f>
        <v>1</v>
      </c>
      <c r="J23" s="1" t="s">
        <v>384</v>
      </c>
      <c r="K23" s="21"/>
    </row>
    <row r="24" spans="1:11">
      <c r="B24" s="325"/>
      <c r="C24" s="326" t="s">
        <v>174</v>
      </c>
      <c r="D24" s="1257" t="s">
        <v>396</v>
      </c>
      <c r="E24" s="1258"/>
      <c r="F24" s="1226" t="str">
        <f ca="1">'B HZone'!N4</f>
        <v>B HZone</v>
      </c>
      <c r="G24" s="1227"/>
      <c r="H24" s="11"/>
      <c r="I24" s="922" t="b">
        <f>AND(I14=FALSE,I15,I18,I17=FALSE)</f>
        <v>0</v>
      </c>
      <c r="J24" s="1" t="s">
        <v>385</v>
      </c>
      <c r="K24" s="21"/>
    </row>
    <row r="25" spans="1:11">
      <c r="B25" s="325"/>
      <c r="C25" s="326" t="s">
        <v>206</v>
      </c>
      <c r="D25" s="1257" t="s">
        <v>392</v>
      </c>
      <c r="E25" s="1258"/>
      <c r="F25" s="1226" t="str">
        <f ca="1">'StB-C1 Grundlstg'!O4</f>
        <v>StB-C1 Grundlstg</v>
      </c>
      <c r="G25" s="1227"/>
      <c r="H25" s="11"/>
      <c r="I25" s="923" t="b">
        <f>IF(AND(I24=FALSE,I23=FALSE,I22=FALSE),TRUE,FALSE)</f>
        <v>0</v>
      </c>
      <c r="J25" s="315" t="s">
        <v>214</v>
      </c>
      <c r="K25" s="25"/>
    </row>
    <row r="26" spans="1:11">
      <c r="B26" s="325"/>
      <c r="C26" s="326" t="s">
        <v>207</v>
      </c>
      <c r="D26" s="1257" t="s">
        <v>393</v>
      </c>
      <c r="E26" s="1258"/>
      <c r="F26" s="1228" t="str">
        <f ca="1">'HB-C1 Grundlstg Land'!O4</f>
        <v>HB-C1 Grundlstg Land</v>
      </c>
      <c r="G26" s="1229"/>
      <c r="H26" s="11"/>
    </row>
    <row r="27" spans="1:11">
      <c r="B27" s="325"/>
      <c r="C27" s="326" t="s">
        <v>208</v>
      </c>
      <c r="D27" s="1257" t="s">
        <v>391</v>
      </c>
      <c r="E27" s="1258"/>
      <c r="F27" s="1226" t="str">
        <f ca="1">'HB-C2 Grundlstg Bund'!O4</f>
        <v>HB-C2 Grundlstg Bund</v>
      </c>
      <c r="G27" s="1227"/>
      <c r="H27" s="11"/>
      <c r="J27" s="46"/>
    </row>
    <row r="28" spans="1:11">
      <c r="B28" s="325"/>
      <c r="C28" s="326" t="s">
        <v>209</v>
      </c>
      <c r="D28" s="1257" t="s">
        <v>395</v>
      </c>
      <c r="E28" s="1258"/>
      <c r="F28" s="1226" t="str">
        <f ca="1">'StB-D1 Besondere Lstg'!O4</f>
        <v>StB-D1 Besondere Lstg</v>
      </c>
      <c r="G28" s="1227"/>
      <c r="H28" s="11"/>
    </row>
    <row r="29" spans="1:11">
      <c r="B29" s="325"/>
      <c r="C29" s="326" t="s">
        <v>210</v>
      </c>
      <c r="D29" s="1257" t="s">
        <v>1011</v>
      </c>
      <c r="E29" s="1258"/>
      <c r="F29" s="1226" t="str">
        <f ca="1">'HB-D1 Besondere Lstg Land'!O4</f>
        <v>HB-D1 Besondere Lstg Land</v>
      </c>
      <c r="G29" s="1227"/>
      <c r="H29" s="11"/>
      <c r="J29" s="46"/>
    </row>
    <row r="30" spans="1:11" ht="16.5" customHeight="1">
      <c r="B30" s="325"/>
      <c r="C30" s="326" t="s">
        <v>211</v>
      </c>
      <c r="D30" s="1257" t="s">
        <v>1012</v>
      </c>
      <c r="E30" s="1258"/>
      <c r="F30" s="1226" t="str">
        <f ca="1">'HB-D2 Besondere Lstg Bund'!O4</f>
        <v>HB-D2 Besondere Lstg Bund</v>
      </c>
      <c r="G30" s="1227"/>
      <c r="H30" s="1081"/>
    </row>
    <row r="31" spans="1:11" ht="16.5" customHeight="1">
      <c r="B31" s="325"/>
      <c r="C31" s="326" t="s">
        <v>176</v>
      </c>
      <c r="D31" s="1269" t="s">
        <v>394</v>
      </c>
      <c r="E31" s="1270"/>
      <c r="F31" s="1226" t="str">
        <f ca="1">'E Honorarberechnung'!P4</f>
        <v>E Honorarberechnung</v>
      </c>
      <c r="G31" s="1227"/>
      <c r="H31" s="1265" t="s">
        <v>1129</v>
      </c>
    </row>
    <row r="32" spans="1:11">
      <c r="B32" s="325"/>
      <c r="C32" s="326" t="s">
        <v>178</v>
      </c>
      <c r="D32" s="1269" t="s">
        <v>357</v>
      </c>
      <c r="E32" s="1270"/>
      <c r="F32" s="1226" t="str">
        <f ca="1">'F Honorarübersicht'!S4</f>
        <v>F Honorarübersicht</v>
      </c>
      <c r="G32" s="1227"/>
      <c r="H32" s="1265"/>
    </row>
    <row r="33" spans="2:8">
      <c r="B33" s="325"/>
      <c r="C33" s="326" t="s">
        <v>179</v>
      </c>
      <c r="D33" s="1269" t="s">
        <v>414</v>
      </c>
      <c r="E33" s="1270"/>
      <c r="F33" s="1226" t="str">
        <f ca="1">'G Honorarabrechnung'!M4</f>
        <v>G Honorarabrechnung</v>
      </c>
      <c r="G33" s="1230"/>
      <c r="H33" s="1265"/>
    </row>
    <row r="34" spans="2:8">
      <c r="B34" s="3"/>
      <c r="C34" s="321" t="s">
        <v>180</v>
      </c>
      <c r="D34" s="1271" t="s">
        <v>1091</v>
      </c>
      <c r="E34" s="1272"/>
      <c r="F34" s="1231" t="str">
        <f ca="1">'H §40 HOAI_RifT-Tabelle'!L3</f>
        <v>H §40 HOAI_RifT-Tabelle</v>
      </c>
      <c r="G34" s="1232"/>
      <c r="H34" s="1265"/>
    </row>
    <row r="35" spans="2:8">
      <c r="F35" s="1233"/>
      <c r="G35" s="1233"/>
    </row>
    <row r="36" spans="2:8"/>
    <row r="37" spans="2:8"/>
    <row r="38" spans="2:8">
      <c r="B38" s="150" t="s">
        <v>120</v>
      </c>
      <c r="C38" s="150"/>
    </row>
    <row r="39" spans="2:8" ht="17.25" thickBot="1"/>
    <row r="40" spans="2:8" ht="230.45" customHeight="1" thickTop="1" thickBot="1">
      <c r="B40" s="1273" t="s">
        <v>1020</v>
      </c>
      <c r="C40" s="1274"/>
      <c r="D40" s="1274"/>
      <c r="E40" s="1274"/>
      <c r="F40" s="1274"/>
      <c r="G40" s="1275"/>
    </row>
    <row r="41" spans="2:8" ht="17.25" thickTop="1"/>
    <row r="42" spans="2:8">
      <c r="B42" s="150" t="s">
        <v>141</v>
      </c>
      <c r="C42" s="150"/>
    </row>
    <row r="43" spans="2:8" ht="17.25" thickBot="1"/>
    <row r="44" spans="2:8" ht="195" customHeight="1" thickTop="1" thickBot="1">
      <c r="B44" s="1266" t="s">
        <v>1010</v>
      </c>
      <c r="C44" s="1267"/>
      <c r="D44" s="1267"/>
      <c r="E44" s="1267"/>
      <c r="F44" s="1267"/>
      <c r="G44" s="1268"/>
    </row>
    <row r="45" spans="2:8" ht="17.25" thickTop="1"/>
    <row r="46" spans="2:8"/>
    <row r="47" spans="2:8"/>
    <row r="48" spans="2:8"/>
  </sheetData>
  <sheetProtection sheet="1" formatRows="0"/>
  <mergeCells count="33">
    <mergeCell ref="B2:E2"/>
    <mergeCell ref="D27:E27"/>
    <mergeCell ref="H2:H9"/>
    <mergeCell ref="D18:E18"/>
    <mergeCell ref="C20:G20"/>
    <mergeCell ref="B6:D6"/>
    <mergeCell ref="B7:D7"/>
    <mergeCell ref="B8:D8"/>
    <mergeCell ref="C13:E13"/>
    <mergeCell ref="D14:E14"/>
    <mergeCell ref="D15:E15"/>
    <mergeCell ref="C16:E16"/>
    <mergeCell ref="D17:E17"/>
    <mergeCell ref="E7:G7"/>
    <mergeCell ref="E8:G8"/>
    <mergeCell ref="E9:G9"/>
    <mergeCell ref="B44:G44"/>
    <mergeCell ref="D32:E32"/>
    <mergeCell ref="D33:E33"/>
    <mergeCell ref="D34:E34"/>
    <mergeCell ref="D31:E31"/>
    <mergeCell ref="B40:G40"/>
    <mergeCell ref="D26:E26"/>
    <mergeCell ref="B9:D9"/>
    <mergeCell ref="B3:E3"/>
    <mergeCell ref="B4:E4"/>
    <mergeCell ref="H31:H34"/>
    <mergeCell ref="D28:E28"/>
    <mergeCell ref="D29:E29"/>
    <mergeCell ref="D30:E30"/>
    <mergeCell ref="D23:E23"/>
    <mergeCell ref="D24:E24"/>
    <mergeCell ref="D25:E25"/>
  </mergeCells>
  <conditionalFormatting sqref="B25:D25 F25:G25 B28:D28 F28:G28">
    <cfRule type="expression" dxfId="2006" priority="14">
      <formula>$I$22=FALSE</formula>
    </cfRule>
  </conditionalFormatting>
  <conditionalFormatting sqref="B26:D26 F26:G26 B29:D29 F29:G29">
    <cfRule type="expression" dxfId="2005" priority="13">
      <formula>$I$23=FALSE</formula>
    </cfRule>
  </conditionalFormatting>
  <conditionalFormatting sqref="B27:D27 F27:G27 B30:D30 F30:G30">
    <cfRule type="expression" dxfId="2004" priority="12">
      <formula>$I$24=FALSE</formula>
    </cfRule>
  </conditionalFormatting>
  <conditionalFormatting sqref="C14">
    <cfRule type="expression" dxfId="2003" priority="9">
      <formula>IF(COUNTIF(I14:I15,TRUE)&lt;&gt;1,1,0)</formula>
    </cfRule>
  </conditionalFormatting>
  <conditionalFormatting sqref="C15">
    <cfRule type="expression" dxfId="2002" priority="8">
      <formula>IF(COUNTIF(I14:I15,TRUE)&lt;&gt;1,1,0)</formula>
    </cfRule>
  </conditionalFormatting>
  <conditionalFormatting sqref="C17">
    <cfRule type="expression" dxfId="2001" priority="5">
      <formula>IF(AND(I15,(COUNTIF(I17:I18,TRUE)&lt;&gt;1)),1,0)</formula>
    </cfRule>
  </conditionalFormatting>
  <conditionalFormatting sqref="C18">
    <cfRule type="expression" dxfId="2000" priority="4">
      <formula>IF(AND(I15,(COUNTIF(I17:I18,TRUE)&lt;&gt;1)),1,0)</formula>
    </cfRule>
  </conditionalFormatting>
  <conditionalFormatting sqref="D23">
    <cfRule type="expression" dxfId="1999" priority="18">
      <formula>#REF!</formula>
    </cfRule>
  </conditionalFormatting>
  <conditionalFormatting sqref="E6">
    <cfRule type="expression" dxfId="1998" priority="3">
      <formula>E$6=""</formula>
    </cfRule>
  </conditionalFormatting>
  <conditionalFormatting sqref="E9">
    <cfRule type="expression" dxfId="1997" priority="725">
      <formula>IF($E$9="",TRUE,FALSE)</formula>
    </cfRule>
  </conditionalFormatting>
  <conditionalFormatting sqref="E7:G7">
    <cfRule type="expression" dxfId="1996" priority="2">
      <formula>E7=""</formula>
    </cfRule>
  </conditionalFormatting>
  <conditionalFormatting sqref="G6">
    <cfRule type="expression" dxfId="1995" priority="1">
      <formula>G6=""</formula>
    </cfRule>
  </conditionalFormatting>
  <hyperlinks>
    <hyperlink ref="F23:G23" location="Link_A_anrKosten" display="Link_A_anrKosten" xr:uid="{00000000-0004-0000-0000-000000000000}"/>
    <hyperlink ref="F24:G24" location="Link_B_HonorarZ" display="Link_B_HonorarZ" xr:uid="{00000000-0004-0000-0000-000001000000}"/>
    <hyperlink ref="F25:G25" location="Link_StBC1_Grundlstg" display="Link_StBC1_Grundlstg" xr:uid="{00000000-0004-0000-0000-000002000000}"/>
    <hyperlink ref="F26:G26" location="Link_HBC1_Grundlstg" display="Link_HBC1_Grundlstg" xr:uid="{00000000-0004-0000-0000-000003000000}"/>
    <hyperlink ref="F27:G27" location="Link_HBC2_Grundlstg" display="Link_HBC2_Grundlstg" xr:uid="{00000000-0004-0000-0000-000004000000}"/>
    <hyperlink ref="F28:G28" location="Link_StBD1_BesLstg" display="Link_StBD1_BesLstg" xr:uid="{00000000-0004-0000-0000-000005000000}"/>
    <hyperlink ref="F29:G29" location="Link_HBD1_BesLstg" display="Link_HBD1_BesLstg" xr:uid="{00000000-0004-0000-0000-000006000000}"/>
    <hyperlink ref="F30:G30" location="Link_HBD2_BesLstg" display="Link_HBD2_BesLstg" xr:uid="{00000000-0004-0000-0000-000007000000}"/>
    <hyperlink ref="F31:G31" location="Link_E_Honorar" display="Link_E_Honorar" xr:uid="{00000000-0004-0000-0000-000008000000}"/>
    <hyperlink ref="F32:G32" location="Link_F_Uebersicht" display="Link_F_Uebersicht" xr:uid="{00000000-0004-0000-0000-000009000000}"/>
    <hyperlink ref="F33" location="Link_G_Abrechnung" display="Link_G_Abrechnung" xr:uid="{00000000-0004-0000-0000-00000A000000}"/>
    <hyperlink ref="F34:G34" location="Link_H_HOAI" display="Link_H_HOAI" xr:uid="{00000000-0004-0000-0000-00000B000000}"/>
  </hyperlinks>
  <pageMargins left="0.39370078740157483" right="0.19685039370078741" top="0.39370078740157483" bottom="0.47244094488188981" header="0.31496062992125984" footer="0.31496062992125984"/>
  <pageSetup paperSize="9" scale="88" fitToHeight="0" orientation="portrait" r:id="rId1"/>
  <headerFooter scaleWithDoc="0">
    <oddFooter>&amp;L&amp;8©  VHF Bayern - Stand Oktober 2024&amp;R&amp;P</oddFooter>
  </headerFooter>
  <rowBreaks count="1" manualBreakCount="1">
    <brk id="36"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ltText="">
                <anchor moveWithCells="1">
                  <from>
                    <xdr:col>2</xdr:col>
                    <xdr:colOff>0</xdr:colOff>
                    <xdr:row>13</xdr:row>
                    <xdr:rowOff>0</xdr:rowOff>
                  </from>
                  <to>
                    <xdr:col>3</xdr:col>
                    <xdr:colOff>0</xdr:colOff>
                    <xdr:row>14</xdr:row>
                    <xdr:rowOff>0</xdr:rowOff>
                  </to>
                </anchor>
              </controlPr>
            </control>
          </mc:Choice>
        </mc:AlternateContent>
        <mc:AlternateContent xmlns:mc="http://schemas.openxmlformats.org/markup-compatibility/2006">
          <mc:Choice Requires="x14">
            <control shapeId="30722" r:id="rId5" name="Check Box 2">
              <controlPr defaultSize="0" autoFill="0" autoLine="0" autoPict="0" altText="">
                <anchor moveWithCells="1">
                  <from>
                    <xdr:col>2</xdr:col>
                    <xdr:colOff>0</xdr:colOff>
                    <xdr:row>14</xdr:row>
                    <xdr:rowOff>0</xdr:rowOff>
                  </from>
                  <to>
                    <xdr:col>3</xdr:col>
                    <xdr:colOff>0</xdr:colOff>
                    <xdr:row>15</xdr:row>
                    <xdr:rowOff>0</xdr:rowOff>
                  </to>
                </anchor>
              </controlPr>
            </control>
          </mc:Choice>
        </mc:AlternateContent>
        <mc:AlternateContent xmlns:mc="http://schemas.openxmlformats.org/markup-compatibility/2006">
          <mc:Choice Requires="x14">
            <control shapeId="30723" r:id="rId6" name="Check Box 3">
              <controlPr defaultSize="0" autoFill="0" autoLine="0" autoPict="0" altText="">
                <anchor moveWithCells="1">
                  <from>
                    <xdr:col>2</xdr:col>
                    <xdr:colOff>0</xdr:colOff>
                    <xdr:row>16</xdr:row>
                    <xdr:rowOff>0</xdr:rowOff>
                  </from>
                  <to>
                    <xdr:col>3</xdr:col>
                    <xdr:colOff>0</xdr:colOff>
                    <xdr:row>17</xdr:row>
                    <xdr:rowOff>0</xdr:rowOff>
                  </to>
                </anchor>
              </controlPr>
            </control>
          </mc:Choice>
        </mc:AlternateContent>
        <mc:AlternateContent xmlns:mc="http://schemas.openxmlformats.org/markup-compatibility/2006">
          <mc:Choice Requires="x14">
            <control shapeId="30724" r:id="rId7" name="Check Box 4">
              <controlPr defaultSize="0" autoFill="0" autoLine="0" autoPict="0" altText="">
                <anchor moveWithCells="1">
                  <from>
                    <xdr:col>2</xdr:col>
                    <xdr:colOff>0</xdr:colOff>
                    <xdr:row>17</xdr:row>
                    <xdr:rowOff>0</xdr:rowOff>
                  </from>
                  <to>
                    <xdr:col>3</xdr:col>
                    <xdr:colOff>0</xdr:colOff>
                    <xdr:row>18</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
    <tabColor theme="1" tint="0.249977111117893"/>
    <pageSetUpPr fitToPage="1"/>
  </sheetPr>
  <dimension ref="A1:V149"/>
  <sheetViews>
    <sheetView showGridLines="0" zoomScaleNormal="100" zoomScaleSheetLayoutView="100" zoomScalePageLayoutView="118" workbookViewId="0">
      <selection activeCell="I133" sqref="I133"/>
    </sheetView>
  </sheetViews>
  <sheetFormatPr baseColWidth="10" defaultColWidth="0" defaultRowHeight="16.5" zeroHeight="1"/>
  <cols>
    <col min="1" max="1" width="5.7109375" style="483" customWidth="1"/>
    <col min="2" max="2" width="4.42578125" style="1029" customWidth="1"/>
    <col min="3" max="5" width="3.28515625" style="1" customWidth="1"/>
    <col min="6" max="6" width="22.28515625" style="1" customWidth="1"/>
    <col min="7" max="7" width="10.7109375" style="1" customWidth="1"/>
    <col min="8" max="10" width="19" style="1" customWidth="1"/>
    <col min="11" max="11" width="2.7109375" style="1" customWidth="1"/>
    <col min="12" max="12" width="12.5703125" style="204" hidden="1" customWidth="1"/>
    <col min="13" max="13" width="14.7109375" style="158" hidden="1" customWidth="1"/>
    <col min="14" max="14" width="14.7109375" style="93" hidden="1" customWidth="1"/>
    <col min="15" max="15" width="16.5703125" style="93" hidden="1" customWidth="1"/>
    <col min="16" max="16" width="12.140625" style="1" hidden="1" customWidth="1"/>
    <col min="17" max="17" width="12.42578125" style="1" hidden="1" customWidth="1"/>
    <col min="18" max="24" width="11.28515625" style="1" hidden="1" customWidth="1"/>
    <col min="25" max="16384" width="11.28515625" style="1" hidden="1"/>
  </cols>
  <sheetData>
    <row r="1" spans="1:21"/>
    <row r="2" spans="1:21" ht="16.5" customHeight="1">
      <c r="B2" s="1276" t="str">
        <f>IF(Projektgrundlagen!B2="","",Projektgrundlagen!B2)</f>
        <v>Objektplanung Freianlagen</v>
      </c>
      <c r="C2" s="1276"/>
      <c r="D2" s="1276"/>
      <c r="E2" s="1276"/>
      <c r="F2" s="1276"/>
      <c r="G2" s="1276"/>
      <c r="H2" s="1277"/>
      <c r="I2" s="394" t="str">
        <f>IF(Projektgrundlagen!F2="","",Projektgrundlagen!F2)</f>
        <v>VII.13.4</v>
      </c>
      <c r="J2" s="323" t="s">
        <v>187</v>
      </c>
      <c r="K2" s="1523" t="s">
        <v>177</v>
      </c>
      <c r="L2" s="76" t="s">
        <v>61</v>
      </c>
      <c r="P2" s="201" t="s">
        <v>171</v>
      </c>
      <c r="U2" s="201"/>
    </row>
    <row r="3" spans="1:21" ht="16.5" customHeight="1">
      <c r="B3" s="1261" t="str">
        <f>IF(Projektgrundlagen!B3="","",Projektgrundlagen!B3)</f>
        <v>Landschaftspflegerische Ausführungsplanung</v>
      </c>
      <c r="C3" s="1261"/>
      <c r="D3" s="1261"/>
      <c r="E3" s="1261"/>
      <c r="F3" s="1261"/>
      <c r="G3" s="1261"/>
      <c r="H3" s="1262"/>
      <c r="I3" s="1126"/>
      <c r="J3" s="1127"/>
      <c r="K3" s="1524"/>
      <c r="L3" s="76"/>
      <c r="P3" s="201"/>
      <c r="U3" s="201"/>
    </row>
    <row r="4" spans="1:21" ht="16.5" customHeight="1">
      <c r="B4" s="1261" t="s">
        <v>177</v>
      </c>
      <c r="C4" s="1261"/>
      <c r="D4" s="1261"/>
      <c r="E4" s="1261"/>
      <c r="F4" s="1261"/>
      <c r="G4" s="1261"/>
      <c r="H4" s="1262"/>
      <c r="I4" s="405" t="str">
        <f>IF(Projektgrundlagen!F4="","",Projektgrundlagen!F4)</f>
        <v>Vertragsnr.:</v>
      </c>
      <c r="J4" s="417" t="str">
        <f>IF(Projektgrundlagen!G4="","",Projektgrundlagen!G4)</f>
        <v>000.780.904</v>
      </c>
      <c r="K4" s="1524"/>
      <c r="P4" s="1" t="str">
        <f ca="1">MID(CELL("dateiname",A2),FIND("]",CELL("dateiname",A2))+1,255)</f>
        <v>E Honorarberechnung</v>
      </c>
    </row>
    <row r="5" spans="1:21" ht="7.5" customHeight="1">
      <c r="B5" s="1030"/>
      <c r="C5" s="389"/>
      <c r="D5" s="389"/>
      <c r="E5" s="389"/>
      <c r="F5" s="389"/>
      <c r="G5" s="389"/>
      <c r="H5" s="388"/>
      <c r="I5" s="388"/>
      <c r="J5" s="388"/>
      <c r="K5" s="1524"/>
    </row>
    <row r="6" spans="1:21">
      <c r="B6" s="1280" t="str">
        <f>IF(Projektgrundlagen!B6="","",Projektgrundlagen!B6)</f>
        <v>Maßnahmennr:</v>
      </c>
      <c r="C6" s="1281"/>
      <c r="D6" s="1281"/>
      <c r="E6" s="1281"/>
      <c r="F6" s="1378" t="str">
        <f>IF(Projektgrundlagen!E6="","",Projektgrundlagen!E6)</f>
        <v>B21H E090060001</v>
      </c>
      <c r="G6" s="1378"/>
      <c r="H6" s="1378"/>
      <c r="I6" s="397" t="str">
        <f>IF(Projektgrundlagen!F6="","",Projektgrundlagen!F6)</f>
        <v>Vergabenr.:</v>
      </c>
      <c r="J6" s="418" t="str">
        <f>IF(Projektgrundlagen!G6="","",Projektgrundlagen!G6)</f>
        <v>25-131224</v>
      </c>
      <c r="K6" s="1524"/>
      <c r="P6" s="166"/>
    </row>
    <row r="7" spans="1:21">
      <c r="B7" s="1282" t="str">
        <f>IF(Projektgrundlagen!B7="","",Projektgrundlagen!B7)</f>
        <v>Maßnahme:</v>
      </c>
      <c r="C7" s="1283"/>
      <c r="D7" s="1283"/>
      <c r="E7" s="1283"/>
      <c r="F7" s="1318" t="str">
        <f>IF(Projektgrundlagen!E7="","",Projektgrundlagen!E7)</f>
        <v>Straßenmeisterei Landshut, Neubau</v>
      </c>
      <c r="G7" s="1318"/>
      <c r="H7" s="1318"/>
      <c r="I7" s="1318"/>
      <c r="J7" s="1319"/>
      <c r="K7" s="1524"/>
      <c r="P7" s="166"/>
    </row>
    <row r="8" spans="1:21">
      <c r="B8" s="1284"/>
      <c r="C8" s="1285"/>
      <c r="D8" s="1285"/>
      <c r="E8" s="1285"/>
      <c r="F8" s="1528" t="str">
        <f>IF(Projektgrundlagen!E8="","",Projektgrundlagen!E8)</f>
        <v/>
      </c>
      <c r="G8" s="1528"/>
      <c r="H8" s="1528"/>
      <c r="I8" s="1528"/>
      <c r="J8" s="1529"/>
      <c r="K8" s="1524"/>
    </row>
    <row r="9" spans="1:21">
      <c r="B9" s="1259" t="s">
        <v>124</v>
      </c>
      <c r="C9" s="1260"/>
      <c r="D9" s="1260"/>
      <c r="E9" s="1260"/>
      <c r="F9" s="1316" t="str">
        <f>IF(Projektgrundlagen!E9="","",Projektgrundlagen!E9)</f>
        <v/>
      </c>
      <c r="G9" s="1316"/>
      <c r="H9" s="1316"/>
      <c r="I9" s="1316"/>
      <c r="J9" s="1317"/>
      <c r="K9" s="1524"/>
      <c r="P9" s="166"/>
    </row>
    <row r="10" spans="1:21">
      <c r="B10" s="1031"/>
      <c r="C10" s="367"/>
      <c r="D10" s="367"/>
      <c r="E10" s="367"/>
      <c r="F10" s="392"/>
      <c r="G10" s="392"/>
      <c r="H10" s="392"/>
      <c r="I10" s="392"/>
      <c r="J10" s="392"/>
    </row>
    <row r="11" spans="1:21" s="134" customFormat="1" ht="30" customHeight="1">
      <c r="A11" s="1072"/>
      <c r="B11" s="1534" t="s">
        <v>177</v>
      </c>
      <c r="C11" s="1534"/>
      <c r="D11" s="1534"/>
      <c r="E11" s="1534"/>
      <c r="F11" s="1534"/>
      <c r="G11" s="1534" t="str">
        <f>IF(Projektgrundlagen!I25,"",LOOKUP(TRUE,Projektgrundlagen!I20:I24,Projektgrundlagen!J20:J24))</f>
        <v>Hochbau  Land</v>
      </c>
      <c r="H11" s="1534"/>
      <c r="I11" s="517"/>
      <c r="J11" s="517"/>
      <c r="K11" s="135"/>
      <c r="L11" s="135"/>
      <c r="M11" s="1139"/>
      <c r="N11" s="135"/>
    </row>
    <row r="12" spans="1:21" ht="15" customHeight="1">
      <c r="A12" s="1072"/>
      <c r="B12" s="1153" t="s">
        <v>1</v>
      </c>
      <c r="C12" s="520"/>
      <c r="D12" s="310"/>
      <c r="E12" s="310"/>
      <c r="F12" s="518"/>
      <c r="G12" s="519"/>
      <c r="H12" s="520"/>
      <c r="I12" s="522"/>
      <c r="J12" s="521" t="s">
        <v>94</v>
      </c>
      <c r="L12" s="93"/>
    </row>
    <row r="13" spans="1:21" ht="7.5" customHeight="1">
      <c r="A13" s="1072"/>
      <c r="B13" s="1032"/>
      <c r="C13" s="5"/>
      <c r="D13" s="5"/>
      <c r="E13" s="5"/>
      <c r="F13" s="5"/>
      <c r="G13" s="5"/>
      <c r="H13" s="5"/>
      <c r="I13" s="5"/>
      <c r="J13" s="5"/>
    </row>
    <row r="14" spans="1:21" s="20" customFormat="1" ht="16.5" customHeight="1">
      <c r="A14" s="1073"/>
      <c r="B14" s="1033"/>
      <c r="C14" s="817" t="s">
        <v>129</v>
      </c>
      <c r="D14" s="818"/>
      <c r="E14" s="818"/>
      <c r="F14" s="818"/>
      <c r="G14" s="818"/>
      <c r="H14" s="818"/>
      <c r="I14" s="819"/>
      <c r="J14" s="820"/>
      <c r="L14" s="1115" t="s">
        <v>125</v>
      </c>
      <c r="M14" s="1116" t="s">
        <v>123</v>
      </c>
    </row>
    <row r="15" spans="1:21" customFormat="1" ht="16.5" customHeight="1">
      <c r="A15" s="1074"/>
      <c r="B15" s="1034">
        <v>1</v>
      </c>
      <c r="C15" s="6" t="s">
        <v>446</v>
      </c>
      <c r="D15" s="343"/>
      <c r="E15" s="282"/>
      <c r="F15" s="282"/>
      <c r="G15" s="282"/>
      <c r="H15" s="477" t="s">
        <v>987</v>
      </c>
      <c r="I15" s="68">
        <f>IF('A anrechb Kosten'!G59="",0,'A anrechb Kosten'!G59)</f>
        <v>5500000</v>
      </c>
      <c r="J15" s="73"/>
      <c r="L15" s="93" t="b">
        <f>NOT(M15)</f>
        <v>0</v>
      </c>
      <c r="M15" s="1140" t="b">
        <f>'A anrechb Kosten'!I59</f>
        <v>1</v>
      </c>
      <c r="N15" s="160"/>
      <c r="O15" s="160"/>
    </row>
    <row r="16" spans="1:21" ht="16.5" customHeight="1">
      <c r="A16" s="1072"/>
      <c r="B16" s="1035">
        <v>2</v>
      </c>
      <c r="C16" s="633" t="s">
        <v>252</v>
      </c>
      <c r="D16" s="986"/>
      <c r="E16" s="634"/>
      <c r="F16" s="634"/>
      <c r="G16" s="635"/>
      <c r="H16" s="636" t="s">
        <v>988</v>
      </c>
      <c r="I16" s="356">
        <f>'H §40 HOAI_RifT-Tabelle'!E7</f>
        <v>3</v>
      </c>
      <c r="J16" s="73"/>
      <c r="L16" s="93"/>
    </row>
    <row r="17" spans="1:17" ht="16.5" customHeight="1">
      <c r="A17" s="1072"/>
      <c r="B17" s="1035">
        <v>3</v>
      </c>
      <c r="C17" s="654" t="s">
        <v>361</v>
      </c>
      <c r="D17" s="632"/>
      <c r="F17" s="632"/>
      <c r="G17" s="632"/>
      <c r="H17" s="632"/>
      <c r="I17" s="421"/>
      <c r="J17" s="73"/>
      <c r="M17" s="1116" t="s">
        <v>126</v>
      </c>
      <c r="N17" s="1116" t="s">
        <v>127</v>
      </c>
      <c r="O17" s="1116" t="s">
        <v>128</v>
      </c>
    </row>
    <row r="18" spans="1:17" ht="16.5" customHeight="1">
      <c r="A18" s="1069" t="str">
        <f>IF(COUNTIF($L$18:$L$19,TRUE)&lt;&gt;1,"è","")</f>
        <v/>
      </c>
      <c r="B18" s="1041" t="s">
        <v>66</v>
      </c>
      <c r="C18" s="300"/>
      <c r="D18" s="1525" t="s">
        <v>381</v>
      </c>
      <c r="E18" s="1526"/>
      <c r="F18" s="1526"/>
      <c r="G18" s="1526"/>
      <c r="H18" s="1526"/>
      <c r="I18" s="39"/>
      <c r="J18" s="73"/>
      <c r="L18" s="204" t="b">
        <v>1</v>
      </c>
      <c r="M18" s="1139" t="b">
        <f>IF(COUNTIF(L18:L19,TRUE)=0,TRUE,FALSE)</f>
        <v>0</v>
      </c>
      <c r="N18" s="135" t="b">
        <f>IF(COUNTIF(L18:L19,TRUE)&gt;1,TRUE,FALSE)</f>
        <v>0</v>
      </c>
      <c r="O18" s="93" t="b">
        <f>AND(NOT(M18),NOT(N18),L15,OR(L18,L19))</f>
        <v>0</v>
      </c>
    </row>
    <row r="19" spans="1:17" ht="16.5" customHeight="1">
      <c r="A19" s="1069" t="str">
        <f>IF(COUNTIF($L$18:$L$19,TRUE)&lt;&gt;1,"è","")</f>
        <v/>
      </c>
      <c r="B19" s="1036" t="s">
        <v>360</v>
      </c>
      <c r="C19" s="300"/>
      <c r="D19" s="1271" t="s">
        <v>437</v>
      </c>
      <c r="E19" s="1272"/>
      <c r="F19" s="1272"/>
      <c r="G19" s="1272"/>
      <c r="H19" s="1272"/>
      <c r="I19" s="801"/>
      <c r="J19" s="74"/>
      <c r="L19" s="204" t="b">
        <v>0</v>
      </c>
      <c r="M19" s="1139"/>
      <c r="N19" s="135"/>
      <c r="O19" s="1145" t="s">
        <v>363</v>
      </c>
      <c r="Q19" s="166"/>
    </row>
    <row r="20" spans="1:17" ht="17.25" customHeight="1">
      <c r="A20" s="1072"/>
      <c r="B20" s="1037"/>
      <c r="C20" s="206"/>
      <c r="D20" s="206"/>
      <c r="E20" s="206"/>
      <c r="F20" s="207"/>
      <c r="G20" s="208"/>
      <c r="H20" s="208"/>
      <c r="I20" s="208"/>
      <c r="J20" s="79"/>
      <c r="L20" s="1146"/>
      <c r="O20" s="93" t="b">
        <f>AND(NOT(M18),NOT(N18),M15,OR(L18,L19))</f>
        <v>1</v>
      </c>
    </row>
    <row r="21" spans="1:17" s="20" customFormat="1">
      <c r="A21" s="1073"/>
      <c r="B21" s="1033"/>
      <c r="C21" s="817" t="s">
        <v>270</v>
      </c>
      <c r="D21" s="818"/>
      <c r="E21" s="818"/>
      <c r="F21" s="818"/>
      <c r="G21" s="818"/>
      <c r="H21" s="818"/>
      <c r="I21" s="819"/>
      <c r="J21" s="820"/>
      <c r="L21" s="1147"/>
      <c r="M21" s="158"/>
      <c r="N21" s="158"/>
      <c r="O21" s="158"/>
    </row>
    <row r="22" spans="1:17" ht="16.5" customHeight="1">
      <c r="A22" s="1072"/>
      <c r="B22" s="1038">
        <v>4</v>
      </c>
      <c r="C22" s="6" t="s">
        <v>425</v>
      </c>
      <c r="D22" s="664"/>
      <c r="E22" s="282"/>
      <c r="F22" s="282"/>
      <c r="G22" s="282"/>
      <c r="H22" s="963" t="str">
        <f>IF(O18,'H §40 HOAI_RifT-Tabelle'!E4,"")</f>
        <v/>
      </c>
      <c r="I22" s="643"/>
      <c r="J22" s="768"/>
    </row>
    <row r="23" spans="1:17" ht="16.5" customHeight="1">
      <c r="A23" s="1072"/>
      <c r="B23" s="1039" t="s">
        <v>2</v>
      </c>
      <c r="C23" s="978"/>
      <c r="D23" s="493" t="str">
        <f>IF(OR(L29,L34),"Basishonorarsatz der Honorartafel vor Abweichung","Basishonorarsatz der Honorartafel ")</f>
        <v xml:space="preserve">Basishonorarsatz der Honorartafel </v>
      </c>
      <c r="E23" s="310"/>
      <c r="F23" s="493"/>
      <c r="G23" s="493"/>
      <c r="H23" s="952"/>
      <c r="I23" s="766">
        <f>IF(L15,'H §40 HOAI_RifT-Tabelle'!F10,0)</f>
        <v>0</v>
      </c>
      <c r="J23" s="68">
        <f>IF(AND(L15,O18),I23,0)</f>
        <v>0</v>
      </c>
    </row>
    <row r="24" spans="1:17" ht="16.5" customHeight="1">
      <c r="A24" s="1069" t="str">
        <f>IF(AND($M$15,$O$20,$I$24="",NOT($L$27)),"è","")</f>
        <v/>
      </c>
      <c r="B24" s="1040" t="s">
        <v>3</v>
      </c>
      <c r="C24" s="268"/>
      <c r="D24" s="632" t="str">
        <f>IF(OR(L29,L34),"Honorarsatz außerhalb der Honorartafel vor Abweichung",IF(AND(L26,OR(L29,L34)),"Honorarsatz der Honorartafel nach RifT vor Abweichung",IF(AND(L27,NOT(L29),NOT(L34)),"Honorarsatz der Honorartafel nach RifT","Honorarsatz außerhalb der Honorartafel ")))</f>
        <v>Honorarsatz der Honorartafel nach RifT</v>
      </c>
      <c r="F24" s="632"/>
      <c r="G24" s="632"/>
      <c r="H24" s="962"/>
      <c r="I24" s="1013"/>
      <c r="J24" s="68">
        <f>IFERROR(IF(AND(M15,O20,L27),'H §40 HOAI_RifT-Tabelle'!F38,IF(AND(M15,O20),I24,0)),0)</f>
        <v>605594.4</v>
      </c>
      <c r="M24" s="1116"/>
      <c r="N24" s="1236"/>
      <c r="O24" s="1116"/>
    </row>
    <row r="25" spans="1:17" ht="16.5" customHeight="1">
      <c r="A25" s="1069" t="str">
        <f>IF(AND(M15,L29,I25="",NOT(L27)),"è","")</f>
        <v/>
      </c>
      <c r="B25" s="1040" t="s">
        <v>4</v>
      </c>
      <c r="C25" s="268"/>
      <c r="D25" s="1" t="str">
        <f>IF(O20,IF(OR(L29,L34),"Oberer Honorarsatz außerhalb der Honorartafel [Vorgabe für 4.4]","Oberer Honorarsatz außerhalb der Honorartafel [Vorgabe für 4.4]"),"")</f>
        <v>Oberer Honorarsatz außerhalb der Honorartafel [Vorgabe für 4.4]</v>
      </c>
      <c r="F25" s="632"/>
      <c r="G25" s="632"/>
      <c r="H25" s="632"/>
      <c r="I25" s="1013"/>
      <c r="J25" s="771"/>
      <c r="M25" s="1116"/>
      <c r="N25" s="1116"/>
      <c r="O25" s="1116"/>
    </row>
    <row r="26" spans="1:17" ht="16.5" customHeight="1">
      <c r="A26" s="1072"/>
      <c r="B26" s="1040"/>
      <c r="C26" s="479"/>
      <c r="D26" s="39"/>
      <c r="E26" s="1527" t="str">
        <f>IF(O20,"Die Honorarsätze ergeben sich auf Grundlage der Anlage:","")</f>
        <v>Die Honorarsätze ergeben sich auf Grundlage der Anlage:</v>
      </c>
      <c r="F26" s="1527"/>
      <c r="G26" s="1527"/>
      <c r="H26" s="1527"/>
      <c r="I26" s="1527"/>
      <c r="J26" s="769"/>
      <c r="M26" s="1116" t="s">
        <v>1094</v>
      </c>
      <c r="O26" s="204"/>
      <c r="Q26" s="166"/>
    </row>
    <row r="27" spans="1:17" ht="16.5" customHeight="1">
      <c r="A27" s="1069" t="str">
        <f>IF(AND($M$15,$O$20,$I$24="",$M$27),"è","")</f>
        <v/>
      </c>
      <c r="B27" s="1040"/>
      <c r="C27" s="39"/>
      <c r="D27" s="347"/>
      <c r="E27" s="1535" t="s">
        <v>1093</v>
      </c>
      <c r="F27" s="1536"/>
      <c r="G27" s="1536"/>
      <c r="H27" s="1536"/>
      <c r="I27" s="1537"/>
      <c r="J27" s="769"/>
      <c r="L27" s="204" t="b">
        <v>1</v>
      </c>
      <c r="M27" s="93" t="b">
        <f>AND(M15,O20,OR(AND(NOT(L28),NOT(L27)),AND(L28,L27)))</f>
        <v>0</v>
      </c>
      <c r="Q27" s="166"/>
    </row>
    <row r="28" spans="1:17" ht="16.5" customHeight="1">
      <c r="A28" s="1069" t="str">
        <f>IF(AND($M$15,$O$20,$I$24="",$M$27),"è","")</f>
        <v/>
      </c>
      <c r="B28" s="1040"/>
      <c r="C28" s="39"/>
      <c r="D28" s="347"/>
      <c r="E28" s="1532"/>
      <c r="F28" s="1532"/>
      <c r="G28" s="1532"/>
      <c r="H28" s="1532"/>
      <c r="I28" s="1533"/>
      <c r="J28" s="769"/>
      <c r="L28" s="204" t="b">
        <v>0</v>
      </c>
      <c r="M28" s="93"/>
      <c r="Q28" s="166"/>
    </row>
    <row r="29" spans="1:17" ht="16.5" customHeight="1">
      <c r="A29" s="1072"/>
      <c r="B29" s="1041" t="s">
        <v>5</v>
      </c>
      <c r="C29" s="347"/>
      <c r="D29" s="638" t="str">
        <f>IF(OR(L29,L34),"Abweichung vom Basishonorarsatz der Honorartafel (Überschreitung)","Abweichung vom Honorarsatz außerhalb der Honorartafel (Überschreitung)")</f>
        <v>Abweichung vom Honorarsatz außerhalb der Honorartafel (Überschreitung)</v>
      </c>
      <c r="E29" s="637"/>
      <c r="F29" s="637"/>
      <c r="G29" s="637"/>
      <c r="H29" s="637"/>
      <c r="I29" s="637"/>
      <c r="J29" s="770"/>
      <c r="L29" s="204" t="b">
        <v>0</v>
      </c>
      <c r="P29" s="46"/>
    </row>
    <row r="30" spans="1:17" ht="16.5" customHeight="1">
      <c r="A30" s="1069" t="str">
        <f>IF(AND(L29,I30=""),"è","")</f>
        <v/>
      </c>
      <c r="B30" s="1042" t="s">
        <v>6</v>
      </c>
      <c r="C30" s="4"/>
      <c r="D30" s="1" t="s">
        <v>386</v>
      </c>
      <c r="H30" s="355" t="s">
        <v>251</v>
      </c>
      <c r="I30" s="937"/>
      <c r="J30" s="722"/>
    </row>
    <row r="31" spans="1:17" ht="16.5" customHeight="1">
      <c r="A31" s="1072"/>
      <c r="B31" s="1042" t="s">
        <v>7</v>
      </c>
      <c r="C31" s="4"/>
      <c r="D31" s="1" t="s">
        <v>433</v>
      </c>
      <c r="I31" s="766">
        <f>IF(AND(O18,L29,I30&gt;0),'H §40 HOAI_RifT-Tabelle'!F11-'H §40 HOAI_RifT-Tabelle'!F10,IF(AND(O20,L29,L27,I30&gt;0),('H §40 HOAI_RifT-Tabelle'!F39-'H §40 HOAI_RifT-Tabelle'!F38),IF(AND(O20,NOT(L27),L29,I30&gt;0,I25&gt;I24),(I25-I24),0)))</f>
        <v>0</v>
      </c>
      <c r="J31" s="68">
        <f>IF(AND(L29,NOT(L34)),I31*I30/100,0)</f>
        <v>0</v>
      </c>
    </row>
    <row r="32" spans="1:17" ht="16.5" customHeight="1">
      <c r="A32" s="1072"/>
      <c r="B32" s="1040"/>
      <c r="C32" s="4"/>
      <c r="D32" s="678"/>
      <c r="E32" s="1" t="s">
        <v>388</v>
      </c>
      <c r="H32" s="678"/>
      <c r="I32" s="678"/>
      <c r="J32" s="771"/>
    </row>
    <row r="33" spans="1:17" ht="16.5" customHeight="1">
      <c r="A33" s="1072"/>
      <c r="B33" s="1040"/>
      <c r="C33" s="3"/>
      <c r="D33" s="640"/>
      <c r="E33" s="1530"/>
      <c r="F33" s="1530"/>
      <c r="G33" s="1530"/>
      <c r="H33" s="1530"/>
      <c r="I33" s="1530"/>
      <c r="J33" s="35"/>
    </row>
    <row r="34" spans="1:17" ht="16.5" customHeight="1">
      <c r="A34" s="1072"/>
      <c r="B34" s="1041" t="s">
        <v>8</v>
      </c>
      <c r="C34" s="348"/>
      <c r="D34" s="638" t="str">
        <f>IF(OR(L29,L34),"Abweichung vom Basishonorarsatz (Unterschreitung)","Abweichung vom Honorarsatz außerhalb der Honorartafel (Unterschreitung)")</f>
        <v>Abweichung vom Honorarsatz außerhalb der Honorartafel (Unterschreitung)</v>
      </c>
      <c r="E34" s="800"/>
      <c r="F34" s="639"/>
      <c r="G34" s="639"/>
      <c r="H34" s="639"/>
      <c r="I34" s="642"/>
      <c r="J34" s="336"/>
      <c r="L34" s="204" t="b">
        <v>0</v>
      </c>
      <c r="P34" s="46"/>
    </row>
    <row r="35" spans="1:17" ht="16.5" customHeight="1">
      <c r="A35" s="1069" t="str">
        <f>IF(AND(L34,I35=""),"è","")</f>
        <v/>
      </c>
      <c r="B35" s="1042" t="s">
        <v>54</v>
      </c>
      <c r="C35" s="4"/>
      <c r="D35" s="1" t="s">
        <v>387</v>
      </c>
      <c r="F35" s="263"/>
      <c r="H35" s="355" t="s">
        <v>251</v>
      </c>
      <c r="I35" s="767"/>
      <c r="J35" s="68">
        <f>IF(AND(NOT(L29),L34),(J23+J24)*I35/100,0)</f>
        <v>0</v>
      </c>
      <c r="L35" s="93"/>
    </row>
    <row r="36" spans="1:17" ht="16.5" customHeight="1">
      <c r="A36" s="1072"/>
      <c r="B36" s="1040"/>
      <c r="C36" s="4"/>
      <c r="E36" s="1" t="s">
        <v>388</v>
      </c>
      <c r="J36" s="772"/>
    </row>
    <row r="37" spans="1:17" ht="16.5" customHeight="1">
      <c r="A37" s="1072"/>
      <c r="B37" s="1040"/>
      <c r="C37" s="4"/>
      <c r="D37" s="640"/>
      <c r="E37" s="1531" t="s">
        <v>389</v>
      </c>
      <c r="F37" s="1531"/>
      <c r="G37" s="1531"/>
      <c r="H37" s="1531"/>
      <c r="I37" s="1531"/>
      <c r="J37" s="42"/>
      <c r="P37" s="46" t="s">
        <v>1028</v>
      </c>
    </row>
    <row r="38" spans="1:17" ht="16.5" customHeight="1">
      <c r="A38" s="1072"/>
      <c r="B38" s="1041" t="s">
        <v>1015</v>
      </c>
      <c r="C38" s="651"/>
      <c r="D38" s="675" t="s">
        <v>362</v>
      </c>
      <c r="E38" s="652"/>
      <c r="F38" s="647"/>
      <c r="G38" s="647"/>
      <c r="H38" s="647"/>
      <c r="I38" s="653"/>
      <c r="J38" s="641">
        <f>IF(O18,-J35+J31+J23,IF(O20,-J35+J31+J24,0))</f>
        <v>605594.4</v>
      </c>
      <c r="P38" s="1164">
        <f>IF(J38&gt;0,J38,IF(J24&lt;&gt;"",J24,I23))</f>
        <v>605594.4</v>
      </c>
    </row>
    <row r="39" spans="1:17" ht="7.5" customHeight="1">
      <c r="A39" s="1072"/>
      <c r="B39" s="1043"/>
      <c r="C39" s="80"/>
      <c r="D39" s="80"/>
      <c r="E39" s="80"/>
      <c r="F39" s="80"/>
      <c r="G39" s="80"/>
      <c r="H39" s="79"/>
      <c r="I39" s="92"/>
      <c r="J39" s="346"/>
    </row>
    <row r="40" spans="1:17" ht="16.5" customHeight="1">
      <c r="A40" s="1072"/>
      <c r="B40" s="1044" t="s">
        <v>68</v>
      </c>
      <c r="C40" s="6" t="s">
        <v>253</v>
      </c>
      <c r="D40" s="1117"/>
      <c r="E40" s="1118"/>
      <c r="F40" s="343"/>
      <c r="G40" s="266"/>
      <c r="H40" s="266"/>
      <c r="I40" s="266"/>
      <c r="J40" s="772"/>
      <c r="M40" s="1116" t="s">
        <v>126</v>
      </c>
      <c r="N40" s="1115" t="s">
        <v>127</v>
      </c>
      <c r="O40" s="1115" t="s">
        <v>130</v>
      </c>
    </row>
    <row r="41" spans="1:17" ht="30" customHeight="1">
      <c r="A41" s="1072"/>
      <c r="B41" s="1045"/>
      <c r="C41" s="4"/>
      <c r="D41" s="1028"/>
      <c r="E41" s="1493" t="s">
        <v>134</v>
      </c>
      <c r="F41" s="1493"/>
      <c r="G41" s="1493"/>
      <c r="H41" s="1493"/>
      <c r="I41" s="1494"/>
      <c r="J41" s="773"/>
      <c r="L41" s="93"/>
      <c r="M41" s="1139" t="b">
        <f>IF(COUNTIF(L42:L43,TRUE)=0,TRUE,FALSE)</f>
        <v>1</v>
      </c>
      <c r="N41" s="135" t="b">
        <f>IF(COUNTIF(O42:O43,TRUE)&gt;1,TRUE,FALSE)</f>
        <v>0</v>
      </c>
      <c r="O41" s="93" t="b">
        <f>AND(NOT(M41),NOT(N41))</f>
        <v>0</v>
      </c>
    </row>
    <row r="42" spans="1:17" ht="16.5" customHeight="1">
      <c r="A42" s="1072"/>
      <c r="B42" s="1039" t="s">
        <v>9</v>
      </c>
      <c r="C42" s="325"/>
      <c r="D42" s="1500" t="s">
        <v>138</v>
      </c>
      <c r="E42" s="1500"/>
      <c r="F42" s="1500"/>
      <c r="G42" s="1500"/>
      <c r="H42" s="966" t="s">
        <v>251</v>
      </c>
      <c r="I42" s="357"/>
      <c r="J42" s="35"/>
      <c r="L42" s="93" t="b">
        <f>IF(COUNT(I42)=1,TRUE,FALSE)</f>
        <v>0</v>
      </c>
      <c r="O42" s="93" t="b">
        <f>AND(L42,I42&gt;0,I42&lt;=100)</f>
        <v>0</v>
      </c>
    </row>
    <row r="43" spans="1:17" ht="16.5" customHeight="1">
      <c r="A43" s="1072"/>
      <c r="B43" s="1040" t="s">
        <v>55</v>
      </c>
      <c r="C43" s="4"/>
      <c r="D43" s="1501" t="s">
        <v>140</v>
      </c>
      <c r="E43" s="1501"/>
      <c r="F43" s="1501"/>
      <c r="G43" s="1501"/>
      <c r="H43" s="355" t="s">
        <v>251</v>
      </c>
      <c r="I43" s="357"/>
      <c r="J43" s="35"/>
      <c r="L43" s="93" t="b">
        <f>IF(COUNT(I43)=1,TRUE,FALSE)</f>
        <v>0</v>
      </c>
      <c r="O43" s="93" t="b">
        <f>AND(L43,I43&gt;0%)</f>
        <v>0</v>
      </c>
    </row>
    <row r="44" spans="1:17" ht="16.5" customHeight="1">
      <c r="A44" s="1072"/>
      <c r="B44" s="1046" t="s">
        <v>91</v>
      </c>
      <c r="C44" s="654"/>
      <c r="D44" s="976" t="str">
        <f>IF(AND(O41,O42),"Es ergibt sich eine Honorarminderung in Höhe von",IF(AND(O41,O43),"Es ergibt sich eine Honorarerhöhung in Höhe von",""))</f>
        <v/>
      </c>
      <c r="E44" s="494"/>
      <c r="F44" s="494"/>
      <c r="G44" s="494"/>
      <c r="H44" s="494"/>
      <c r="I44" s="655"/>
      <c r="J44" s="69">
        <f>IF(J38&gt;0,(IF(AND(O41,O42),I42,IF(AND(O41,I43),I43,0))/100)*J38,0)</f>
        <v>0</v>
      </c>
    </row>
    <row r="45" spans="1:17" ht="16.5" customHeight="1">
      <c r="A45" s="1072"/>
      <c r="B45" s="1042" t="s">
        <v>92</v>
      </c>
      <c r="C45" s="646"/>
      <c r="D45" s="989" t="str">
        <f>IF(AND(O41,O42),"Basishonorar der Leistungsphasen 1 bis 9 nach Minderung",IF(AND(O41,O43),"Basishonorar der Leistungsphasen 1 bis 9 nach Erhöhung","Basishonorar der Leistungsphasen 1 bis 9"))</f>
        <v>Basishonorar der Leistungsphasen 1 bis 9</v>
      </c>
      <c r="E45" s="656"/>
      <c r="F45" s="656"/>
      <c r="G45" s="656"/>
      <c r="H45" s="656"/>
      <c r="I45" s="657"/>
      <c r="J45" s="641">
        <f>IF(AND(O41,O42),J38-J44,IF(AND(O41,O43),J38+J44,J38))</f>
        <v>605594.4</v>
      </c>
    </row>
    <row r="46" spans="1:17" ht="7.5" customHeight="1">
      <c r="A46" s="1072"/>
      <c r="B46" s="1047"/>
      <c r="C46" s="343"/>
      <c r="D46" s="343"/>
      <c r="E46" s="343"/>
      <c r="F46" s="343"/>
      <c r="G46" s="343"/>
      <c r="H46" s="7"/>
      <c r="I46" s="148"/>
      <c r="J46" s="371"/>
    </row>
    <row r="47" spans="1:17" ht="16.5" customHeight="1">
      <c r="A47" s="1072"/>
      <c r="B47" s="1034">
        <v>6</v>
      </c>
      <c r="C47" s="1024" t="s">
        <v>70</v>
      </c>
      <c r="D47" s="664"/>
      <c r="E47" s="664"/>
      <c r="F47" s="665"/>
      <c r="G47" s="666"/>
      <c r="H47" s="667" t="str">
        <f>IF(Projektgrundlagen!I22,"siehe Teil StB-C1",IF(Projektgrundlagen!I23,"siehe Teil HB-C1",IF(Projektgrundlagen!I24,"siehe Teil HB-C2","")))</f>
        <v>siehe Teil HB-C1</v>
      </c>
      <c r="I47" s="645"/>
      <c r="J47" s="774"/>
      <c r="Q47" s="166"/>
    </row>
    <row r="48" spans="1:17" ht="16.5" customHeight="1">
      <c r="A48" s="1072"/>
      <c r="B48" s="1041" t="s">
        <v>406</v>
      </c>
      <c r="C48" s="352"/>
      <c r="D48" s="1" t="s">
        <v>294</v>
      </c>
      <c r="F48" s="353"/>
      <c r="G48" s="353"/>
      <c r="H48" s="87" t="s">
        <v>251</v>
      </c>
      <c r="I48" s="354">
        <f>'StB-C1 Grundlstg'!J240+'HB-C1 Grundlstg Land'!J181+'HB-C2 Grundlstg Bund'!J187</f>
        <v>95.550000000000011</v>
      </c>
      <c r="J48" s="74"/>
      <c r="Q48" s="166"/>
    </row>
    <row r="49" spans="1:16" ht="16.5" customHeight="1">
      <c r="A49" s="1072"/>
      <c r="B49" s="1036" t="s">
        <v>448</v>
      </c>
      <c r="C49" s="646"/>
      <c r="D49" s="675" t="s">
        <v>295</v>
      </c>
      <c r="E49" s="647"/>
      <c r="F49" s="647"/>
      <c r="G49" s="647"/>
      <c r="H49" s="647"/>
      <c r="I49" s="658"/>
      <c r="J49" s="641">
        <f>IF(AND(O41,OR(O42,O43)),J45*I48%,J38*I48%)</f>
        <v>578645.44920000015</v>
      </c>
    </row>
    <row r="50" spans="1:16" ht="7.5" customHeight="1">
      <c r="A50" s="1072"/>
      <c r="B50" s="1047"/>
      <c r="C50" s="343"/>
      <c r="D50" s="343"/>
      <c r="E50" s="343"/>
      <c r="F50" s="343"/>
      <c r="G50" s="343"/>
      <c r="H50" s="7"/>
      <c r="I50" s="148"/>
      <c r="J50" s="371"/>
      <c r="M50" s="1141"/>
    </row>
    <row r="51" spans="1:16" ht="16.5" customHeight="1">
      <c r="A51" s="1069"/>
      <c r="B51" s="1048">
        <v>7</v>
      </c>
      <c r="C51" s="1016" t="str">
        <f>IF($G$11="Straßenbau","Umbauzuschlag nach § 6 (2) HOAI ","Umbauzuschlag nach § 6 (2) HOAI /  Instandsetzungszuschlag nach § 12 (2) HOAI")</f>
        <v>Umbauzuschlag nach § 6 (2) HOAI /  Instandsetzungszuschlag nach § 12 (2) HOAI</v>
      </c>
      <c r="D51" s="82"/>
      <c r="E51" s="82"/>
      <c r="F51" s="82"/>
      <c r="G51" s="82"/>
      <c r="H51" s="264"/>
      <c r="I51" s="157"/>
      <c r="J51" s="775"/>
      <c r="M51" s="1116" t="s">
        <v>126</v>
      </c>
      <c r="N51" s="1116" t="s">
        <v>127</v>
      </c>
      <c r="O51" s="1116" t="s">
        <v>130</v>
      </c>
      <c r="P51" s="46" t="s">
        <v>1080</v>
      </c>
    </row>
    <row r="52" spans="1:16" ht="16.5" customHeight="1">
      <c r="A52" s="1069" t="str">
        <f>IF(OR(AND($G$11&lt;&gt;"Straßenbau",COUNTIF($L$52:$L$57,TRUE)&lt;&gt;1),AND($G$11="Straßenbau",COUNTIF($L$52:$L$52,TRUE)&lt;&gt;1)),"è","")</f>
        <v/>
      </c>
      <c r="B52" s="1041" t="s">
        <v>300</v>
      </c>
      <c r="C52" s="480"/>
      <c r="D52" s="1504" t="s">
        <v>1079</v>
      </c>
      <c r="E52" s="1505"/>
      <c r="F52" s="1505"/>
      <c r="G52" s="1505"/>
      <c r="H52" s="1505"/>
      <c r="I52" s="1505"/>
      <c r="J52" s="776"/>
      <c r="L52" s="204" t="b">
        <v>1</v>
      </c>
      <c r="M52" s="1139" t="b">
        <f>IF(COUNTIF(L52:L58,TRUE)=0,TRUE,FALSE)</f>
        <v>0</v>
      </c>
      <c r="N52" s="135" t="b">
        <f>IF(COUNTIF(L52:L59,TRUE)&gt;1,TRUE,FALSE)</f>
        <v>0</v>
      </c>
      <c r="O52" s="93" t="b">
        <f>AND(NOT(M52),NOT(N52),NOT(P52))</f>
        <v>1</v>
      </c>
      <c r="P52" s="1" t="b">
        <f>OR(AND($G$11="Straßenbau",L54),AND($G$11="Straßenbau",L57))</f>
        <v>0</v>
      </c>
    </row>
    <row r="53" spans="1:16" ht="16.5" customHeight="1">
      <c r="A53" s="1069"/>
      <c r="B53" s="1049" t="s">
        <v>301</v>
      </c>
      <c r="C53" s="478"/>
      <c r="D53" s="1509" t="str">
        <f>IF($G$11="Straßenbau","Ein Zuschlag wird nicht vereinbart.","bzw. Instandsetzungen und Instandhaltungen. Ein Zuschlag wird nicht vereinbart.")</f>
        <v>bzw. Instandsetzungen und Instandhaltungen. Ein Zuschlag wird nicht vereinbart.</v>
      </c>
      <c r="E53" s="1509"/>
      <c r="F53" s="1509"/>
      <c r="G53" s="1509"/>
      <c r="H53" s="1509"/>
      <c r="I53" s="1509"/>
      <c r="J53" s="777"/>
      <c r="L53" s="93"/>
      <c r="P53" s="46"/>
    </row>
    <row r="54" spans="1:16" ht="16.5" customHeight="1">
      <c r="A54" s="1069" t="str">
        <f>IF(AND($G$11&lt;&gt;"Straßenbau",COUNTIF($L$52:$L$58,TRUE)&lt;&gt;1),"è","")</f>
        <v/>
      </c>
      <c r="B54" s="1041" t="s">
        <v>302</v>
      </c>
      <c r="C54" s="359"/>
      <c r="D54" s="1504" t="s">
        <v>1082</v>
      </c>
      <c r="E54" s="1505"/>
      <c r="F54" s="1505"/>
      <c r="G54" s="1505"/>
      <c r="H54" s="1505"/>
      <c r="I54" s="1506"/>
      <c r="J54" s="776"/>
      <c r="L54" s="93" t="b">
        <v>0</v>
      </c>
      <c r="O54" s="93" t="b">
        <f>IF($G$11="Straßenbau",AND(NOT(P52),L54,I55&gt;=0,I55&lt;=33,I55&lt;&gt;""),AND(L54,I55&gt;=0,I55&lt;=33,I55&lt;&gt;""))</f>
        <v>0</v>
      </c>
      <c r="P54" s="46"/>
    </row>
    <row r="55" spans="1:16" ht="16.5" customHeight="1">
      <c r="A55" s="1069"/>
      <c r="B55" s="1042" t="s">
        <v>303</v>
      </c>
      <c r="C55" s="649"/>
      <c r="D55" s="1507" t="s">
        <v>1081</v>
      </c>
      <c r="E55" s="1507"/>
      <c r="F55" s="1507"/>
      <c r="G55" s="1507"/>
      <c r="H55" s="1508"/>
      <c r="I55" s="358"/>
      <c r="J55" s="361"/>
      <c r="L55" s="93"/>
      <c r="P55" s="46"/>
    </row>
    <row r="56" spans="1:16" ht="16.5" customHeight="1">
      <c r="A56" s="1069"/>
      <c r="B56" s="1049" t="s">
        <v>460</v>
      </c>
      <c r="C56" s="644"/>
      <c r="D56" s="493" t="str">
        <f>IF(AND(O52,L54),"Es ergibt sich ein Honorarzuschlag für Umbauten und Modernisierungen in Höhe von",IF(AND($G$11&lt;&gt;"Straßenbau",L52,O52),"kein Umbauzuschlag",""))</f>
        <v>kein Umbauzuschlag</v>
      </c>
      <c r="E56" s="523"/>
      <c r="F56" s="523"/>
      <c r="G56" s="523"/>
      <c r="H56" s="523"/>
      <c r="I56" s="685"/>
      <c r="J56" s="69">
        <f>IF(AND(O52,O54),I55%*J49,0)</f>
        <v>0</v>
      </c>
    </row>
    <row r="57" spans="1:16" ht="16.5" customHeight="1">
      <c r="A57" s="1069" t="str">
        <f>IF(AND($G$11&lt;&gt;"Straßenbau",COUNTIF($L$52:$L$58,TRUE)&lt;&gt;1),"è","")</f>
        <v/>
      </c>
      <c r="B57" s="1042" t="s">
        <v>461</v>
      </c>
      <c r="C57" s="359"/>
      <c r="D57" s="1504" t="s">
        <v>367</v>
      </c>
      <c r="E57" s="1505"/>
      <c r="F57" s="1505"/>
      <c r="G57" s="1505"/>
      <c r="H57" s="1505"/>
      <c r="I57" s="1506"/>
      <c r="J57" s="775"/>
      <c r="L57" s="93" t="b">
        <v>0</v>
      </c>
      <c r="O57" s="93" t="b">
        <f>IF($G$11="Straßenbau",AND(NOT(P52),L57,I58&gt;=0,I58&lt;=50,I58&lt;&gt;""),AND(L57,I58&gt;=0,I58&lt;=50,I58&lt;&gt;""))</f>
        <v>0</v>
      </c>
      <c r="P57" s="46"/>
    </row>
    <row r="58" spans="1:16" ht="16.5" customHeight="1">
      <c r="A58" s="1069"/>
      <c r="B58" s="1042" t="s">
        <v>494</v>
      </c>
      <c r="C58" s="649"/>
      <c r="D58" s="1507" t="s">
        <v>1029</v>
      </c>
      <c r="E58" s="1507"/>
      <c r="F58" s="1507"/>
      <c r="G58" s="1507"/>
      <c r="H58" s="1508"/>
      <c r="I58" s="358"/>
      <c r="J58" s="361"/>
      <c r="L58" s="93"/>
      <c r="P58" s="46"/>
    </row>
    <row r="59" spans="1:16" ht="16.5" customHeight="1">
      <c r="A59" s="1069"/>
      <c r="B59" s="1042" t="s">
        <v>495</v>
      </c>
      <c r="C59" s="644"/>
      <c r="D59" s="987" t="str">
        <f>IF(AND(O52,L57),"Es ergibt sich ein Honorarzuschlag für Instandsetzung und Instandhaltung in Höhe von",IF(AND($G$11&lt;&gt;"Straßenbau",L52,O52),"kein Instandsetzungszuschlag",""))</f>
        <v>kein Instandsetzungszuschlag</v>
      </c>
      <c r="E59" s="650"/>
      <c r="F59" s="650"/>
      <c r="G59" s="650"/>
      <c r="H59" s="650"/>
      <c r="I59" s="438"/>
      <c r="J59" s="69">
        <f>IF(AND(O52,O57),I58%*J49/P118*P116,0)</f>
        <v>0</v>
      </c>
    </row>
    <row r="60" spans="1:16" ht="16.5" customHeight="1">
      <c r="A60" s="1072"/>
      <c r="B60" s="1036" t="s">
        <v>498</v>
      </c>
      <c r="C60" s="646"/>
      <c r="D60" s="675" t="s">
        <v>295</v>
      </c>
      <c r="E60" s="647"/>
      <c r="F60" s="647"/>
      <c r="G60" s="647"/>
      <c r="H60" s="647"/>
      <c r="I60" s="648"/>
      <c r="J60" s="641">
        <f>IF(AND(L57,O57),J59+J49,IF(AND(L54,O54),J56+J49,IF(L52,J49,0)))</f>
        <v>578645.44920000015</v>
      </c>
    </row>
    <row r="61" spans="1:16" ht="7.5" customHeight="1">
      <c r="A61" s="1072"/>
      <c r="B61" s="1050"/>
      <c r="C61" s="39"/>
      <c r="D61" s="345"/>
      <c r="E61" s="345"/>
      <c r="F61" s="345"/>
      <c r="G61" s="345"/>
      <c r="H61" s="345"/>
      <c r="I61" s="14"/>
      <c r="J61" s="14"/>
      <c r="L61" s="93"/>
      <c r="P61" s="46"/>
    </row>
    <row r="62" spans="1:16" ht="16.5" customHeight="1">
      <c r="A62" s="1072"/>
      <c r="B62" s="1051">
        <v>8</v>
      </c>
      <c r="C62" s="343" t="s">
        <v>490</v>
      </c>
      <c r="D62" s="1017"/>
      <c r="E62" s="1017"/>
      <c r="F62" s="1017"/>
      <c r="G62" s="1017"/>
      <c r="H62" s="1017"/>
      <c r="I62" s="1017"/>
      <c r="J62" s="778"/>
      <c r="P62" s="46"/>
    </row>
    <row r="63" spans="1:16" ht="16.5" customHeight="1">
      <c r="A63" s="1072"/>
      <c r="B63" s="1041" t="s">
        <v>81</v>
      </c>
      <c r="C63" s="351"/>
      <c r="D63" s="1516" t="s">
        <v>497</v>
      </c>
      <c r="E63" s="1517"/>
      <c r="F63" s="1517"/>
      <c r="G63" s="1517"/>
      <c r="H63" s="1517"/>
      <c r="I63" s="1518"/>
      <c r="J63" s="779"/>
      <c r="L63" s="204" t="b">
        <v>0</v>
      </c>
      <c r="P63" s="46"/>
    </row>
    <row r="64" spans="1:16" ht="43.15" customHeight="1">
      <c r="A64" s="1072"/>
      <c r="B64" s="1049"/>
      <c r="C64" s="49"/>
      <c r="D64" s="1356" t="s">
        <v>423</v>
      </c>
      <c r="E64" s="1356"/>
      <c r="F64" s="1356"/>
      <c r="G64" s="1356"/>
      <c r="H64" s="1356"/>
      <c r="I64" s="1356"/>
      <c r="J64" s="779"/>
      <c r="M64" s="1142"/>
    </row>
    <row r="65" spans="1:17" ht="16.5" customHeight="1">
      <c r="A65" s="1069" t="str">
        <f>IF(AND(L63,I65=""),"è","")</f>
        <v/>
      </c>
      <c r="B65" s="1046" t="s">
        <v>407</v>
      </c>
      <c r="C65" s="660"/>
      <c r="D65" s="1337" t="s">
        <v>247</v>
      </c>
      <c r="E65" s="1337"/>
      <c r="F65" s="1337"/>
      <c r="G65" s="1337"/>
      <c r="H65" s="1338"/>
      <c r="I65" s="350"/>
      <c r="J65" s="35"/>
      <c r="L65" s="93"/>
      <c r="M65" s="1142"/>
      <c r="N65" s="159"/>
      <c r="O65" s="159"/>
    </row>
    <row r="66" spans="1:17" ht="16.5" customHeight="1">
      <c r="A66" s="1072"/>
      <c r="B66" s="1046" t="s">
        <v>408</v>
      </c>
      <c r="C66" s="988"/>
      <c r="D66" s="1" t="str">
        <f>IF(L63,IF(I65&lt;&gt;"","Die Minderung der v.H.-Sätze der Leistungsphasen 1 bis 6 beträgt",""),"keine Wiederholungen")</f>
        <v>keine Wiederholungen</v>
      </c>
      <c r="E66" s="9"/>
      <c r="F66" s="9"/>
      <c r="G66" s="9"/>
      <c r="H66" s="9"/>
      <c r="I66" s="661" t="str">
        <f>IF(AND(L63,I65&lt;&gt;""),IF(ROUND(I65,0)&lt;1,0,IF(ROUND(I65,0)&lt;5,50%,IF(ROUND(I65,0)&lt;8,60%,90%))),"")</f>
        <v/>
      </c>
      <c r="J66" s="42"/>
      <c r="L66" s="93"/>
      <c r="N66" s="159"/>
      <c r="O66" s="482"/>
    </row>
    <row r="67" spans="1:17" ht="16.5" customHeight="1">
      <c r="A67" s="1072"/>
      <c r="B67" s="1046" t="s">
        <v>409</v>
      </c>
      <c r="C67" s="492"/>
      <c r="D67" s="976" t="str">
        <f>IF(AND(L63,I65&lt;&gt;""),IF(AND(L54,I54&gt;0),"Es ergibt sich eine Honorarminderung inkl. Umbauzuschlag in Höhe von","Es ergibt sich eine Honorarminderung in Höhe von"),"")</f>
        <v/>
      </c>
      <c r="E67" s="662"/>
      <c r="F67" s="662"/>
      <c r="G67" s="662"/>
      <c r="H67" s="662"/>
      <c r="I67" s="663">
        <f>IF(AND(L63,I66&lt;&gt;"",I66&gt;0),SUM(P109:P114)/100*I66,0)</f>
        <v>0</v>
      </c>
      <c r="J67" s="481">
        <f>IF(AND(L63,I66&gt;0,J49&gt;0),IF(J45&gt;0,IF(J56&gt;0,J45*(1+I55/100)*I67,J45*I67),IF(J56&gt;0,J38*(1+I55)*I67,J38*I67)),0)</f>
        <v>0</v>
      </c>
      <c r="L67" s="93"/>
      <c r="N67" s="277"/>
      <c r="O67" s="277"/>
    </row>
    <row r="68" spans="1:17" ht="16.5" customHeight="1">
      <c r="A68" s="1072"/>
      <c r="B68" s="1036" t="s">
        <v>489</v>
      </c>
      <c r="C68" s="646"/>
      <c r="D68" s="675" t="s">
        <v>295</v>
      </c>
      <c r="E68" s="647"/>
      <c r="F68" s="647"/>
      <c r="G68" s="647"/>
      <c r="H68" s="647"/>
      <c r="I68" s="659"/>
      <c r="J68" s="641">
        <f>IF(NOT(L63),J60,IF(L63,-J67+J60,IF(AND(L63,L18=FALSE,L19=FALSE),-J67+J49,0)))</f>
        <v>578645.44920000015</v>
      </c>
    </row>
    <row r="69" spans="1:17" ht="7.5" customHeight="1">
      <c r="A69" s="1072"/>
      <c r="B69" s="1050"/>
      <c r="C69" s="39"/>
      <c r="D69" s="345"/>
      <c r="E69" s="345"/>
      <c r="F69" s="345"/>
      <c r="G69" s="345"/>
      <c r="H69" s="345"/>
      <c r="I69" s="345"/>
      <c r="J69" s="345"/>
      <c r="L69" s="93"/>
      <c r="N69" s="159"/>
      <c r="O69" s="159"/>
    </row>
    <row r="70" spans="1:17" ht="16.5" customHeight="1">
      <c r="A70" s="1072"/>
      <c r="B70" s="1034">
        <v>9</v>
      </c>
      <c r="C70" s="6" t="s">
        <v>293</v>
      </c>
      <c r="D70" s="343"/>
      <c r="E70" s="343"/>
      <c r="F70" s="343"/>
      <c r="G70" s="349"/>
      <c r="H70" s="477" t="str">
        <f>IF(Projektgrundlagen!I22,"siehe Teil StB-D1",IF(Projektgrundlagen!I23,"siehe Teil HB-D1",IF(Projektgrundlagen!I24,"siehe Teil HB-D2","")))</f>
        <v>siehe Teil HB-D1</v>
      </c>
      <c r="I70" s="343"/>
      <c r="J70" s="780"/>
    </row>
    <row r="71" spans="1:17" ht="16.5" customHeight="1">
      <c r="A71" s="1072"/>
      <c r="B71" s="1046" t="s">
        <v>304</v>
      </c>
      <c r="C71" s="644"/>
      <c r="D71" s="976" t="s">
        <v>292</v>
      </c>
      <c r="E71" s="976"/>
      <c r="F71" s="1022"/>
      <c r="G71" s="1022"/>
      <c r="H71" s="1022"/>
      <c r="I71" s="1023"/>
      <c r="J71" s="69">
        <f>SUM('StB-D1 Besondere Lstg'!J181,'HB-D1 Besondere Lstg Land'!J104,'HB-D2 Besondere Lstg Bund'!J97)</f>
        <v>0</v>
      </c>
    </row>
    <row r="72" spans="1:17" ht="16.5" customHeight="1">
      <c r="A72" s="1072"/>
      <c r="B72" s="1052" t="s">
        <v>305</v>
      </c>
      <c r="C72" s="646"/>
      <c r="D72" s="675" t="s">
        <v>313</v>
      </c>
      <c r="E72" s="647"/>
      <c r="F72" s="647"/>
      <c r="G72" s="647"/>
      <c r="H72" s="647"/>
      <c r="I72" s="659"/>
      <c r="J72" s="641">
        <f>IF(L63,J71+J68,J71+J60)</f>
        <v>578645.44920000015</v>
      </c>
    </row>
    <row r="73" spans="1:17" ht="7.5" customHeight="1">
      <c r="A73" s="1072"/>
      <c r="B73" s="1050"/>
      <c r="C73" s="39"/>
      <c r="D73" s="345"/>
      <c r="E73" s="345"/>
      <c r="F73" s="345"/>
      <c r="G73" s="345"/>
      <c r="H73" s="345"/>
      <c r="I73" s="345"/>
      <c r="J73" s="345"/>
    </row>
    <row r="74" spans="1:17" ht="16.5" customHeight="1">
      <c r="A74" s="1072"/>
      <c r="B74" s="1048">
        <v>10</v>
      </c>
      <c r="C74" s="1016" t="s">
        <v>64</v>
      </c>
      <c r="D74" s="82"/>
      <c r="E74" s="82"/>
      <c r="F74" s="156"/>
      <c r="G74" s="157"/>
      <c r="H74" s="156"/>
      <c r="I74" s="156"/>
      <c r="J74" s="775"/>
      <c r="M74" s="1116" t="s">
        <v>126</v>
      </c>
      <c r="N74" s="1116" t="s">
        <v>127</v>
      </c>
      <c r="O74" s="1116" t="s">
        <v>130</v>
      </c>
    </row>
    <row r="75" spans="1:17" ht="16.5" customHeight="1">
      <c r="A75" s="1069" t="str">
        <f>IF(COUNTIF($L$75:$L$78,TRUE)&lt;&gt;1,"è","")</f>
        <v/>
      </c>
      <c r="B75" s="1039" t="s">
        <v>306</v>
      </c>
      <c r="C75" s="360"/>
      <c r="D75" s="1018" t="s">
        <v>452</v>
      </c>
      <c r="E75" s="991"/>
      <c r="F75" s="1019"/>
      <c r="G75" s="1020"/>
      <c r="H75" s="1019"/>
      <c r="I75" s="1021"/>
      <c r="J75" s="781"/>
      <c r="L75" s="204" t="b">
        <v>0</v>
      </c>
      <c r="M75" s="1139" t="b">
        <f>IF(COUNTIF(L75:L78,TRUE)=0,TRUE,FALSE)</f>
        <v>0</v>
      </c>
      <c r="N75" s="135" t="b">
        <f>IF(COUNTIF(L75:L78,TRUE)&gt;1,TRUE,FALSE)</f>
        <v>0</v>
      </c>
      <c r="O75" s="93" t="b">
        <f>AND(NOT(M75),NOT(N75),J72&lt;&gt;"")</f>
        <v>1</v>
      </c>
    </row>
    <row r="76" spans="1:17" ht="16.5" customHeight="1">
      <c r="A76" s="1069" t="str">
        <f>IF(COUNTIF($L$75:$L$78,TRUE)&lt;&gt;1,"è","")</f>
        <v/>
      </c>
      <c r="B76" s="1040" t="s">
        <v>307</v>
      </c>
      <c r="C76" s="372"/>
      <c r="D76" s="301" t="s">
        <v>135</v>
      </c>
      <c r="E76" s="302"/>
      <c r="F76" s="668"/>
      <c r="G76" s="668"/>
      <c r="H76" s="669"/>
      <c r="I76" s="85"/>
      <c r="J76" s="68">
        <f>IF(AND(L76,O76,$O$75),I76*$J$72,0)</f>
        <v>0</v>
      </c>
      <c r="K76" s="113"/>
      <c r="L76" s="204" t="b">
        <v>1</v>
      </c>
      <c r="O76" s="93" t="b">
        <f>AND(I76&gt;=0%,I76&lt;=100%,I76&lt;&gt;"")</f>
        <v>0</v>
      </c>
      <c r="Q76" s="166"/>
    </row>
    <row r="77" spans="1:17" ht="16.5" customHeight="1">
      <c r="A77" s="1069" t="str">
        <f>IF(COUNTIF($L$75:$L$78,TRUE)&lt;&gt;1,"è","")</f>
        <v/>
      </c>
      <c r="B77" s="1039" t="s">
        <v>376</v>
      </c>
      <c r="C77" s="372"/>
      <c r="D77" s="301" t="s">
        <v>136</v>
      </c>
      <c r="E77" s="302"/>
      <c r="F77" s="668"/>
      <c r="G77" s="668"/>
      <c r="H77" s="669"/>
      <c r="I77" s="155"/>
      <c r="J77" s="68">
        <f>IF(AND(L77,O77,$O$75),I77,0)</f>
        <v>0</v>
      </c>
      <c r="L77" s="1146" t="b">
        <v>0</v>
      </c>
      <c r="O77" s="1148" t="b">
        <f>AND(I77&gt;=0,I77&lt;&gt;"")</f>
        <v>0</v>
      </c>
    </row>
    <row r="78" spans="1:17" ht="16.5" customHeight="1">
      <c r="A78" s="1069" t="str">
        <f>IF(COUNTIF($L$75:$L$78,TRUE)&lt;&gt;1,"è","")</f>
        <v/>
      </c>
      <c r="B78" s="1040" t="s">
        <v>377</v>
      </c>
      <c r="C78" s="372"/>
      <c r="D78" s="312" t="s">
        <v>368</v>
      </c>
      <c r="E78" s="312"/>
      <c r="F78" s="313"/>
      <c r="G78" s="313"/>
      <c r="H78" s="314"/>
      <c r="I78" s="670"/>
      <c r="J78" s="68"/>
      <c r="L78" s="1146" t="b">
        <v>0</v>
      </c>
      <c r="O78" s="1148"/>
    </row>
    <row r="79" spans="1:17" ht="16.5" customHeight="1">
      <c r="A79" s="1072"/>
      <c r="B79" s="1040" t="s">
        <v>462</v>
      </c>
      <c r="C79" s="310">
        <v>1</v>
      </c>
      <c r="D79" s="311" t="s">
        <v>76</v>
      </c>
      <c r="E79" s="310"/>
      <c r="F79" s="311"/>
      <c r="G79" s="380"/>
      <c r="H79" s="487" t="str">
        <f>IF(Projektgrundlagen!$I$23,"(Leistungsstufe 1A)",IF(Projektgrundlagen!$I$24,"(Leistungsstufe 1)",""))</f>
        <v>(Leistungsstufe 1A)</v>
      </c>
      <c r="I79" s="85"/>
      <c r="J79" s="68">
        <f>IFERROR(IF(AND($L$78,O79,$O$75),I79*($J$68/$P$118*P109+SUM(Q109,R109)),0),"")</f>
        <v>0</v>
      </c>
      <c r="O79" s="1148" t="b">
        <f>IF(O109,AND(I79&gt;=0,I79&lt;&gt;""),"")</f>
        <v>0</v>
      </c>
    </row>
    <row r="80" spans="1:17" ht="16.5" customHeight="1">
      <c r="A80" s="1072"/>
      <c r="B80" s="1040" t="s">
        <v>463</v>
      </c>
      <c r="C80" s="310">
        <v>2</v>
      </c>
      <c r="D80" s="310" t="s">
        <v>84</v>
      </c>
      <c r="E80" s="310"/>
      <c r="F80" s="310"/>
      <c r="G80" s="381"/>
      <c r="H80" s="487" t="str">
        <f>IF(Projektgrundlagen!$I$23,"(Leistungsstufe 1B)",IF(Projektgrundlagen!$I$24,"(Leistungsstufe 1)",""))</f>
        <v>(Leistungsstufe 1B)</v>
      </c>
      <c r="I80" s="85"/>
      <c r="J80" s="68">
        <f>IFERROR(IF(AND($L$78,O80,$O$75),I80*($J$68/$P$118*P110+SUM(Q110,R110)),0),"")</f>
        <v>0</v>
      </c>
      <c r="O80" s="1148" t="b">
        <f>IF(O110,AND(I80&gt;=0,I80&lt;&gt;""),"")</f>
        <v>0</v>
      </c>
    </row>
    <row r="81" spans="1:15" ht="16.5" customHeight="1">
      <c r="A81" s="1072"/>
      <c r="B81" s="1040" t="s">
        <v>464</v>
      </c>
      <c r="C81" s="310">
        <v>3</v>
      </c>
      <c r="D81" s="310" t="s">
        <v>85</v>
      </c>
      <c r="E81" s="310"/>
      <c r="F81" s="310"/>
      <c r="G81" s="381"/>
      <c r="H81" s="487" t="str">
        <f>IF(Projektgrundlagen!$I$23,"(Leistungsstufe 1C)",IF(Projektgrundlagen!$I$24,"(Leistungsstufe 1)",""))</f>
        <v>(Leistungsstufe 1C)</v>
      </c>
      <c r="I81" s="85"/>
      <c r="J81" s="68">
        <f>IFERROR(IF(AND($L$78,O81,$O$75),I81*($J$68/$P$118*P111+SUM(Q111,R111)),0),"")</f>
        <v>0</v>
      </c>
      <c r="O81" s="1148" t="b">
        <f>IF(O111,AND(I81&gt;=0,I81&lt;&gt;""),"")</f>
        <v>0</v>
      </c>
    </row>
    <row r="82" spans="1:15" ht="16.5" customHeight="1">
      <c r="A82" s="1072"/>
      <c r="B82" s="1040" t="s">
        <v>465</v>
      </c>
      <c r="C82" s="310">
        <v>4</v>
      </c>
      <c r="D82" s="310" t="s">
        <v>86</v>
      </c>
      <c r="E82" s="310"/>
      <c r="F82" s="310"/>
      <c r="G82" s="381"/>
      <c r="H82" s="487" t="str">
        <f>IF(Projektgrundlagen!$I$23,"(Leistungsstufe 1D)",IF(Projektgrundlagen!$I$24,"(Leistungsstufe 1)",""))</f>
        <v>(Leistungsstufe 1D)</v>
      </c>
      <c r="I82" s="85"/>
      <c r="J82" s="68">
        <f>IFERROR(IF(AND($L$78,O82,$O$75),I82*($J$68/$P$118*P112+SUM(Q112,R112)),0),"")</f>
        <v>0</v>
      </c>
      <c r="M82" s="1143"/>
      <c r="O82" s="1148" t="b">
        <f>IF(O112,AND(I82&gt;=0,I82&lt;&gt;""),"")</f>
        <v>0</v>
      </c>
    </row>
    <row r="83" spans="1:15" ht="16.5" customHeight="1">
      <c r="A83" s="1072"/>
      <c r="B83" s="1040" t="s">
        <v>466</v>
      </c>
      <c r="C83" s="310"/>
      <c r="D83" s="310" t="str">
        <f>IF(Projektgrundlagen!$I$24,"Besondere Leistungen","")</f>
        <v/>
      </c>
      <c r="E83" s="310"/>
      <c r="F83" s="310"/>
      <c r="G83" s="380"/>
      <c r="H83" s="487" t="str">
        <f>IF(Projektgrundlagen!$I$24,"(Leistungsstufe 1)","")</f>
        <v/>
      </c>
      <c r="I83" s="85"/>
      <c r="J83" s="68">
        <f>IFERROR(IF(AND($L$78,O82,$O$75),I82*(SUM(S112)),0),"")</f>
        <v>0</v>
      </c>
      <c r="M83" s="1143"/>
      <c r="O83" s="1148" t="str">
        <f>IF(T112,AND(I83&gt;=0,I83&lt;&gt;""),"")</f>
        <v/>
      </c>
    </row>
    <row r="84" spans="1:15" ht="16.5" customHeight="1">
      <c r="A84" s="1072"/>
      <c r="B84" s="1040" t="s">
        <v>467</v>
      </c>
      <c r="C84" s="310">
        <v>5</v>
      </c>
      <c r="D84" s="310" t="s">
        <v>87</v>
      </c>
      <c r="E84" s="310"/>
      <c r="F84" s="310"/>
      <c r="G84" s="381"/>
      <c r="H84" s="487" t="str">
        <f>IF(Projektgrundlagen!$I$23,"(Leistungsstufe 2)",IF(Projektgrundlagen!$I$24,"(Leistungsstufe 2)",""))</f>
        <v>(Leistungsstufe 2)</v>
      </c>
      <c r="I84" s="85"/>
      <c r="J84" s="68">
        <f>IFERROR(IF(AND($L$78,O84,$O$75),I84*($J$68/$P$118*P113+SUM(Q113:S113)),0),"")</f>
        <v>0</v>
      </c>
      <c r="O84" s="1148" t="b">
        <f>IF(O113,AND(I84&gt;=0,I84&lt;&gt;""),"")</f>
        <v>0</v>
      </c>
    </row>
    <row r="85" spans="1:15" ht="16.5" customHeight="1">
      <c r="A85" s="1072"/>
      <c r="B85" s="1040" t="s">
        <v>468</v>
      </c>
      <c r="C85" s="310">
        <v>6</v>
      </c>
      <c r="D85" s="310" t="s">
        <v>88</v>
      </c>
      <c r="E85" s="310"/>
      <c r="F85" s="310"/>
      <c r="G85" s="381"/>
      <c r="H85" s="487" t="str">
        <f>IF(Projektgrundlagen!$I$23,"(Leistungsstufe 3A)",IF(Projektgrundlagen!$I$24,"(Leistungsstufe 3)",""))</f>
        <v>(Leistungsstufe 3A)</v>
      </c>
      <c r="I85" s="85"/>
      <c r="J85" s="68">
        <f>IFERROR(IF(AND($L$78,O85,$O$75),I85*($J$68/$P$118*P114+SUM(Q114,R114)),0),"")</f>
        <v>0</v>
      </c>
      <c r="O85" s="1148" t="b">
        <f>IF(O114,AND(I85&gt;=0,I85&lt;&gt;""),"")</f>
        <v>0</v>
      </c>
    </row>
    <row r="86" spans="1:15" ht="16.5" customHeight="1">
      <c r="A86" s="1072"/>
      <c r="B86" s="1040" t="s">
        <v>469</v>
      </c>
      <c r="C86" s="310">
        <v>7</v>
      </c>
      <c r="D86" s="310" t="s">
        <v>89</v>
      </c>
      <c r="E86" s="310"/>
      <c r="F86" s="310"/>
      <c r="G86" s="381"/>
      <c r="H86" s="487" t="str">
        <f>IF(Projektgrundlagen!$I$23,"(Leistungsstufe 3B)",IF(Projektgrundlagen!$I$24,"(Leistungsstufe 3)",""))</f>
        <v>(Leistungsstufe 3B)</v>
      </c>
      <c r="I86" s="85"/>
      <c r="J86" s="68">
        <f>IFERROR(IF(AND($L$78,O86,$O$75),I86*($J$68/$P$118*P115+SUM(Q115,R115)),0),"")</f>
        <v>0</v>
      </c>
      <c r="O86" s="1148" t="b">
        <f>IF(O115,AND(I86&gt;=0,I86&lt;&gt;""),"")</f>
        <v>0</v>
      </c>
    </row>
    <row r="87" spans="1:15" ht="16.5" customHeight="1">
      <c r="A87" s="1072"/>
      <c r="B87" s="1040" t="s">
        <v>470</v>
      </c>
      <c r="C87" s="310"/>
      <c r="D87" s="310" t="str">
        <f>IF(Projektgrundlagen!$I$24,"Besondere Leistungen","")</f>
        <v/>
      </c>
      <c r="E87" s="310"/>
      <c r="F87" s="310"/>
      <c r="G87" s="380"/>
      <c r="H87" s="487" t="str">
        <f>IF(Projektgrundlagen!$I$24,"(Leistungsstufe 3)","")</f>
        <v/>
      </c>
      <c r="I87" s="85"/>
      <c r="J87" s="68">
        <f>IFERROR(IF(AND($L$78,O87,$O$75),I87*(SUM(S115)),0),"")</f>
        <v>0</v>
      </c>
      <c r="O87" s="1148" t="str">
        <f>IF(T115,AND(I87&gt;=0,I87&lt;&gt;""),"")</f>
        <v/>
      </c>
    </row>
    <row r="88" spans="1:15" ht="16.5" customHeight="1">
      <c r="A88" s="1072"/>
      <c r="B88" s="1040" t="s">
        <v>471</v>
      </c>
      <c r="C88" s="310">
        <v>8</v>
      </c>
      <c r="D88" s="310" t="s">
        <v>1006</v>
      </c>
      <c r="E88" s="310"/>
      <c r="F88" s="310"/>
      <c r="G88" s="381"/>
      <c r="H88" s="487" t="str">
        <f>IF(Projektgrundlagen!$I$23,"(Leistungsstufe 4)",IF(Projektgrundlagen!$I$24,"(Leistungsstufe 4)",""))</f>
        <v>(Leistungsstufe 4)</v>
      </c>
      <c r="I88" s="85"/>
      <c r="J88" s="68">
        <f>IFERROR(IF(AND($L$78,O88,$O$75),I88*($J$68/$P$118*P116+SUM(Q116:S116)),0),"")</f>
        <v>0</v>
      </c>
      <c r="O88" s="1148" t="b">
        <f>IF(O116,AND(I88&gt;=0,I88&lt;&gt;""),"")</f>
        <v>0</v>
      </c>
    </row>
    <row r="89" spans="1:15" ht="16.5" customHeight="1">
      <c r="A89" s="1072"/>
      <c r="B89" s="1040" t="s">
        <v>472</v>
      </c>
      <c r="C89" s="310">
        <v>9</v>
      </c>
      <c r="D89" s="310" t="s">
        <v>75</v>
      </c>
      <c r="E89" s="310"/>
      <c r="F89" s="310"/>
      <c r="G89" s="381"/>
      <c r="H89" s="487" t="str">
        <f>IF(Projektgrundlagen!$I$23,"(Leistungsstufe 5)",IF(Projektgrundlagen!$I$24,"(Leistungsstufe 5)",""))</f>
        <v>(Leistungsstufe 5)</v>
      </c>
      <c r="I89" s="85"/>
      <c r="J89" s="68">
        <f>IFERROR(IF(AND($L$78,O89,$O$75),I89*($J$68/$P$118*P117+SUM(Q117:S117)),0),"")</f>
        <v>0</v>
      </c>
      <c r="O89" s="1148" t="str">
        <f>IF(O117,AND(I89&gt;=0,I89&lt;&gt;""),"")</f>
        <v/>
      </c>
    </row>
    <row r="90" spans="1:15" ht="16.5" customHeight="1">
      <c r="A90" s="1072"/>
      <c r="B90" s="1035">
        <v>11</v>
      </c>
      <c r="C90" s="281"/>
      <c r="D90" s="265" t="s">
        <v>137</v>
      </c>
      <c r="E90" s="265"/>
      <c r="F90" s="70"/>
      <c r="G90" s="70"/>
      <c r="H90" s="71"/>
      <c r="I90" s="309"/>
      <c r="J90" s="78"/>
      <c r="L90" s="1146" t="b">
        <v>0</v>
      </c>
    </row>
    <row r="91" spans="1:15" ht="16.5" customHeight="1">
      <c r="A91" s="1072"/>
      <c r="B91" s="1040" t="s">
        <v>449</v>
      </c>
      <c r="C91" s="11"/>
      <c r="D91" s="348"/>
      <c r="E91" s="876" t="s">
        <v>436</v>
      </c>
      <c r="F91" s="876"/>
      <c r="G91" s="876"/>
      <c r="H91" s="1119"/>
      <c r="I91" s="984"/>
      <c r="J91" s="111"/>
      <c r="L91" s="1146" t="b">
        <v>0</v>
      </c>
      <c r="N91" s="382"/>
    </row>
    <row r="92" spans="1:15" ht="16.5" customHeight="1">
      <c r="A92" s="1072"/>
      <c r="B92" s="1040"/>
      <c r="C92" s="11"/>
      <c r="D92" s="265" t="s">
        <v>435</v>
      </c>
      <c r="E92" s="265"/>
      <c r="F92" s="70"/>
      <c r="G92" s="70"/>
      <c r="H92" s="71"/>
      <c r="I92" s="72"/>
      <c r="J92" s="111"/>
      <c r="L92" s="1146"/>
    </row>
    <row r="93" spans="1:15" ht="16.5" customHeight="1">
      <c r="A93" s="1072"/>
      <c r="B93" s="1042" t="s">
        <v>450</v>
      </c>
      <c r="C93" s="11"/>
      <c r="D93" s="348"/>
      <c r="E93" s="1282" t="s">
        <v>100</v>
      </c>
      <c r="F93" s="1283"/>
      <c r="G93" s="1283"/>
      <c r="H93" s="1283"/>
      <c r="I93" s="876"/>
      <c r="J93" s="111"/>
      <c r="L93" s="1146" t="b">
        <v>0</v>
      </c>
      <c r="N93" s="382"/>
    </row>
    <row r="94" spans="1:15" ht="16.5" customHeight="1">
      <c r="A94" s="1072"/>
      <c r="B94" s="1042" t="s">
        <v>451</v>
      </c>
      <c r="C94" s="3"/>
      <c r="D94" s="348"/>
      <c r="E94" s="1495" t="s">
        <v>122</v>
      </c>
      <c r="F94" s="1496"/>
      <c r="G94" s="1496"/>
      <c r="H94" s="1496"/>
      <c r="I94" s="1497"/>
      <c r="J94" s="110"/>
      <c r="L94" s="1146" t="b">
        <v>0</v>
      </c>
    </row>
    <row r="95" spans="1:15" ht="7.5" customHeight="1">
      <c r="A95" s="1072"/>
      <c r="B95" s="1037"/>
      <c r="C95" s="206"/>
      <c r="D95" s="206"/>
      <c r="E95" s="206"/>
      <c r="F95" s="207"/>
      <c r="G95" s="208"/>
      <c r="H95" s="208"/>
      <c r="I95" s="208"/>
      <c r="J95" s="79"/>
      <c r="L95" s="1146"/>
    </row>
    <row r="96" spans="1:15" s="20" customFormat="1">
      <c r="A96" s="1073"/>
      <c r="B96" s="1033"/>
      <c r="C96" s="817" t="s">
        <v>296</v>
      </c>
      <c r="D96" s="818"/>
      <c r="E96" s="818"/>
      <c r="F96" s="818"/>
      <c r="G96" s="818"/>
      <c r="H96" s="818"/>
      <c r="I96" s="819"/>
      <c r="J96" s="821"/>
      <c r="L96" s="1147"/>
      <c r="M96" s="158"/>
      <c r="N96" s="946"/>
      <c r="O96" s="158"/>
    </row>
    <row r="97" spans="1:22" ht="16.5" customHeight="1">
      <c r="A97" s="1072"/>
      <c r="B97" s="1053">
        <v>12</v>
      </c>
      <c r="C97" s="272"/>
      <c r="D97" s="982" t="str">
        <f>"Honorar "&amp;B2&amp;" netto"</f>
        <v>Honorar Objektplanung Freianlagen netto</v>
      </c>
      <c r="E97" s="982"/>
      <c r="F97" s="982"/>
      <c r="G97" s="982"/>
      <c r="H97" s="982"/>
      <c r="I97" s="983"/>
      <c r="J97" s="69">
        <f>IF(AND(OR(J49&gt;0,J72&gt;0),O75),SUM(J76:J89)+J72,0)</f>
        <v>578645.44920000015</v>
      </c>
      <c r="M97" s="1143"/>
    </row>
    <row r="98" spans="1:22" ht="16.5" customHeight="1">
      <c r="A98" s="1072"/>
      <c r="B98" s="1054">
        <v>13</v>
      </c>
      <c r="C98" s="270"/>
      <c r="D98" s="271" t="s">
        <v>139</v>
      </c>
      <c r="E98" s="271"/>
      <c r="F98" s="271"/>
      <c r="G98" s="271"/>
      <c r="H98" s="271"/>
      <c r="I98" s="81">
        <v>0.19</v>
      </c>
      <c r="J98" s="373">
        <f>J97*I98</f>
        <v>109942.63534800003</v>
      </c>
      <c r="L98" s="1149"/>
      <c r="M98" s="1116"/>
    </row>
    <row r="99" spans="1:22" ht="17.25" thickBot="1">
      <c r="A99" s="1072"/>
      <c r="B99" s="1055"/>
      <c r="C99" s="631"/>
      <c r="D99" s="7"/>
      <c r="E99" s="7"/>
      <c r="F99" s="7"/>
      <c r="G99" s="7"/>
      <c r="H99" s="7"/>
      <c r="I99" s="7"/>
      <c r="J99" s="629"/>
    </row>
    <row r="100" spans="1:22" ht="30" customHeight="1" thickBot="1">
      <c r="A100" s="1072"/>
      <c r="B100" s="1056">
        <v>14</v>
      </c>
      <c r="C100" s="981" t="str">
        <f>IF(I98&gt;0,"Honorar "&amp;B2&amp;" brutto","Honorar für "&amp;B2&amp;" netto")</f>
        <v>Honorar Objektplanung Freianlagen brutto</v>
      </c>
      <c r="D100" s="630"/>
      <c r="E100" s="630"/>
      <c r="F100" s="630"/>
      <c r="G100" s="630"/>
      <c r="H100" s="630"/>
      <c r="I100" s="945" t="str">
        <f>IF(AND(L18,NOT(L19)),"[vorläufig]  ",IF(AND(NOT(L18),L19),"[endgültig]  ",""))</f>
        <v xml:space="preserve">[vorläufig]  </v>
      </c>
      <c r="J100" s="622">
        <f>J98+J97</f>
        <v>688588.08454800013</v>
      </c>
      <c r="M100" s="1143"/>
    </row>
    <row r="101" spans="1:22">
      <c r="A101" s="1072"/>
      <c r="C101" s="201"/>
    </row>
    <row r="102" spans="1:22" s="20" customFormat="1">
      <c r="A102" s="1073"/>
      <c r="B102" s="1033"/>
      <c r="C102" s="817" t="s">
        <v>78</v>
      </c>
      <c r="D102" s="818"/>
      <c r="E102" s="818"/>
      <c r="F102" s="818"/>
      <c r="G102" s="818"/>
      <c r="H102" s="818"/>
      <c r="I102" s="819"/>
      <c r="J102" s="820"/>
      <c r="L102" s="1147"/>
      <c r="M102" s="158"/>
      <c r="N102" s="158"/>
      <c r="O102" s="158"/>
    </row>
    <row r="103" spans="1:22" ht="16.5" customHeight="1">
      <c r="A103" s="1072"/>
      <c r="B103" s="1034">
        <v>15</v>
      </c>
      <c r="C103" s="272" t="s">
        <v>58</v>
      </c>
      <c r="D103" s="990"/>
      <c r="E103" s="82"/>
      <c r="F103" s="82"/>
      <c r="G103" s="82"/>
      <c r="H103" s="82"/>
      <c r="I103" s="82"/>
      <c r="J103" s="775"/>
    </row>
    <row r="104" spans="1:22" ht="16.5" customHeight="1">
      <c r="A104" s="1072"/>
      <c r="B104" s="1039" t="s">
        <v>410</v>
      </c>
      <c r="C104" s="77"/>
      <c r="D104" s="1510" t="s">
        <v>59</v>
      </c>
      <c r="E104" s="1511"/>
      <c r="F104" s="1511"/>
      <c r="G104" s="1511"/>
      <c r="H104" s="303" t="s">
        <v>105</v>
      </c>
      <c r="I104" s="671"/>
      <c r="J104" s="111"/>
      <c r="L104" s="93" t="b">
        <v>1</v>
      </c>
      <c r="O104" s="161"/>
    </row>
    <row r="105" spans="1:22" ht="16.5" customHeight="1">
      <c r="A105" s="1072"/>
      <c r="B105" s="1039" t="s">
        <v>411</v>
      </c>
      <c r="C105" s="112"/>
      <c r="D105" s="1510" t="s">
        <v>60</v>
      </c>
      <c r="E105" s="1511"/>
      <c r="F105" s="1511"/>
      <c r="G105" s="1511"/>
      <c r="H105" s="303" t="s">
        <v>105</v>
      </c>
      <c r="I105" s="672"/>
      <c r="J105" s="111"/>
      <c r="L105" s="93" t="b">
        <v>1</v>
      </c>
    </row>
    <row r="106" spans="1:22" ht="16.5" customHeight="1">
      <c r="A106" s="1072"/>
      <c r="B106" s="1040" t="s">
        <v>412</v>
      </c>
      <c r="C106" s="112"/>
      <c r="D106" s="1512" t="s">
        <v>513</v>
      </c>
      <c r="E106" s="1513"/>
      <c r="F106" s="1513"/>
      <c r="G106" s="1513"/>
      <c r="H106" s="304" t="s">
        <v>105</v>
      </c>
      <c r="I106" s="671"/>
      <c r="J106" s="111"/>
      <c r="L106" s="93" t="b">
        <v>1</v>
      </c>
    </row>
    <row r="107" spans="1:22" ht="7.5" customHeight="1">
      <c r="A107" s="1072"/>
      <c r="B107" s="1037"/>
      <c r="C107" s="206"/>
      <c r="D107" s="206"/>
      <c r="E107" s="206"/>
      <c r="F107" s="207"/>
      <c r="G107" s="208"/>
      <c r="H107" s="208"/>
      <c r="I107" s="208"/>
      <c r="J107" s="79"/>
      <c r="L107" s="1146"/>
    </row>
    <row r="108" spans="1:22" ht="16.5" customHeight="1">
      <c r="A108" s="1072"/>
      <c r="B108" s="1034">
        <v>16</v>
      </c>
      <c r="C108" s="273" t="s">
        <v>380</v>
      </c>
      <c r="D108" s="269"/>
      <c r="E108" s="269"/>
      <c r="F108" s="269"/>
      <c r="G108" s="269"/>
      <c r="H108" s="266"/>
      <c r="I108" s="274"/>
      <c r="J108" s="673"/>
      <c r="N108" s="942"/>
      <c r="O108" s="1150" t="s">
        <v>314</v>
      </c>
      <c r="P108" s="1150" t="s">
        <v>324</v>
      </c>
      <c r="Q108" s="1150" t="s">
        <v>209</v>
      </c>
      <c r="R108" s="1150" t="s">
        <v>210</v>
      </c>
      <c r="S108" s="1150" t="s">
        <v>211</v>
      </c>
      <c r="T108" s="674"/>
      <c r="U108" s="1026"/>
    </row>
    <row r="109" spans="1:22" ht="16.5" customHeight="1">
      <c r="A109" s="1072"/>
      <c r="B109" s="1057"/>
      <c r="C109" s="270"/>
      <c r="D109" s="271" t="s">
        <v>90</v>
      </c>
      <c r="E109" s="271"/>
      <c r="F109" s="271"/>
      <c r="G109" s="271"/>
      <c r="H109" s="267" t="s">
        <v>79</v>
      </c>
      <c r="I109" s="275"/>
      <c r="J109" s="151"/>
      <c r="N109" s="1151" t="s">
        <v>273</v>
      </c>
      <c r="O109" s="375" t="b">
        <f>IF(SUM(P109:R109)&gt;0,TRUE,FALSE)</f>
        <v>1</v>
      </c>
      <c r="P109" s="374">
        <f>'StB-C1 Grundlstg'!J33+'HB-C1 Grundlstg Land'!J28+'HB-C2 Grundlstg Bund'!J28</f>
        <v>3</v>
      </c>
      <c r="Q109" s="124">
        <f>'StB-D1 Besondere Lstg'!J29</f>
        <v>0</v>
      </c>
      <c r="R109" s="124" t="str">
        <f>'HB-D1 Besondere Lstg Land'!J21</f>
        <v/>
      </c>
      <c r="S109" s="374"/>
      <c r="T109" s="124"/>
      <c r="U109" s="1027"/>
      <c r="V109" s="374"/>
    </row>
    <row r="110" spans="1:22" ht="16.5" customHeight="1">
      <c r="A110" s="1072"/>
      <c r="B110" s="1058"/>
      <c r="C110" s="78"/>
      <c r="D110" s="276"/>
      <c r="E110" s="7" t="s">
        <v>1089</v>
      </c>
      <c r="F110" s="7"/>
      <c r="G110" s="7"/>
      <c r="H110" s="7"/>
      <c r="I110" s="24"/>
      <c r="J110" s="35"/>
      <c r="L110" s="204" t="b">
        <v>0</v>
      </c>
      <c r="N110" s="1151" t="s">
        <v>315</v>
      </c>
      <c r="O110" s="375" t="b">
        <f>IF(SUM(P110:R110)&gt;0,TRUE,FALSE)</f>
        <v>1</v>
      </c>
      <c r="P110" s="374">
        <f>'StB-C1 Grundlstg'!J59+'HB-C1 Grundlstg Land'!J47+'HB-C2 Grundlstg Bund'!J48</f>
        <v>10</v>
      </c>
      <c r="Q110" s="124">
        <f>'StB-D1 Besondere Lstg'!J52</f>
        <v>0</v>
      </c>
      <c r="R110" s="124" t="str">
        <f>'HB-D1 Besondere Lstg Land'!J30</f>
        <v/>
      </c>
      <c r="S110" s="374"/>
      <c r="T110" s="124"/>
      <c r="U110" s="1027"/>
    </row>
    <row r="111" spans="1:22" ht="16.5" customHeight="1">
      <c r="A111" s="1072"/>
      <c r="B111" s="1058"/>
      <c r="C111" s="110"/>
      <c r="D111" s="276"/>
      <c r="E111" s="976" t="s">
        <v>327</v>
      </c>
      <c r="F111" s="976"/>
      <c r="G111" s="976"/>
      <c r="H111" s="976"/>
      <c r="I111" s="985"/>
      <c r="J111" s="35"/>
      <c r="L111" s="204" t="b">
        <v>0</v>
      </c>
      <c r="N111" s="1151" t="s">
        <v>316</v>
      </c>
      <c r="O111" s="375" t="b">
        <f>IF(SUM(P111:R111)&gt;0,TRUE,FALSE)</f>
        <v>1</v>
      </c>
      <c r="P111" s="374">
        <f>'StB-C1 Grundlstg'!J84+'HB-C1 Grundlstg Land'!J66+'HB-C2 Grundlstg Bund'!J68</f>
        <v>16</v>
      </c>
      <c r="Q111" s="124">
        <f>'StB-D1 Besondere Lstg'!J89</f>
        <v>0</v>
      </c>
      <c r="R111" s="124" t="str">
        <f>'HB-D1 Besondere Lstg Land'!J39</f>
        <v/>
      </c>
      <c r="S111" s="374"/>
      <c r="T111" s="124"/>
      <c r="U111" s="1027"/>
    </row>
    <row r="112" spans="1:22" ht="16.5" customHeight="1">
      <c r="A112" s="1072"/>
      <c r="B112" s="1040" t="s">
        <v>308</v>
      </c>
      <c r="C112" s="965" t="str">
        <f>IF(AND(L110,NOT(L111)),"","1")</f>
        <v>1</v>
      </c>
      <c r="D112" s="307" t="str">
        <f>IF(AND(L110,NOT(L111)),"alle vertraglichen Leistungsphasen",D79)</f>
        <v>Grundlagenermittlung</v>
      </c>
      <c r="E112" s="307"/>
      <c r="F112" s="307"/>
      <c r="G112" s="308" t="s">
        <v>271</v>
      </c>
      <c r="H112" s="1498"/>
      <c r="I112" s="1499"/>
      <c r="J112" s="35"/>
      <c r="N112" s="1151" t="s">
        <v>317</v>
      </c>
      <c r="O112" s="375" t="b">
        <f>IF(SUM(P112:R112)&gt;0,TRUE,FALSE)</f>
        <v>1</v>
      </c>
      <c r="P112" s="374">
        <f>'StB-C1 Grundlstg'!J95+'HB-C1 Grundlstg Land'!J76+'HB-C2 Grundlstg Bund'!J78</f>
        <v>4</v>
      </c>
      <c r="Q112" s="124">
        <f>'StB-D1 Besondere Lstg'!J114</f>
        <v>0</v>
      </c>
      <c r="R112" s="124" t="str">
        <f>'HB-D1 Besondere Lstg Land'!J48</f>
        <v/>
      </c>
      <c r="S112" s="374">
        <f>'HB-D2 Besondere Lstg Bund'!J30</f>
        <v>0</v>
      </c>
      <c r="T112" s="124" t="b">
        <f>AND(Projektgrundlagen!$I$34,IF(COUNTIF('HB-D2 Besondere Lstg Bund'!L15:L29,TRUE)&gt;0,1,0))</f>
        <v>0</v>
      </c>
      <c r="U112" s="1027"/>
    </row>
    <row r="113" spans="1:21" ht="16.5" customHeight="1">
      <c r="A113" s="1072"/>
      <c r="B113" s="1040" t="s">
        <v>309</v>
      </c>
      <c r="C113" s="120"/>
      <c r="D113" s="8"/>
      <c r="E113" s="8"/>
      <c r="F113" s="8"/>
      <c r="G113" s="305" t="s">
        <v>272</v>
      </c>
      <c r="H113" s="1502"/>
      <c r="I113" s="1503"/>
      <c r="J113" s="35"/>
      <c r="N113" s="1151" t="s">
        <v>318</v>
      </c>
      <c r="O113" s="375" t="b">
        <f>IF(SUM(P113:S113)&gt;0,TRUE,FALSE)</f>
        <v>1</v>
      </c>
      <c r="P113" s="374">
        <f>'StB-C1 Grundlstg'!J118+'HB-C1 Grundlstg Land'!J91+'HB-C2 Grundlstg Bund'!J95</f>
        <v>25</v>
      </c>
      <c r="Q113" s="124">
        <f>'StB-D1 Besondere Lstg'!J127</f>
        <v>0</v>
      </c>
      <c r="R113" s="124" t="str">
        <f>'HB-D1 Besondere Lstg Land'!J57</f>
        <v/>
      </c>
      <c r="S113" s="374">
        <f>'HB-D2 Besondere Lstg Bund'!J45</f>
        <v>0</v>
      </c>
      <c r="T113" s="124"/>
      <c r="U113" s="1027"/>
    </row>
    <row r="114" spans="1:21" ht="16.5" customHeight="1">
      <c r="A114" s="1072"/>
      <c r="B114" s="1042" t="s">
        <v>310</v>
      </c>
      <c r="C114" s="306">
        <v>2</v>
      </c>
      <c r="D114" s="307" t="str">
        <f>D80</f>
        <v xml:space="preserve">Vorplanung </v>
      </c>
      <c r="E114" s="307"/>
      <c r="F114" s="307"/>
      <c r="G114" s="308" t="s">
        <v>271</v>
      </c>
      <c r="H114" s="1498"/>
      <c r="I114" s="1499"/>
      <c r="J114" s="35"/>
      <c r="N114" s="1151" t="s">
        <v>319</v>
      </c>
      <c r="O114" s="375" t="b">
        <f>IF(SUM(P114:R114)&gt;0,TRUE,FALSE)</f>
        <v>1</v>
      </c>
      <c r="P114" s="374">
        <f>'StB-C1 Grundlstg'!J145+'HB-C1 Grundlstg Land'!J109+'HB-C2 Grundlstg Bund'!J113</f>
        <v>6.9</v>
      </c>
      <c r="Q114" s="124">
        <f>'StB-D1 Besondere Lstg'!J140</f>
        <v>0</v>
      </c>
      <c r="R114" s="124" t="str">
        <f>'HB-D1 Besondere Lstg Land'!J66</f>
        <v/>
      </c>
      <c r="S114" s="374"/>
      <c r="T114" s="124"/>
      <c r="U114" s="1027"/>
    </row>
    <row r="115" spans="1:21" ht="16.5" customHeight="1">
      <c r="A115" s="1072"/>
      <c r="B115" s="1042" t="s">
        <v>453</v>
      </c>
      <c r="C115" s="120"/>
      <c r="D115" s="8"/>
      <c r="E115" s="8"/>
      <c r="F115" s="8"/>
      <c r="G115" s="305" t="s">
        <v>272</v>
      </c>
      <c r="H115" s="1514"/>
      <c r="I115" s="1515"/>
      <c r="J115" s="35"/>
      <c r="N115" s="1151" t="s">
        <v>320</v>
      </c>
      <c r="O115" s="375" t="b">
        <f>IF(SUM(P115:R115)&gt;0,TRUE,FALSE)</f>
        <v>1</v>
      </c>
      <c r="P115" s="374">
        <f>'StB-C1 Grundlstg'!J174+'HB-C1 Grundlstg Land'!J130+'HB-C2 Grundlstg Bund'!J134</f>
        <v>2</v>
      </c>
      <c r="Q115" s="124">
        <f>'StB-D1 Besondere Lstg'!J149</f>
        <v>0</v>
      </c>
      <c r="R115" s="124" t="str">
        <f>'HB-D1 Besondere Lstg Land'!J75</f>
        <v/>
      </c>
      <c r="S115" s="374">
        <f>'HB-D2 Besondere Lstg Bund'!J60</f>
        <v>0</v>
      </c>
      <c r="T115" s="124" t="b">
        <f>AND(Projektgrundlagen!$I$34,IF(COUNTIF('HB-D2 Besondere Lstg Bund'!L48:L59,TRUE)&gt;0,1,0))</f>
        <v>0</v>
      </c>
      <c r="U115" s="1027"/>
    </row>
    <row r="116" spans="1:21" ht="16.5" customHeight="1">
      <c r="A116" s="1072"/>
      <c r="B116" s="1042" t="s">
        <v>454</v>
      </c>
      <c r="C116" s="306">
        <v>3</v>
      </c>
      <c r="D116" s="307" t="str">
        <f>D81</f>
        <v xml:space="preserve">Entwurfsplanung </v>
      </c>
      <c r="E116" s="307"/>
      <c r="F116" s="307"/>
      <c r="G116" s="308" t="s">
        <v>271</v>
      </c>
      <c r="H116" s="1498"/>
      <c r="I116" s="1499"/>
      <c r="J116" s="35"/>
      <c r="N116" s="1151" t="s">
        <v>321</v>
      </c>
      <c r="O116" s="375" t="b">
        <f>IF(SUM(P116:S116)&gt;0,TRUE,FALSE)</f>
        <v>1</v>
      </c>
      <c r="P116" s="374">
        <f>'StB-C1 Grundlstg'!J225+'HB-C1 Grundlstg Land'!J170+'HB-C2 Grundlstg Bund'!J176</f>
        <v>28.65</v>
      </c>
      <c r="Q116" s="124">
        <f>'StB-D1 Besondere Lstg'!J166</f>
        <v>0</v>
      </c>
      <c r="R116" s="124" t="str">
        <f>'HB-D1 Besondere Lstg Land'!J90</f>
        <v/>
      </c>
      <c r="S116" s="374">
        <f>'HB-D2 Besondere Lstg Bund'!J76</f>
        <v>0</v>
      </c>
      <c r="T116" s="124"/>
      <c r="U116" s="1027"/>
    </row>
    <row r="117" spans="1:21" ht="16.5" customHeight="1">
      <c r="A117" s="1072"/>
      <c r="B117" s="1042" t="s">
        <v>455</v>
      </c>
      <c r="C117" s="120"/>
      <c r="D117" s="8"/>
      <c r="E117" s="8"/>
      <c r="F117" s="8"/>
      <c r="G117" s="305" t="s">
        <v>272</v>
      </c>
      <c r="H117" s="1514"/>
      <c r="I117" s="1515"/>
      <c r="J117" s="35"/>
      <c r="N117" s="1151" t="s">
        <v>322</v>
      </c>
      <c r="O117" s="375" t="b">
        <f>IF(SUM(P117:S117)&gt;0,TRUE,FALSE)</f>
        <v>0</v>
      </c>
      <c r="P117" s="374">
        <f>'StB-C1 Grundlstg'!J238+'HB-C1 Grundlstg Land'!J179+'HB-C2 Grundlstg Bund'!J185</f>
        <v>0</v>
      </c>
      <c r="Q117" s="124">
        <f>'StB-D1 Besondere Lstg'!J179</f>
        <v>0</v>
      </c>
      <c r="R117" s="124" t="str">
        <f>'HB-D1 Besondere Lstg Land'!J102</f>
        <v/>
      </c>
      <c r="S117" s="374">
        <f>'HB-D2 Besondere Lstg Bund'!J95</f>
        <v>0</v>
      </c>
      <c r="T117" s="124"/>
      <c r="U117" s="1027"/>
    </row>
    <row r="118" spans="1:21" ht="16.5" customHeight="1">
      <c r="A118" s="1072"/>
      <c r="B118" s="1042" t="s">
        <v>456</v>
      </c>
      <c r="C118" s="306">
        <v>4</v>
      </c>
      <c r="D118" s="307" t="str">
        <f>D82</f>
        <v xml:space="preserve">Genehmigungsplanung </v>
      </c>
      <c r="E118" s="307"/>
      <c r="F118" s="307"/>
      <c r="G118" s="308" t="s">
        <v>271</v>
      </c>
      <c r="H118" s="1498"/>
      <c r="I118" s="1499"/>
      <c r="J118" s="35"/>
      <c r="N118" s="1152" t="s">
        <v>325</v>
      </c>
      <c r="O118" s="943"/>
      <c r="P118" s="944">
        <f>SUM(P109:P117)</f>
        <v>95.550000000000011</v>
      </c>
      <c r="Q118" s="311"/>
      <c r="R118" s="311"/>
      <c r="S118" s="311"/>
      <c r="T118" s="1025"/>
      <c r="U118" s="1026"/>
    </row>
    <row r="119" spans="1:21" ht="16.5" customHeight="1">
      <c r="A119" s="1072"/>
      <c r="B119" s="1042" t="s">
        <v>457</v>
      </c>
      <c r="C119" s="120"/>
      <c r="D119" s="8"/>
      <c r="E119" s="8"/>
      <c r="F119" s="8"/>
      <c r="G119" s="305" t="s">
        <v>272</v>
      </c>
      <c r="H119" s="1514"/>
      <c r="I119" s="1515"/>
      <c r="J119" s="35"/>
    </row>
    <row r="120" spans="1:21" ht="16.5" customHeight="1">
      <c r="A120" s="1072"/>
      <c r="B120" s="1042" t="s">
        <v>458</v>
      </c>
      <c r="C120" s="306">
        <v>5</v>
      </c>
      <c r="D120" s="307" t="str">
        <f>D84</f>
        <v xml:space="preserve">Ausführungsplanung </v>
      </c>
      <c r="E120" s="307"/>
      <c r="F120" s="307"/>
      <c r="G120" s="308" t="s">
        <v>271</v>
      </c>
      <c r="H120" s="1498"/>
      <c r="I120" s="1499"/>
      <c r="J120" s="35"/>
    </row>
    <row r="121" spans="1:21" ht="16.5" customHeight="1">
      <c r="A121" s="1072"/>
      <c r="B121" s="1042" t="s">
        <v>473</v>
      </c>
      <c r="C121" s="120"/>
      <c r="D121" s="8"/>
      <c r="E121" s="8"/>
      <c r="F121" s="8"/>
      <c r="G121" s="305" t="s">
        <v>272</v>
      </c>
      <c r="H121" s="1514"/>
      <c r="I121" s="1515"/>
      <c r="J121" s="35"/>
    </row>
    <row r="122" spans="1:21" ht="16.5" customHeight="1">
      <c r="A122" s="1072"/>
      <c r="B122" s="1042" t="s">
        <v>474</v>
      </c>
      <c r="C122" s="306">
        <v>6</v>
      </c>
      <c r="D122" s="307" t="str">
        <f>D85</f>
        <v>Vorbereitung der Vergabe</v>
      </c>
      <c r="E122" s="307"/>
      <c r="F122" s="307"/>
      <c r="G122" s="308" t="s">
        <v>271</v>
      </c>
      <c r="H122" s="1498"/>
      <c r="I122" s="1499"/>
      <c r="J122" s="35"/>
    </row>
    <row r="123" spans="1:21" ht="16.5" customHeight="1">
      <c r="A123" s="1072"/>
      <c r="B123" s="1042" t="s">
        <v>475</v>
      </c>
      <c r="C123" s="120"/>
      <c r="D123" s="8"/>
      <c r="E123" s="8"/>
      <c r="F123" s="8"/>
      <c r="G123" s="305" t="s">
        <v>272</v>
      </c>
      <c r="H123" s="1514"/>
      <c r="I123" s="1515"/>
      <c r="J123" s="35"/>
    </row>
    <row r="124" spans="1:21" ht="16.5" customHeight="1">
      <c r="A124" s="1072"/>
      <c r="B124" s="1042" t="s">
        <v>476</v>
      </c>
      <c r="C124" s="306">
        <v>7</v>
      </c>
      <c r="D124" s="307" t="str">
        <f>D86</f>
        <v>Mitwirkung bei der Vergabe</v>
      </c>
      <c r="E124" s="307"/>
      <c r="F124" s="307"/>
      <c r="G124" s="308" t="s">
        <v>271</v>
      </c>
      <c r="H124" s="1498"/>
      <c r="I124" s="1499"/>
      <c r="J124" s="35"/>
    </row>
    <row r="125" spans="1:21" ht="16.5" customHeight="1">
      <c r="A125" s="1072"/>
      <c r="B125" s="1042" t="s">
        <v>477</v>
      </c>
      <c r="C125" s="120"/>
      <c r="D125" s="8"/>
      <c r="E125" s="8"/>
      <c r="F125" s="8"/>
      <c r="G125" s="305" t="s">
        <v>272</v>
      </c>
      <c r="H125" s="1514"/>
      <c r="I125" s="1515"/>
      <c r="J125" s="35"/>
    </row>
    <row r="126" spans="1:21" ht="16.5" customHeight="1">
      <c r="A126" s="1072"/>
      <c r="B126" s="1042" t="s">
        <v>478</v>
      </c>
      <c r="C126" s="306">
        <v>8</v>
      </c>
      <c r="D126" s="307" t="str">
        <f>D88</f>
        <v>Objektüberwachung</v>
      </c>
      <c r="E126" s="307"/>
      <c r="F126" s="307"/>
      <c r="G126" s="308" t="s">
        <v>271</v>
      </c>
      <c r="H126" s="1498"/>
      <c r="I126" s="1499"/>
      <c r="J126" s="35"/>
    </row>
    <row r="127" spans="1:21" ht="16.5" customHeight="1">
      <c r="A127" s="1072"/>
      <c r="B127" s="1042" t="s">
        <v>479</v>
      </c>
      <c r="C127" s="120"/>
      <c r="D127" s="8"/>
      <c r="E127" s="8"/>
      <c r="F127" s="8"/>
      <c r="G127" s="305" t="s">
        <v>272</v>
      </c>
      <c r="H127" s="1514"/>
      <c r="I127" s="1515"/>
      <c r="J127" s="35"/>
    </row>
    <row r="128" spans="1:21" ht="16.5" customHeight="1">
      <c r="A128" s="1072"/>
      <c r="B128" s="1042" t="s">
        <v>480</v>
      </c>
      <c r="C128" s="306">
        <v>9</v>
      </c>
      <c r="D128" s="307" t="str">
        <f>D89</f>
        <v>Objektbetreuung</v>
      </c>
      <c r="E128" s="307"/>
      <c r="F128" s="307"/>
      <c r="G128" s="308" t="s">
        <v>271</v>
      </c>
      <c r="H128" s="1498"/>
      <c r="I128" s="1499"/>
      <c r="J128" s="35"/>
    </row>
    <row r="129" spans="1:15" ht="16.5" customHeight="1">
      <c r="A129" s="1072"/>
      <c r="B129" s="1052" t="s">
        <v>481</v>
      </c>
      <c r="C129" s="120"/>
      <c r="D129" s="8"/>
      <c r="E129" s="8"/>
      <c r="F129" s="8"/>
      <c r="G129" s="305" t="s">
        <v>272</v>
      </c>
      <c r="H129" s="1514"/>
      <c r="I129" s="1515"/>
      <c r="J129" s="42"/>
    </row>
    <row r="130" spans="1:15">
      <c r="A130" s="1072"/>
      <c r="B130" s="1055"/>
      <c r="C130" s="7"/>
      <c r="D130" s="7"/>
      <c r="E130" s="7"/>
      <c r="F130" s="7"/>
      <c r="G130" s="7"/>
      <c r="H130" s="7"/>
      <c r="I130" s="7"/>
      <c r="J130" s="7"/>
    </row>
    <row r="131" spans="1:15" ht="18" customHeight="1">
      <c r="A131" s="1072"/>
      <c r="B131" s="1059" t="s">
        <v>496</v>
      </c>
      <c r="C131" s="992" t="s">
        <v>121</v>
      </c>
      <c r="D131" s="992"/>
      <c r="E131" s="992"/>
      <c r="F131" s="992"/>
      <c r="G131" s="992"/>
      <c r="H131" s="992"/>
      <c r="I131" s="992"/>
      <c r="J131" s="993"/>
      <c r="L131" s="204" t="b">
        <v>1</v>
      </c>
    </row>
    <row r="132" spans="1:15" ht="16.5" customHeight="1">
      <c r="A132" s="1072"/>
      <c r="B132" s="1060"/>
      <c r="C132" s="121"/>
      <c r="D132" s="7" t="s">
        <v>102</v>
      </c>
      <c r="E132" s="7"/>
      <c r="F132" s="7"/>
      <c r="G132" s="7"/>
      <c r="H132" s="7"/>
      <c r="I132" s="7"/>
      <c r="J132" s="783"/>
    </row>
    <row r="133" spans="1:15" ht="16.5" customHeight="1">
      <c r="A133" s="1072"/>
      <c r="B133" s="1035" t="s">
        <v>491</v>
      </c>
      <c r="C133" s="301" t="s">
        <v>103</v>
      </c>
      <c r="D133" s="310"/>
      <c r="E133" s="674"/>
      <c r="F133" s="674"/>
      <c r="G133" s="674"/>
      <c r="H133" s="674"/>
      <c r="I133" s="782"/>
      <c r="J133" s="110"/>
    </row>
    <row r="134" spans="1:15" ht="16.5" customHeight="1">
      <c r="A134" s="1072"/>
      <c r="B134" s="1046" t="s">
        <v>311</v>
      </c>
      <c r="C134" s="977"/>
      <c r="D134" s="302" t="str">
        <f>D104</f>
        <v>Ingenieur nach Ing.-Gesetz</v>
      </c>
      <c r="E134" s="310"/>
      <c r="F134" s="310"/>
      <c r="G134" s="302"/>
      <c r="H134" s="303" t="s">
        <v>45</v>
      </c>
      <c r="I134" s="1157">
        <v>15</v>
      </c>
      <c r="J134" s="88">
        <f>IF(AND(L131,L104,J100&gt;0,I134&gt;0),I104*I134,"")</f>
        <v>0</v>
      </c>
    </row>
    <row r="135" spans="1:15" ht="16.5" customHeight="1">
      <c r="A135" s="1072"/>
      <c r="B135" s="1046" t="s">
        <v>312</v>
      </c>
      <c r="C135" s="977"/>
      <c r="D135" s="302" t="str">
        <f>D105</f>
        <v>Techniker</v>
      </c>
      <c r="E135" s="310"/>
      <c r="F135" s="310"/>
      <c r="G135" s="302"/>
      <c r="H135" s="303" t="s">
        <v>45</v>
      </c>
      <c r="I135" s="1157">
        <v>10</v>
      </c>
      <c r="J135" s="88">
        <f>IF(AND(L131,L105,J100&gt;0,I135&gt;0),I105*I135,"")</f>
        <v>0</v>
      </c>
    </row>
    <row r="136" spans="1:15" ht="16.5" customHeight="1">
      <c r="A136" s="1072"/>
      <c r="B136" s="1041" t="s">
        <v>459</v>
      </c>
      <c r="C136" s="994"/>
      <c r="D136" s="954" t="str">
        <f>D106</f>
        <v xml:space="preserve">Technische Zeichner, sonst. Mitarbeiter </v>
      </c>
      <c r="E136" s="674"/>
      <c r="F136" s="674"/>
      <c r="G136" s="939"/>
      <c r="H136" s="955" t="s">
        <v>45</v>
      </c>
      <c r="I136" s="1157">
        <v>10</v>
      </c>
      <c r="J136" s="88">
        <f>IF(AND(L131,L106,J100&gt;0,I136&gt;0),I106*I136,"")</f>
        <v>0</v>
      </c>
    </row>
    <row r="137" spans="1:15" ht="16.5" customHeight="1">
      <c r="A137" s="1072"/>
      <c r="B137" s="1051">
        <v>18</v>
      </c>
      <c r="C137" s="1154" t="s">
        <v>101</v>
      </c>
      <c r="D137" s="307"/>
      <c r="E137" s="307"/>
      <c r="F137" s="307"/>
      <c r="G137" s="956"/>
      <c r="H137" s="957" t="s">
        <v>50</v>
      </c>
      <c r="I137" s="940" t="s">
        <v>424</v>
      </c>
      <c r="J137" s="938"/>
    </row>
    <row r="138" spans="1:15" ht="16.5" customHeight="1">
      <c r="A138" s="1072"/>
      <c r="B138" s="1041" t="s">
        <v>492</v>
      </c>
      <c r="C138" s="979"/>
      <c r="D138" s="1519" t="str">
        <f>IF(AND(L90,L94),IF(E94="","",E94),"Inhalt aus Z 11.3")</f>
        <v>Inhalt aus Z 11.3</v>
      </c>
      <c r="E138" s="1519"/>
      <c r="F138" s="1519"/>
      <c r="G138" s="1520"/>
      <c r="H138" s="1157"/>
      <c r="I138" s="1158"/>
      <c r="J138" s="941" t="str">
        <f>IF(AND(L131,L90,L94,J100&gt;0,H138&gt;0),H138*I138,"")</f>
        <v/>
      </c>
      <c r="M138" s="1116" t="s">
        <v>131</v>
      </c>
    </row>
    <row r="139" spans="1:15" ht="16.5" customHeight="1">
      <c r="A139" s="1072"/>
      <c r="B139" s="1041" t="s">
        <v>493</v>
      </c>
      <c r="C139" s="980"/>
      <c r="D139" s="1521"/>
      <c r="E139" s="1521"/>
      <c r="F139" s="1521"/>
      <c r="G139" s="1522"/>
      <c r="H139" s="57"/>
      <c r="I139" s="152"/>
      <c r="J139" s="88" t="str">
        <f>IF(AND(L131,J100&gt;0,H139&gt;0),H139*I139,"")</f>
        <v/>
      </c>
    </row>
    <row r="140" spans="1:15" ht="16.5" customHeight="1">
      <c r="A140" s="1072"/>
      <c r="B140" s="1051">
        <v>19</v>
      </c>
      <c r="C140" s="652" t="s">
        <v>104</v>
      </c>
      <c r="D140" s="652"/>
      <c r="E140" s="652"/>
      <c r="F140" s="652"/>
      <c r="G140" s="652"/>
      <c r="H140" s="652"/>
      <c r="I140" s="676"/>
      <c r="J140" s="505">
        <f>IF(L131,SUM(J134:J139),"")</f>
        <v>0</v>
      </c>
    </row>
    <row r="141" spans="1:15" ht="7.5" customHeight="1">
      <c r="A141" s="1072"/>
      <c r="B141" s="1061"/>
      <c r="C141" s="80"/>
      <c r="D141" s="79"/>
      <c r="E141" s="79"/>
      <c r="F141" s="79"/>
      <c r="G141" s="79"/>
      <c r="H141" s="79"/>
      <c r="I141" s="79"/>
      <c r="J141" s="173"/>
    </row>
    <row r="142" spans="1:15" s="20" customFormat="1" ht="19.5" customHeight="1">
      <c r="A142" s="1073"/>
      <c r="B142" s="1033"/>
      <c r="C142" s="817" t="s">
        <v>291</v>
      </c>
      <c r="D142" s="818"/>
      <c r="E142" s="818"/>
      <c r="F142" s="818"/>
      <c r="G142" s="818"/>
      <c r="H142" s="818"/>
      <c r="I142" s="819"/>
      <c r="J142" s="821"/>
      <c r="L142" s="1147"/>
      <c r="M142" s="158"/>
      <c r="N142" s="158"/>
      <c r="O142" s="158"/>
    </row>
    <row r="143" spans="1:15" ht="16.5" customHeight="1">
      <c r="A143" s="1072"/>
      <c r="B143" s="1053">
        <v>20</v>
      </c>
      <c r="C143" s="79"/>
      <c r="D143" s="80" t="s">
        <v>499</v>
      </c>
      <c r="E143" s="79"/>
      <c r="F143" s="79"/>
      <c r="G143" s="1062"/>
      <c r="H143" s="79"/>
      <c r="I143" s="23"/>
      <c r="J143" s="68">
        <f>SUM(J97,J140)</f>
        <v>578645.44920000015</v>
      </c>
    </row>
    <row r="144" spans="1:15" ht="16.5" customHeight="1">
      <c r="A144" s="1072"/>
      <c r="B144" s="1054">
        <v>21</v>
      </c>
      <c r="C144" s="271"/>
      <c r="D144" s="271" t="s">
        <v>139</v>
      </c>
      <c r="E144" s="271"/>
      <c r="F144" s="271"/>
      <c r="G144" s="271"/>
      <c r="H144" s="271"/>
      <c r="I144" s="1011">
        <f>I98</f>
        <v>0.19</v>
      </c>
      <c r="J144" s="936">
        <f>J143*I144</f>
        <v>109942.63534800003</v>
      </c>
    </row>
    <row r="145" spans="2:10" ht="17.25" thickBot="1">
      <c r="B145" s="1055"/>
      <c r="C145" s="631"/>
      <c r="D145" s="7"/>
      <c r="E145" s="7"/>
      <c r="F145" s="7"/>
      <c r="G145" s="7"/>
      <c r="H145" s="7"/>
      <c r="I145" s="7"/>
      <c r="J145" s="629"/>
    </row>
    <row r="146" spans="2:10" ht="30" customHeight="1" thickBot="1">
      <c r="B146" s="1056">
        <v>22</v>
      </c>
      <c r="C146" s="630" t="str">
        <f>IF(I144&lt;=0,"Angebotssumme netto","Angebotssumme brutto")</f>
        <v>Angebotssumme brutto</v>
      </c>
      <c r="D146" s="630"/>
      <c r="E146" s="630"/>
      <c r="F146" s="630"/>
      <c r="G146" s="630"/>
      <c r="H146" s="630"/>
      <c r="I146" s="1012"/>
      <c r="J146" s="622">
        <f>J144+J143</f>
        <v>688588.08454800013</v>
      </c>
    </row>
    <row r="147" spans="2:10">
      <c r="C147" s="201"/>
      <c r="D147" s="201" t="s">
        <v>501</v>
      </c>
      <c r="E147" s="201"/>
    </row>
    <row r="148" spans="2:10"/>
    <row r="149" spans="2:10"/>
  </sheetData>
  <sheetProtection sheet="1" formatRows="0"/>
  <dataConsolidate link="1"/>
  <mergeCells count="58">
    <mergeCell ref="E33:I33"/>
    <mergeCell ref="E37:I37"/>
    <mergeCell ref="E28:I28"/>
    <mergeCell ref="B6:E6"/>
    <mergeCell ref="B7:E7"/>
    <mergeCell ref="B8:E8"/>
    <mergeCell ref="B11:F11"/>
    <mergeCell ref="G11:H11"/>
    <mergeCell ref="F7:J7"/>
    <mergeCell ref="E27:I27"/>
    <mergeCell ref="K2:K9"/>
    <mergeCell ref="F6:H6"/>
    <mergeCell ref="D18:H18"/>
    <mergeCell ref="E26:I26"/>
    <mergeCell ref="D19:H19"/>
    <mergeCell ref="F8:J8"/>
    <mergeCell ref="F9:J9"/>
    <mergeCell ref="B9:E9"/>
    <mergeCell ref="B2:H2"/>
    <mergeCell ref="B4:H4"/>
    <mergeCell ref="B3:H3"/>
    <mergeCell ref="D138:G138"/>
    <mergeCell ref="D139:G139"/>
    <mergeCell ref="H124:I124"/>
    <mergeCell ref="H126:I126"/>
    <mergeCell ref="H125:I125"/>
    <mergeCell ref="H129:I129"/>
    <mergeCell ref="H128:I128"/>
    <mergeCell ref="H127:I127"/>
    <mergeCell ref="H123:I123"/>
    <mergeCell ref="D63:I63"/>
    <mergeCell ref="H115:I115"/>
    <mergeCell ref="H117:I117"/>
    <mergeCell ref="H119:I119"/>
    <mergeCell ref="H121:I121"/>
    <mergeCell ref="H112:I112"/>
    <mergeCell ref="H114:I114"/>
    <mergeCell ref="H116:I116"/>
    <mergeCell ref="H118:I118"/>
    <mergeCell ref="D64:I64"/>
    <mergeCell ref="D65:H65"/>
    <mergeCell ref="E93:H93"/>
    <mergeCell ref="E41:I41"/>
    <mergeCell ref="E94:I94"/>
    <mergeCell ref="H120:I120"/>
    <mergeCell ref="H122:I122"/>
    <mergeCell ref="D42:G42"/>
    <mergeCell ref="D43:G43"/>
    <mergeCell ref="H113:I113"/>
    <mergeCell ref="D52:I52"/>
    <mergeCell ref="D57:I57"/>
    <mergeCell ref="D58:H58"/>
    <mergeCell ref="D53:I53"/>
    <mergeCell ref="D55:H55"/>
    <mergeCell ref="D54:I54"/>
    <mergeCell ref="D104:G104"/>
    <mergeCell ref="D105:G105"/>
    <mergeCell ref="D106:G106"/>
  </mergeCells>
  <conditionalFormatting sqref="B114:I129">
    <cfRule type="expression" dxfId="143" priority="53">
      <formula>AND($L$110,$L$111=FALSE)</formula>
    </cfRule>
  </conditionalFormatting>
  <conditionalFormatting sqref="C18:C19">
    <cfRule type="expression" dxfId="142" priority="2024">
      <formula>OR(AND($L$16,$M$18),AND($L$16,$N$18))</formula>
    </cfRule>
  </conditionalFormatting>
  <conditionalFormatting sqref="C29">
    <cfRule type="expression" dxfId="141" priority="48">
      <formula>AND(L29,L34)</formula>
    </cfRule>
  </conditionalFormatting>
  <conditionalFormatting sqref="C34">
    <cfRule type="expression" dxfId="140" priority="47">
      <formula>AND(L29,L34)</formula>
    </cfRule>
  </conditionalFormatting>
  <conditionalFormatting sqref="C52">
    <cfRule type="expression" dxfId="139" priority="1491">
      <formula>NOT(O52)</formula>
    </cfRule>
  </conditionalFormatting>
  <conditionalFormatting sqref="C54">
    <cfRule type="expression" dxfId="138" priority="25">
      <formula>$G$11="Straßenbau"</formula>
    </cfRule>
    <cfRule type="expression" dxfId="137" priority="1493">
      <formula>NOT(O52)</formula>
    </cfRule>
  </conditionalFormatting>
  <conditionalFormatting sqref="C57">
    <cfRule type="expression" dxfId="136" priority="100">
      <formula>NOT(O52)</formula>
    </cfRule>
    <cfRule type="expression" dxfId="135" priority="26">
      <formula>$G$11="Straßenbau"</formula>
    </cfRule>
  </conditionalFormatting>
  <conditionalFormatting sqref="C75:C78">
    <cfRule type="expression" dxfId="134" priority="210">
      <formula>OR($M$75,$N$75)</formula>
    </cfRule>
  </conditionalFormatting>
  <conditionalFormatting sqref="C104">
    <cfRule type="expression" dxfId="133" priority="2085">
      <formula>AND(L131,L90,L93,NOT(L104))</formula>
    </cfRule>
  </conditionalFormatting>
  <conditionalFormatting sqref="C138">
    <cfRule type="expression" dxfId="132" priority="1906">
      <formula>AND(NOT(M90),NOT(M94))</formula>
    </cfRule>
  </conditionalFormatting>
  <conditionalFormatting sqref="C139">
    <cfRule type="expression" dxfId="131" priority="1825">
      <formula>NOT(M131)</formula>
    </cfRule>
  </conditionalFormatting>
  <conditionalFormatting sqref="C140">
    <cfRule type="expression" dxfId="130" priority="29">
      <formula>$L$131</formula>
    </cfRule>
  </conditionalFormatting>
  <conditionalFormatting sqref="C23:D23">
    <cfRule type="expression" dxfId="129" priority="39">
      <formula>$L$15</formula>
    </cfRule>
  </conditionalFormatting>
  <conditionalFormatting sqref="C24:D24">
    <cfRule type="expression" dxfId="128" priority="38">
      <formula>$M$15</formula>
    </cfRule>
  </conditionalFormatting>
  <conditionalFormatting sqref="C131:J131 C133 C137">
    <cfRule type="expression" dxfId="127" priority="30">
      <formula>$L$131</formula>
    </cfRule>
  </conditionalFormatting>
  <conditionalFormatting sqref="D27">
    <cfRule type="expression" dxfId="126" priority="13">
      <formula>$M$27</formula>
    </cfRule>
  </conditionalFormatting>
  <conditionalFormatting sqref="D27:D28">
    <cfRule type="expression" dxfId="125" priority="8">
      <formula>NOT($O$20)</formula>
    </cfRule>
  </conditionalFormatting>
  <conditionalFormatting sqref="D28">
    <cfRule type="expression" dxfId="124" priority="9">
      <formula>$M$28</formula>
    </cfRule>
  </conditionalFormatting>
  <conditionalFormatting sqref="D32">
    <cfRule type="expression" dxfId="123" priority="2045">
      <formula>N29=FALSE</formula>
    </cfRule>
  </conditionalFormatting>
  <conditionalFormatting sqref="D33 J33">
    <cfRule type="expression" dxfId="122" priority="62">
      <formula>OR($M$18,$N$18)</formula>
    </cfRule>
  </conditionalFormatting>
  <conditionalFormatting sqref="D33">
    <cfRule type="expression" dxfId="121" priority="65">
      <formula>N31=FALSE</formula>
    </cfRule>
  </conditionalFormatting>
  <conditionalFormatting sqref="D36:D37">
    <cfRule type="expression" dxfId="120" priority="146">
      <formula>N34=FALSE</formula>
    </cfRule>
  </conditionalFormatting>
  <conditionalFormatting sqref="D91">
    <cfRule type="expression" dxfId="119" priority="34">
      <formula>NOT(L90)</formula>
    </cfRule>
    <cfRule type="expression" dxfId="118" priority="36">
      <formula>OR($L$76,$L$77,$L$78)</formula>
    </cfRule>
  </conditionalFormatting>
  <conditionalFormatting sqref="D93">
    <cfRule type="expression" dxfId="117" priority="106">
      <formula>NOT(L90)</formula>
    </cfRule>
  </conditionalFormatting>
  <conditionalFormatting sqref="D94">
    <cfRule type="expression" dxfId="116" priority="107">
      <formula>NOT(L90)</formula>
    </cfRule>
  </conditionalFormatting>
  <conditionalFormatting sqref="D110">
    <cfRule type="expression" dxfId="115" priority="220">
      <formula>OR(AND(L110,L111),AND(L110=FALSE,L111=FALSE))</formula>
    </cfRule>
  </conditionalFormatting>
  <conditionalFormatting sqref="D111">
    <cfRule type="expression" dxfId="114" priority="221">
      <formula>OR(AND(L110,L111),AND(L110=FALSE,L111=FALSE))</formula>
    </cfRule>
  </conditionalFormatting>
  <conditionalFormatting sqref="D138">
    <cfRule type="expression" dxfId="113" priority="1905">
      <formula>AND(NOT(L90),NOT(L94))</formula>
    </cfRule>
  </conditionalFormatting>
  <conditionalFormatting sqref="D139">
    <cfRule type="expression" dxfId="112" priority="1835">
      <formula>NOT(L131)</formula>
    </cfRule>
  </conditionalFormatting>
  <conditionalFormatting sqref="D18:H18">
    <cfRule type="expression" dxfId="111" priority="113">
      <formula>AND(L18,NOT(L19))</formula>
    </cfRule>
  </conditionalFormatting>
  <conditionalFormatting sqref="D19:H19">
    <cfRule type="expression" dxfId="110" priority="112">
      <formula>AND(L19,NOT(L18))</formula>
    </cfRule>
  </conditionalFormatting>
  <conditionalFormatting sqref="D30:H31 E32:I33">
    <cfRule type="expression" dxfId="109" priority="69">
      <formula>OR($M$18,$N$18)</formula>
    </cfRule>
  </conditionalFormatting>
  <conditionalFormatting sqref="D55:H55">
    <cfRule type="expression" dxfId="108" priority="21">
      <formula>$G$11="Straßenbau"</formula>
    </cfRule>
  </conditionalFormatting>
  <conditionalFormatting sqref="D58:H58">
    <cfRule type="expression" dxfId="107" priority="23">
      <formula>$G$11="Straßenbau"</formula>
    </cfRule>
  </conditionalFormatting>
  <conditionalFormatting sqref="D54:I54">
    <cfRule type="expression" dxfId="106" priority="22">
      <formula>$G$11="Straßenbau"</formula>
    </cfRule>
  </conditionalFormatting>
  <conditionalFormatting sqref="D57:I57">
    <cfRule type="expression" dxfId="105" priority="24">
      <formula>$G$11="Straßenbau"</formula>
    </cfRule>
  </conditionalFormatting>
  <conditionalFormatting sqref="D35:J37">
    <cfRule type="expression" dxfId="104" priority="56">
      <formula>OR($M$18,$N$18)</formula>
    </cfRule>
  </conditionalFormatting>
  <conditionalFormatting sqref="E27">
    <cfRule type="expression" dxfId="103" priority="11">
      <formula>AND(O20,L27)</formula>
    </cfRule>
  </conditionalFormatting>
  <conditionalFormatting sqref="E28">
    <cfRule type="expression" dxfId="102" priority="14">
      <formula>OR(NOT(O20),$L27)</formula>
    </cfRule>
  </conditionalFormatting>
  <conditionalFormatting sqref="E33">
    <cfRule type="expression" dxfId="101" priority="2040">
      <formula>OR(NOT(L29),AND(L29,L34))</formula>
    </cfRule>
  </conditionalFormatting>
  <conditionalFormatting sqref="E37">
    <cfRule type="expression" dxfId="100" priority="117">
      <formula>OR(NOT(L34),AND(L29,L34))</formula>
    </cfRule>
  </conditionalFormatting>
  <conditionalFormatting sqref="E91">
    <cfRule type="expression" dxfId="99" priority="35">
      <formula>NOT(L90)</formula>
    </cfRule>
  </conditionalFormatting>
  <conditionalFormatting sqref="E93">
    <cfRule type="expression" dxfId="98" priority="144">
      <formula>L90=FALSE</formula>
    </cfRule>
  </conditionalFormatting>
  <conditionalFormatting sqref="E94">
    <cfRule type="expression" dxfId="97" priority="143">
      <formula>L90=FALSE</formula>
    </cfRule>
  </conditionalFormatting>
  <conditionalFormatting sqref="E91:G91 I91">
    <cfRule type="expression" dxfId="96" priority="37">
      <formula>OR($L$76,$L$77,$L$78)</formula>
    </cfRule>
  </conditionalFormatting>
  <conditionalFormatting sqref="E27:I27">
    <cfRule type="expression" dxfId="95" priority="10">
      <formula>NOT($O$20)</formula>
    </cfRule>
  </conditionalFormatting>
  <conditionalFormatting sqref="E33:I33">
    <cfRule type="expression" dxfId="94" priority="2041">
      <formula>AND(L29,NOT(L34),E33="")</formula>
    </cfRule>
  </conditionalFormatting>
  <conditionalFormatting sqref="E37:I37">
    <cfRule type="expression" dxfId="93" priority="118">
      <formula>AND(L34,E37="")</formula>
    </cfRule>
  </conditionalFormatting>
  <conditionalFormatting sqref="G110">
    <cfRule type="expression" dxfId="92" priority="1982">
      <formula>OR(AND(M112,M113),AND(M112=FALSE,M113=FALSE))</formula>
    </cfRule>
  </conditionalFormatting>
  <conditionalFormatting sqref="G111">
    <cfRule type="expression" dxfId="91" priority="1980">
      <formula>OR(AND(M112,M113),AND(M112=FALSE,M113=FALSE))</formula>
    </cfRule>
  </conditionalFormatting>
  <conditionalFormatting sqref="H138">
    <cfRule type="expression" dxfId="90" priority="1903">
      <formula>AND($L$131,L89,L94)</formula>
    </cfRule>
    <cfRule type="expression" dxfId="89" priority="1904">
      <formula>AND($L$131,L90,L94,H138="")</formula>
    </cfRule>
  </conditionalFormatting>
  <conditionalFormatting sqref="H139">
    <cfRule type="expression" dxfId="88" priority="1831">
      <formula>NOT(L131)</formula>
    </cfRule>
    <cfRule type="expression" dxfId="87" priority="1832">
      <formula>AND($L$131,D139&lt;&gt;"",H139="")</formula>
    </cfRule>
  </conditionalFormatting>
  <conditionalFormatting sqref="H32:I32">
    <cfRule type="expression" dxfId="86" priority="147">
      <formula>L29=FALSE</formula>
    </cfRule>
  </conditionalFormatting>
  <conditionalFormatting sqref="H36:I36">
    <cfRule type="expression" dxfId="85" priority="2048">
      <formula>L34=FALSE</formula>
    </cfRule>
  </conditionalFormatting>
  <conditionalFormatting sqref="H112:I112">
    <cfRule type="expression" dxfId="84" priority="2078">
      <formula>OR(AND($O109,$H112=""),AND($L110,$H112=""))</formula>
    </cfRule>
    <cfRule type="expression" dxfId="83" priority="2079">
      <formula>AND(NOT($O109),NOT($L110))</formula>
    </cfRule>
  </conditionalFormatting>
  <conditionalFormatting sqref="H113:I113">
    <cfRule type="expression" dxfId="82" priority="20">
      <formula>AND(NOT($O109),NOT($L110))</formula>
    </cfRule>
    <cfRule type="expression" dxfId="81" priority="19">
      <formula>OR(AND($O109,$H113=""),AND($L110,$H113=""))</formula>
    </cfRule>
  </conditionalFormatting>
  <conditionalFormatting sqref="H114:I114">
    <cfRule type="expression" dxfId="80" priority="138">
      <formula>$O110=FALSE</formula>
    </cfRule>
    <cfRule type="expression" dxfId="79" priority="633">
      <formula>IF(AND($H114="",$O110),1,0)</formula>
    </cfRule>
  </conditionalFormatting>
  <conditionalFormatting sqref="H115:I116">
    <cfRule type="expression" dxfId="78" priority="218">
      <formula>IF(AND($H115="",$O110),1,0)</formula>
    </cfRule>
    <cfRule type="expression" dxfId="77" priority="137">
      <formula>$O110=FALSE</formula>
    </cfRule>
  </conditionalFormatting>
  <conditionalFormatting sqref="H117:I118">
    <cfRule type="expression" dxfId="76" priority="217">
      <formula>IF(AND($H117="",$O111),1,0)</formula>
    </cfRule>
    <cfRule type="expression" dxfId="75" priority="134">
      <formula>$O111=FALSE</formula>
    </cfRule>
  </conditionalFormatting>
  <conditionalFormatting sqref="H119:I120">
    <cfRule type="expression" dxfId="74" priority="132">
      <formula>$O112=FALSE</formula>
    </cfRule>
    <cfRule type="expression" dxfId="73" priority="216">
      <formula>IF(AND($H119="",$O112),1,0)</formula>
    </cfRule>
  </conditionalFormatting>
  <conditionalFormatting sqref="H121:I122">
    <cfRule type="expression" dxfId="72" priority="130">
      <formula>$O113=FALSE</formula>
    </cfRule>
    <cfRule type="expression" dxfId="71" priority="215">
      <formula>IF(AND($H121="",$O113),1,0)</formula>
    </cfRule>
  </conditionalFormatting>
  <conditionalFormatting sqref="H123:I124">
    <cfRule type="expression" dxfId="70" priority="123">
      <formula>$O114=FALSE</formula>
    </cfRule>
    <cfRule type="expression" dxfId="69" priority="214">
      <formula>IF(AND($H123="",$O114),1,0)</formula>
    </cfRule>
  </conditionalFormatting>
  <conditionalFormatting sqref="H125:I126">
    <cfRule type="expression" dxfId="68" priority="126">
      <formula>$O115=FALSE</formula>
    </cfRule>
    <cfRule type="expression" dxfId="67" priority="213">
      <formula>IF(AND($H125="",$O115),1,0)</formula>
    </cfRule>
  </conditionalFormatting>
  <conditionalFormatting sqref="H127:I128">
    <cfRule type="expression" dxfId="66" priority="125">
      <formula>$O116=FALSE</formula>
    </cfRule>
    <cfRule type="expression" dxfId="65" priority="212">
      <formula>IF(AND($H127="",$O116),1,0)</formula>
    </cfRule>
  </conditionalFormatting>
  <conditionalFormatting sqref="H129:I129">
    <cfRule type="expression" dxfId="64" priority="640">
      <formula>IF(AND($H129="",$O117),1,0)</formula>
    </cfRule>
    <cfRule type="expression" dxfId="63" priority="124">
      <formula>$O117=FALSE</formula>
    </cfRule>
  </conditionalFormatting>
  <conditionalFormatting sqref="I24">
    <cfRule type="expression" dxfId="62" priority="3">
      <formula>AND(M15,I24="",NOT(L27))</formula>
    </cfRule>
    <cfRule type="expression" dxfId="61" priority="1">
      <formula>OR(NOT(O20),$L$27)</formula>
    </cfRule>
    <cfRule type="expression" dxfId="60" priority="2">
      <formula>AND(M15,I24="",L27)</formula>
    </cfRule>
  </conditionalFormatting>
  <conditionalFormatting sqref="I25">
    <cfRule type="expression" dxfId="59" priority="4">
      <formula>AND(M15,I24="",L27)</formula>
    </cfRule>
    <cfRule type="expression" dxfId="58" priority="5">
      <formula>NOT(O20)</formula>
    </cfRule>
    <cfRule type="expression" dxfId="57" priority="6">
      <formula>AND(M15,L29,I25="")</formula>
    </cfRule>
    <cfRule type="expression" dxfId="56" priority="7">
      <formula>AND(O20,I25&lt;&gt;"",$I$25&lt;=$I$24)</formula>
    </cfRule>
  </conditionalFormatting>
  <conditionalFormatting sqref="I30">
    <cfRule type="expression" dxfId="55" priority="1799">
      <formula>AND($L$29,NOT(L34),$I$30="")</formula>
    </cfRule>
    <cfRule type="expression" dxfId="54" priority="1798">
      <formula>OR(I30&lt;0,I30&gt;100)</formula>
    </cfRule>
    <cfRule type="expression" dxfId="53" priority="1797">
      <formula>OR(NOT(L29),AND(L29,L34))</formula>
    </cfRule>
  </conditionalFormatting>
  <conditionalFormatting sqref="I30:I31">
    <cfRule type="expression" dxfId="52" priority="27">
      <formula>OR($M$18,$N$18)</formula>
    </cfRule>
  </conditionalFormatting>
  <conditionalFormatting sqref="I35">
    <cfRule type="expression" dxfId="51" priority="1801">
      <formula>OR(I35&lt;0,I35&gt;100)</formula>
    </cfRule>
    <cfRule type="expression" dxfId="50" priority="1802">
      <formula>AND($L$34,NOT(L29),I35="")</formula>
    </cfRule>
    <cfRule type="expression" dxfId="49" priority="1800">
      <formula>OR(NOT(L34),AND(L29,L34))</formula>
    </cfRule>
  </conditionalFormatting>
  <conditionalFormatting sqref="I42">
    <cfRule type="expression" dxfId="48" priority="233">
      <formula>AND($I$42&lt;&gt;0,NOT($O$41))</formula>
    </cfRule>
  </conditionalFormatting>
  <conditionalFormatting sqref="I42:I43">
    <cfRule type="expression" dxfId="47" priority="230">
      <formula>OR(AND($M$41,I42&lt;&gt;0),AND($N$41,I42&lt;&gt;0))</formula>
    </cfRule>
  </conditionalFormatting>
  <conditionalFormatting sqref="I43">
    <cfRule type="expression" dxfId="46" priority="231">
      <formula>AND($I$43&lt;&gt;0,NOT($O$41))</formula>
    </cfRule>
  </conditionalFormatting>
  <conditionalFormatting sqref="I55">
    <cfRule type="expression" dxfId="45" priority="1803">
      <formula>OR(NOT(L54),NOT(O52))</formula>
    </cfRule>
    <cfRule type="expression" dxfId="44" priority="1804">
      <formula>OR(NOT(O52),I55&gt;33)</formula>
    </cfRule>
    <cfRule type="expression" dxfId="43" priority="1805">
      <formula>AND($O$52,$L$54,NOT($O$54))</formula>
    </cfRule>
  </conditionalFormatting>
  <conditionalFormatting sqref="I58">
    <cfRule type="expression" dxfId="42" priority="1808">
      <formula>OR(NOT(L57),NOT(O52))</formula>
    </cfRule>
    <cfRule type="expression" dxfId="41" priority="1809">
      <formula>OR(NOT(O52),I58&gt;50)</formula>
    </cfRule>
    <cfRule type="expression" dxfId="40" priority="1810">
      <formula>AND($O$52,$L$57,NOT($O$57))</formula>
    </cfRule>
  </conditionalFormatting>
  <conditionalFormatting sqref="I65">
    <cfRule type="expression" dxfId="39" priority="1806">
      <formula>L63=FALSE</formula>
    </cfRule>
    <cfRule type="expression" dxfId="38" priority="1807">
      <formula>AND(O18,L63,I65="")</formula>
    </cfRule>
  </conditionalFormatting>
  <conditionalFormatting sqref="I76">
    <cfRule type="expression" dxfId="37" priority="237">
      <formula>AND(NOT($M$75),NOT($N$75),L76,NOT(O76))</formula>
    </cfRule>
    <cfRule type="expression" dxfId="36" priority="236">
      <formula>I76&gt;100%</formula>
    </cfRule>
  </conditionalFormatting>
  <conditionalFormatting sqref="I76:I77">
    <cfRule type="expression" dxfId="35" priority="175">
      <formula>OR(($M$75),($N$75),NOT(L76))</formula>
    </cfRule>
  </conditionalFormatting>
  <conditionalFormatting sqref="I77">
    <cfRule type="expression" dxfId="34" priority="234">
      <formula>AND(NOT($M$75),NOT($N$75),L77,NOT(O77))</formula>
    </cfRule>
    <cfRule type="expression" dxfId="33" priority="235">
      <formula>$I$76&lt;0</formula>
    </cfRule>
  </conditionalFormatting>
  <conditionalFormatting sqref="I79:I82">
    <cfRule type="expression" dxfId="32" priority="2032">
      <formula>OR(NOT($L$78),NOT(O109),$M$75,$N$75)</formula>
    </cfRule>
    <cfRule type="expression" dxfId="31" priority="2033">
      <formula>I79&gt;100%</formula>
    </cfRule>
    <cfRule type="expression" dxfId="30" priority="2034">
      <formula>AND(NOT($M$75),NOT($N$75),$L$78,NOT(O79))</formula>
    </cfRule>
  </conditionalFormatting>
  <conditionalFormatting sqref="I83">
    <cfRule type="expression" dxfId="29" priority="2012">
      <formula>AND(NOT($M$75),NOT($N$75),$L$78,NOT(O83))</formula>
    </cfRule>
    <cfRule type="expression" dxfId="28" priority="2011">
      <formula>I83&gt;100%</formula>
    </cfRule>
    <cfRule type="expression" dxfId="27" priority="2010">
      <formula>OR(NOT($L$78),NOT(T112),$M$75,$N$75)</formula>
    </cfRule>
  </conditionalFormatting>
  <conditionalFormatting sqref="I84:I86">
    <cfRule type="expression" dxfId="26" priority="172">
      <formula>OR(NOT($L$78),NOT(O113),$M$75,$N$75)</formula>
    </cfRule>
    <cfRule type="expression" dxfId="25" priority="173">
      <formula>I84&gt;100%</formula>
    </cfRule>
    <cfRule type="expression" dxfId="24" priority="174">
      <formula>AND(NOT($M$75),NOT($N$75),$L$78,NOT(O84))</formula>
    </cfRule>
  </conditionalFormatting>
  <conditionalFormatting sqref="I87">
    <cfRule type="expression" dxfId="23" priority="78">
      <formula>AND(NOT($M$75),NOT($N$75),$L$78,NOT(O87))</formula>
    </cfRule>
    <cfRule type="expression" dxfId="22" priority="76">
      <formula>OR(NOT($L$78),NOT(T115),$M$75,$N$75)</formula>
    </cfRule>
    <cfRule type="expression" dxfId="21" priority="77">
      <formula>I87&gt;100%</formula>
    </cfRule>
  </conditionalFormatting>
  <conditionalFormatting sqref="I88:I89">
    <cfRule type="expression" dxfId="20" priority="86">
      <formula>I88&gt;100%</formula>
    </cfRule>
    <cfRule type="expression" dxfId="19" priority="85">
      <formula>OR(NOT($L$78),NOT(O116),$M$75,$N$75)</formula>
    </cfRule>
    <cfRule type="expression" dxfId="18" priority="87">
      <formula>AND(NOT($M$75),NOT($N$75),$L$78,NOT(O88))</formula>
    </cfRule>
  </conditionalFormatting>
  <conditionalFormatting sqref="I93">
    <cfRule type="expression" dxfId="17" priority="1912">
      <formula>O90=FALSE</formula>
    </cfRule>
  </conditionalFormatting>
  <conditionalFormatting sqref="I104:I106">
    <cfRule type="expression" dxfId="16" priority="140">
      <formula>L104=FALSE</formula>
    </cfRule>
    <cfRule type="expression" dxfId="15" priority="254">
      <formula>AND(L104,I104="")</formula>
    </cfRule>
  </conditionalFormatting>
  <conditionalFormatting sqref="I134">
    <cfRule type="expression" dxfId="14" priority="265">
      <formula>AND($L$131,$L$104)</formula>
    </cfRule>
    <cfRule type="expression" dxfId="13" priority="282">
      <formula>AND($L$131,$L$104,$I$134="")</formula>
    </cfRule>
  </conditionalFormatting>
  <conditionalFormatting sqref="I135">
    <cfRule type="expression" dxfId="12" priority="264">
      <formula>AND($L$131,$L$105)</formula>
    </cfRule>
    <cfRule type="expression" dxfId="11" priority="281">
      <formula>AND($L$131,L105,I135="")</formula>
    </cfRule>
  </conditionalFormatting>
  <conditionalFormatting sqref="I136">
    <cfRule type="expression" dxfId="10" priority="280">
      <formula>AND($L$131,L106,I136="")</formula>
    </cfRule>
    <cfRule type="expression" dxfId="9" priority="263">
      <formula>AND($L$131,$L$106)</formula>
    </cfRule>
  </conditionalFormatting>
  <conditionalFormatting sqref="I138">
    <cfRule type="expression" dxfId="8" priority="1902">
      <formula>AND($L$131,L90,L94)</formula>
    </cfRule>
    <cfRule type="expression" dxfId="7" priority="1901">
      <formula>AND($L$131,$L$90,$L$94,$H$138&gt;0,$I$138="")</formula>
    </cfRule>
  </conditionalFormatting>
  <conditionalFormatting sqref="I139">
    <cfRule type="expression" dxfId="6" priority="1833">
      <formula>AND($L$131,$D$139&lt;&gt;"",$H$139&gt;0,$I$139="")</formula>
    </cfRule>
    <cfRule type="expression" dxfId="5" priority="1834">
      <formula>AND($L$131,$D$139&lt;&gt;"",H139&gt;0,I139&gt;=0)</formula>
    </cfRule>
  </conditionalFormatting>
  <conditionalFormatting sqref="J45">
    <cfRule type="expression" dxfId="4" priority="105">
      <formula>AND(NOT(L42),NOT(L43))</formula>
    </cfRule>
  </conditionalFormatting>
  <dataValidations xWindow="775" yWindow="806" count="10">
    <dataValidation operator="greaterThan" allowBlank="1" showInputMessage="1" showErrorMessage="1" errorTitle="Falsche Eingabe" promptTitle="Wiederholungen" prompt="Positive ganze Zahlen eingeben." sqref="I65 I73" xr:uid="{00000000-0002-0000-0900-000000000000}"/>
    <dataValidation allowBlank="1" showInputMessage="1" showErrorMessage="1" error="keine Eingabe zulässig" promptTitle="Nebenkosten in Prozent" prompt="Positive Prozentzahl" sqref="I76 I79:I89" xr:uid="{00000000-0002-0000-0900-000001000000}"/>
    <dataValidation operator="lessThanOrEqual" allowBlank="1" showInputMessage="1" showErrorMessage="1" promptTitle="Umbauzuschlag" prompt="Positive Zahl eingeben._x000a_Zuschlag von max. 33 v.H möglich!" sqref="I55" xr:uid="{00000000-0002-0000-0900-000002000000}"/>
    <dataValidation showInputMessage="1" showErrorMessage="1" errorTitle="Achtung!" error="Bitte Eingabe überprüfen!" promptTitle="Abweichung vom Mindestsatz" prompt="Positive Prozentzahl zwischen 0 und 100" sqref="I30" xr:uid="{00000000-0002-0000-0900-000003000000}"/>
    <dataValidation showInputMessage="1" showErrorMessage="1" errorTitle="Achtung!" error="Eingabe bitte überprüfen" promptTitle="Abweichung vom Mindestsatz" prompt="Positive Zahl zwischen 0 und 100" sqref="I35" xr:uid="{00000000-0002-0000-0900-000004000000}"/>
    <dataValidation allowBlank="1" showInputMessage="1" showErrorMessage="1" promptTitle="Abweichung vom Honorar nach HOAI" prompt="Positive Zahl zwischen 0 und 100" sqref="I42" xr:uid="{00000000-0002-0000-0900-000005000000}"/>
    <dataValidation allowBlank="1" showInputMessage="1" showErrorMessage="1" promptTitle="Abweichung vom Honorar nach HOAI" prompt="Positive Zahl zwischen 0 und 100_x000a_" sqref="I43" xr:uid="{00000000-0002-0000-0900-000006000000}"/>
    <dataValidation allowBlank="1" showInputMessage="1" showErrorMessage="1" promptTitle="Nebenkosten in EURO" prompt="Positive Zahl in EURO" sqref="I77" xr:uid="{00000000-0002-0000-0900-000007000000}"/>
    <dataValidation allowBlank="1" showErrorMessage="1" promptTitle="Nebenkosten in EURO" prompt="Positive Zahl in EURO" sqref="I78" xr:uid="{00000000-0002-0000-0900-000008000000}"/>
    <dataValidation operator="lessThanOrEqual" allowBlank="1" showInputMessage="1" showErrorMessage="1" promptTitle="Instandhaltungszuschlag" prompt="Positive Zahl eingeben._x000a_Zuschlag von max. 50 v.H möglich!" sqref="I58" xr:uid="{00000000-0002-0000-0900-000009000000}"/>
  </dataValidations>
  <pageMargins left="0.39370078740157483" right="0.19685039370078741" top="0.39370078740157483" bottom="0.47244094488188981" header="0.31496062992125984" footer="0.31496062992125984"/>
  <pageSetup paperSize="9" scale="88" fitToHeight="0" orientation="portrait" r:id="rId1"/>
  <headerFooter scaleWithDoc="0">
    <oddFooter>&amp;L&amp;8©  VHF Bayern - Stand Oktober 2024&amp;R&amp;P</oddFooter>
  </headerFooter>
  <rowBreaks count="3" manualBreakCount="3">
    <brk id="50" max="10" man="1"/>
    <brk id="89" max="10" man="1"/>
    <brk id="130" max="10" man="1"/>
  </rowBreaks>
  <ignoredErrors>
    <ignoredError sqref="B40 B133" numberStoredAsText="1"/>
    <ignoredError sqref="B87:B89"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28679" r:id="rId4" name="Check Box 7">
              <controlPr defaultSize="0" autoFill="0" autoLine="0" autoPict="0" altText="3 Fahrstreifen">
                <anchor moveWithCells="1">
                  <from>
                    <xdr:col>2</xdr:col>
                    <xdr:colOff>0</xdr:colOff>
                    <xdr:row>75</xdr:row>
                    <xdr:rowOff>0</xdr:rowOff>
                  </from>
                  <to>
                    <xdr:col>3</xdr:col>
                    <xdr:colOff>0</xdr:colOff>
                    <xdr:row>76</xdr:row>
                    <xdr:rowOff>9525</xdr:rowOff>
                  </to>
                </anchor>
              </controlPr>
            </control>
          </mc:Choice>
        </mc:AlternateContent>
        <mc:AlternateContent xmlns:mc="http://schemas.openxmlformats.org/markup-compatibility/2006">
          <mc:Choice Requires="x14">
            <control shapeId="28681" r:id="rId5" name="Check Box 9">
              <controlPr defaultSize="0" autoFill="0" autoLine="0" autoPict="0" altText="">
                <anchor moveWithCells="1">
                  <from>
                    <xdr:col>2</xdr:col>
                    <xdr:colOff>0</xdr:colOff>
                    <xdr:row>28</xdr:row>
                    <xdr:rowOff>0</xdr:rowOff>
                  </from>
                  <to>
                    <xdr:col>3</xdr:col>
                    <xdr:colOff>0</xdr:colOff>
                    <xdr:row>29</xdr:row>
                    <xdr:rowOff>9525</xdr:rowOff>
                  </to>
                </anchor>
              </controlPr>
            </control>
          </mc:Choice>
        </mc:AlternateContent>
        <mc:AlternateContent xmlns:mc="http://schemas.openxmlformats.org/markup-compatibility/2006">
          <mc:Choice Requires="x14">
            <control shapeId="28682" r:id="rId6" name="Check Box 10">
              <controlPr defaultSize="0" autoFill="0" autoLine="0" autoPict="0" altText="">
                <anchor moveWithCells="1">
                  <from>
                    <xdr:col>2</xdr:col>
                    <xdr:colOff>0</xdr:colOff>
                    <xdr:row>62</xdr:row>
                    <xdr:rowOff>0</xdr:rowOff>
                  </from>
                  <to>
                    <xdr:col>3</xdr:col>
                    <xdr:colOff>0</xdr:colOff>
                    <xdr:row>62</xdr:row>
                    <xdr:rowOff>190500</xdr:rowOff>
                  </to>
                </anchor>
              </controlPr>
            </control>
          </mc:Choice>
        </mc:AlternateContent>
        <mc:AlternateContent xmlns:mc="http://schemas.openxmlformats.org/markup-compatibility/2006">
          <mc:Choice Requires="x14">
            <control shapeId="28689" r:id="rId7" name="Check Box 17">
              <controlPr defaultSize="0" autoFill="0" autoLine="0" autoPict="0" altText="">
                <anchor moveWithCells="1">
                  <from>
                    <xdr:col>2</xdr:col>
                    <xdr:colOff>0</xdr:colOff>
                    <xdr:row>52</xdr:row>
                    <xdr:rowOff>209550</xdr:rowOff>
                  </from>
                  <to>
                    <xdr:col>3</xdr:col>
                    <xdr:colOff>0</xdr:colOff>
                    <xdr:row>54</xdr:row>
                    <xdr:rowOff>0</xdr:rowOff>
                  </to>
                </anchor>
              </controlPr>
            </control>
          </mc:Choice>
        </mc:AlternateContent>
        <mc:AlternateContent xmlns:mc="http://schemas.openxmlformats.org/markup-compatibility/2006">
          <mc:Choice Requires="x14">
            <control shapeId="28690" r:id="rId8" name="Check Box 18">
              <controlPr defaultSize="0" autoFill="0" autoLine="0" autoPict="0" altText="">
                <anchor moveWithCells="1">
                  <from>
                    <xdr:col>2</xdr:col>
                    <xdr:colOff>0</xdr:colOff>
                    <xdr:row>33</xdr:row>
                    <xdr:rowOff>0</xdr:rowOff>
                  </from>
                  <to>
                    <xdr:col>3</xdr:col>
                    <xdr:colOff>0</xdr:colOff>
                    <xdr:row>34</xdr:row>
                    <xdr:rowOff>9525</xdr:rowOff>
                  </to>
                </anchor>
              </controlPr>
            </control>
          </mc:Choice>
        </mc:AlternateContent>
        <mc:AlternateContent xmlns:mc="http://schemas.openxmlformats.org/markup-compatibility/2006">
          <mc:Choice Requires="x14">
            <control shapeId="28696" r:id="rId9" name="Check Box 24">
              <controlPr defaultSize="0" autoFill="0" autoLine="0" autoPict="0">
                <anchor moveWithCells="1">
                  <from>
                    <xdr:col>2</xdr:col>
                    <xdr:colOff>0</xdr:colOff>
                    <xdr:row>103</xdr:row>
                    <xdr:rowOff>0</xdr:rowOff>
                  </from>
                  <to>
                    <xdr:col>3</xdr:col>
                    <xdr:colOff>0</xdr:colOff>
                    <xdr:row>104</xdr:row>
                    <xdr:rowOff>9525</xdr:rowOff>
                  </to>
                </anchor>
              </controlPr>
            </control>
          </mc:Choice>
        </mc:AlternateContent>
        <mc:AlternateContent xmlns:mc="http://schemas.openxmlformats.org/markup-compatibility/2006">
          <mc:Choice Requires="x14">
            <control shapeId="28697" r:id="rId10" name="Check Box 25">
              <controlPr defaultSize="0" autoFill="0" autoLine="0" autoPict="0">
                <anchor moveWithCells="1">
                  <from>
                    <xdr:col>2</xdr:col>
                    <xdr:colOff>0</xdr:colOff>
                    <xdr:row>104</xdr:row>
                    <xdr:rowOff>0</xdr:rowOff>
                  </from>
                  <to>
                    <xdr:col>3</xdr:col>
                    <xdr:colOff>0</xdr:colOff>
                    <xdr:row>105</xdr:row>
                    <xdr:rowOff>19050</xdr:rowOff>
                  </to>
                </anchor>
              </controlPr>
            </control>
          </mc:Choice>
        </mc:AlternateContent>
        <mc:AlternateContent xmlns:mc="http://schemas.openxmlformats.org/markup-compatibility/2006">
          <mc:Choice Requires="x14">
            <control shapeId="28698" r:id="rId11" name="Check Box 26">
              <controlPr defaultSize="0" autoFill="0" autoLine="0" autoPict="0">
                <anchor moveWithCells="1">
                  <from>
                    <xdr:col>2</xdr:col>
                    <xdr:colOff>0</xdr:colOff>
                    <xdr:row>105</xdr:row>
                    <xdr:rowOff>0</xdr:rowOff>
                  </from>
                  <to>
                    <xdr:col>3</xdr:col>
                    <xdr:colOff>0</xdr:colOff>
                    <xdr:row>106</xdr:row>
                    <xdr:rowOff>19050</xdr:rowOff>
                  </to>
                </anchor>
              </controlPr>
            </control>
          </mc:Choice>
        </mc:AlternateContent>
        <mc:AlternateContent xmlns:mc="http://schemas.openxmlformats.org/markup-compatibility/2006">
          <mc:Choice Requires="x14">
            <control shapeId="28699" r:id="rId12" name="Check Box 27">
              <controlPr defaultSize="0" autoFill="0" autoLine="0" autoPict="0" altText="3 Fahrstreifen">
                <anchor moveWithCells="1">
                  <from>
                    <xdr:col>3</xdr:col>
                    <xdr:colOff>0</xdr:colOff>
                    <xdr:row>92</xdr:row>
                    <xdr:rowOff>0</xdr:rowOff>
                  </from>
                  <to>
                    <xdr:col>4</xdr:col>
                    <xdr:colOff>0</xdr:colOff>
                    <xdr:row>93</xdr:row>
                    <xdr:rowOff>0</xdr:rowOff>
                  </to>
                </anchor>
              </controlPr>
            </control>
          </mc:Choice>
        </mc:AlternateContent>
        <mc:AlternateContent xmlns:mc="http://schemas.openxmlformats.org/markup-compatibility/2006">
          <mc:Choice Requires="x14">
            <control shapeId="28700" r:id="rId13" name="Check Box 28">
              <controlPr defaultSize="0" autoFill="0" autoLine="0" autoPict="0" altText="3 Fahrstreifen">
                <anchor moveWithCells="1">
                  <from>
                    <xdr:col>3</xdr:col>
                    <xdr:colOff>0</xdr:colOff>
                    <xdr:row>93</xdr:row>
                    <xdr:rowOff>0</xdr:rowOff>
                  </from>
                  <to>
                    <xdr:col>4</xdr:col>
                    <xdr:colOff>0</xdr:colOff>
                    <xdr:row>94</xdr:row>
                    <xdr:rowOff>0</xdr:rowOff>
                  </to>
                </anchor>
              </controlPr>
            </control>
          </mc:Choice>
        </mc:AlternateContent>
        <mc:AlternateContent xmlns:mc="http://schemas.openxmlformats.org/markup-compatibility/2006">
          <mc:Choice Requires="x14">
            <control shapeId="28701" r:id="rId14" name="Check Box 29">
              <controlPr defaultSize="0" autoFill="0" autoLine="0" autoPict="0">
                <anchor moveWithCells="1">
                  <from>
                    <xdr:col>2</xdr:col>
                    <xdr:colOff>0</xdr:colOff>
                    <xdr:row>89</xdr:row>
                    <xdr:rowOff>0</xdr:rowOff>
                  </from>
                  <to>
                    <xdr:col>3</xdr:col>
                    <xdr:colOff>0</xdr:colOff>
                    <xdr:row>90</xdr:row>
                    <xdr:rowOff>0</xdr:rowOff>
                  </to>
                </anchor>
              </controlPr>
            </control>
          </mc:Choice>
        </mc:AlternateContent>
        <mc:AlternateContent xmlns:mc="http://schemas.openxmlformats.org/markup-compatibility/2006">
          <mc:Choice Requires="x14">
            <control shapeId="28702" r:id="rId15" name="Check Box 30">
              <controlPr defaultSize="0" autoFill="0" autoLine="0" autoPict="0" altText="">
                <anchor moveWithCells="1">
                  <from>
                    <xdr:col>2</xdr:col>
                    <xdr:colOff>0</xdr:colOff>
                    <xdr:row>17</xdr:row>
                    <xdr:rowOff>0</xdr:rowOff>
                  </from>
                  <to>
                    <xdr:col>3</xdr:col>
                    <xdr:colOff>0</xdr:colOff>
                    <xdr:row>18</xdr:row>
                    <xdr:rowOff>0</xdr:rowOff>
                  </to>
                </anchor>
              </controlPr>
            </control>
          </mc:Choice>
        </mc:AlternateContent>
        <mc:AlternateContent xmlns:mc="http://schemas.openxmlformats.org/markup-compatibility/2006">
          <mc:Choice Requires="x14">
            <control shapeId="28703" r:id="rId16" name="Check Box 31">
              <controlPr defaultSize="0" autoFill="0" autoLine="0" autoPict="0">
                <anchor moveWithCells="1">
                  <from>
                    <xdr:col>1</xdr:col>
                    <xdr:colOff>0</xdr:colOff>
                    <xdr:row>130</xdr:row>
                    <xdr:rowOff>0</xdr:rowOff>
                  </from>
                  <to>
                    <xdr:col>2</xdr:col>
                    <xdr:colOff>0</xdr:colOff>
                    <xdr:row>131</xdr:row>
                    <xdr:rowOff>0</xdr:rowOff>
                  </to>
                </anchor>
              </controlPr>
            </control>
          </mc:Choice>
        </mc:AlternateContent>
        <mc:AlternateContent xmlns:mc="http://schemas.openxmlformats.org/markup-compatibility/2006">
          <mc:Choice Requires="x14">
            <control shapeId="28704" r:id="rId17" name="Check Box 32">
              <controlPr defaultSize="0" autoFill="0" autoLine="0" autoPict="0" altText="">
                <anchor moveWithCells="1">
                  <from>
                    <xdr:col>2</xdr:col>
                    <xdr:colOff>0</xdr:colOff>
                    <xdr:row>18</xdr:row>
                    <xdr:rowOff>0</xdr:rowOff>
                  </from>
                  <to>
                    <xdr:col>3</xdr:col>
                    <xdr:colOff>0</xdr:colOff>
                    <xdr:row>18</xdr:row>
                    <xdr:rowOff>190500</xdr:rowOff>
                  </to>
                </anchor>
              </controlPr>
            </control>
          </mc:Choice>
        </mc:AlternateContent>
        <mc:AlternateContent xmlns:mc="http://schemas.openxmlformats.org/markup-compatibility/2006">
          <mc:Choice Requires="x14">
            <control shapeId="28706" r:id="rId18" name="Check Box 34">
              <controlPr defaultSize="0" autoFill="0" autoLine="0" autoPict="0" altText="">
                <anchor moveWithCells="1">
                  <from>
                    <xdr:col>2</xdr:col>
                    <xdr:colOff>0</xdr:colOff>
                    <xdr:row>51</xdr:row>
                    <xdr:rowOff>0</xdr:rowOff>
                  </from>
                  <to>
                    <xdr:col>3</xdr:col>
                    <xdr:colOff>0</xdr:colOff>
                    <xdr:row>52</xdr:row>
                    <xdr:rowOff>0</xdr:rowOff>
                  </to>
                </anchor>
              </controlPr>
            </control>
          </mc:Choice>
        </mc:AlternateContent>
        <mc:AlternateContent xmlns:mc="http://schemas.openxmlformats.org/markup-compatibility/2006">
          <mc:Choice Requires="x14">
            <control shapeId="28707" r:id="rId19" name="Check Box 35">
              <controlPr defaultSize="0" autoFill="0" autoLine="0" autoPict="0" altText="3 Fahrstreifen">
                <anchor moveWithCells="1">
                  <from>
                    <xdr:col>2</xdr:col>
                    <xdr:colOff>0</xdr:colOff>
                    <xdr:row>74</xdr:row>
                    <xdr:rowOff>0</xdr:rowOff>
                  </from>
                  <to>
                    <xdr:col>3</xdr:col>
                    <xdr:colOff>0</xdr:colOff>
                    <xdr:row>75</xdr:row>
                    <xdr:rowOff>9525</xdr:rowOff>
                  </to>
                </anchor>
              </controlPr>
            </control>
          </mc:Choice>
        </mc:AlternateContent>
        <mc:AlternateContent xmlns:mc="http://schemas.openxmlformats.org/markup-compatibility/2006">
          <mc:Choice Requires="x14">
            <control shapeId="28708" r:id="rId20" name="Check Box 36">
              <controlPr defaultSize="0" autoFill="0" autoLine="0" autoPict="0">
                <anchor moveWithCells="1">
                  <from>
                    <xdr:col>3</xdr:col>
                    <xdr:colOff>0</xdr:colOff>
                    <xdr:row>110</xdr:row>
                    <xdr:rowOff>0</xdr:rowOff>
                  </from>
                  <to>
                    <xdr:col>4</xdr:col>
                    <xdr:colOff>0</xdr:colOff>
                    <xdr:row>111</xdr:row>
                    <xdr:rowOff>19050</xdr:rowOff>
                  </to>
                </anchor>
              </controlPr>
            </control>
          </mc:Choice>
        </mc:AlternateContent>
        <mc:AlternateContent xmlns:mc="http://schemas.openxmlformats.org/markup-compatibility/2006">
          <mc:Choice Requires="x14">
            <control shapeId="28712" r:id="rId21" name="Check Box 40">
              <controlPr defaultSize="0" autoFill="0" autoLine="0" autoPict="0">
                <anchor moveWithCells="1">
                  <from>
                    <xdr:col>3</xdr:col>
                    <xdr:colOff>0</xdr:colOff>
                    <xdr:row>109</xdr:row>
                    <xdr:rowOff>0</xdr:rowOff>
                  </from>
                  <to>
                    <xdr:col>4</xdr:col>
                    <xdr:colOff>0</xdr:colOff>
                    <xdr:row>110</xdr:row>
                    <xdr:rowOff>19050</xdr:rowOff>
                  </to>
                </anchor>
              </controlPr>
            </control>
          </mc:Choice>
        </mc:AlternateContent>
        <mc:AlternateContent xmlns:mc="http://schemas.openxmlformats.org/markup-compatibility/2006">
          <mc:Choice Requires="x14">
            <control shapeId="28713" r:id="rId22" name="Check Box 41">
              <controlPr defaultSize="0" autoFill="0" autoLine="0" autoPict="0" altText="3 Fahrstreifen">
                <anchor moveWithCells="1">
                  <from>
                    <xdr:col>2</xdr:col>
                    <xdr:colOff>0</xdr:colOff>
                    <xdr:row>77</xdr:row>
                    <xdr:rowOff>0</xdr:rowOff>
                  </from>
                  <to>
                    <xdr:col>3</xdr:col>
                    <xdr:colOff>0</xdr:colOff>
                    <xdr:row>78</xdr:row>
                    <xdr:rowOff>9525</xdr:rowOff>
                  </to>
                </anchor>
              </controlPr>
            </control>
          </mc:Choice>
        </mc:AlternateContent>
        <mc:AlternateContent xmlns:mc="http://schemas.openxmlformats.org/markup-compatibility/2006">
          <mc:Choice Requires="x14">
            <control shapeId="28718" r:id="rId23" name="Check Box 46">
              <controlPr defaultSize="0" autoFill="0" autoLine="0" autoPict="0" altText="">
                <anchor moveWithCells="1">
                  <from>
                    <xdr:col>2</xdr:col>
                    <xdr:colOff>0</xdr:colOff>
                    <xdr:row>56</xdr:row>
                    <xdr:rowOff>0</xdr:rowOff>
                  </from>
                  <to>
                    <xdr:col>3</xdr:col>
                    <xdr:colOff>0</xdr:colOff>
                    <xdr:row>56</xdr:row>
                    <xdr:rowOff>190500</xdr:rowOff>
                  </to>
                </anchor>
              </controlPr>
            </control>
          </mc:Choice>
        </mc:AlternateContent>
        <mc:AlternateContent xmlns:mc="http://schemas.openxmlformats.org/markup-compatibility/2006">
          <mc:Choice Requires="x14">
            <control shapeId="28719" r:id="rId24" name="Check Box 47">
              <controlPr defaultSize="0" autoFill="0" autoLine="0" autoPict="0" altText="3 Fahrstreifen">
                <anchor moveWithCells="1">
                  <from>
                    <xdr:col>3</xdr:col>
                    <xdr:colOff>0</xdr:colOff>
                    <xdr:row>90</xdr:row>
                    <xdr:rowOff>0</xdr:rowOff>
                  </from>
                  <to>
                    <xdr:col>4</xdr:col>
                    <xdr:colOff>0</xdr:colOff>
                    <xdr:row>91</xdr:row>
                    <xdr:rowOff>0</xdr:rowOff>
                  </to>
                </anchor>
              </controlPr>
            </control>
          </mc:Choice>
        </mc:AlternateContent>
        <mc:AlternateContent xmlns:mc="http://schemas.openxmlformats.org/markup-compatibility/2006">
          <mc:Choice Requires="x14">
            <control shapeId="28720" r:id="rId25" name="Check Box 48">
              <controlPr defaultSize="0" autoFill="0" autoLine="0" autoPict="0" altText="3 Fahrstreifen">
                <anchor moveWithCells="1">
                  <from>
                    <xdr:col>2</xdr:col>
                    <xdr:colOff>0</xdr:colOff>
                    <xdr:row>76</xdr:row>
                    <xdr:rowOff>0</xdr:rowOff>
                  </from>
                  <to>
                    <xdr:col>3</xdr:col>
                    <xdr:colOff>0</xdr:colOff>
                    <xdr:row>77</xdr:row>
                    <xdr:rowOff>9525</xdr:rowOff>
                  </to>
                </anchor>
              </controlPr>
            </control>
          </mc:Choice>
        </mc:AlternateContent>
        <mc:AlternateContent xmlns:mc="http://schemas.openxmlformats.org/markup-compatibility/2006">
          <mc:Choice Requires="x14">
            <control shapeId="28722" r:id="rId26" name="Check Box 50">
              <controlPr defaultSize="0" autoFill="0" autoLine="0" autoPict="0" altText="">
                <anchor moveWithCells="1">
                  <from>
                    <xdr:col>3</xdr:col>
                    <xdr:colOff>0</xdr:colOff>
                    <xdr:row>26</xdr:row>
                    <xdr:rowOff>0</xdr:rowOff>
                  </from>
                  <to>
                    <xdr:col>4</xdr:col>
                    <xdr:colOff>0</xdr:colOff>
                    <xdr:row>27</xdr:row>
                    <xdr:rowOff>9525</xdr:rowOff>
                  </to>
                </anchor>
              </controlPr>
            </control>
          </mc:Choice>
        </mc:AlternateContent>
        <mc:AlternateContent xmlns:mc="http://schemas.openxmlformats.org/markup-compatibility/2006">
          <mc:Choice Requires="x14">
            <control shapeId="28723" r:id="rId27" name="Check Box 51">
              <controlPr defaultSize="0" autoFill="0" autoLine="0" autoPict="0" altText="">
                <anchor moveWithCells="1">
                  <from>
                    <xdr:col>3</xdr:col>
                    <xdr:colOff>0</xdr:colOff>
                    <xdr:row>27</xdr:row>
                    <xdr:rowOff>0</xdr:rowOff>
                  </from>
                  <to>
                    <xdr:col>4</xdr:col>
                    <xdr:colOff>0</xdr:colOff>
                    <xdr:row>28</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
    <tabColor theme="0" tint="-0.14999847407452621"/>
    <pageSetUpPr fitToPage="1"/>
  </sheetPr>
  <dimension ref="A1:U35"/>
  <sheetViews>
    <sheetView showGridLines="0" zoomScaleNormal="100" zoomScaleSheetLayoutView="100" zoomScalePageLayoutView="50" workbookViewId="0">
      <selection activeCell="D6" sqref="D6:I6"/>
    </sheetView>
  </sheetViews>
  <sheetFormatPr baseColWidth="10" defaultColWidth="0" defaultRowHeight="16.5" zeroHeight="1"/>
  <cols>
    <col min="1" max="1" width="2.7109375" style="486" customWidth="1"/>
    <col min="2" max="2" width="9.140625" customWidth="1"/>
    <col min="3" max="3" width="22.28515625" customWidth="1"/>
    <col min="4" max="4" width="10.42578125" customWidth="1"/>
    <col min="5" max="5" width="10.5703125" customWidth="1"/>
    <col min="6" max="6" width="13.28515625" customWidth="1"/>
    <col min="7" max="15" width="15.140625" customWidth="1"/>
    <col min="16" max="16" width="2.7109375" customWidth="1"/>
    <col min="17" max="16384" width="11.42578125" hidden="1"/>
  </cols>
  <sheetData>
    <row r="1" spans="1:21"/>
    <row r="2" spans="1:21" s="1" customFormat="1" ht="18" customHeight="1">
      <c r="A2" s="483"/>
      <c r="B2" s="1276" t="str">
        <f>IF(Projektgrundlagen!B2="","",Projektgrundlagen!B2)</f>
        <v>Objektplanung Freianlagen</v>
      </c>
      <c r="C2" s="1276"/>
      <c r="D2" s="1276"/>
      <c r="E2" s="1276"/>
      <c r="F2" s="1276"/>
      <c r="G2" s="1276"/>
      <c r="H2" s="1276"/>
      <c r="I2" s="1277"/>
      <c r="J2" s="394" t="str">
        <f>IF(Projektgrundlagen!F2="","",Projektgrundlagen!F2)</f>
        <v>VII.13.4</v>
      </c>
      <c r="K2" s="323" t="s">
        <v>188</v>
      </c>
      <c r="L2" s="323"/>
      <c r="M2" s="323"/>
      <c r="N2" s="488"/>
      <c r="O2" s="418"/>
      <c r="P2" s="1278" t="s">
        <v>357</v>
      </c>
      <c r="S2" s="219" t="s">
        <v>171</v>
      </c>
    </row>
    <row r="3" spans="1:21" s="1" customFormat="1" ht="18" customHeight="1">
      <c r="A3" s="483"/>
      <c r="B3" s="1261" t="str">
        <f>IF(Projektgrundlagen!B3="","",Projektgrundlagen!B3)</f>
        <v>Landschaftspflegerische Ausführungsplanung</v>
      </c>
      <c r="C3" s="1261"/>
      <c r="D3" s="1261"/>
      <c r="E3" s="1261"/>
      <c r="F3" s="1261"/>
      <c r="G3" s="1261"/>
      <c r="H3" s="1261"/>
      <c r="I3" s="1262"/>
      <c r="J3" s="1126"/>
      <c r="K3" s="1127"/>
      <c r="L3" s="1127"/>
      <c r="M3" s="1127"/>
      <c r="N3" s="1129"/>
      <c r="O3" s="1128"/>
      <c r="P3" s="1278"/>
      <c r="S3" s="219"/>
    </row>
    <row r="4" spans="1:21" s="1" customFormat="1" ht="18">
      <c r="A4" s="483"/>
      <c r="B4" s="1261" t="s">
        <v>357</v>
      </c>
      <c r="C4" s="1261"/>
      <c r="D4" s="1261"/>
      <c r="E4" s="1261"/>
      <c r="F4" s="1261"/>
      <c r="G4" s="1261"/>
      <c r="H4" s="1261"/>
      <c r="I4" s="1262"/>
      <c r="J4" s="405" t="str">
        <f>IF(Projektgrundlagen!F4="","",Projektgrundlagen!F4)</f>
        <v>Vertragsnr.:</v>
      </c>
      <c r="K4" s="416" t="str">
        <f>IF(Projektgrundlagen!G4="","",Projektgrundlagen!G4)</f>
        <v>000.780.904</v>
      </c>
      <c r="L4" s="401"/>
      <c r="M4" s="401"/>
      <c r="N4" s="419"/>
      <c r="O4" s="417"/>
      <c r="P4" s="1278"/>
      <c r="S4" s="1" t="str">
        <f ca="1">MID(CELL("dateiname",A2),FIND("]",CELL("dateiname",A2))+1,255)</f>
        <v>F Honorarübersicht</v>
      </c>
    </row>
    <row r="5" spans="1:21" s="1" customFormat="1" ht="7.5" customHeight="1">
      <c r="A5" s="483"/>
      <c r="B5" s="389"/>
      <c r="C5" s="389"/>
      <c r="D5" s="389"/>
      <c r="E5" s="389"/>
      <c r="F5" s="389"/>
      <c r="G5" s="389"/>
      <c r="H5" s="388"/>
      <c r="I5" s="388"/>
      <c r="J5" s="388"/>
      <c r="K5" s="400"/>
      <c r="L5" s="400"/>
      <c r="M5" s="390"/>
      <c r="N5" s="390"/>
      <c r="O5" s="396"/>
      <c r="P5" s="1278"/>
    </row>
    <row r="6" spans="1:21" s="1" customFormat="1">
      <c r="A6" s="483"/>
      <c r="B6" s="1280" t="str">
        <f>IF(Projektgrundlagen!B6="","",Projektgrundlagen!B6)</f>
        <v>Maßnahmennr:</v>
      </c>
      <c r="C6" s="1281"/>
      <c r="D6" s="1378" t="str">
        <f>IF(Projektgrundlagen!E6="","",Projektgrundlagen!E6)</f>
        <v>B21H E090060001</v>
      </c>
      <c r="E6" s="1378"/>
      <c r="F6" s="1378"/>
      <c r="G6" s="1378"/>
      <c r="H6" s="1378"/>
      <c r="I6" s="1378"/>
      <c r="J6" s="397" t="str">
        <f>IF(Projektgrundlagen!F6="","",Projektgrundlagen!F6)</f>
        <v>Vergabenr.:</v>
      </c>
      <c r="K6" s="323" t="str">
        <f>IF(Projektgrundlagen!G6="","",Projektgrundlagen!G6)</f>
        <v>25-131224</v>
      </c>
      <c r="L6" s="420"/>
      <c r="M6" s="367"/>
      <c r="N6" s="366"/>
      <c r="O6" s="368"/>
      <c r="P6" s="1278"/>
    </row>
    <row r="7" spans="1:21" s="1" customFormat="1">
      <c r="A7" s="483"/>
      <c r="B7" s="1282" t="str">
        <f>IF(Projektgrundlagen!B7="","",Projektgrundlagen!B7)</f>
        <v>Maßnahme:</v>
      </c>
      <c r="C7" s="1283"/>
      <c r="D7" s="1556" t="str">
        <f>IF(Projektgrundlagen!E7="","",Projektgrundlagen!E7)</f>
        <v>Straßenmeisterei Landshut, Neubau</v>
      </c>
      <c r="E7" s="1556"/>
      <c r="F7" s="1556"/>
      <c r="G7" s="1556"/>
      <c r="H7" s="1556"/>
      <c r="I7" s="1556"/>
      <c r="J7" s="1556"/>
      <c r="K7" s="1556"/>
      <c r="L7" s="1556"/>
      <c r="M7" s="1556"/>
      <c r="N7" s="1556"/>
      <c r="O7" s="1557"/>
      <c r="P7" s="1278"/>
    </row>
    <row r="8" spans="1:21" s="1" customFormat="1">
      <c r="A8" s="483"/>
      <c r="B8" s="1284"/>
      <c r="C8" s="1285"/>
      <c r="D8" s="1528" t="str">
        <f>IF(Projektgrundlagen!E8="","",Projektgrundlagen!E8)</f>
        <v/>
      </c>
      <c r="E8" s="1528"/>
      <c r="F8" s="1528"/>
      <c r="G8" s="1528"/>
      <c r="H8" s="1528"/>
      <c r="I8" s="1528"/>
      <c r="J8" s="1528"/>
      <c r="K8" s="1528"/>
      <c r="L8" s="1528"/>
      <c r="M8" s="1528"/>
      <c r="N8" s="1528"/>
      <c r="O8" s="1529"/>
      <c r="P8" s="1278"/>
      <c r="S8" s="1538" t="s">
        <v>119</v>
      </c>
      <c r="T8" s="1539"/>
      <c r="U8" s="1540"/>
    </row>
    <row r="9" spans="1:21" s="1" customFormat="1">
      <c r="A9" s="483"/>
      <c r="B9" s="1259" t="s">
        <v>124</v>
      </c>
      <c r="C9" s="1260"/>
      <c r="D9" s="1550" t="str">
        <f>IF(Projektgrundlagen!E9="","",Projektgrundlagen!E9)</f>
        <v/>
      </c>
      <c r="E9" s="1550"/>
      <c r="F9" s="1550"/>
      <c r="G9" s="1550"/>
      <c r="H9" s="1550"/>
      <c r="I9" s="1550"/>
      <c r="J9" s="1550"/>
      <c r="K9" s="1550"/>
      <c r="L9" s="1550"/>
      <c r="M9" s="1550"/>
      <c r="N9" s="1550"/>
      <c r="O9" s="1551"/>
      <c r="P9" s="1278"/>
    </row>
    <row r="10" spans="1:21" s="1" customFormat="1" ht="16.5" customHeight="1">
      <c r="A10" s="483"/>
      <c r="B10" s="370"/>
      <c r="C10" s="392"/>
      <c r="D10" s="392"/>
      <c r="E10" s="392"/>
      <c r="F10" s="392"/>
      <c r="G10" s="392"/>
      <c r="H10" s="392"/>
      <c r="I10" s="366"/>
      <c r="J10" s="366"/>
      <c r="K10" s="366"/>
      <c r="L10" s="366"/>
      <c r="M10" s="367"/>
      <c r="N10" s="366"/>
      <c r="O10" s="367"/>
      <c r="S10" s="162" t="s">
        <v>106</v>
      </c>
      <c r="T10" s="162"/>
      <c r="U10" s="162" t="s">
        <v>132</v>
      </c>
    </row>
    <row r="11" spans="1:21" s="1" customFormat="1" ht="30" customHeight="1">
      <c r="A11" s="486"/>
      <c r="B11" s="681" t="str">
        <f>"Honorarübersicht   "&amp;IF(Projektgrundlagen!I22,"Straßenbau",("Hochbau - "&amp;IF(Projektgrundlagen!I23,"Land","Bund")))</f>
        <v>Honorarübersicht   Hochbau - Land</v>
      </c>
      <c r="C11" s="682"/>
      <c r="D11" s="682"/>
      <c r="E11" s="682"/>
      <c r="F11" s="682"/>
      <c r="G11" s="682"/>
      <c r="H11" s="682"/>
      <c r="I11" s="682"/>
      <c r="J11" s="682"/>
      <c r="K11" s="682"/>
      <c r="L11" s="682"/>
      <c r="M11" s="682"/>
      <c r="N11" s="682"/>
      <c r="O11" s="682"/>
      <c r="P11"/>
      <c r="R11" s="948"/>
      <c r="S11" s="163">
        <f>IF('E Honorarberechnung'!I67&gt;0,'E Honorarberechnung'!I66,0)</f>
        <v>0</v>
      </c>
      <c r="T11" s="164"/>
      <c r="U11" s="165">
        <f>IF(AND('E Honorarberechnung'!O41,'E Honorarberechnung'!O42),"Minderung",IF(AND('E Honorarberechnung'!O41,'E Honorarberechnung'!O43),"Erhöhung",0))</f>
        <v>0</v>
      </c>
    </row>
    <row r="12" spans="1:21" s="1" customFormat="1" ht="9.6" customHeight="1">
      <c r="A12" s="486"/>
      <c r="B12" s="680"/>
      <c r="C12" s="510"/>
      <c r="D12" s="510"/>
      <c r="E12" s="510"/>
      <c r="F12" s="510"/>
      <c r="G12" s="510"/>
      <c r="H12" s="510"/>
      <c r="I12" s="510"/>
      <c r="J12" s="510"/>
      <c r="K12" s="510"/>
      <c r="L12" s="510"/>
      <c r="M12" s="510"/>
      <c r="N12" s="510"/>
      <c r="O12" s="510"/>
      <c r="P12"/>
      <c r="S12" s="677"/>
      <c r="T12" s="678"/>
      <c r="U12" s="679"/>
    </row>
    <row r="13" spans="1:21" s="1" customFormat="1" ht="16.149999999999999" customHeight="1">
      <c r="A13" s="483"/>
      <c r="B13" s="202" t="s">
        <v>93</v>
      </c>
      <c r="C13" s="114"/>
      <c r="D13" s="1234" t="str">
        <f>IF('A anrechb Kosten'!I12,"nach Kostenrahmen",IF('A anrechb Kosten'!I13,'A anrechb Kosten'!D13,IF('A anrechb Kosten'!I14,'A anrechb Kosten'!D14,"")))</f>
        <v>nach Kostenschätzung</v>
      </c>
      <c r="E13" s="203"/>
      <c r="F13" s="51" t="s">
        <v>94</v>
      </c>
      <c r="G13" s="1541" t="s">
        <v>366</v>
      </c>
      <c r="H13" s="1542"/>
      <c r="I13" s="951">
        <f>'E Honorarberechnung'!I16</f>
        <v>3</v>
      </c>
      <c r="J13" s="56" t="str">
        <f>IF('E Honorarberechnung'!M15,'E Honorarberechnung'!D24,'E Honorarberechnung'!D23)</f>
        <v>Honorarsatz der Honorartafel nach RifT</v>
      </c>
      <c r="K13" s="114"/>
      <c r="L13" s="114"/>
      <c r="M13" s="55"/>
      <c r="N13" s="947" t="str">
        <f>IF(OR('E Honorarberechnung'!L29,'E Honorarberechnung'!L34),"mit Abweichung","ohne Abweichung")</f>
        <v>ohne Abweichung</v>
      </c>
      <c r="O13" s="51" t="s">
        <v>94</v>
      </c>
    </row>
    <row r="14" spans="1:21" s="1" customFormat="1" ht="15" customHeight="1">
      <c r="A14" s="483"/>
      <c r="B14" s="52" t="s">
        <v>1016</v>
      </c>
      <c r="C14" s="115"/>
      <c r="D14" s="149" t="str">
        <f>IF('E Honorarberechnung'!M12,"Außerhalb Honorartafel!","")</f>
        <v/>
      </c>
      <c r="E14" s="1558">
        <f>'E Honorarberechnung'!I15</f>
        <v>5500000</v>
      </c>
      <c r="F14" s="1559"/>
      <c r="G14" s="1543"/>
      <c r="H14" s="1544"/>
      <c r="I14" s="950"/>
      <c r="J14" s="52" t="s">
        <v>1017</v>
      </c>
      <c r="K14" s="115"/>
      <c r="L14" s="115"/>
      <c r="M14" s="116"/>
      <c r="N14" s="115"/>
      <c r="O14" s="53">
        <f>'E Honorarberechnung'!J38</f>
        <v>605594.4</v>
      </c>
    </row>
    <row r="15" spans="1:21" s="1" customFormat="1" ht="29.25" customHeight="1">
      <c r="A15" s="483"/>
      <c r="B15" s="1548" t="str">
        <f>IF('E Honorarberechnung'!L63,"Wiederholung Nr.:        "&amp;'E Honorarberechnung'!I65,"")</f>
        <v/>
      </c>
      <c r="C15" s="1549"/>
      <c r="D15" s="1545" t="s">
        <v>70</v>
      </c>
      <c r="E15" s="1546"/>
      <c r="F15" s="1546"/>
      <c r="G15" s="1546"/>
      <c r="H15" s="1546"/>
      <c r="I15" s="1547"/>
      <c r="J15" s="43" t="s">
        <v>71</v>
      </c>
      <c r="K15" s="43" t="s">
        <v>108</v>
      </c>
      <c r="L15" s="703" t="s">
        <v>72</v>
      </c>
      <c r="M15" s="1552" t="str">
        <f>'E Honorarberechnung'!D97</f>
        <v>Honorar Objektplanung Freianlagen netto</v>
      </c>
      <c r="N15" s="54" t="s">
        <v>73</v>
      </c>
      <c r="O15" s="1552" t="str">
        <f>'E Honorarberechnung'!C100</f>
        <v>Honorar Objektplanung Freianlagen brutto</v>
      </c>
    </row>
    <row r="16" spans="1:21" s="1" customFormat="1" ht="38.25" customHeight="1">
      <c r="A16" s="483"/>
      <c r="B16" s="1554" t="s">
        <v>365</v>
      </c>
      <c r="C16" s="1555"/>
      <c r="D16" s="2" t="s">
        <v>46</v>
      </c>
      <c r="E16" s="38" t="s">
        <v>74</v>
      </c>
      <c r="F16" s="38" t="str">
        <f>IF(S11&gt;0%,"Wiederholung - Minderung Lph 1 bis 6 auf","Keine Wiederholung")</f>
        <v>Keine Wiederholung</v>
      </c>
      <c r="G16" s="38" t="str">
        <f>IF(S11&gt;0%,"Honorar für Wiederholung","Honorar")</f>
        <v>Honorar</v>
      </c>
      <c r="H16" s="38" t="str">
        <f>IF(U11=0,"Keine Minderung bzw. Erhöhung",IF(U11="Minderung","Honorar gemindert (§ 7 HOAI)","Honorar erhöht (§ 7 HOAI)"))</f>
        <v>Keine Minderung bzw. Erhöhung</v>
      </c>
      <c r="I16" s="38" t="str">
        <f>IF(AND('E Honorarberechnung'!O52,'E Honorarberechnung'!O54),"Honorar mit Umbauzuschlag",IF(AND('E Honorarberechnung'!O52,'E Honorarberechnung'!O57),"Honorar mit Instandsetzungs-zuschlag","Honorar - kein Umbau/ Instands.-zuschlag"))</f>
        <v>Honorar - kein Umbau/ Instands.-zuschlag</v>
      </c>
      <c r="J16" s="117" t="s">
        <v>77</v>
      </c>
      <c r="K16" s="1015" t="s">
        <v>107</v>
      </c>
      <c r="L16" s="118"/>
      <c r="M16" s="1553"/>
      <c r="N16" s="84"/>
      <c r="O16" s="1553"/>
    </row>
    <row r="17" spans="1:21" s="1" customFormat="1" ht="12.75" customHeight="1">
      <c r="A17" s="483"/>
      <c r="B17" s="89"/>
      <c r="C17" s="40"/>
      <c r="D17" s="2" t="s">
        <v>251</v>
      </c>
      <c r="E17" s="2" t="s">
        <v>251</v>
      </c>
      <c r="F17" s="38" t="s">
        <v>364</v>
      </c>
      <c r="G17" s="38" t="s">
        <v>94</v>
      </c>
      <c r="H17" s="38" t="s">
        <v>94</v>
      </c>
      <c r="I17" s="38" t="s">
        <v>94</v>
      </c>
      <c r="J17" s="38" t="s">
        <v>94</v>
      </c>
      <c r="K17" s="38" t="s">
        <v>94</v>
      </c>
      <c r="L17" s="83" t="s">
        <v>94</v>
      </c>
      <c r="M17" s="38" t="s">
        <v>94</v>
      </c>
      <c r="N17" s="38" t="s">
        <v>94</v>
      </c>
      <c r="O17" s="38" t="s">
        <v>94</v>
      </c>
    </row>
    <row r="18" spans="1:21" s="1" customFormat="1">
      <c r="A18" s="483"/>
      <c r="B18" s="327" t="str">
        <f>IF(Projektgrundlagen!$I$22,"Lph 1",IF(Projektgrundlagen!$I$23,"Lst 1A",IF(Projektgrundlagen!$I$24,"Lph 1","")))</f>
        <v>Lst 1A</v>
      </c>
      <c r="C18" s="328" t="str">
        <f>'E Honorarberechnung'!D79</f>
        <v>Grundlagenermittlung</v>
      </c>
      <c r="D18" s="329">
        <f>'StB-C1 Grundlstg'!I33+'HB-C1 Grundlstg Land'!I28+'HB-C2 Grundlstg Bund'!I28</f>
        <v>3</v>
      </c>
      <c r="E18" s="329">
        <f>'StB-C1 Grundlstg'!J33+'HB-C1 Grundlstg Land'!J28+'HB-C2 Grundlstg Bund'!J28</f>
        <v>3</v>
      </c>
      <c r="F18" s="697">
        <f>IF($S$11=0,0,E18/100*(1-$S$11))</f>
        <v>0</v>
      </c>
      <c r="G18" s="329">
        <f>IF('E Honorarberechnung'!$J$97=0,0,IF(F18=0,'E Honorarberechnung'!$J$38*E18/100,'E Honorarberechnung'!$J$38*F18))</f>
        <v>18167.832000000002</v>
      </c>
      <c r="H18" s="329">
        <f>IF($U$11=0,0,IF($U$11="Minderung",G18*(1-'E Honorarberechnung'!$I$42/100),G18*(1+'E Honorarberechnung'!$I$43/100)))</f>
        <v>0</v>
      </c>
      <c r="I18" s="329">
        <f>IF(H18=0,IF('E Honorarberechnung'!$J$56&gt;0,(1+('E Honorarberechnung'!$I$55/100))*G18,G18),IF('E Honorarberechnung'!$J$56&gt;0,(1+'E Honorarberechnung'!$I$55/100)*H18,H18))</f>
        <v>18167.832000000002</v>
      </c>
      <c r="J18" s="329">
        <f>SUM('E Honorarberechnung'!Q109:R109)</f>
        <v>0</v>
      </c>
      <c r="K18" s="329">
        <f>IF('E Honorarberechnung'!$O$75,I18+J18,0)</f>
        <v>18167.832000000002</v>
      </c>
      <c r="L18" s="698">
        <f>IF($K$30=0,0,IF(AND('E Honorarberechnung'!$O$75,'E Honorarberechnung'!$L$76,'E Honorarberechnung'!$O$76),'E Honorarberechnung'!$I$76*K18,IF(AND('E Honorarberechnung'!$O$75,'E Honorarberechnung'!$L$77,'E Honorarberechnung'!$O$77),'E Honorarberechnung'!$I$77/$K$30*K18,IF(AND('E Honorarberechnung'!$O$75,'E Honorarberechnung'!$L$78,'E Honorarberechnung'!O79),'E Honorarberechnung'!J79,0))))</f>
        <v>0</v>
      </c>
      <c r="M18" s="329">
        <f>SUM(K18:L18)</f>
        <v>18167.832000000002</v>
      </c>
      <c r="N18" s="329">
        <f>+M18*'E Honorarberechnung'!$I$98</f>
        <v>3451.8880800000006</v>
      </c>
      <c r="O18" s="330">
        <f>+M18+N18</f>
        <v>21619.720080000003</v>
      </c>
    </row>
    <row r="19" spans="1:21" s="1" customFormat="1">
      <c r="A19" s="483"/>
      <c r="B19" s="331" t="str">
        <f>IF(Projektgrundlagen!$I$22,"Lph 2",IF(Projektgrundlagen!$I$23,"Lst 1B",IF(Projektgrundlagen!$I$24,"Lph 2","")))</f>
        <v>Lst 1B</v>
      </c>
      <c r="C19" s="332" t="str">
        <f>'E Honorarberechnung'!D80</f>
        <v xml:space="preserve">Vorplanung </v>
      </c>
      <c r="D19" s="333">
        <f>'StB-C1 Grundlstg'!I59+'HB-C1 Grundlstg Land'!I47+'HB-C2 Grundlstg Bund'!I48</f>
        <v>10</v>
      </c>
      <c r="E19" s="333">
        <f>'StB-C1 Grundlstg'!J59+'HB-C1 Grundlstg Land'!J47+'HB-C2 Grundlstg Bund'!J48</f>
        <v>10</v>
      </c>
      <c r="F19" s="699">
        <f>IF($S$11=0,0,E19/100*(1-$S$11))</f>
        <v>0</v>
      </c>
      <c r="G19" s="333">
        <f>IF('E Honorarberechnung'!$J$97=0,0,IF(F19=0,'E Honorarberechnung'!$J$38*E19/100,'E Honorarberechnung'!$J$38*F19))</f>
        <v>60559.44</v>
      </c>
      <c r="H19" s="333">
        <f>IF($U$11=0,0,IF($U$11="Minderung",G19*(1-'E Honorarberechnung'!$I$42/100),G19*(1+'E Honorarberechnung'!$I$43/100)))</f>
        <v>0</v>
      </c>
      <c r="I19" s="333">
        <f>IF(H19=0,IF('E Honorarberechnung'!$J$56&gt;0,(1+('E Honorarberechnung'!$I$55/100))*G19,G19),IF('E Honorarberechnung'!$J$56&gt;0,(1+'E Honorarberechnung'!$I$55/100)*H19,H19))</f>
        <v>60559.44</v>
      </c>
      <c r="J19" s="333">
        <f>SUM('E Honorarberechnung'!Q110:R110)</f>
        <v>0</v>
      </c>
      <c r="K19" s="333">
        <f>IF('E Honorarberechnung'!$O$75,I19+J19,0)</f>
        <v>60559.44</v>
      </c>
      <c r="L19" s="700">
        <f>IF($K$30=0,0,IF(AND('E Honorarberechnung'!$O$75,'E Honorarberechnung'!$L$76,'E Honorarberechnung'!$O$76),'E Honorarberechnung'!$I$76*K19,IF(AND('E Honorarberechnung'!$O$75,'E Honorarberechnung'!$L$77,'E Honorarberechnung'!$O$77),'E Honorarberechnung'!$I$77/$K$30*K19,IF(AND('E Honorarberechnung'!$O$75,'E Honorarberechnung'!$L$78,'E Honorarberechnung'!O80),'E Honorarberechnung'!J80,0))))</f>
        <v>0</v>
      </c>
      <c r="M19" s="333">
        <f t="shared" ref="M19:M28" si="0">SUM(K19:L19)</f>
        <v>60559.44</v>
      </c>
      <c r="N19" s="333">
        <f>+M19*'E Honorarberechnung'!$I$98</f>
        <v>11506.293600000001</v>
      </c>
      <c r="O19" s="334">
        <f t="shared" ref="O19:O28" si="1">+M19+N19</f>
        <v>72065.733600000007</v>
      </c>
    </row>
    <row r="20" spans="1:21" s="1" customFormat="1">
      <c r="A20" s="483"/>
      <c r="B20" s="331" t="str">
        <f>IF(Projektgrundlagen!$I$22,"Lph 3",IF(Projektgrundlagen!$I$23,"Lst 1C",IF(Projektgrundlagen!$I$24,"Lph 3","")))</f>
        <v>Lst 1C</v>
      </c>
      <c r="C20" s="332" t="str">
        <f>'E Honorarberechnung'!D81</f>
        <v xml:space="preserve">Entwurfsplanung </v>
      </c>
      <c r="D20" s="333">
        <f>'StB-C1 Grundlstg'!I84+'HB-C1 Grundlstg Land'!I66+'HB-C2 Grundlstg Bund'!I68</f>
        <v>16</v>
      </c>
      <c r="E20" s="333">
        <f>'StB-C1 Grundlstg'!J84+'HB-C1 Grundlstg Land'!J66+'HB-C2 Grundlstg Bund'!J68</f>
        <v>16</v>
      </c>
      <c r="F20" s="699">
        <f>IF($S$11=0,0,E20/100*(1-$S$11))</f>
        <v>0</v>
      </c>
      <c r="G20" s="333">
        <f>IF('E Honorarberechnung'!$J$97=0,0,IF(F20=0,'E Honorarberechnung'!$J$38*E20/100,'E Honorarberechnung'!$J$38*F20))</f>
        <v>96895.104000000007</v>
      </c>
      <c r="H20" s="333">
        <f>IF($U$11=0,0,IF($U$11="Minderung",G20*(1-'E Honorarberechnung'!$I$42/100),G20*(1+'E Honorarberechnung'!$I$43/100)))</f>
        <v>0</v>
      </c>
      <c r="I20" s="333">
        <f>IF(H20=0,IF('E Honorarberechnung'!$J$56&gt;0,(1+('E Honorarberechnung'!$I$55/100))*G20,G20),IF('E Honorarberechnung'!$J$56&gt;0,(1+'E Honorarberechnung'!$I$55/100)*H20,H20))</f>
        <v>96895.104000000007</v>
      </c>
      <c r="J20" s="333">
        <f>SUM('E Honorarberechnung'!Q111:R111)</f>
        <v>0</v>
      </c>
      <c r="K20" s="333">
        <f>IF('E Honorarberechnung'!$O$75,I20+J20,0)</f>
        <v>96895.104000000007</v>
      </c>
      <c r="L20" s="700">
        <f>IF($K$30=0,0,IF(AND('E Honorarberechnung'!$O$75,'E Honorarberechnung'!$L$76,'E Honorarberechnung'!$O$76),'E Honorarberechnung'!$I$76*K20,IF(AND('E Honorarberechnung'!$O$75,'E Honorarberechnung'!$L$77,'E Honorarberechnung'!$O$77),'E Honorarberechnung'!$I$77/$K$30*K20,IF(AND('E Honorarberechnung'!$O$75,'E Honorarberechnung'!$L$78,'E Honorarberechnung'!O81),'E Honorarberechnung'!J81,0))))</f>
        <v>0</v>
      </c>
      <c r="M20" s="333">
        <f t="shared" si="0"/>
        <v>96895.104000000007</v>
      </c>
      <c r="N20" s="333">
        <f>+M20*'E Honorarberechnung'!$I$98</f>
        <v>18410.069760000002</v>
      </c>
      <c r="O20" s="334">
        <f t="shared" si="1"/>
        <v>115305.17376000001</v>
      </c>
    </row>
    <row r="21" spans="1:21" s="1" customFormat="1">
      <c r="A21" s="483"/>
      <c r="B21" s="331" t="str">
        <f>IF(Projektgrundlagen!$I$22,"Lph 4",IF(Projektgrundlagen!$I$23,"Lst 1D",IF(Projektgrundlagen!$I$24,"Lph 4","")))</f>
        <v>Lst 1D</v>
      </c>
      <c r="C21" s="332" t="str">
        <f>'E Honorarberechnung'!D82</f>
        <v xml:space="preserve">Genehmigungsplanung </v>
      </c>
      <c r="D21" s="333">
        <f>'StB-C1 Grundlstg'!I95+'HB-C1 Grundlstg Land'!I76+'HB-C2 Grundlstg Bund'!I78</f>
        <v>4</v>
      </c>
      <c r="E21" s="333">
        <f>'StB-C1 Grundlstg'!J95+'HB-C1 Grundlstg Land'!J76+'HB-C2 Grundlstg Bund'!J78</f>
        <v>4</v>
      </c>
      <c r="F21" s="699">
        <f>IF($S$11=0,0,E21/100*(1-$S$11))</f>
        <v>0</v>
      </c>
      <c r="G21" s="333">
        <f>IF('E Honorarberechnung'!$J$97=0,0,IF(F21=0,'E Honorarberechnung'!$J$38*E21/100,'E Honorarberechnung'!$J$38*F21))</f>
        <v>24223.776000000002</v>
      </c>
      <c r="H21" s="333">
        <f>IF($U$11=0,0,IF($U$11="Minderung",G21*(1-'E Honorarberechnung'!$I$42/100),G21*(1+'E Honorarberechnung'!$I$43/100)))</f>
        <v>0</v>
      </c>
      <c r="I21" s="333">
        <f>IF(H21=0,IF('E Honorarberechnung'!$J$56&gt;0,(1+('E Honorarberechnung'!$I$55/100))*G21,G21),IF('E Honorarberechnung'!$J$56&gt;0,(1+'E Honorarberechnung'!$I$55/100)*H21,H21))</f>
        <v>24223.776000000002</v>
      </c>
      <c r="J21" s="333">
        <f>SUM('E Honorarberechnung'!Q112:R112)</f>
        <v>0</v>
      </c>
      <c r="K21" s="333">
        <f>IF('E Honorarberechnung'!$O$75,I21+J21,0)</f>
        <v>24223.776000000002</v>
      </c>
      <c r="L21" s="700">
        <f>IF($K$30=0,0,IF(AND('E Honorarberechnung'!$O$75,'E Honorarberechnung'!$L$76,'E Honorarberechnung'!$O$76),'E Honorarberechnung'!$I$76*K21,IF(AND('E Honorarberechnung'!$O$75,'E Honorarberechnung'!$L$77,'E Honorarberechnung'!$O$77),'E Honorarberechnung'!$I$77/$K$30*K21,IF(AND('E Honorarberechnung'!$O$75,'E Honorarberechnung'!$L$78,'E Honorarberechnung'!O82),'E Honorarberechnung'!J82,0))))</f>
        <v>0</v>
      </c>
      <c r="M21" s="333">
        <f t="shared" si="0"/>
        <v>24223.776000000002</v>
      </c>
      <c r="N21" s="333">
        <f>+M21*'E Honorarberechnung'!$I$98</f>
        <v>4602.5174400000005</v>
      </c>
      <c r="O21" s="334">
        <f t="shared" si="1"/>
        <v>28826.293440000001</v>
      </c>
    </row>
    <row r="22" spans="1:21" s="1" customFormat="1">
      <c r="A22" s="483"/>
      <c r="B22" s="331" t="str">
        <f>IF(Projektgrundlagen!$I$22,"",IF(Projektgrundlagen!$I$23,"",IF(Projektgrundlagen!$I$24,"Lst 1","")))</f>
        <v/>
      </c>
      <c r="C22" s="332" t="str">
        <f>IF(Projektgrundlagen!$I$22,"",IF(Projektgrundlagen!$I$23,"",IF(Projektgrundlagen!$I$24,"Besondere Leistungen","")))</f>
        <v/>
      </c>
      <c r="D22" s="333"/>
      <c r="E22" s="333"/>
      <c r="F22" s="699"/>
      <c r="G22" s="333">
        <f>IF('E Honorarberechnung'!$J$97=0,0,IF(F22=0,'E Honorarberechnung'!$J$38*E22/100,'E Honorarberechnung'!$J$38*F22))</f>
        <v>0</v>
      </c>
      <c r="H22" s="333">
        <f>IF($U$11=0,0,IF($U$11="Minderung",G22*(1-'E Honorarberechnung'!$I$42/100),G22*(1+'E Honorarberechnung'!$I$43/100)))</f>
        <v>0</v>
      </c>
      <c r="I22" s="333">
        <f>IF(H22=0,IF('E Honorarberechnung'!$J$56&gt;0,(1+('E Honorarberechnung'!$I$55/100))*G22,G22),IF('E Honorarberechnung'!$J$56&gt;0,(1+'E Honorarberechnung'!$I$55/100)*H22,H22))</f>
        <v>0</v>
      </c>
      <c r="J22" s="333">
        <f>SUM('E Honorarberechnung'!S112)</f>
        <v>0</v>
      </c>
      <c r="K22" s="333">
        <f>IF('E Honorarberechnung'!$O$75,I22+J22,0)</f>
        <v>0</v>
      </c>
      <c r="L22" s="700">
        <f>IF($K$30=0,0,IF(AND('E Honorarberechnung'!$O$75,'E Honorarberechnung'!$L$76,'E Honorarberechnung'!$O$76),'E Honorarberechnung'!$I$76*K22,IF(AND('E Honorarberechnung'!$O$75,'E Honorarberechnung'!$L$77,'E Honorarberechnung'!$O$77),'E Honorarberechnung'!$I$77/$K$30*K22,IF(AND('E Honorarberechnung'!$O$75,'E Honorarberechnung'!$L$78,'E Honorarberechnung'!O83),'E Honorarberechnung'!J83,0))))</f>
        <v>0</v>
      </c>
      <c r="M22" s="333">
        <f t="shared" si="0"/>
        <v>0</v>
      </c>
      <c r="N22" s="333">
        <f>+M22*'E Honorarberechnung'!$I$98</f>
        <v>0</v>
      </c>
      <c r="O22" s="334">
        <f t="shared" si="1"/>
        <v>0</v>
      </c>
    </row>
    <row r="23" spans="1:21" s="1" customFormat="1">
      <c r="A23" s="483"/>
      <c r="B23" s="331" t="str">
        <f>IF(Projektgrundlagen!$I$22,"Lph 5",IF(Projektgrundlagen!$I$23,"Lst 2",IF(Projektgrundlagen!$I$24,"Lst 2","")))</f>
        <v>Lst 2</v>
      </c>
      <c r="C23" s="332" t="str">
        <f>'E Honorarberechnung'!D84</f>
        <v xml:space="preserve">Ausführungsplanung </v>
      </c>
      <c r="D23" s="333">
        <f>'StB-C1 Grundlstg'!I118+'HB-C1 Grundlstg Land'!I91+'HB-C2 Grundlstg Bund'!I95</f>
        <v>25</v>
      </c>
      <c r="E23" s="333">
        <f>'StB-C1 Grundlstg'!J118+'HB-C1 Grundlstg Land'!J91+'HB-C2 Grundlstg Bund'!J95</f>
        <v>25</v>
      </c>
      <c r="F23" s="699">
        <f>IF($S$11=0,0,E23/100*(1-$S$11))</f>
        <v>0</v>
      </c>
      <c r="G23" s="333">
        <f>IF('E Honorarberechnung'!$J$97=0,0,IF(F23=0,'E Honorarberechnung'!$J$38*E23/100,'E Honorarberechnung'!$J$38*F23))</f>
        <v>151398.6</v>
      </c>
      <c r="H23" s="333">
        <f>IF($U$11=0,0,IF($U$11="Minderung",G23*(1-'E Honorarberechnung'!$I$42/100),G23*(1+'E Honorarberechnung'!$I$43/100)))</f>
        <v>0</v>
      </c>
      <c r="I23" s="333">
        <f>IF(H23=0,IF('E Honorarberechnung'!$J$56&gt;0,(1+('E Honorarberechnung'!$I$55/100))*G23,G23),IF('E Honorarberechnung'!$J$56&gt;0,(1+'E Honorarberechnung'!$I$55/100)*H23,H23))</f>
        <v>151398.6</v>
      </c>
      <c r="J23" s="333">
        <f>SUM('E Honorarberechnung'!Q113:S113)</f>
        <v>0</v>
      </c>
      <c r="K23" s="333">
        <f>IF('E Honorarberechnung'!$O$75,I23+J23,0)</f>
        <v>151398.6</v>
      </c>
      <c r="L23" s="700">
        <f>IF($K$30=0,0,IF(AND('E Honorarberechnung'!$O$75,'E Honorarberechnung'!$L$76,'E Honorarberechnung'!$O$76),'E Honorarberechnung'!$I$76*K23,IF(AND('E Honorarberechnung'!$O$75,'E Honorarberechnung'!$L$77,'E Honorarberechnung'!$O$77),'E Honorarberechnung'!$I$77/$K$30*K23,IF(AND('E Honorarberechnung'!$O$75,'E Honorarberechnung'!$L$78,'E Honorarberechnung'!O84),'E Honorarberechnung'!J84,0))))</f>
        <v>0</v>
      </c>
      <c r="M23" s="333">
        <f t="shared" si="0"/>
        <v>151398.6</v>
      </c>
      <c r="N23" s="333">
        <f>+M23*'E Honorarberechnung'!$I$98</f>
        <v>28765.734</v>
      </c>
      <c r="O23" s="334">
        <f t="shared" si="1"/>
        <v>180164.334</v>
      </c>
    </row>
    <row r="24" spans="1:21" s="1" customFormat="1">
      <c r="A24" s="483"/>
      <c r="B24" s="331" t="str">
        <f>IF(Projektgrundlagen!$I$22,"Lph 6",IF(Projektgrundlagen!$I$23,"Lst 3A",IF(Projektgrundlagen!$I$24,"Lph 6","")))</f>
        <v>Lst 3A</v>
      </c>
      <c r="C24" s="332" t="str">
        <f>'E Honorarberechnung'!D85</f>
        <v>Vorbereitung der Vergabe</v>
      </c>
      <c r="D24" s="333">
        <f>'StB-C1 Grundlstg'!I145+'HB-C1 Grundlstg Land'!I109+'HB-C2 Grundlstg Bund'!I113</f>
        <v>7</v>
      </c>
      <c r="E24" s="333">
        <f>'StB-C1 Grundlstg'!J145+'HB-C1 Grundlstg Land'!J109+'HB-C2 Grundlstg Bund'!J113</f>
        <v>6.9</v>
      </c>
      <c r="F24" s="699">
        <f>IF($S$11=0,0,E24/100*(1-$S$11))</f>
        <v>0</v>
      </c>
      <c r="G24" s="333">
        <f>IF('E Honorarberechnung'!$J$97=0,0,IF(F24=0,'E Honorarberechnung'!$J$38*E24/100,'E Honorarberechnung'!$J$38*F24))</f>
        <v>41786.013600000006</v>
      </c>
      <c r="H24" s="333">
        <f>IF($U$11=0,0,IF($U$11="Minderung",G24*(1-'E Honorarberechnung'!$I$42/100),G24*(1+'E Honorarberechnung'!$I$43/100)))</f>
        <v>0</v>
      </c>
      <c r="I24" s="333">
        <f>IF(H24=0,IF('E Honorarberechnung'!$J$56&gt;0,(1+('E Honorarberechnung'!$I$55/100))*G24,G24),IF('E Honorarberechnung'!$J$56&gt;0,(1+'E Honorarberechnung'!$I$55/100)*H24,H24))</f>
        <v>41786.013600000006</v>
      </c>
      <c r="J24" s="333">
        <f>SUM('E Honorarberechnung'!Q114:R114)</f>
        <v>0</v>
      </c>
      <c r="K24" s="333">
        <f>IF('E Honorarberechnung'!$O$75,I24+J24,0)</f>
        <v>41786.013600000006</v>
      </c>
      <c r="L24" s="700">
        <f>IF($K$30=0,0,IF(AND('E Honorarberechnung'!$O$75,'E Honorarberechnung'!$L$76,'E Honorarberechnung'!$O$76),'E Honorarberechnung'!$I$76*K24,IF(AND('E Honorarberechnung'!$O$75,'E Honorarberechnung'!$L$77,'E Honorarberechnung'!$O$77),'E Honorarberechnung'!$I$77/$K$30*K24,IF(AND('E Honorarberechnung'!$O$75,'E Honorarberechnung'!$L$78,'E Honorarberechnung'!O85),'E Honorarberechnung'!J85,0))))</f>
        <v>0</v>
      </c>
      <c r="M24" s="333">
        <f t="shared" si="0"/>
        <v>41786.013600000006</v>
      </c>
      <c r="N24" s="333">
        <f>+M24*'E Honorarberechnung'!$I$98</f>
        <v>7939.3425840000009</v>
      </c>
      <c r="O24" s="334">
        <f t="shared" si="1"/>
        <v>49725.356184000004</v>
      </c>
    </row>
    <row r="25" spans="1:21" s="1" customFormat="1">
      <c r="A25" s="483"/>
      <c r="B25" s="331" t="str">
        <f>IF(Projektgrundlagen!$I$22,"Lph 7",IF(Projektgrundlagen!$I$23,"Lst 3B",IF(Projektgrundlagen!$I$24,"Lph 7","")))</f>
        <v>Lst 3B</v>
      </c>
      <c r="C25" s="332" t="str">
        <f>'E Honorarberechnung'!D86</f>
        <v>Mitwirkung bei der Vergabe</v>
      </c>
      <c r="D25" s="333">
        <f>'StB-C1 Grundlstg'!I174+'HB-C1 Grundlstg Land'!I130+'HB-C2 Grundlstg Bund'!I134</f>
        <v>3.0000000000000004</v>
      </c>
      <c r="E25" s="333">
        <f>'StB-C1 Grundlstg'!J174+'HB-C1 Grundlstg Land'!J130+'HB-C2 Grundlstg Bund'!J134</f>
        <v>2</v>
      </c>
      <c r="F25" s="699">
        <f>IF($S$11=0,0,E25/100)</f>
        <v>0</v>
      </c>
      <c r="G25" s="333">
        <f>IF('E Honorarberechnung'!$J$97=0,0,IF(F25=0,'E Honorarberechnung'!$J$38*E25/100,'E Honorarberechnung'!$J$38*F25))</f>
        <v>12111.888000000001</v>
      </c>
      <c r="H25" s="333">
        <f>IF($U$11=0,0,IF($U$11="Minderung",G25*(1-'E Honorarberechnung'!$I$42/100),G25*(1+'E Honorarberechnung'!$I$43/100)))</f>
        <v>0</v>
      </c>
      <c r="I25" s="333">
        <f>IF(H25=0,IF('E Honorarberechnung'!$J$56&gt;0,(1+('E Honorarberechnung'!$I$55/100))*G25,G25),IF('E Honorarberechnung'!$J$56&gt;0,(1+'E Honorarberechnung'!$I$55/100)*H25,H25))</f>
        <v>12111.888000000001</v>
      </c>
      <c r="J25" s="333">
        <f>SUM('E Honorarberechnung'!Q115:R115)</f>
        <v>0</v>
      </c>
      <c r="K25" s="333">
        <f>IF('E Honorarberechnung'!$O$75,I25+J25,0)</f>
        <v>12111.888000000001</v>
      </c>
      <c r="L25" s="700">
        <f>IF($K$30=0,0,IF(AND('E Honorarberechnung'!$O$75,'E Honorarberechnung'!$L$76,'E Honorarberechnung'!$O$76),'E Honorarberechnung'!$I$76*K25,IF(AND('E Honorarberechnung'!$O$75,'E Honorarberechnung'!$L$77,'E Honorarberechnung'!$O$77),'E Honorarberechnung'!$I$77/$K$30*K25,IF(AND('E Honorarberechnung'!$O$75,'E Honorarberechnung'!$L$78,'E Honorarberechnung'!O86),'E Honorarberechnung'!J86,0))))</f>
        <v>0</v>
      </c>
      <c r="M25" s="333">
        <f t="shared" si="0"/>
        <v>12111.888000000001</v>
      </c>
      <c r="N25" s="333">
        <f>+M25*'E Honorarberechnung'!$I$98</f>
        <v>2301.2587200000003</v>
      </c>
      <c r="O25" s="334">
        <f t="shared" si="1"/>
        <v>14413.146720000001</v>
      </c>
      <c r="S25"/>
      <c r="T25"/>
      <c r="U25"/>
    </row>
    <row r="26" spans="1:21" s="1" customFormat="1">
      <c r="A26" s="483"/>
      <c r="B26" s="331" t="str">
        <f>IF(Projektgrundlagen!$I$22,"",IF(Projektgrundlagen!$I$23,"",IF(Projektgrundlagen!$I$24,"Lst 3","")))</f>
        <v/>
      </c>
      <c r="C26" s="332" t="str">
        <f>IF(Projektgrundlagen!$I$22,"",IF(Projektgrundlagen!$I$23,"",IF(Projektgrundlagen!$I$24,"Besondere Leistungen","")))</f>
        <v/>
      </c>
      <c r="D26" s="333"/>
      <c r="E26" s="333"/>
      <c r="F26" s="699"/>
      <c r="G26" s="333">
        <f>IF('E Honorarberechnung'!$J$97=0,0,IF(F26=0,'E Honorarberechnung'!$J$38*E26/100,'E Honorarberechnung'!$J$38*F26))</f>
        <v>0</v>
      </c>
      <c r="H26" s="333">
        <f>IF($U$11=0,0,IF($U$11="Minderung",G26*(1-'E Honorarberechnung'!$I$42/100),G26*(1+'E Honorarberechnung'!$I$43/100)))</f>
        <v>0</v>
      </c>
      <c r="I26" s="333">
        <f>IF(H26=0,IF('E Honorarberechnung'!$J$56&gt;0,(1+('E Honorarberechnung'!$I$55/100))*G26,G26),IF('E Honorarberechnung'!$J$56&gt;0,(1+'E Honorarberechnung'!$I$55/100)*H26,H26))</f>
        <v>0</v>
      </c>
      <c r="J26" s="333">
        <f>SUM('E Honorarberechnung'!S115)</f>
        <v>0</v>
      </c>
      <c r="K26" s="333">
        <f>IF('E Honorarberechnung'!$O$75,I26+J26,0)</f>
        <v>0</v>
      </c>
      <c r="L26" s="700">
        <f>IF($K$30=0,0,IF(AND('E Honorarberechnung'!$O$75,'E Honorarberechnung'!$L$76,'E Honorarberechnung'!$O$76),'E Honorarberechnung'!$I$76*K26,IF(AND('E Honorarberechnung'!$O$75,'E Honorarberechnung'!$L$77,'E Honorarberechnung'!$O$77),'E Honorarberechnung'!$I$77/$K$30*K26,IF(AND('E Honorarberechnung'!$O$75,'E Honorarberechnung'!$L$78,'E Honorarberechnung'!O87),'E Honorarberechnung'!J87,0))))</f>
        <v>0</v>
      </c>
      <c r="M26" s="333">
        <f t="shared" si="0"/>
        <v>0</v>
      </c>
      <c r="N26" s="333">
        <f>+M26*'E Honorarberechnung'!$I$98</f>
        <v>0</v>
      </c>
      <c r="O26" s="334">
        <f t="shared" si="1"/>
        <v>0</v>
      </c>
    </row>
    <row r="27" spans="1:21" s="1" customFormat="1">
      <c r="A27" s="483"/>
      <c r="B27" s="331" t="str">
        <f>IF(Projektgrundlagen!$I$22,"Lph 8",IF(Projektgrundlagen!$I$23,"Lst 4",IF(Projektgrundlagen!$I$24,"Lst 4","")))</f>
        <v>Lst 4</v>
      </c>
      <c r="C27" s="332" t="str">
        <f>'E Honorarberechnung'!D88</f>
        <v>Objektüberwachung</v>
      </c>
      <c r="D27" s="333">
        <f>'StB-C1 Grundlstg'!I225+'HB-C1 Grundlstg Land'!I170+'HB-C2 Grundlstg Bund'!I176</f>
        <v>30</v>
      </c>
      <c r="E27" s="333">
        <f>'StB-C1 Grundlstg'!J225+'HB-C1 Grundlstg Land'!J170+'HB-C2 Grundlstg Bund'!J176</f>
        <v>28.65</v>
      </c>
      <c r="F27" s="699">
        <f>IF($S$11=0,0,E27/100)</f>
        <v>0</v>
      </c>
      <c r="G27" s="333">
        <f>IF('E Honorarberechnung'!$J$97=0,0,IF(F27=0,'E Honorarberechnung'!$J$38*E27/100,'E Honorarberechnung'!$J$38*F27))</f>
        <v>173502.79559999998</v>
      </c>
      <c r="H27" s="333">
        <f>IF($U$11=0,0,IF($U$11="Minderung",G27*(1-'E Honorarberechnung'!$I$42/100),G27*(1+'E Honorarberechnung'!$I$43/100)))</f>
        <v>0</v>
      </c>
      <c r="I27" s="333">
        <f>IF(H27=0,IF('E Honorarberechnung'!$J$56&gt;0,(1+('E Honorarberechnung'!$I$55/100))*G27,G27+'E Honorarberechnung'!J59),IF('E Honorarberechnung'!$J$56&gt;0,(1+'E Honorarberechnung'!$I$55/100)*H27,H27+'E Honorarberechnung'!J59))</f>
        <v>173502.79559999998</v>
      </c>
      <c r="J27" s="333">
        <f>SUM('E Honorarberechnung'!Q116:S116)</f>
        <v>0</v>
      </c>
      <c r="K27" s="333">
        <f>IF('E Honorarberechnung'!$O$75,I27+J27,0)</f>
        <v>173502.79559999998</v>
      </c>
      <c r="L27" s="700">
        <f>IF($K$30=0,0,IF(AND('E Honorarberechnung'!$O$75,'E Honorarberechnung'!$L$76,'E Honorarberechnung'!$O$76),'E Honorarberechnung'!$I$76*K27,IF(AND('E Honorarberechnung'!$O$75,'E Honorarberechnung'!$L$77,'E Honorarberechnung'!$O$77),'E Honorarberechnung'!$I$77/$K$30*K27,IF(AND('E Honorarberechnung'!$O$75,'E Honorarberechnung'!$L$78,'E Honorarberechnung'!O88),'E Honorarberechnung'!J88,0))))</f>
        <v>0</v>
      </c>
      <c r="M27" s="333">
        <f t="shared" si="0"/>
        <v>173502.79559999998</v>
      </c>
      <c r="N27" s="333">
        <f>+M27*'E Honorarberechnung'!$I$98</f>
        <v>32965.531164</v>
      </c>
      <c r="O27" s="334">
        <f t="shared" si="1"/>
        <v>206468.326764</v>
      </c>
    </row>
    <row r="28" spans="1:21" s="1" customFormat="1">
      <c r="A28" s="483"/>
      <c r="B28" s="335" t="str">
        <f>IF(Projektgrundlagen!$I$22,"Lph 9",IF(Projektgrundlagen!$I$23,"Lst 5",IF(Projektgrundlagen!$I$24,"Lst 5","")))</f>
        <v>Lst 5</v>
      </c>
      <c r="C28" s="336" t="str">
        <f>'E Honorarberechnung'!D89</f>
        <v>Objektbetreuung</v>
      </c>
      <c r="D28" s="337">
        <f>'StB-C1 Grundlstg'!I238+'HB-C1 Grundlstg Land'!I179+'HB-C2 Grundlstg Bund'!I185</f>
        <v>2</v>
      </c>
      <c r="E28" s="337">
        <f>'StB-C1 Grundlstg'!J238+'HB-C1 Grundlstg Land'!J179+'HB-C2 Grundlstg Bund'!J185</f>
        <v>0</v>
      </c>
      <c r="F28" s="701">
        <f>IF($S$11=0,0,E28/100)</f>
        <v>0</v>
      </c>
      <c r="G28" s="337">
        <f>IF('E Honorarberechnung'!$J$97=0,0,IF(F28=0,'E Honorarberechnung'!$J$38*E28/100,'E Honorarberechnung'!$J$38*F28))</f>
        <v>0</v>
      </c>
      <c r="H28" s="337">
        <f>IF($U$11=0,0,IF($U$11="Minderung",G28*(1-'E Honorarberechnung'!$I$42/100),G28*(1+'E Honorarberechnung'!$I$43/100)))</f>
        <v>0</v>
      </c>
      <c r="I28" s="337">
        <f>IF(H28=0,IF('E Honorarberechnung'!$J$56&gt;0,(1+('E Honorarberechnung'!$I$55/100))*G28,G28),IF('E Honorarberechnung'!$J$56&gt;0,(1+'E Honorarberechnung'!$I$55/100)*H28,H28))</f>
        <v>0</v>
      </c>
      <c r="J28" s="337">
        <f>SUM('E Honorarberechnung'!Q117:S117)</f>
        <v>0</v>
      </c>
      <c r="K28" s="337">
        <f>IF('E Honorarberechnung'!$O$75,I28+J28,0)</f>
        <v>0</v>
      </c>
      <c r="L28" s="702">
        <f>IF($K$30=0,0,IF(AND('E Honorarberechnung'!$O$75,'E Honorarberechnung'!$L$76,'E Honorarberechnung'!$O$76),'E Honorarberechnung'!$I$76*K28,IF(AND('E Honorarberechnung'!$O$75,'E Honorarberechnung'!$L$77,'E Honorarberechnung'!$O$77),'E Honorarberechnung'!$I$77/$K$30*K28,IF(AND('E Honorarberechnung'!$O$75,'E Honorarberechnung'!$L$78,'E Honorarberechnung'!O89),'E Honorarberechnung'!J89,0))))</f>
        <v>0</v>
      </c>
      <c r="M28" s="337">
        <f t="shared" si="0"/>
        <v>0</v>
      </c>
      <c r="N28" s="337">
        <f>+M28*'E Honorarberechnung'!$I$98</f>
        <v>0</v>
      </c>
      <c r="O28" s="471">
        <f t="shared" si="1"/>
        <v>0</v>
      </c>
    </row>
    <row r="29" spans="1:21" s="137" customFormat="1" ht="17.25" thickBot="1">
      <c r="A29" s="546"/>
      <c r="B29" s="94"/>
      <c r="C29" s="94"/>
      <c r="D29" s="94"/>
      <c r="E29" s="94"/>
      <c r="F29" s="94"/>
      <c r="G29" s="94"/>
      <c r="H29" s="94"/>
      <c r="I29" s="94"/>
      <c r="J29" s="94"/>
      <c r="K29" s="362"/>
      <c r="L29" s="131"/>
      <c r="M29" s="136"/>
    </row>
    <row r="30" spans="1:21" s="20" customFormat="1" ht="26.45" customHeight="1" thickBot="1">
      <c r="A30" s="485"/>
      <c r="B30" s="508" t="s">
        <v>67</v>
      </c>
      <c r="C30" s="924"/>
      <c r="D30" s="925">
        <f>SUM(D18:D28)</f>
        <v>100</v>
      </c>
      <c r="E30" s="925">
        <f>SUM(E18:E28)</f>
        <v>95.550000000000011</v>
      </c>
      <c r="F30" s="926">
        <f>SUM(F18:F28)</f>
        <v>0</v>
      </c>
      <c r="G30" s="927">
        <f>SUM(G18:G28)</f>
        <v>578645.44919999992</v>
      </c>
      <c r="H30" s="927">
        <f t="shared" ref="H30:O30" si="2">SUM(H18:H28)</f>
        <v>0</v>
      </c>
      <c r="I30" s="927">
        <f>SUM(I18:I28)</f>
        <v>578645.44919999992</v>
      </c>
      <c r="J30" s="928">
        <f t="shared" si="2"/>
        <v>0</v>
      </c>
      <c r="K30" s="927">
        <f>SUM(K18:K28)</f>
        <v>578645.44919999992</v>
      </c>
      <c r="L30" s="928">
        <f t="shared" si="2"/>
        <v>0</v>
      </c>
      <c r="M30" s="928">
        <f t="shared" si="2"/>
        <v>578645.44919999992</v>
      </c>
      <c r="N30" s="929">
        <f t="shared" si="2"/>
        <v>109942.63534800001</v>
      </c>
      <c r="O30" s="837">
        <f t="shared" si="2"/>
        <v>688588.08454800001</v>
      </c>
    </row>
    <row r="31" spans="1:21" s="1" customFormat="1" ht="15" customHeight="1">
      <c r="A31" s="483"/>
      <c r="J31" s="10"/>
    </row>
    <row r="32" spans="1:21"/>
    <row r="33"/>
    <row r="34"/>
    <row r="35"/>
  </sheetData>
  <sheetProtection sheet="1" formatRows="0"/>
  <mergeCells count="20">
    <mergeCell ref="B6:C6"/>
    <mergeCell ref="P2:P9"/>
    <mergeCell ref="B7:C7"/>
    <mergeCell ref="B8:C8"/>
    <mergeCell ref="B16:C16"/>
    <mergeCell ref="D6:I6"/>
    <mergeCell ref="D7:O7"/>
    <mergeCell ref="E14:F14"/>
    <mergeCell ref="B2:I2"/>
    <mergeCell ref="B4:I4"/>
    <mergeCell ref="B3:I3"/>
    <mergeCell ref="S8:U8"/>
    <mergeCell ref="G13:H14"/>
    <mergeCell ref="D15:I15"/>
    <mergeCell ref="B15:C15"/>
    <mergeCell ref="D9:O9"/>
    <mergeCell ref="D8:O8"/>
    <mergeCell ref="B9:C9"/>
    <mergeCell ref="M15:M16"/>
    <mergeCell ref="O15:O16"/>
  </mergeCells>
  <pageMargins left="0.39370078740157483" right="0.19685039370078741" top="0.39370078740157483" bottom="0.47244094488188981" header="0.31496062992125984" footer="0.31496062992125984"/>
  <pageSetup paperSize="9" scale="69" fitToHeight="0" orientation="landscape" r:id="rId1"/>
  <headerFooter scaleWithDoc="0">
    <oddFooter>&amp;L&amp;8©  VHF Bayern - Stand Januar 2024&amp;R&amp;P</oddFooter>
  </headerFooter>
  <ignoredErrors>
    <ignoredError sqref="I27" formula="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3">
    <tabColor theme="0" tint="-0.14999847407452621"/>
    <pageSetUpPr fitToPage="1"/>
  </sheetPr>
  <dimension ref="A1:M52"/>
  <sheetViews>
    <sheetView showGridLines="0" zoomScaleNormal="100" zoomScaleSheetLayoutView="115" zoomScalePageLayoutView="50" workbookViewId="0">
      <selection activeCell="D6" sqref="D6:F6"/>
    </sheetView>
  </sheetViews>
  <sheetFormatPr baseColWidth="10" defaultColWidth="0" defaultRowHeight="16.5" zeroHeight="1"/>
  <cols>
    <col min="1" max="1" width="5.7109375" style="486" customWidth="1"/>
    <col min="2" max="2" width="7.85546875" customWidth="1"/>
    <col min="3" max="3" width="14.85546875" customWidth="1"/>
    <col min="4" max="4" width="7.5703125" customWidth="1"/>
    <col min="5" max="5" width="19" customWidth="1"/>
    <col min="6" max="6" width="5.7109375" customWidth="1"/>
    <col min="7" max="7" width="19" customWidth="1"/>
    <col min="8" max="8" width="10.5703125" customWidth="1"/>
    <col min="9" max="9" width="19" customWidth="1"/>
    <col min="10" max="10" width="2.7109375" customWidth="1"/>
    <col min="11" max="11" width="11.42578125" style="160" hidden="1" customWidth="1"/>
    <col min="12" max="16384" width="11.42578125" hidden="1"/>
  </cols>
  <sheetData>
    <row r="1" spans="1:13"/>
    <row r="2" spans="1:13" s="1" customFormat="1" ht="18">
      <c r="A2" s="483"/>
      <c r="B2" s="1276" t="str">
        <f>IF(Projektgrundlagen!B2="","",Projektgrundlagen!B2)</f>
        <v>Objektplanung Freianlagen</v>
      </c>
      <c r="C2" s="1276"/>
      <c r="D2" s="1276"/>
      <c r="E2" s="1276"/>
      <c r="F2" s="1277"/>
      <c r="G2" s="394" t="str">
        <f>IF(Projektgrundlagen!F2="","",Projektgrundlagen!F2)</f>
        <v>VII.13.4</v>
      </c>
      <c r="H2" s="1370" t="s">
        <v>212</v>
      </c>
      <c r="I2" s="1371"/>
      <c r="J2" s="1564" t="s">
        <v>181</v>
      </c>
      <c r="K2" s="383" t="s">
        <v>61</v>
      </c>
      <c r="M2" s="219" t="s">
        <v>171</v>
      </c>
    </row>
    <row r="3" spans="1:13" s="1" customFormat="1">
      <c r="A3" s="483"/>
      <c r="B3" s="1261" t="str">
        <f>IF(Projektgrundlagen!B3="","",Projektgrundlagen!B3)</f>
        <v>Landschaftspflegerische Ausführungsplanung</v>
      </c>
      <c r="C3" s="1261"/>
      <c r="D3" s="1261"/>
      <c r="E3" s="1261"/>
      <c r="F3" s="1262"/>
      <c r="G3" s="1126"/>
      <c r="H3" s="1127"/>
      <c r="I3" s="1128"/>
      <c r="J3" s="1564"/>
      <c r="K3" s="383"/>
      <c r="M3" s="219"/>
    </row>
    <row r="4" spans="1:13" s="1" customFormat="1" ht="15" customHeight="1">
      <c r="A4" s="483"/>
      <c r="B4" s="1261" t="s">
        <v>181</v>
      </c>
      <c r="C4" s="1261"/>
      <c r="D4" s="1261"/>
      <c r="E4" s="1261"/>
      <c r="F4" s="1262"/>
      <c r="G4" s="405" t="str">
        <f>IF(Projektgrundlagen!F4="","",Projektgrundlagen!F4)</f>
        <v>Vertragsnr.:</v>
      </c>
      <c r="H4" s="1316" t="str">
        <f>IF(Projektgrundlagen!G4="","",Projektgrundlagen!G4)</f>
        <v>000.780.904</v>
      </c>
      <c r="I4" s="1317"/>
      <c r="J4" s="1564"/>
      <c r="K4" s="93"/>
      <c r="M4" s="1" t="str">
        <f ca="1">MID(CELL("dateiname",A2),FIND("]",CELL("dateiname",A2))+1,255)</f>
        <v>G Honorarabrechnung</v>
      </c>
    </row>
    <row r="5" spans="1:13" s="1" customFormat="1" ht="7.5" customHeight="1">
      <c r="A5" s="483"/>
      <c r="B5" s="389"/>
      <c r="C5" s="389"/>
      <c r="D5" s="389"/>
      <c r="E5" s="389"/>
      <c r="F5" s="389"/>
      <c r="G5" s="388"/>
      <c r="H5" s="388"/>
      <c r="I5" s="388"/>
      <c r="J5" s="1564"/>
      <c r="K5" s="93"/>
    </row>
    <row r="6" spans="1:13" s="1" customFormat="1" ht="15" customHeight="1">
      <c r="A6" s="483"/>
      <c r="B6" s="1376" t="str">
        <f>IF(Projektgrundlagen!B6="","",Projektgrundlagen!B6)</f>
        <v>Maßnahmennr:</v>
      </c>
      <c r="C6" s="1377"/>
      <c r="D6" s="1378" t="str">
        <f>IF(Projektgrundlagen!E6="","",Projektgrundlagen!E6)</f>
        <v>B21H E090060001</v>
      </c>
      <c r="E6" s="1378"/>
      <c r="F6" s="1378"/>
      <c r="G6" s="397" t="str">
        <f>IF(Projektgrundlagen!F6="","",Projektgrundlagen!F6)</f>
        <v>Vergabenr.:</v>
      </c>
      <c r="H6" s="1372" t="str">
        <f>IF(Projektgrundlagen!G6="","",Projektgrundlagen!G6)</f>
        <v>25-131224</v>
      </c>
      <c r="I6" s="1373"/>
      <c r="J6" s="1564"/>
      <c r="K6" s="93"/>
    </row>
    <row r="7" spans="1:13" s="1" customFormat="1" ht="15" customHeight="1">
      <c r="A7" s="483"/>
      <c r="B7" s="1284" t="str">
        <f>IF(Projektgrundlagen!B7="","",Projektgrundlagen!B7)</f>
        <v>Maßnahme:</v>
      </c>
      <c r="C7" s="1285"/>
      <c r="D7" s="1374" t="str">
        <f>IF(Projektgrundlagen!E7="","",Projektgrundlagen!E7)</f>
        <v>Straßenmeisterei Landshut, Neubau</v>
      </c>
      <c r="E7" s="1374"/>
      <c r="F7" s="1374"/>
      <c r="G7" s="1374"/>
      <c r="H7" s="1374"/>
      <c r="I7" s="1375"/>
      <c r="J7" s="1564"/>
      <c r="K7" s="93"/>
    </row>
    <row r="8" spans="1:13" s="1" customFormat="1" ht="15" customHeight="1">
      <c r="A8" s="483"/>
      <c r="B8" s="1284"/>
      <c r="C8" s="1285"/>
      <c r="D8" s="1320" t="str">
        <f>IF(Projektgrundlagen!E8="","",Projektgrundlagen!E8)</f>
        <v/>
      </c>
      <c r="E8" s="1320"/>
      <c r="F8" s="1320"/>
      <c r="G8" s="1320"/>
      <c r="H8" s="1320"/>
      <c r="I8" s="1321"/>
      <c r="J8" s="1564"/>
      <c r="K8" s="93"/>
    </row>
    <row r="9" spans="1:13" s="1" customFormat="1" ht="15" customHeight="1">
      <c r="A9" s="483"/>
      <c r="B9" s="1259" t="s">
        <v>124</v>
      </c>
      <c r="C9" s="1260"/>
      <c r="D9" s="1316" t="str">
        <f>IF(Projektgrundlagen!E9="","",Projektgrundlagen!E9)</f>
        <v/>
      </c>
      <c r="E9" s="1316"/>
      <c r="F9" s="1316"/>
      <c r="G9" s="1316"/>
      <c r="H9" s="1316"/>
      <c r="I9" s="1317"/>
      <c r="J9" s="1564"/>
      <c r="K9" s="93"/>
    </row>
    <row r="10" spans="1:13" s="1" customFormat="1">
      <c r="A10" s="483"/>
      <c r="B10" s="370"/>
      <c r="C10" s="392"/>
      <c r="D10" s="392"/>
      <c r="E10" s="392"/>
      <c r="F10" s="366"/>
      <c r="G10" s="367"/>
      <c r="H10" s="366"/>
      <c r="I10" s="367"/>
      <c r="K10" s="93"/>
    </row>
    <row r="11" spans="1:13" s="1" customFormat="1" ht="22.5" customHeight="1">
      <c r="A11" s="483"/>
      <c r="B11" s="862" t="str">
        <f>"Honorarabrechnung "&amp;IF(Projektgrundlagen!I22,"Straßenbau",("Hochbau - "&amp;IF(Projektgrundlagen!I23,"Land","Bund")))</f>
        <v>Honorarabrechnung Hochbau - Land</v>
      </c>
      <c r="C11" s="682"/>
      <c r="D11" s="682"/>
      <c r="E11" s="682"/>
      <c r="F11" s="682"/>
      <c r="G11" s="682"/>
      <c r="H11" s="682"/>
      <c r="I11" s="682"/>
      <c r="K11" s="93"/>
    </row>
    <row r="12" spans="1:13" s="1" customFormat="1" ht="7.15" customHeight="1">
      <c r="A12" s="483"/>
      <c r="B12" s="680"/>
      <c r="C12" s="510"/>
      <c r="D12" s="510"/>
      <c r="E12" s="510"/>
      <c r="F12" s="510"/>
      <c r="G12" s="510"/>
      <c r="H12" s="510"/>
      <c r="I12" s="510"/>
      <c r="K12" s="93"/>
    </row>
    <row r="13" spans="1:13">
      <c r="B13" s="1579" t="s">
        <v>274</v>
      </c>
      <c r="C13" s="1580"/>
      <c r="D13" s="1560"/>
      <c r="E13" s="1560"/>
      <c r="F13" s="823"/>
      <c r="G13" s="823"/>
      <c r="H13" s="823"/>
      <c r="I13" s="824"/>
    </row>
    <row r="14" spans="1:13" s="1" customFormat="1" ht="15" customHeight="1">
      <c r="A14" s="483"/>
      <c r="B14" s="202" t="s">
        <v>93</v>
      </c>
      <c r="C14" s="114"/>
      <c r="D14" s="203"/>
      <c r="E14" s="51" t="s">
        <v>94</v>
      </c>
      <c r="F14" s="56" t="s">
        <v>248</v>
      </c>
      <c r="G14" s="55"/>
      <c r="H14" s="114"/>
      <c r="I14" s="51"/>
      <c r="K14" s="93"/>
    </row>
    <row r="15" spans="1:13" s="1" customFormat="1" ht="15" customHeight="1">
      <c r="A15" s="483"/>
      <c r="B15" s="52" t="s">
        <v>1019</v>
      </c>
      <c r="C15" s="115"/>
      <c r="D15" s="825"/>
      <c r="E15" s="53">
        <f>'F Honorarübersicht'!E14:F14</f>
        <v>5500000</v>
      </c>
      <c r="F15" s="513" t="s">
        <v>431</v>
      </c>
      <c r="G15" s="953"/>
      <c r="H15" s="1581"/>
      <c r="I15" s="1582"/>
      <c r="K15" s="93"/>
    </row>
    <row r="16" spans="1:13" s="1" customFormat="1" ht="29.25" customHeight="1">
      <c r="A16" s="483"/>
      <c r="B16" s="1561" t="s">
        <v>426</v>
      </c>
      <c r="C16" s="1562"/>
      <c r="D16" s="1563"/>
      <c r="E16" s="877" t="s">
        <v>274</v>
      </c>
      <c r="F16" s="1575" t="s">
        <v>250</v>
      </c>
      <c r="G16" s="1576"/>
      <c r="H16" s="1575" t="s">
        <v>444</v>
      </c>
      <c r="I16" s="1576"/>
      <c r="K16" s="93"/>
    </row>
    <row r="17" spans="1:12" s="1" customFormat="1" ht="45" customHeight="1">
      <c r="A17" s="483"/>
      <c r="B17" s="826"/>
      <c r="C17" s="878"/>
      <c r="D17" s="887"/>
      <c r="E17" s="1014" t="str">
        <f>'F Honorarübersicht'!O15</f>
        <v>Honorar Objektplanung Freianlagen brutto</v>
      </c>
      <c r="F17" s="827" t="s">
        <v>249</v>
      </c>
      <c r="G17" s="828" t="str">
        <f>IF('E Honorarberechnung'!I98&lt;=0," anteiliges Honorar        netto"," anteiliges Honorar        brutto")</f>
        <v xml:space="preserve"> anteiliges Honorar        brutto</v>
      </c>
      <c r="H17" s="828" t="s">
        <v>369</v>
      </c>
      <c r="I17" s="828" t="str">
        <f>IF('E Honorarberechnung'!I98&lt;=0," geprüftes Honorar        netto"," geprüftes Honorar        brutto")</f>
        <v xml:space="preserve"> geprüftes Honorar        brutto</v>
      </c>
      <c r="K17" s="93"/>
    </row>
    <row r="18" spans="1:12" s="1" customFormat="1" ht="12.75" customHeight="1">
      <c r="A18" s="483"/>
      <c r="B18" s="829"/>
      <c r="C18" s="879"/>
      <c r="D18" s="886"/>
      <c r="E18" s="830" t="s">
        <v>94</v>
      </c>
      <c r="F18" s="828"/>
      <c r="G18" s="828" t="s">
        <v>94</v>
      </c>
      <c r="H18" s="828" t="s">
        <v>323</v>
      </c>
      <c r="I18" s="828" t="s">
        <v>94</v>
      </c>
      <c r="K18" s="93"/>
    </row>
    <row r="19" spans="1:12" s="1" customFormat="1" ht="15" customHeight="1">
      <c r="A19" s="483"/>
      <c r="B19" s="850" t="str">
        <f>'F Honorarübersicht'!B18</f>
        <v>Lst 1A</v>
      </c>
      <c r="C19" s="880" t="str">
        <f>'F Honorarübersicht'!C18</f>
        <v>Grundlagenermittlung</v>
      </c>
      <c r="D19" s="883"/>
      <c r="E19" s="851">
        <f>'F Honorarübersicht'!O18</f>
        <v>21619.720080000003</v>
      </c>
      <c r="F19" s="852"/>
      <c r="G19" s="853">
        <f>IF(K19,E19,"")</f>
        <v>21619.720080000003</v>
      </c>
      <c r="H19" s="841"/>
      <c r="I19" s="842" t="str">
        <f>IFERROR(IF(OR(H19="",H19&gt;100%,H19&lt;0),"",G19*H19),"")</f>
        <v/>
      </c>
      <c r="K19" s="93" t="b">
        <v>1</v>
      </c>
    </row>
    <row r="20" spans="1:12" s="1" customFormat="1" ht="15" customHeight="1">
      <c r="A20" s="483"/>
      <c r="B20" s="854" t="str">
        <f>'F Honorarübersicht'!B19</f>
        <v>Lst 1B</v>
      </c>
      <c r="C20" s="881" t="str">
        <f>'F Honorarübersicht'!C19</f>
        <v xml:space="preserve">Vorplanung </v>
      </c>
      <c r="D20" s="884"/>
      <c r="E20" s="855">
        <f>'F Honorarübersicht'!O19</f>
        <v>72065.733600000007</v>
      </c>
      <c r="F20" s="856"/>
      <c r="G20" s="857">
        <f t="shared" ref="G20:G29" si="0">IF(K20,E20,"")</f>
        <v>72065.733600000007</v>
      </c>
      <c r="H20" s="843"/>
      <c r="I20" s="844" t="str">
        <f t="shared" ref="I20:I29" si="1">IFERROR(IF(OR(H20="",H20&gt;100%,H20&lt;0),"",G20*H20),"")</f>
        <v/>
      </c>
      <c r="K20" s="93" t="b">
        <v>1</v>
      </c>
    </row>
    <row r="21" spans="1:12" s="1" customFormat="1" ht="15" customHeight="1">
      <c r="A21" s="483"/>
      <c r="B21" s="854" t="str">
        <f>'F Honorarübersicht'!B20</f>
        <v>Lst 1C</v>
      </c>
      <c r="C21" s="881" t="str">
        <f>'F Honorarübersicht'!C20</f>
        <v xml:space="preserve">Entwurfsplanung </v>
      </c>
      <c r="D21" s="884"/>
      <c r="E21" s="855">
        <f>'F Honorarübersicht'!O20</f>
        <v>115305.17376000001</v>
      </c>
      <c r="F21" s="856"/>
      <c r="G21" s="857">
        <f t="shared" si="0"/>
        <v>115305.17376000001</v>
      </c>
      <c r="H21" s="843"/>
      <c r="I21" s="844" t="str">
        <f t="shared" si="1"/>
        <v/>
      </c>
      <c r="K21" s="93" t="b">
        <v>1</v>
      </c>
    </row>
    <row r="22" spans="1:12" s="1" customFormat="1" ht="15" customHeight="1">
      <c r="A22" s="483"/>
      <c r="B22" s="854" t="str">
        <f>'F Honorarübersicht'!B21</f>
        <v>Lst 1D</v>
      </c>
      <c r="C22" s="881" t="str">
        <f>'F Honorarübersicht'!C21</f>
        <v xml:space="preserve">Genehmigungsplanung </v>
      </c>
      <c r="D22" s="884"/>
      <c r="E22" s="855">
        <f>'F Honorarübersicht'!O21</f>
        <v>28826.293440000001</v>
      </c>
      <c r="F22" s="856"/>
      <c r="G22" s="857" t="str">
        <f t="shared" si="0"/>
        <v/>
      </c>
      <c r="H22" s="843"/>
      <c r="I22" s="844" t="str">
        <f t="shared" si="1"/>
        <v/>
      </c>
      <c r="K22" s="93" t="b">
        <v>0</v>
      </c>
    </row>
    <row r="23" spans="1:12" s="1" customFormat="1" ht="15" customHeight="1">
      <c r="A23" s="483"/>
      <c r="B23" s="854" t="str">
        <f>'F Honorarübersicht'!B22</f>
        <v/>
      </c>
      <c r="C23" s="881" t="str">
        <f>'F Honorarübersicht'!C22</f>
        <v/>
      </c>
      <c r="D23" s="884"/>
      <c r="E23" s="855">
        <f>'F Honorarübersicht'!O22</f>
        <v>0</v>
      </c>
      <c r="F23" s="856"/>
      <c r="G23" s="857" t="str">
        <f t="shared" si="0"/>
        <v/>
      </c>
      <c r="H23" s="843"/>
      <c r="I23" s="844" t="str">
        <f t="shared" si="1"/>
        <v/>
      </c>
      <c r="K23" s="93" t="b">
        <v>0</v>
      </c>
    </row>
    <row r="24" spans="1:12" s="1" customFormat="1" ht="15" customHeight="1">
      <c r="A24" s="483"/>
      <c r="B24" s="854" t="str">
        <f>'F Honorarübersicht'!B23</f>
        <v>Lst 2</v>
      </c>
      <c r="C24" s="881" t="str">
        <f>'F Honorarübersicht'!C23</f>
        <v xml:space="preserve">Ausführungsplanung </v>
      </c>
      <c r="D24" s="884"/>
      <c r="E24" s="855">
        <f>'F Honorarübersicht'!O23</f>
        <v>180164.334</v>
      </c>
      <c r="F24" s="856"/>
      <c r="G24" s="857" t="str">
        <f t="shared" si="0"/>
        <v/>
      </c>
      <c r="H24" s="843"/>
      <c r="I24" s="844" t="str">
        <f t="shared" si="1"/>
        <v/>
      </c>
      <c r="K24" s="93" t="b">
        <v>0</v>
      </c>
    </row>
    <row r="25" spans="1:12" s="1" customFormat="1" ht="15" customHeight="1">
      <c r="A25" s="483"/>
      <c r="B25" s="854" t="str">
        <f>'F Honorarübersicht'!B24</f>
        <v>Lst 3A</v>
      </c>
      <c r="C25" s="881" t="str">
        <f>'F Honorarübersicht'!C24</f>
        <v>Vorbereitung der Vergabe</v>
      </c>
      <c r="D25" s="884"/>
      <c r="E25" s="855">
        <f>'F Honorarübersicht'!O24</f>
        <v>49725.356184000004</v>
      </c>
      <c r="F25" s="856"/>
      <c r="G25" s="857" t="str">
        <f t="shared" si="0"/>
        <v/>
      </c>
      <c r="H25" s="843"/>
      <c r="I25" s="844" t="str">
        <f t="shared" si="1"/>
        <v/>
      </c>
      <c r="K25" s="93" t="b">
        <v>0</v>
      </c>
    </row>
    <row r="26" spans="1:12" s="1" customFormat="1" ht="15" customHeight="1">
      <c r="A26" s="483"/>
      <c r="B26" s="854" t="str">
        <f>'F Honorarübersicht'!B25</f>
        <v>Lst 3B</v>
      </c>
      <c r="C26" s="881" t="str">
        <f>'F Honorarübersicht'!C25</f>
        <v>Mitwirkung bei der Vergabe</v>
      </c>
      <c r="D26" s="884"/>
      <c r="E26" s="855">
        <f>'F Honorarübersicht'!O25</f>
        <v>14413.146720000001</v>
      </c>
      <c r="F26" s="856"/>
      <c r="G26" s="857" t="str">
        <f t="shared" si="0"/>
        <v/>
      </c>
      <c r="H26" s="843"/>
      <c r="I26" s="844" t="str">
        <f t="shared" si="1"/>
        <v/>
      </c>
      <c r="K26" s="93" t="b">
        <v>0</v>
      </c>
    </row>
    <row r="27" spans="1:12" s="1" customFormat="1" ht="15" customHeight="1">
      <c r="A27" s="483"/>
      <c r="B27" s="854" t="str">
        <f>'F Honorarübersicht'!B26</f>
        <v/>
      </c>
      <c r="C27" s="881" t="str">
        <f>'F Honorarübersicht'!C26</f>
        <v/>
      </c>
      <c r="D27" s="884"/>
      <c r="E27" s="855">
        <f>'F Honorarübersicht'!O26</f>
        <v>0</v>
      </c>
      <c r="F27" s="856"/>
      <c r="G27" s="857" t="str">
        <f t="shared" si="0"/>
        <v/>
      </c>
      <c r="H27" s="843"/>
      <c r="I27" s="844" t="str">
        <f t="shared" si="1"/>
        <v/>
      </c>
      <c r="K27" s="93" t="b">
        <v>0</v>
      </c>
    </row>
    <row r="28" spans="1:12" s="1" customFormat="1" ht="15" customHeight="1">
      <c r="A28" s="483"/>
      <c r="B28" s="854" t="str">
        <f>'F Honorarübersicht'!B27</f>
        <v>Lst 4</v>
      </c>
      <c r="C28" s="881" t="str">
        <f>'F Honorarübersicht'!C27</f>
        <v>Objektüberwachung</v>
      </c>
      <c r="D28" s="884"/>
      <c r="E28" s="855">
        <f>'F Honorarübersicht'!O27</f>
        <v>206468.326764</v>
      </c>
      <c r="F28" s="856"/>
      <c r="G28" s="857" t="str">
        <f t="shared" si="0"/>
        <v/>
      </c>
      <c r="H28" s="843"/>
      <c r="I28" s="844" t="str">
        <f t="shared" si="1"/>
        <v/>
      </c>
      <c r="K28" s="93" t="b">
        <v>0</v>
      </c>
      <c r="L28" s="205" t="s">
        <v>133</v>
      </c>
    </row>
    <row r="29" spans="1:12" s="1" customFormat="1" ht="15" customHeight="1">
      <c r="A29" s="483"/>
      <c r="B29" s="858" t="str">
        <f>'F Honorarübersicht'!B28</f>
        <v>Lst 5</v>
      </c>
      <c r="C29" s="882" t="str">
        <f>'F Honorarübersicht'!C28</f>
        <v>Objektbetreuung</v>
      </c>
      <c r="D29" s="885"/>
      <c r="E29" s="859">
        <f>'F Honorarübersicht'!O28</f>
        <v>0</v>
      </c>
      <c r="F29" s="860"/>
      <c r="G29" s="861" t="str">
        <f t="shared" si="0"/>
        <v/>
      </c>
      <c r="H29" s="845"/>
      <c r="I29" s="846" t="str">
        <f t="shared" si="1"/>
        <v/>
      </c>
      <c r="K29" s="93" t="b">
        <v>0</v>
      </c>
    </row>
    <row r="30" spans="1:12" ht="17.25" thickBot="1"/>
    <row r="31" spans="1:12" s="1" customFormat="1" ht="24.6" customHeight="1" thickBot="1">
      <c r="A31" s="483"/>
      <c r="B31" s="833" t="s">
        <v>378</v>
      </c>
      <c r="C31" s="834"/>
      <c r="D31" s="835"/>
      <c r="E31" s="836">
        <f>SUM(E19:E29)</f>
        <v>688588.08454800001</v>
      </c>
      <c r="F31" s="930"/>
      <c r="G31" s="931">
        <f>SUM(G19:G29)</f>
        <v>208990.62744000001</v>
      </c>
      <c r="H31" s="932"/>
      <c r="I31" s="933">
        <f>SUM(I19:I29)</f>
        <v>0</v>
      </c>
      <c r="K31" s="93"/>
    </row>
    <row r="32" spans="1:12"/>
    <row r="33" spans="1:11">
      <c r="B33" s="1579" t="s">
        <v>427</v>
      </c>
      <c r="C33" s="1580"/>
      <c r="D33" s="1560"/>
      <c r="E33" s="1560"/>
      <c r="F33" s="823"/>
      <c r="G33" s="823"/>
      <c r="H33" s="823"/>
      <c r="I33" s="824"/>
    </row>
    <row r="34" spans="1:11" s="1" customFormat="1" ht="12.75" customHeight="1">
      <c r="A34" s="483"/>
      <c r="B34" s="829" t="s">
        <v>430</v>
      </c>
      <c r="C34" s="831" t="s">
        <v>275</v>
      </c>
      <c r="D34" s="832"/>
      <c r="E34" s="832"/>
      <c r="F34" s="830"/>
      <c r="G34" s="828" t="s">
        <v>94</v>
      </c>
      <c r="H34" s="828" t="s">
        <v>323</v>
      </c>
      <c r="I34" s="828" t="s">
        <v>94</v>
      </c>
      <c r="K34" s="93"/>
    </row>
    <row r="35" spans="1:11">
      <c r="B35" s="847" t="s">
        <v>1102</v>
      </c>
      <c r="C35" s="1578"/>
      <c r="D35" s="1578"/>
      <c r="E35" s="1578"/>
      <c r="F35" s="1578"/>
      <c r="G35" s="1250"/>
      <c r="H35" s="841"/>
      <c r="I35" s="1253" t="str">
        <f>IFERROR(IF(G35="","",G35*H35),"")</f>
        <v/>
      </c>
    </row>
    <row r="36" spans="1:11">
      <c r="B36" s="848" t="s">
        <v>1103</v>
      </c>
      <c r="C36" s="1565"/>
      <c r="D36" s="1565"/>
      <c r="E36" s="1565"/>
      <c r="F36" s="1565"/>
      <c r="G36" s="1251"/>
      <c r="H36" s="843"/>
      <c r="I36" s="1254" t="str">
        <f t="shared" ref="I36:I40" si="2">IFERROR(IF(G36="","",G36*H36),"")</f>
        <v/>
      </c>
    </row>
    <row r="37" spans="1:11">
      <c r="B37" s="848" t="s">
        <v>1104</v>
      </c>
      <c r="C37" s="1565"/>
      <c r="D37" s="1565"/>
      <c r="E37" s="1565"/>
      <c r="F37" s="1565"/>
      <c r="G37" s="1251"/>
      <c r="H37" s="843"/>
      <c r="I37" s="1254" t="str">
        <f t="shared" si="2"/>
        <v/>
      </c>
    </row>
    <row r="38" spans="1:11">
      <c r="B38" s="848" t="s">
        <v>1105</v>
      </c>
      <c r="C38" s="1565"/>
      <c r="D38" s="1565"/>
      <c r="E38" s="1565"/>
      <c r="F38" s="1565"/>
      <c r="G38" s="1251"/>
      <c r="H38" s="843"/>
      <c r="I38" s="1254" t="str">
        <f t="shared" si="2"/>
        <v/>
      </c>
    </row>
    <row r="39" spans="1:11">
      <c r="B39" s="848" t="s">
        <v>1106</v>
      </c>
      <c r="C39" s="1565"/>
      <c r="D39" s="1565"/>
      <c r="E39" s="1565"/>
      <c r="F39" s="1565"/>
      <c r="G39" s="1251"/>
      <c r="H39" s="843"/>
      <c r="I39" s="1254" t="str">
        <f t="shared" si="2"/>
        <v/>
      </c>
    </row>
    <row r="40" spans="1:11">
      <c r="B40" s="849" t="s">
        <v>1107</v>
      </c>
      <c r="C40" s="1577"/>
      <c r="D40" s="1577"/>
      <c r="E40" s="1577"/>
      <c r="F40" s="1577"/>
      <c r="G40" s="1252"/>
      <c r="H40" s="845"/>
      <c r="I40" s="1255" t="str">
        <f t="shared" si="2"/>
        <v/>
      </c>
    </row>
    <row r="41" spans="1:11" ht="17.25" thickBot="1"/>
    <row r="42" spans="1:11" s="1" customFormat="1" ht="24" customHeight="1" thickBot="1">
      <c r="A42" s="483"/>
      <c r="B42" s="833" t="s">
        <v>428</v>
      </c>
      <c r="C42" s="1133"/>
      <c r="D42" s="838"/>
      <c r="E42" s="839"/>
      <c r="F42" s="840">
        <f>SUM(F29:F40)</f>
        <v>0</v>
      </c>
      <c r="G42" s="836">
        <f>SUM(G35:G40)+G31</f>
        <v>208990.62744000001</v>
      </c>
      <c r="H42" s="934"/>
      <c r="I42" s="933">
        <f>SUM(I35:I40)+I31</f>
        <v>0</v>
      </c>
      <c r="K42" s="93"/>
    </row>
    <row r="43" spans="1:11">
      <c r="B43" s="338"/>
      <c r="C43" s="338"/>
      <c r="D43" s="338"/>
      <c r="E43" s="338"/>
      <c r="F43" s="338"/>
      <c r="G43" s="338"/>
      <c r="H43" s="338"/>
      <c r="I43" s="338"/>
    </row>
    <row r="44" spans="1:11">
      <c r="B44" s="1134" t="s">
        <v>276</v>
      </c>
      <c r="C44" s="823"/>
      <c r="D44" s="823"/>
      <c r="E44" s="823"/>
      <c r="F44" s="823"/>
      <c r="G44" s="823"/>
      <c r="H44" s="823"/>
      <c r="I44" s="824"/>
    </row>
    <row r="45" spans="1:11">
      <c r="B45" s="1135" t="s">
        <v>277</v>
      </c>
      <c r="C45" s="1136"/>
      <c r="D45" s="1572"/>
      <c r="E45" s="1573"/>
      <c r="F45" s="1573"/>
      <c r="G45" s="1573"/>
      <c r="H45" s="1574"/>
      <c r="I45" s="472">
        <f>I42</f>
        <v>0</v>
      </c>
    </row>
    <row r="46" spans="1:11">
      <c r="B46" s="473" t="str">
        <f>IF(Projektgrundlagen!I22,"","Einbehalt:")</f>
        <v>Einbehalt:</v>
      </c>
      <c r="C46" s="474"/>
      <c r="D46" s="1565" t="s">
        <v>279</v>
      </c>
      <c r="E46" s="1565"/>
      <c r="F46" s="1565"/>
      <c r="G46" s="1565"/>
      <c r="H46" s="475">
        <v>0.05</v>
      </c>
      <c r="I46" s="802">
        <f>IF(Projektgrundlagen!I22,"",I45*-1*H46)</f>
        <v>0</v>
      </c>
    </row>
    <row r="47" spans="1:11">
      <c r="B47" s="1137" t="s">
        <v>278</v>
      </c>
      <c r="C47" s="1138"/>
      <c r="D47" s="1569" t="s">
        <v>1009</v>
      </c>
      <c r="E47" s="1570"/>
      <c r="F47" s="1570"/>
      <c r="G47" s="1570"/>
      <c r="H47" s="1571"/>
      <c r="I47" s="949"/>
    </row>
    <row r="48" spans="1:11" ht="17.25" thickBot="1"/>
    <row r="49" spans="2:9" ht="26.45" customHeight="1" thickBot="1">
      <c r="B49" s="1155" t="s">
        <v>379</v>
      </c>
      <c r="C49" s="1156"/>
      <c r="D49" s="1566"/>
      <c r="E49" s="1567"/>
      <c r="F49" s="1567"/>
      <c r="G49" s="1568"/>
      <c r="H49" s="935"/>
      <c r="I49" s="683">
        <f>IF(Projektgrundlagen!I22,I45-I47,SUM(I45:I46)-I47)</f>
        <v>0</v>
      </c>
    </row>
    <row r="50" spans="2:9"/>
    <row r="51" spans="2:9"/>
    <row r="52" spans="2:9"/>
  </sheetData>
  <sheetProtection sheet="1" formatRows="0"/>
  <mergeCells count="33">
    <mergeCell ref="J2:J9"/>
    <mergeCell ref="D46:G46"/>
    <mergeCell ref="D49:G49"/>
    <mergeCell ref="D47:H47"/>
    <mergeCell ref="D45:H45"/>
    <mergeCell ref="H16:I16"/>
    <mergeCell ref="C36:F36"/>
    <mergeCell ref="C37:F37"/>
    <mergeCell ref="C38:F38"/>
    <mergeCell ref="C39:F39"/>
    <mergeCell ref="C40:F40"/>
    <mergeCell ref="F16:G16"/>
    <mergeCell ref="C35:F35"/>
    <mergeCell ref="B13:C13"/>
    <mergeCell ref="B33:C33"/>
    <mergeCell ref="H15:I15"/>
    <mergeCell ref="H2:I2"/>
    <mergeCell ref="H4:I4"/>
    <mergeCell ref="B9:C9"/>
    <mergeCell ref="D9:I9"/>
    <mergeCell ref="B6:C6"/>
    <mergeCell ref="D6:F6"/>
    <mergeCell ref="H6:I6"/>
    <mergeCell ref="B2:F2"/>
    <mergeCell ref="B4:F4"/>
    <mergeCell ref="B3:F3"/>
    <mergeCell ref="D33:E33"/>
    <mergeCell ref="D13:E13"/>
    <mergeCell ref="B7:C7"/>
    <mergeCell ref="D7:I7"/>
    <mergeCell ref="B8:C8"/>
    <mergeCell ref="D8:I8"/>
    <mergeCell ref="B16:D16"/>
  </mergeCells>
  <conditionalFormatting sqref="H19:H29">
    <cfRule type="expression" dxfId="2" priority="4">
      <formula>OR(H19&gt;100%,H19&lt;0)</formula>
    </cfRule>
  </conditionalFormatting>
  <pageMargins left="0.39370078740157483" right="0.19685039370078741" top="0.39370078740157483" bottom="0.47244094488188981" header="0.31496062992125984" footer="0.31496062992125984"/>
  <pageSetup paperSize="9" scale="89" fitToHeight="0" orientation="portrait" r:id="rId1"/>
  <headerFooter scaleWithDoc="0">
    <oddFooter>&amp;L&amp;8©  VHF Bayern - Stand Oktober 2024&amp;R&amp;P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6561" r:id="rId4" name="Check Box 1">
              <controlPr defaultSize="0" autoFill="0" autoLine="0" autoPict="0" altText="3 Fahrstreifen">
                <anchor moveWithCells="1">
                  <from>
                    <xdr:col>5</xdr:col>
                    <xdr:colOff>95250</xdr:colOff>
                    <xdr:row>18</xdr:row>
                    <xdr:rowOff>0</xdr:rowOff>
                  </from>
                  <to>
                    <xdr:col>5</xdr:col>
                    <xdr:colOff>314325</xdr:colOff>
                    <xdr:row>19</xdr:row>
                    <xdr:rowOff>0</xdr:rowOff>
                  </to>
                </anchor>
              </controlPr>
            </control>
          </mc:Choice>
        </mc:AlternateContent>
        <mc:AlternateContent xmlns:mc="http://schemas.openxmlformats.org/markup-compatibility/2006">
          <mc:Choice Requires="x14">
            <control shapeId="66562" r:id="rId5" name="Check Box 2">
              <controlPr defaultSize="0" autoFill="0" autoLine="0" autoPict="0" altText="3 Fahrstreifen">
                <anchor moveWithCells="1">
                  <from>
                    <xdr:col>5</xdr:col>
                    <xdr:colOff>95250</xdr:colOff>
                    <xdr:row>19</xdr:row>
                    <xdr:rowOff>0</xdr:rowOff>
                  </from>
                  <to>
                    <xdr:col>5</xdr:col>
                    <xdr:colOff>314325</xdr:colOff>
                    <xdr:row>20</xdr:row>
                    <xdr:rowOff>0</xdr:rowOff>
                  </to>
                </anchor>
              </controlPr>
            </control>
          </mc:Choice>
        </mc:AlternateContent>
        <mc:AlternateContent xmlns:mc="http://schemas.openxmlformats.org/markup-compatibility/2006">
          <mc:Choice Requires="x14">
            <control shapeId="66563" r:id="rId6" name="Check Box 3">
              <controlPr defaultSize="0" autoFill="0" autoLine="0" autoPict="0" altText="3 Fahrstreifen">
                <anchor moveWithCells="1">
                  <from>
                    <xdr:col>5</xdr:col>
                    <xdr:colOff>95250</xdr:colOff>
                    <xdr:row>20</xdr:row>
                    <xdr:rowOff>0</xdr:rowOff>
                  </from>
                  <to>
                    <xdr:col>5</xdr:col>
                    <xdr:colOff>314325</xdr:colOff>
                    <xdr:row>21</xdr:row>
                    <xdr:rowOff>0</xdr:rowOff>
                  </to>
                </anchor>
              </controlPr>
            </control>
          </mc:Choice>
        </mc:AlternateContent>
        <mc:AlternateContent xmlns:mc="http://schemas.openxmlformats.org/markup-compatibility/2006">
          <mc:Choice Requires="x14">
            <control shapeId="66564" r:id="rId7" name="Check Box 4">
              <controlPr defaultSize="0" autoFill="0" autoLine="0" autoPict="0" altText="3 Fahrstreifen">
                <anchor moveWithCells="1">
                  <from>
                    <xdr:col>5</xdr:col>
                    <xdr:colOff>95250</xdr:colOff>
                    <xdr:row>21</xdr:row>
                    <xdr:rowOff>0</xdr:rowOff>
                  </from>
                  <to>
                    <xdr:col>5</xdr:col>
                    <xdr:colOff>314325</xdr:colOff>
                    <xdr:row>22</xdr:row>
                    <xdr:rowOff>0</xdr:rowOff>
                  </to>
                </anchor>
              </controlPr>
            </control>
          </mc:Choice>
        </mc:AlternateContent>
        <mc:AlternateContent xmlns:mc="http://schemas.openxmlformats.org/markup-compatibility/2006">
          <mc:Choice Requires="x14">
            <control shapeId="66565" r:id="rId8" name="Check Box 5">
              <controlPr defaultSize="0" autoFill="0" autoLine="0" autoPict="0" altText="3 Fahrstreifen">
                <anchor moveWithCells="1">
                  <from>
                    <xdr:col>5</xdr:col>
                    <xdr:colOff>95250</xdr:colOff>
                    <xdr:row>22</xdr:row>
                    <xdr:rowOff>0</xdr:rowOff>
                  </from>
                  <to>
                    <xdr:col>5</xdr:col>
                    <xdr:colOff>314325</xdr:colOff>
                    <xdr:row>23</xdr:row>
                    <xdr:rowOff>0</xdr:rowOff>
                  </to>
                </anchor>
              </controlPr>
            </control>
          </mc:Choice>
        </mc:AlternateContent>
        <mc:AlternateContent xmlns:mc="http://schemas.openxmlformats.org/markup-compatibility/2006">
          <mc:Choice Requires="x14">
            <control shapeId="66566" r:id="rId9" name="Check Box 6">
              <controlPr defaultSize="0" autoFill="0" autoLine="0" autoPict="0" altText="3 Fahrstreifen">
                <anchor moveWithCells="1">
                  <from>
                    <xdr:col>5</xdr:col>
                    <xdr:colOff>95250</xdr:colOff>
                    <xdr:row>23</xdr:row>
                    <xdr:rowOff>0</xdr:rowOff>
                  </from>
                  <to>
                    <xdr:col>5</xdr:col>
                    <xdr:colOff>314325</xdr:colOff>
                    <xdr:row>24</xdr:row>
                    <xdr:rowOff>0</xdr:rowOff>
                  </to>
                </anchor>
              </controlPr>
            </control>
          </mc:Choice>
        </mc:AlternateContent>
        <mc:AlternateContent xmlns:mc="http://schemas.openxmlformats.org/markup-compatibility/2006">
          <mc:Choice Requires="x14">
            <control shapeId="66567" r:id="rId10" name="Check Box 7">
              <controlPr defaultSize="0" autoFill="0" autoLine="0" autoPict="0" altText="3 Fahrstreifen">
                <anchor moveWithCells="1">
                  <from>
                    <xdr:col>5</xdr:col>
                    <xdr:colOff>95250</xdr:colOff>
                    <xdr:row>24</xdr:row>
                    <xdr:rowOff>0</xdr:rowOff>
                  </from>
                  <to>
                    <xdr:col>5</xdr:col>
                    <xdr:colOff>314325</xdr:colOff>
                    <xdr:row>25</xdr:row>
                    <xdr:rowOff>0</xdr:rowOff>
                  </to>
                </anchor>
              </controlPr>
            </control>
          </mc:Choice>
        </mc:AlternateContent>
        <mc:AlternateContent xmlns:mc="http://schemas.openxmlformats.org/markup-compatibility/2006">
          <mc:Choice Requires="x14">
            <control shapeId="66568" r:id="rId11" name="Check Box 8">
              <controlPr defaultSize="0" autoFill="0" autoLine="0" autoPict="0" altText="3 Fahrstreifen">
                <anchor moveWithCells="1">
                  <from>
                    <xdr:col>5</xdr:col>
                    <xdr:colOff>95250</xdr:colOff>
                    <xdr:row>25</xdr:row>
                    <xdr:rowOff>0</xdr:rowOff>
                  </from>
                  <to>
                    <xdr:col>5</xdr:col>
                    <xdr:colOff>314325</xdr:colOff>
                    <xdr:row>26</xdr:row>
                    <xdr:rowOff>0</xdr:rowOff>
                  </to>
                </anchor>
              </controlPr>
            </control>
          </mc:Choice>
        </mc:AlternateContent>
        <mc:AlternateContent xmlns:mc="http://schemas.openxmlformats.org/markup-compatibility/2006">
          <mc:Choice Requires="x14">
            <control shapeId="66569" r:id="rId12" name="Check Box 9">
              <controlPr defaultSize="0" autoFill="0" autoLine="0" autoPict="0" altText="3 Fahrstreifen">
                <anchor moveWithCells="1">
                  <from>
                    <xdr:col>5</xdr:col>
                    <xdr:colOff>95250</xdr:colOff>
                    <xdr:row>26</xdr:row>
                    <xdr:rowOff>0</xdr:rowOff>
                  </from>
                  <to>
                    <xdr:col>5</xdr:col>
                    <xdr:colOff>314325</xdr:colOff>
                    <xdr:row>27</xdr:row>
                    <xdr:rowOff>0</xdr:rowOff>
                  </to>
                </anchor>
              </controlPr>
            </control>
          </mc:Choice>
        </mc:AlternateContent>
        <mc:AlternateContent xmlns:mc="http://schemas.openxmlformats.org/markup-compatibility/2006">
          <mc:Choice Requires="x14">
            <control shapeId="66570" r:id="rId13" name="Check Box 10">
              <controlPr defaultSize="0" autoFill="0" autoLine="0" autoPict="0" altText="3 Fahrstreifen">
                <anchor moveWithCells="1">
                  <from>
                    <xdr:col>5</xdr:col>
                    <xdr:colOff>95250</xdr:colOff>
                    <xdr:row>27</xdr:row>
                    <xdr:rowOff>0</xdr:rowOff>
                  </from>
                  <to>
                    <xdr:col>5</xdr:col>
                    <xdr:colOff>314325</xdr:colOff>
                    <xdr:row>28</xdr:row>
                    <xdr:rowOff>0</xdr:rowOff>
                  </to>
                </anchor>
              </controlPr>
            </control>
          </mc:Choice>
        </mc:AlternateContent>
        <mc:AlternateContent xmlns:mc="http://schemas.openxmlformats.org/markup-compatibility/2006">
          <mc:Choice Requires="x14">
            <control shapeId="66571" r:id="rId14" name="Check Box 11">
              <controlPr defaultSize="0" autoFill="0" autoLine="0" autoPict="0" altText="3 Fahrstreifen">
                <anchor moveWithCells="1">
                  <from>
                    <xdr:col>5</xdr:col>
                    <xdr:colOff>95250</xdr:colOff>
                    <xdr:row>28</xdr:row>
                    <xdr:rowOff>0</xdr:rowOff>
                  </from>
                  <to>
                    <xdr:col>5</xdr:col>
                    <xdr:colOff>314325</xdr:colOff>
                    <xdr:row>29</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0450562C-20B8-4BFE-B9FC-EC0970179BBD}">
            <xm:f>Projektgrundlagen!I22</xm:f>
            <x14:dxf>
              <font>
                <strike/>
                <color rgb="FFC00000"/>
              </font>
              <fill>
                <patternFill>
                  <bgColor theme="0"/>
                </patternFill>
              </fill>
            </x14:dxf>
          </x14:cfRule>
          <xm:sqref>D46:G46</xm:sqref>
        </x14:conditionalFormatting>
        <x14:conditionalFormatting xmlns:xm="http://schemas.microsoft.com/office/excel/2006/main">
          <x14:cfRule type="expression" priority="2" id="{88FE88C3-3101-40C9-A1D6-449DEE7A87B4}">
            <xm:f>Projektgrundlagen!I22</xm:f>
            <x14:dxf>
              <font>
                <strike/>
                <color rgb="FFC00000"/>
              </font>
              <fill>
                <patternFill>
                  <bgColor theme="0"/>
                </patternFill>
              </fill>
            </x14:dxf>
          </x14:cfRule>
          <xm:sqref>H46</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6">
    <tabColor theme="0" tint="-4.9989318521683403E-2"/>
    <pageSetUpPr fitToPage="1"/>
  </sheetPr>
  <dimension ref="A1:L68"/>
  <sheetViews>
    <sheetView showGridLines="0" zoomScaleNormal="100" zoomScaleSheetLayoutView="100" workbookViewId="0">
      <selection activeCell="B2" sqref="B2:H2"/>
    </sheetView>
  </sheetViews>
  <sheetFormatPr baseColWidth="10" defaultColWidth="0" defaultRowHeight="12.75" zeroHeight="1"/>
  <cols>
    <col min="1" max="1" width="5.7109375" style="1" customWidth="1"/>
    <col min="2" max="3" width="15.28515625" style="1" customWidth="1"/>
    <col min="4" max="8" width="15.140625" style="1" customWidth="1"/>
    <col min="9" max="9" width="2.7109375" style="1" customWidth="1"/>
    <col min="10" max="16384" width="11.42578125" style="1" hidden="1"/>
  </cols>
  <sheetData>
    <row r="1" spans="2:12" ht="18.75" customHeight="1"/>
    <row r="2" spans="2:12" s="119" customFormat="1" ht="25.5" customHeight="1">
      <c r="B2" s="1586" t="s">
        <v>297</v>
      </c>
      <c r="C2" s="1587"/>
      <c r="D2" s="1587"/>
      <c r="E2" s="1587"/>
      <c r="F2" s="1587"/>
      <c r="G2" s="1587"/>
      <c r="H2" s="1588"/>
      <c r="I2" s="1"/>
      <c r="J2" s="1"/>
      <c r="K2" s="1"/>
      <c r="L2" s="219" t="s">
        <v>171</v>
      </c>
    </row>
    <row r="3" spans="2:12" ht="12.75" customHeight="1">
      <c r="L3" s="1" t="str">
        <f ca="1">MID(CELL("dateiname",B4),FIND("]",CELL("dateiname",B4))+1,255)</f>
        <v>H §40 HOAI_RifT-Tabelle</v>
      </c>
    </row>
    <row r="4" spans="2:12" ht="15" customHeight="1">
      <c r="B4" s="27" t="s">
        <v>432</v>
      </c>
      <c r="C4" s="28"/>
      <c r="D4" s="28"/>
      <c r="E4" s="387" t="str">
        <f>IF(E6&gt;B34,B37,B9)</f>
        <v>nach RifT</v>
      </c>
      <c r="F4" s="387"/>
      <c r="G4" s="28"/>
      <c r="H4" s="29"/>
      <c r="I4" s="119"/>
      <c r="J4" s="119"/>
      <c r="K4" s="119"/>
    </row>
    <row r="5" spans="2:12" ht="15" customHeight="1"/>
    <row r="6" spans="2:12" ht="12.75" customHeight="1">
      <c r="B6" s="6" t="s">
        <v>93</v>
      </c>
      <c r="C6" s="7"/>
      <c r="D6" s="7"/>
      <c r="E6" s="26">
        <f>'A anrechb Kosten'!G59</f>
        <v>5500000</v>
      </c>
      <c r="F6" s="7" t="s">
        <v>63</v>
      </c>
      <c r="G6" s="7"/>
      <c r="H6" s="24"/>
    </row>
    <row r="7" spans="2:12">
      <c r="B7" s="120" t="s">
        <v>12</v>
      </c>
      <c r="C7" s="8"/>
      <c r="D7" s="8"/>
      <c r="E7" s="67">
        <f>IF(AND('B HZone'!K13,'B HZone'!K16),0,IF(AND(NOT('B HZone'!K13),NOT('B HZone'!K16)),0,IF(AND('B HZone'!K13,'B HZone'!I14&gt;=1,'B HZone'!I14&lt;=5),'B HZone'!I14,IF(AND('B HZone'!K16,'B HZone'!I34&gt;=1,'B HZone'!I34&lt;=5),'B HZone'!I34,0))))</f>
        <v>3</v>
      </c>
      <c r="F7" s="47"/>
      <c r="G7" s="8"/>
      <c r="H7" s="25"/>
    </row>
    <row r="8" spans="2:12" ht="15" customHeight="1"/>
    <row r="9" spans="2:12" ht="26.25" thickBot="1">
      <c r="B9" s="1235" t="s">
        <v>516</v>
      </c>
      <c r="C9" s="140" t="s">
        <v>109</v>
      </c>
      <c r="D9" s="140" t="s">
        <v>110</v>
      </c>
      <c r="E9" s="141" t="s">
        <v>111</v>
      </c>
      <c r="F9" s="64" t="s">
        <v>112</v>
      </c>
    </row>
    <row r="10" spans="2:12" ht="12.75" customHeight="1" thickBot="1">
      <c r="B10" s="121" t="s">
        <v>334</v>
      </c>
      <c r="C10" s="122">
        <f>IF(OR(E7&lt;1,E7&gt;5),0,IF(OR(E6&lt;B15,E6&gt;B34),0,VLOOKUP(E6,B15:B34,1)))</f>
        <v>0</v>
      </c>
      <c r="D10" s="123">
        <f>IF(OR(E7&lt;1,E7&gt;5),0,IF(OR(E6&lt;B15,E6&gt;B34),0,VLOOKUP(C10,B15:H34,(E7+1))))</f>
        <v>0</v>
      </c>
      <c r="E10" s="124">
        <f>IF(OR(E7&lt;1,E7&gt;5),0,IF(OR(E6&lt;B15,E6&gt;B34),0,VLOOKUP(C10,B15:H34,(E7+2))))</f>
        <v>0</v>
      </c>
      <c r="F10" s="75">
        <f>IF(OR(E7&lt;1,E7&gt;5),0,IF(OR(E6&lt;B15,E6&gt;B34),0,IF(E6=B34,D10,D10+((E6-C10)*(D11-D10))/(C11-C10))))</f>
        <v>0</v>
      </c>
    </row>
    <row r="11" spans="2:12" ht="12.75" customHeight="1">
      <c r="B11" s="120" t="s">
        <v>13</v>
      </c>
      <c r="C11" s="125">
        <f>IF(OR(E7&lt;1,E7&gt;5),0,IF(OR(E6&lt;B15,E6&gt;=B34),0,INDEX($B$15:$B$34,(MATCH(C10,$B$15:$B$34)+1),1)))</f>
        <v>0</v>
      </c>
      <c r="D11" s="126">
        <f>IF(OR(E7&lt;1,E7&gt;5),0,IF(OR(E6&lt;B15,E6&gt;=B34),0,VLOOKUP(C11,B15:H34,(E7+1))))</f>
        <v>0</v>
      </c>
      <c r="E11" s="127">
        <f>IF(OR(E7&lt;1,E7&gt;5),0,IF(OR(E6&lt;B15,E6&gt;=B34),0,VLOOKUP(C11,B15:H34,(E7+2))))</f>
        <v>0</v>
      </c>
      <c r="F11" s="128">
        <f>IF(OR(E7&lt;1,E7&gt;5),0,IF(OR(E6&lt;B15,E6&gt;B34),0,IF(E6=B34,E10,E10+((E6-C10)*(E11-E10))/(C11-C10))))</f>
        <v>0</v>
      </c>
    </row>
    <row r="12" spans="2:12" ht="23.25" customHeight="1"/>
    <row r="13" spans="2:12">
      <c r="B13" s="1583" t="s">
        <v>517</v>
      </c>
      <c r="C13" s="1584"/>
      <c r="D13" s="1584"/>
      <c r="E13" s="1584"/>
      <c r="F13" s="1584"/>
      <c r="G13" s="1584"/>
      <c r="H13" s="1585"/>
    </row>
    <row r="14" spans="2:12" ht="38.25">
      <c r="B14" s="129" t="s">
        <v>80</v>
      </c>
      <c r="C14" s="142" t="s">
        <v>113</v>
      </c>
      <c r="D14" s="142" t="s">
        <v>114</v>
      </c>
      <c r="E14" s="142" t="s">
        <v>115</v>
      </c>
      <c r="F14" s="142" t="s">
        <v>116</v>
      </c>
      <c r="G14" s="142" t="s">
        <v>117</v>
      </c>
      <c r="H14" s="142" t="s">
        <v>118</v>
      </c>
    </row>
    <row r="15" spans="2:12">
      <c r="B15" s="1089">
        <v>20000</v>
      </c>
      <c r="C15" s="1089">
        <v>3643</v>
      </c>
      <c r="D15" s="1089">
        <v>4348</v>
      </c>
      <c r="E15" s="1089">
        <v>5229</v>
      </c>
      <c r="F15" s="1089">
        <v>6521</v>
      </c>
      <c r="G15" s="1089">
        <v>7403</v>
      </c>
      <c r="H15" s="1089">
        <v>8108</v>
      </c>
    </row>
    <row r="16" spans="2:12">
      <c r="B16" s="1089">
        <v>25000</v>
      </c>
      <c r="C16" s="1089">
        <v>4406</v>
      </c>
      <c r="D16" s="1089">
        <v>5259</v>
      </c>
      <c r="E16" s="1089">
        <v>6325</v>
      </c>
      <c r="F16" s="1089">
        <v>7888</v>
      </c>
      <c r="G16" s="1089">
        <v>8954</v>
      </c>
      <c r="H16" s="1089">
        <v>9807</v>
      </c>
    </row>
    <row r="17" spans="2:8">
      <c r="B17" s="1089">
        <v>30000</v>
      </c>
      <c r="C17" s="1089">
        <v>5147</v>
      </c>
      <c r="D17" s="1089">
        <v>6143</v>
      </c>
      <c r="E17" s="1089">
        <v>7388</v>
      </c>
      <c r="F17" s="1089">
        <v>9215</v>
      </c>
      <c r="G17" s="1089">
        <v>10460</v>
      </c>
      <c r="H17" s="1089">
        <v>11456</v>
      </c>
    </row>
    <row r="18" spans="2:8">
      <c r="B18" s="1089">
        <v>35000</v>
      </c>
      <c r="C18" s="1089">
        <v>5870</v>
      </c>
      <c r="D18" s="1089">
        <v>7006</v>
      </c>
      <c r="E18" s="1089">
        <v>8426</v>
      </c>
      <c r="F18" s="1089">
        <v>10508</v>
      </c>
      <c r="G18" s="1089">
        <v>11928</v>
      </c>
      <c r="H18" s="1089">
        <v>13064</v>
      </c>
    </row>
    <row r="19" spans="2:8" ht="13.5" thickBot="1">
      <c r="B19" s="1090">
        <v>40000</v>
      </c>
      <c r="C19" s="1090">
        <v>6577</v>
      </c>
      <c r="D19" s="1090">
        <v>7850</v>
      </c>
      <c r="E19" s="1090">
        <v>9441</v>
      </c>
      <c r="F19" s="1090">
        <v>11774</v>
      </c>
      <c r="G19" s="1090">
        <v>13365</v>
      </c>
      <c r="H19" s="1090">
        <v>14638</v>
      </c>
    </row>
    <row r="20" spans="2:8">
      <c r="B20" s="1091">
        <v>50000</v>
      </c>
      <c r="C20" s="1091">
        <v>7953</v>
      </c>
      <c r="D20" s="1091">
        <v>9492</v>
      </c>
      <c r="E20" s="1091">
        <v>11416</v>
      </c>
      <c r="F20" s="1091">
        <v>14238</v>
      </c>
      <c r="G20" s="1091">
        <v>16162</v>
      </c>
      <c r="H20" s="1091">
        <v>17701</v>
      </c>
    </row>
    <row r="21" spans="2:8">
      <c r="B21" s="1089">
        <v>60000</v>
      </c>
      <c r="C21" s="1089">
        <v>9287</v>
      </c>
      <c r="D21" s="1089">
        <v>11085</v>
      </c>
      <c r="E21" s="1089">
        <v>13332</v>
      </c>
      <c r="F21" s="1089">
        <v>16627</v>
      </c>
      <c r="G21" s="1089">
        <v>18874</v>
      </c>
      <c r="H21" s="1089">
        <v>20672</v>
      </c>
    </row>
    <row r="22" spans="2:8">
      <c r="B22" s="1089">
        <v>75000</v>
      </c>
      <c r="C22" s="1089">
        <v>11227</v>
      </c>
      <c r="D22" s="1089">
        <v>13400</v>
      </c>
      <c r="E22" s="1089">
        <v>16116</v>
      </c>
      <c r="F22" s="1089">
        <v>20100</v>
      </c>
      <c r="G22" s="1089">
        <v>22816</v>
      </c>
      <c r="H22" s="1089">
        <v>24989</v>
      </c>
    </row>
    <row r="23" spans="2:8">
      <c r="B23" s="1089">
        <v>100000</v>
      </c>
      <c r="C23" s="1089">
        <v>14332</v>
      </c>
      <c r="D23" s="1089">
        <v>17106</v>
      </c>
      <c r="E23" s="1089">
        <v>20574</v>
      </c>
      <c r="F23" s="1089">
        <v>25659</v>
      </c>
      <c r="G23" s="1089">
        <v>29127</v>
      </c>
      <c r="H23" s="1089">
        <v>31901</v>
      </c>
    </row>
    <row r="24" spans="2:8" ht="13.5" thickBot="1">
      <c r="B24" s="1090">
        <v>125000</v>
      </c>
      <c r="C24" s="1090">
        <v>17315</v>
      </c>
      <c r="D24" s="1090">
        <v>20666</v>
      </c>
      <c r="E24" s="1090">
        <v>24855</v>
      </c>
      <c r="F24" s="1090">
        <v>30999</v>
      </c>
      <c r="G24" s="1090">
        <v>35188</v>
      </c>
      <c r="H24" s="1090">
        <v>38539</v>
      </c>
    </row>
    <row r="25" spans="2:8">
      <c r="B25" s="1091">
        <v>150000</v>
      </c>
      <c r="C25" s="1091">
        <v>20201</v>
      </c>
      <c r="D25" s="1091">
        <v>24111</v>
      </c>
      <c r="E25" s="1091">
        <v>28998</v>
      </c>
      <c r="F25" s="1091">
        <v>36166</v>
      </c>
      <c r="G25" s="1091">
        <v>41053</v>
      </c>
      <c r="H25" s="1091">
        <v>44963</v>
      </c>
    </row>
    <row r="26" spans="2:8">
      <c r="B26" s="1089">
        <v>200000</v>
      </c>
      <c r="C26" s="1089">
        <v>25746</v>
      </c>
      <c r="D26" s="1089">
        <v>30729</v>
      </c>
      <c r="E26" s="1089">
        <v>36958</v>
      </c>
      <c r="F26" s="1089">
        <v>46094</v>
      </c>
      <c r="G26" s="1089">
        <v>52323</v>
      </c>
      <c r="H26" s="1089">
        <v>57306</v>
      </c>
    </row>
    <row r="27" spans="2:8">
      <c r="B27" s="1089">
        <v>250000</v>
      </c>
      <c r="C27" s="1089">
        <v>31053</v>
      </c>
      <c r="D27" s="1089">
        <v>37063</v>
      </c>
      <c r="E27" s="1089">
        <v>44576</v>
      </c>
      <c r="F27" s="1089">
        <v>55594</v>
      </c>
      <c r="G27" s="1089">
        <v>63107</v>
      </c>
      <c r="H27" s="1089">
        <v>69117</v>
      </c>
    </row>
    <row r="28" spans="2:8">
      <c r="B28" s="1089">
        <v>350000</v>
      </c>
      <c r="C28" s="1089">
        <v>41147</v>
      </c>
      <c r="D28" s="1089">
        <v>49111</v>
      </c>
      <c r="E28" s="1089">
        <v>59066</v>
      </c>
      <c r="F28" s="1089">
        <v>73667</v>
      </c>
      <c r="G28" s="1089">
        <v>83622</v>
      </c>
      <c r="H28" s="1089">
        <v>99586</v>
      </c>
    </row>
    <row r="29" spans="2:8" ht="13.5" thickBot="1">
      <c r="B29" s="1090">
        <v>500000</v>
      </c>
      <c r="C29" s="1090">
        <v>55300</v>
      </c>
      <c r="D29" s="1090">
        <v>66004</v>
      </c>
      <c r="E29" s="1090">
        <v>79383</v>
      </c>
      <c r="F29" s="1090">
        <v>99006</v>
      </c>
      <c r="G29" s="1090">
        <v>112385</v>
      </c>
      <c r="H29" s="1090">
        <v>123088</v>
      </c>
    </row>
    <row r="30" spans="2:8">
      <c r="B30" s="1091">
        <v>650000</v>
      </c>
      <c r="C30" s="1091">
        <v>69114</v>
      </c>
      <c r="D30" s="1091">
        <v>82491</v>
      </c>
      <c r="E30" s="1091">
        <v>99212</v>
      </c>
      <c r="F30" s="1091">
        <v>123736</v>
      </c>
      <c r="G30" s="1091">
        <v>140457</v>
      </c>
      <c r="H30" s="1091">
        <v>153834</v>
      </c>
    </row>
    <row r="31" spans="2:8">
      <c r="B31" s="1089">
        <v>800000</v>
      </c>
      <c r="C31" s="1089">
        <v>82430</v>
      </c>
      <c r="D31" s="1089">
        <v>98384</v>
      </c>
      <c r="E31" s="1089">
        <v>118326</v>
      </c>
      <c r="F31" s="1089">
        <v>147576</v>
      </c>
      <c r="G31" s="1089">
        <v>167518</v>
      </c>
      <c r="H31" s="1089">
        <v>183472</v>
      </c>
    </row>
    <row r="32" spans="2:8">
      <c r="B32" s="1089">
        <v>1000000</v>
      </c>
      <c r="C32" s="1089">
        <v>99578</v>
      </c>
      <c r="D32" s="1089">
        <v>118851</v>
      </c>
      <c r="E32" s="1089">
        <v>142942</v>
      </c>
      <c r="F32" s="1089">
        <v>178276</v>
      </c>
      <c r="G32" s="1089">
        <v>202368</v>
      </c>
      <c r="H32" s="1089">
        <v>221641</v>
      </c>
    </row>
    <row r="33" spans="2:8">
      <c r="B33" s="1089">
        <v>1250000</v>
      </c>
      <c r="C33" s="1089">
        <v>120238</v>
      </c>
      <c r="D33" s="1089">
        <v>143510</v>
      </c>
      <c r="E33" s="1089">
        <v>172600</v>
      </c>
      <c r="F33" s="1089">
        <v>215265</v>
      </c>
      <c r="G33" s="1089">
        <v>244355</v>
      </c>
      <c r="H33" s="1089">
        <v>267627</v>
      </c>
    </row>
    <row r="34" spans="2:8">
      <c r="B34" s="1089">
        <v>1500000</v>
      </c>
      <c r="C34" s="1089">
        <v>140204</v>
      </c>
      <c r="D34" s="1089">
        <v>167340</v>
      </c>
      <c r="E34" s="1089">
        <v>201261</v>
      </c>
      <c r="F34" s="1089">
        <v>251011</v>
      </c>
      <c r="G34" s="1089">
        <v>284931</v>
      </c>
      <c r="H34" s="1089">
        <v>312067</v>
      </c>
    </row>
    <row r="35" spans="2:8"/>
    <row r="36" spans="2:8"/>
    <row r="37" spans="2:8" ht="26.25" thickBot="1">
      <c r="B37" s="1235" t="s">
        <v>1092</v>
      </c>
      <c r="C37" s="140" t="s">
        <v>109</v>
      </c>
      <c r="D37" s="140" t="s">
        <v>110</v>
      </c>
      <c r="E37" s="141" t="s">
        <v>111</v>
      </c>
      <c r="F37" s="64" t="s">
        <v>112</v>
      </c>
    </row>
    <row r="38" spans="2:8" ht="12.75" customHeight="1" thickBot="1">
      <c r="B38" s="121" t="s">
        <v>334</v>
      </c>
      <c r="C38" s="122">
        <f>IF(OR(E7&lt;1,E7&gt;5),0,IF(OR(E6&lt;B43,E6&gt;B64),0,VLOOKUP(E6,B43:B64,1)))</f>
        <v>5000000</v>
      </c>
      <c r="D38" s="123">
        <f>IF(OR(E7&lt;1,E7&gt;5),0,IF(OR(E6&lt;B43,E6&gt;B64),0,VLOOKUP(C38,B43:H64,(E7+1))))</f>
        <v>560928</v>
      </c>
      <c r="E38" s="124">
        <f>IF(OR(E7&lt;1,E7&gt;5),0,IF(OR(E6&lt;B43,E6&gt;B64),0,VLOOKUP(C38,B43:H64,(E7+2))))</f>
        <v>699585</v>
      </c>
      <c r="F38" s="75">
        <f>IF(OR(E7&lt;1,E7&gt;5),0,IF(OR(E6&lt;B43,E6&gt;B64),0,IF(E6=B64,D38,D38+((E6-C38)*(D39-D38))/(C39-C38))))</f>
        <v>605594.4</v>
      </c>
    </row>
    <row r="39" spans="2:8" ht="12.75" customHeight="1">
      <c r="B39" s="120" t="s">
        <v>13</v>
      </c>
      <c r="C39" s="125">
        <f>IF(OR(E7&lt;1,E7&gt;5),0,IF(OR(E6&lt;B43,E6&gt;=B64),0,INDEX($B$43:$B$64,(MATCH(C38,$B$43:$B$64)+1),1)))</f>
        <v>10000000</v>
      </c>
      <c r="D39" s="126">
        <f>IF(OR(E7&lt;1,E7&gt;5),0,IF(OR(E6&lt;B43,E6&gt;=B64),0,VLOOKUP(C39,B43:H64,(E7+1))))</f>
        <v>1007592</v>
      </c>
      <c r="E39" s="127">
        <f>IF(OR(E7&lt;1,E7&gt;5),0,IF(OR(E6&lt;B43,E6&gt;=B64),0,VLOOKUP(C39,B43:H64,(E7+2))))</f>
        <v>1256659</v>
      </c>
      <c r="F39" s="128">
        <f>IF(OR(E7&lt;1,E7&gt;5),0,IF(OR(E6&lt;B43,E6&gt;B64),0,IF(E6=B64,E38,E38+((E6-C38)*(E39-E38))/(C39-C38))))</f>
        <v>755292.4</v>
      </c>
    </row>
    <row r="40" spans="2:8" ht="23.25" customHeight="1"/>
    <row r="41" spans="2:8">
      <c r="B41" s="1583" t="s">
        <v>1090</v>
      </c>
      <c r="C41" s="1584"/>
      <c r="D41" s="1584"/>
      <c r="E41" s="1584"/>
      <c r="F41" s="1584"/>
      <c r="G41" s="1584"/>
      <c r="H41" s="1585"/>
    </row>
    <row r="42" spans="2:8" ht="38.25">
      <c r="B42" s="129" t="s">
        <v>80</v>
      </c>
      <c r="C42" s="142" t="s">
        <v>113</v>
      </c>
      <c r="D42" s="142" t="s">
        <v>114</v>
      </c>
      <c r="E42" s="142" t="s">
        <v>115</v>
      </c>
      <c r="F42" s="142" t="s">
        <v>116</v>
      </c>
      <c r="G42" s="142" t="s">
        <v>117</v>
      </c>
      <c r="H42" s="142" t="s">
        <v>118</v>
      </c>
    </row>
    <row r="43" spans="2:8">
      <c r="B43" s="1089">
        <v>1500000</v>
      </c>
      <c r="C43" s="1089">
        <v>140204</v>
      </c>
      <c r="D43" s="1089">
        <v>167340</v>
      </c>
      <c r="E43" s="1089">
        <v>201261</v>
      </c>
      <c r="F43" s="1089">
        <v>251011</v>
      </c>
      <c r="G43" s="1089">
        <v>284931</v>
      </c>
      <c r="H43" s="1089">
        <v>312067</v>
      </c>
    </row>
    <row r="44" spans="2:8">
      <c r="B44" s="1089">
        <v>2000000</v>
      </c>
      <c r="C44" s="1089">
        <v>179197</v>
      </c>
      <c r="D44" s="1089">
        <v>213880</v>
      </c>
      <c r="E44" s="1089">
        <v>257234</v>
      </c>
      <c r="F44" s="1089">
        <v>320820</v>
      </c>
      <c r="G44" s="1089">
        <v>364174</v>
      </c>
      <c r="H44" s="1089">
        <v>398857</v>
      </c>
    </row>
    <row r="45" spans="2:8">
      <c r="B45" s="1089">
        <v>2500000</v>
      </c>
      <c r="C45" s="1089">
        <v>216734</v>
      </c>
      <c r="D45" s="1089">
        <v>258682</v>
      </c>
      <c r="E45" s="1089">
        <v>311118</v>
      </c>
      <c r="F45" s="1089">
        <v>388023</v>
      </c>
      <c r="G45" s="1089">
        <v>440459</v>
      </c>
      <c r="H45" s="1089">
        <v>482407</v>
      </c>
    </row>
    <row r="46" spans="2:8">
      <c r="B46" s="1089">
        <v>3000000</v>
      </c>
      <c r="C46" s="1089">
        <v>253138</v>
      </c>
      <c r="D46" s="1089">
        <v>302132</v>
      </c>
      <c r="E46" s="1089">
        <v>363375</v>
      </c>
      <c r="F46" s="1089">
        <v>453198</v>
      </c>
      <c r="G46" s="1089">
        <v>514441</v>
      </c>
      <c r="H46" s="1089">
        <v>563436</v>
      </c>
    </row>
    <row r="47" spans="2:8" ht="13.5" thickBot="1">
      <c r="B47" s="1090">
        <v>3500000</v>
      </c>
      <c r="C47" s="1090">
        <v>288616</v>
      </c>
      <c r="D47" s="1090">
        <v>344478</v>
      </c>
      <c r="E47" s="1090">
        <v>414304</v>
      </c>
      <c r="F47" s="1090">
        <v>516716</v>
      </c>
      <c r="G47" s="1090">
        <v>586543</v>
      </c>
      <c r="H47" s="1090">
        <v>642404</v>
      </c>
    </row>
    <row r="48" spans="2:8">
      <c r="B48" s="1091">
        <v>4000000</v>
      </c>
      <c r="C48" s="1091">
        <v>323313</v>
      </c>
      <c r="D48" s="1091">
        <v>385890</v>
      </c>
      <c r="E48" s="1091">
        <v>464111</v>
      </c>
      <c r="F48" s="1091">
        <v>578835</v>
      </c>
      <c r="G48" s="1091">
        <v>657056</v>
      </c>
      <c r="H48" s="1091">
        <v>719633</v>
      </c>
    </row>
    <row r="49" spans="2:8">
      <c r="B49" s="1089">
        <v>4500000</v>
      </c>
      <c r="C49" s="1089">
        <v>357334</v>
      </c>
      <c r="D49" s="1089">
        <v>426496</v>
      </c>
      <c r="E49" s="1089">
        <v>512947</v>
      </c>
      <c r="F49" s="1089">
        <v>639743</v>
      </c>
      <c r="G49" s="1089">
        <v>726195</v>
      </c>
      <c r="H49" s="1089">
        <v>795356</v>
      </c>
    </row>
    <row r="50" spans="2:8">
      <c r="B50" s="1089">
        <v>5000000</v>
      </c>
      <c r="C50" s="1089">
        <v>390759</v>
      </c>
      <c r="D50" s="1089">
        <v>466390</v>
      </c>
      <c r="E50" s="1089">
        <v>560928</v>
      </c>
      <c r="F50" s="1089">
        <v>699585</v>
      </c>
      <c r="G50" s="1089">
        <v>794123</v>
      </c>
      <c r="H50" s="1089">
        <v>869754</v>
      </c>
    </row>
    <row r="51" spans="2:8">
      <c r="B51" s="1089">
        <v>10000000</v>
      </c>
      <c r="C51" s="1089">
        <v>701918</v>
      </c>
      <c r="D51" s="1089">
        <v>837773</v>
      </c>
      <c r="E51" s="1089">
        <v>1007592</v>
      </c>
      <c r="F51" s="1089">
        <v>1256659</v>
      </c>
      <c r="G51" s="1089">
        <v>1426478</v>
      </c>
      <c r="H51" s="1089">
        <v>1562333</v>
      </c>
    </row>
    <row r="52" spans="2:8" ht="13.5" thickBot="1">
      <c r="B52" s="1090">
        <v>15000000</v>
      </c>
      <c r="C52" s="1090">
        <v>985661</v>
      </c>
      <c r="D52" s="1090">
        <v>1176434</v>
      </c>
      <c r="E52" s="1090">
        <v>1414900</v>
      </c>
      <c r="F52" s="1090">
        <v>1764651</v>
      </c>
      <c r="G52" s="1090">
        <v>2003117</v>
      </c>
      <c r="H52" s="1090">
        <v>2193890</v>
      </c>
    </row>
    <row r="53" spans="2:8">
      <c r="B53" s="1091">
        <v>20000000</v>
      </c>
      <c r="C53" s="1091">
        <v>1251362</v>
      </c>
      <c r="D53" s="1091">
        <v>1493562</v>
      </c>
      <c r="E53" s="1091">
        <v>1796310</v>
      </c>
      <c r="F53" s="1091">
        <v>2240342</v>
      </c>
      <c r="G53" s="1091">
        <v>2543091</v>
      </c>
      <c r="H53" s="1091">
        <v>2785290</v>
      </c>
    </row>
    <row r="54" spans="2:8">
      <c r="B54" s="1089">
        <v>25000000</v>
      </c>
      <c r="C54" s="1089">
        <v>1503311</v>
      </c>
      <c r="D54" s="1089">
        <v>1794274</v>
      </c>
      <c r="E54" s="1089">
        <v>2157978</v>
      </c>
      <c r="F54" s="1089">
        <v>2691411</v>
      </c>
      <c r="G54" s="1089">
        <v>3055115</v>
      </c>
      <c r="H54" s="1089">
        <v>3346079</v>
      </c>
    </row>
    <row r="55" spans="2:8">
      <c r="B55" s="1089">
        <v>30000000</v>
      </c>
      <c r="C55" s="1089">
        <v>1743990</v>
      </c>
      <c r="D55" s="1089">
        <v>2081536</v>
      </c>
      <c r="E55" s="1089">
        <v>2503469</v>
      </c>
      <c r="F55" s="1089">
        <v>3122304</v>
      </c>
      <c r="G55" s="1089">
        <v>3544237</v>
      </c>
      <c r="H55" s="1089">
        <v>3881784</v>
      </c>
    </row>
    <row r="56" spans="2:8">
      <c r="B56" s="1089">
        <v>35000000</v>
      </c>
      <c r="C56" s="1089">
        <v>1975032</v>
      </c>
      <c r="D56" s="1089">
        <v>2357297</v>
      </c>
      <c r="E56" s="1089">
        <v>2835127</v>
      </c>
      <c r="F56" s="1089">
        <v>3535945</v>
      </c>
      <c r="G56" s="1089">
        <v>4013776</v>
      </c>
      <c r="H56" s="1089">
        <v>4396040</v>
      </c>
    </row>
    <row r="57" spans="2:8" ht="13.5" thickBot="1">
      <c r="B57" s="1090">
        <v>40000000</v>
      </c>
      <c r="C57" s="1090">
        <v>2197601</v>
      </c>
      <c r="D57" s="1090">
        <v>2622943</v>
      </c>
      <c r="E57" s="1090">
        <v>3154621</v>
      </c>
      <c r="F57" s="1090">
        <v>3934415</v>
      </c>
      <c r="G57" s="1090">
        <v>4466093</v>
      </c>
      <c r="H57" s="1090">
        <v>4891435</v>
      </c>
    </row>
    <row r="58" spans="2:8">
      <c r="B58" s="1091">
        <v>45000000</v>
      </c>
      <c r="C58" s="1091">
        <v>2412573</v>
      </c>
      <c r="D58" s="1091">
        <v>2879522</v>
      </c>
      <c r="E58" s="1091">
        <v>3463209</v>
      </c>
      <c r="F58" s="1091">
        <v>4319283</v>
      </c>
      <c r="G58" s="1091">
        <v>4902970</v>
      </c>
      <c r="H58" s="1091">
        <v>5369919</v>
      </c>
    </row>
    <row r="59" spans="2:8">
      <c r="B59" s="1089">
        <v>50000000</v>
      </c>
      <c r="C59" s="1089">
        <v>2620635</v>
      </c>
      <c r="D59" s="1089">
        <v>3127855</v>
      </c>
      <c r="E59" s="1089">
        <v>3761879</v>
      </c>
      <c r="F59" s="1089">
        <v>4691782</v>
      </c>
      <c r="G59" s="1089">
        <v>5325807</v>
      </c>
      <c r="H59" s="1089">
        <v>5833027</v>
      </c>
    </row>
    <row r="60" spans="2:8">
      <c r="B60" s="1089">
        <v>75000000</v>
      </c>
      <c r="C60" s="1089">
        <v>3574072</v>
      </c>
      <c r="D60" s="1089">
        <v>4265828</v>
      </c>
      <c r="E60" s="1089">
        <v>5130522</v>
      </c>
      <c r="F60" s="1089">
        <v>6398741</v>
      </c>
      <c r="G60" s="1089">
        <v>7263436</v>
      </c>
      <c r="H60" s="1089">
        <v>7955192</v>
      </c>
    </row>
    <row r="61" spans="2:8">
      <c r="B61" s="1089">
        <v>100000000</v>
      </c>
      <c r="C61" s="1089">
        <v>4411764</v>
      </c>
      <c r="D61" s="1089">
        <v>5265654</v>
      </c>
      <c r="E61" s="1089">
        <v>6333016</v>
      </c>
      <c r="F61" s="1089">
        <v>7898481</v>
      </c>
      <c r="G61" s="1089">
        <v>8965843</v>
      </c>
      <c r="H61" s="1089">
        <v>9819733</v>
      </c>
    </row>
    <row r="62" spans="2:8">
      <c r="B62" s="1089">
        <v>150000000</v>
      </c>
      <c r="C62" s="1089">
        <v>5837243</v>
      </c>
      <c r="D62" s="1089">
        <v>6967032</v>
      </c>
      <c r="E62" s="1089">
        <v>8379268</v>
      </c>
      <c r="F62" s="1089">
        <v>10450548</v>
      </c>
      <c r="G62" s="1089">
        <v>11862785</v>
      </c>
      <c r="H62" s="1089">
        <v>12992574</v>
      </c>
    </row>
    <row r="63" spans="2:8">
      <c r="B63" s="1089">
        <v>200000000</v>
      </c>
      <c r="C63" s="1089">
        <v>7033274</v>
      </c>
      <c r="D63" s="1089">
        <v>8394552</v>
      </c>
      <c r="E63" s="1089">
        <v>10096151</v>
      </c>
      <c r="F63" s="1089">
        <v>12591829</v>
      </c>
      <c r="G63" s="1089">
        <v>14293427</v>
      </c>
      <c r="H63" s="1089">
        <v>15654706</v>
      </c>
    </row>
    <row r="64" spans="2:8">
      <c r="B64" s="1089">
        <v>250000000</v>
      </c>
      <c r="C64" s="1089">
        <v>8091630</v>
      </c>
      <c r="D64" s="1089">
        <v>9657752</v>
      </c>
      <c r="E64" s="1089">
        <v>11615404</v>
      </c>
      <c r="F64" s="1089">
        <v>14486627</v>
      </c>
      <c r="G64" s="1089">
        <v>16444280</v>
      </c>
      <c r="H64" s="1089">
        <v>18010402</v>
      </c>
    </row>
    <row r="65"/>
    <row r="66"/>
    <row r="67"/>
    <row r="68"/>
  </sheetData>
  <sheetProtection sheet="1" formatRows="0"/>
  <mergeCells count="3">
    <mergeCell ref="B13:H13"/>
    <mergeCell ref="B2:H2"/>
    <mergeCell ref="B41:H41"/>
  </mergeCells>
  <conditionalFormatting sqref="E7">
    <cfRule type="expression" dxfId="0" priority="1">
      <formula>E7=0</formula>
    </cfRule>
  </conditionalFormatting>
  <pageMargins left="0.39370078740157483" right="0.19685039370078741" top="0.39370078740157483" bottom="0.47244094488188981" header="0.31496062992125984" footer="0.31496062992125984"/>
  <pageSetup paperSize="9" scale="87" fitToHeight="0" orientation="portrait" r:id="rId1"/>
  <headerFooter scaleWithDoc="0">
    <oddFooter>&amp;L&amp;8©  VHF Bayern - Stand Juli 2024&amp;R&amp;P</oddFooter>
  </headerFooter>
  <rowBreaks count="1" manualBreakCount="1">
    <brk id="35"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tabColor rgb="FFC00000"/>
  </sheetPr>
  <dimension ref="B2:J314"/>
  <sheetViews>
    <sheetView topLeftCell="A34" workbookViewId="0">
      <selection activeCell="B60" sqref="B60"/>
    </sheetView>
  </sheetViews>
  <sheetFormatPr baseColWidth="10" defaultRowHeight="12.75"/>
  <cols>
    <col min="2" max="2" width="47.28515625" customWidth="1"/>
    <col min="3" max="3" width="27.28515625" customWidth="1"/>
    <col min="4" max="4" width="10" customWidth="1"/>
    <col min="6" max="6" width="10" customWidth="1"/>
    <col min="7" max="7" width="11.85546875" bestFit="1" customWidth="1"/>
  </cols>
  <sheetData>
    <row r="2" spans="2:7">
      <c r="B2" t="s">
        <v>142</v>
      </c>
      <c r="C2" t="s">
        <v>1030</v>
      </c>
      <c r="D2" t="s">
        <v>1031</v>
      </c>
      <c r="E2" t="s">
        <v>1032</v>
      </c>
      <c r="F2" t="s">
        <v>1033</v>
      </c>
      <c r="G2" t="s">
        <v>291</v>
      </c>
    </row>
    <row r="3" spans="2:7">
      <c r="B3" t="str">
        <f>Projektgrundlagen!F2&amp;" "&amp;Projektgrundlagen!B2</f>
        <v>VII.13.4 Objektplanung Freianlagen</v>
      </c>
      <c r="C3" t="str">
        <f>Projektgrundlagen!E6</f>
        <v>B21H E090060001</v>
      </c>
      <c r="D3" t="str">
        <f>Projektgrundlagen!E7&amp;" "&amp;Projektgrundlagen!E8</f>
        <v xml:space="preserve">Straßenmeisterei Landshut, Neubau </v>
      </c>
      <c r="E3" t="str">
        <f>Projektgrundlagen!G6</f>
        <v>25-131224</v>
      </c>
      <c r="F3">
        <f>Projektgrundlagen!E9</f>
        <v>0</v>
      </c>
      <c r="G3" s="1214">
        <f>'E Honorarberechnung'!J146</f>
        <v>688588.08454800013</v>
      </c>
    </row>
    <row r="7" spans="2:7">
      <c r="B7" t="s">
        <v>275</v>
      </c>
      <c r="C7" t="s">
        <v>1034</v>
      </c>
      <c r="D7" t="s">
        <v>1035</v>
      </c>
    </row>
    <row r="8" spans="2:7">
      <c r="B8" s="1215" t="s">
        <v>1036</v>
      </c>
      <c r="C8" s="1216">
        <f>'E Honorarberechnung'!I15</f>
        <v>5500000</v>
      </c>
      <c r="D8">
        <v>1</v>
      </c>
    </row>
    <row r="9" spans="2:7">
      <c r="B9" s="1215" t="s">
        <v>1037</v>
      </c>
      <c r="C9" s="1217">
        <f>'E Honorarberechnung'!I16</f>
        <v>3</v>
      </c>
      <c r="D9">
        <v>2</v>
      </c>
    </row>
    <row r="10" spans="2:7">
      <c r="B10" s="1215" t="s">
        <v>1038</v>
      </c>
      <c r="C10" s="1216">
        <f>'E Honorarberechnung'!J38</f>
        <v>605594.4</v>
      </c>
      <c r="D10">
        <v>3</v>
      </c>
    </row>
    <row r="11" spans="2:7">
      <c r="B11" s="1215" t="s">
        <v>1039</v>
      </c>
      <c r="C11" s="1216">
        <f>'E Honorarberechnung'!I42</f>
        <v>0</v>
      </c>
      <c r="D11">
        <v>4</v>
      </c>
    </row>
    <row r="12" spans="2:7">
      <c r="B12" s="1215" t="s">
        <v>1040</v>
      </c>
      <c r="C12" s="1216">
        <f>'E Honorarberechnung'!I43</f>
        <v>0</v>
      </c>
      <c r="D12">
        <v>5</v>
      </c>
    </row>
    <row r="13" spans="2:7">
      <c r="B13" t="s">
        <v>1077</v>
      </c>
      <c r="C13" s="1216">
        <f>'E Honorarberechnung'!J45</f>
        <v>605594.4</v>
      </c>
      <c r="D13">
        <v>6</v>
      </c>
    </row>
    <row r="14" spans="2:7">
      <c r="B14" t="s">
        <v>1041</v>
      </c>
      <c r="C14" s="1216">
        <f>'E Honorarberechnung'!I55</f>
        <v>0</v>
      </c>
      <c r="D14">
        <v>7</v>
      </c>
    </row>
    <row r="15" spans="2:7">
      <c r="B15" t="s">
        <v>1042</v>
      </c>
      <c r="C15" s="1216">
        <f>'E Honorarberechnung'!I58</f>
        <v>0</v>
      </c>
      <c r="D15">
        <v>8</v>
      </c>
    </row>
    <row r="16" spans="2:7">
      <c r="B16" t="s">
        <v>1043</v>
      </c>
      <c r="C16" s="1216">
        <f>'E Honorarberechnung'!I65</f>
        <v>0</v>
      </c>
      <c r="D16">
        <v>9</v>
      </c>
    </row>
    <row r="17" spans="2:4">
      <c r="B17" t="s">
        <v>1044</v>
      </c>
      <c r="C17" s="1216">
        <f>'F Honorarübersicht'!E18</f>
        <v>3</v>
      </c>
      <c r="D17">
        <v>10</v>
      </c>
    </row>
    <row r="18" spans="2:4">
      <c r="B18" t="s">
        <v>1045</v>
      </c>
      <c r="C18" s="1216">
        <f>'F Honorarübersicht'!I18</f>
        <v>18167.832000000002</v>
      </c>
      <c r="D18">
        <v>11</v>
      </c>
    </row>
    <row r="19" spans="2:4">
      <c r="B19" t="s">
        <v>1046</v>
      </c>
      <c r="C19" s="1216">
        <f>'F Honorarübersicht'!E19</f>
        <v>10</v>
      </c>
      <c r="D19">
        <v>12</v>
      </c>
    </row>
    <row r="20" spans="2:4">
      <c r="B20" t="s">
        <v>1047</v>
      </c>
      <c r="C20" s="1216">
        <f>'F Honorarübersicht'!I19</f>
        <v>60559.44</v>
      </c>
      <c r="D20">
        <v>13</v>
      </c>
    </row>
    <row r="21" spans="2:4">
      <c r="B21" t="s">
        <v>1048</v>
      </c>
      <c r="C21" s="1216">
        <f>'F Honorarübersicht'!E20</f>
        <v>16</v>
      </c>
      <c r="D21">
        <v>14</v>
      </c>
    </row>
    <row r="22" spans="2:4">
      <c r="B22" t="s">
        <v>1049</v>
      </c>
      <c r="C22" s="1216">
        <f>'F Honorarübersicht'!I20</f>
        <v>96895.104000000007</v>
      </c>
      <c r="D22">
        <v>15</v>
      </c>
    </row>
    <row r="23" spans="2:4">
      <c r="B23" t="s">
        <v>1050</v>
      </c>
      <c r="C23" s="1216">
        <f>'F Honorarübersicht'!E21</f>
        <v>4</v>
      </c>
      <c r="D23">
        <v>16</v>
      </c>
    </row>
    <row r="24" spans="2:4">
      <c r="B24" t="s">
        <v>1051</v>
      </c>
      <c r="C24" s="1216">
        <f>'F Honorarübersicht'!I21</f>
        <v>24223.776000000002</v>
      </c>
      <c r="D24">
        <v>17</v>
      </c>
    </row>
    <row r="25" spans="2:4">
      <c r="B25" t="s">
        <v>1052</v>
      </c>
      <c r="C25" s="1216">
        <f>'F Honorarübersicht'!E23</f>
        <v>25</v>
      </c>
      <c r="D25">
        <v>18</v>
      </c>
    </row>
    <row r="26" spans="2:4">
      <c r="B26" t="s">
        <v>1053</v>
      </c>
      <c r="C26" s="1216">
        <f>'F Honorarübersicht'!I23</f>
        <v>151398.6</v>
      </c>
      <c r="D26">
        <v>19</v>
      </c>
    </row>
    <row r="27" spans="2:4">
      <c r="B27" t="s">
        <v>1054</v>
      </c>
      <c r="C27" s="1216">
        <f>'F Honorarübersicht'!E24</f>
        <v>6.9</v>
      </c>
      <c r="D27">
        <v>20</v>
      </c>
    </row>
    <row r="28" spans="2:4">
      <c r="B28" t="s">
        <v>1055</v>
      </c>
      <c r="C28" s="1216">
        <f>'F Honorarübersicht'!I24</f>
        <v>41786.013600000006</v>
      </c>
      <c r="D28">
        <v>21</v>
      </c>
    </row>
    <row r="29" spans="2:4">
      <c r="B29" t="s">
        <v>1056</v>
      </c>
      <c r="C29" s="1216">
        <f>'F Honorarübersicht'!E25</f>
        <v>2</v>
      </c>
      <c r="D29">
        <v>22</v>
      </c>
    </row>
    <row r="30" spans="2:4">
      <c r="B30" t="s">
        <v>1057</v>
      </c>
      <c r="C30" s="1216">
        <f>'F Honorarübersicht'!I25</f>
        <v>12111.888000000001</v>
      </c>
      <c r="D30">
        <v>23</v>
      </c>
    </row>
    <row r="31" spans="2:4">
      <c r="B31" t="s">
        <v>1058</v>
      </c>
      <c r="C31" s="1216">
        <f>'F Honorarübersicht'!E27</f>
        <v>28.65</v>
      </c>
      <c r="D31">
        <v>24</v>
      </c>
    </row>
    <row r="32" spans="2:4">
      <c r="B32" t="s">
        <v>1059</v>
      </c>
      <c r="C32" s="1216">
        <f>'F Honorarübersicht'!I27</f>
        <v>173502.79559999998</v>
      </c>
      <c r="D32">
        <v>25</v>
      </c>
    </row>
    <row r="33" spans="2:10">
      <c r="B33" t="s">
        <v>1060</v>
      </c>
      <c r="C33" s="1216">
        <f>'F Honorarübersicht'!E28</f>
        <v>0</v>
      </c>
      <c r="D33">
        <v>26</v>
      </c>
    </row>
    <row r="34" spans="2:10">
      <c r="B34" t="s">
        <v>1061</v>
      </c>
      <c r="C34" s="1216">
        <f>'F Honorarübersicht'!I28</f>
        <v>0</v>
      </c>
      <c r="D34">
        <v>27</v>
      </c>
    </row>
    <row r="35" spans="2:10">
      <c r="B35" s="1218" t="s">
        <v>1062</v>
      </c>
      <c r="C35" s="1219">
        <f>'F Honorarübersicht'!I30</f>
        <v>578645.44919999992</v>
      </c>
      <c r="D35">
        <v>28</v>
      </c>
    </row>
    <row r="36" spans="2:10">
      <c r="B36" s="1218" t="s">
        <v>1063</v>
      </c>
      <c r="C36" s="1219">
        <f>'F Honorarübersicht'!J30</f>
        <v>0</v>
      </c>
      <c r="D36">
        <v>29</v>
      </c>
    </row>
    <row r="37" spans="2:10">
      <c r="B37" t="s">
        <v>1064</v>
      </c>
      <c r="C37" s="1216">
        <f>'F Honorarübersicht'!K30</f>
        <v>578645.44919999992</v>
      </c>
      <c r="D37">
        <v>30</v>
      </c>
    </row>
    <row r="38" spans="2:10">
      <c r="B38" t="s">
        <v>1065</v>
      </c>
      <c r="C38" s="1216">
        <f>IF('E Honorarberechnung'!L76,'E Honorarberechnung'!I76*100,"")</f>
        <v>0</v>
      </c>
      <c r="D38">
        <v>31</v>
      </c>
    </row>
    <row r="39" spans="2:10">
      <c r="B39" t="s">
        <v>1066</v>
      </c>
      <c r="C39" s="1216">
        <f>'F Honorarübersicht'!L30</f>
        <v>0</v>
      </c>
      <c r="D39">
        <v>32</v>
      </c>
      <c r="J39" s="1216"/>
    </row>
    <row r="40" spans="2:10">
      <c r="B40" t="s">
        <v>1067</v>
      </c>
      <c r="C40" s="1216">
        <f>'F Honorarübersicht'!M30</f>
        <v>578645.44919999992</v>
      </c>
      <c r="D40">
        <v>33</v>
      </c>
      <c r="J40" s="1216"/>
    </row>
    <row r="41" spans="2:10">
      <c r="B41" t="s">
        <v>1068</v>
      </c>
      <c r="C41" s="1216">
        <f>'E Honorarberechnung'!I98*100</f>
        <v>19</v>
      </c>
      <c r="D41">
        <v>34</v>
      </c>
      <c r="J41" s="1216"/>
    </row>
    <row r="42" spans="2:10">
      <c r="B42" t="s">
        <v>1069</v>
      </c>
      <c r="C42" s="1216">
        <f>'F Honorarübersicht'!N30</f>
        <v>109942.63534800001</v>
      </c>
      <c r="D42">
        <v>35</v>
      </c>
      <c r="J42" s="1216"/>
    </row>
    <row r="43" spans="2:10">
      <c r="B43" s="1218" t="s">
        <v>1070</v>
      </c>
      <c r="C43" s="1219">
        <f>'F Honorarübersicht'!O30</f>
        <v>688588.08454800001</v>
      </c>
      <c r="D43">
        <v>36</v>
      </c>
      <c r="J43" s="1216"/>
    </row>
    <row r="44" spans="2:10">
      <c r="B44" s="1220" t="str">
        <f>"15.1 "&amp;'E Honorarberechnung'!D104</f>
        <v>15.1 Ingenieur nach Ing.-Gesetz</v>
      </c>
      <c r="C44" s="1216">
        <f>'E Honorarberechnung'!I104</f>
        <v>0</v>
      </c>
      <c r="D44">
        <v>37</v>
      </c>
      <c r="I44" s="1220"/>
      <c r="J44" s="1216"/>
    </row>
    <row r="45" spans="2:10">
      <c r="B45" s="1220" t="str">
        <f>"17.1 "&amp;'E Honorarberechnung'!D104&amp;"  mit "&amp;'E Honorarberechnung'!I134&amp;" Std."</f>
        <v>17.1 Ingenieur nach Ing.-Gesetz  mit 15 Std.</v>
      </c>
      <c r="C45" s="1216">
        <f>'E Honorarberechnung'!J134</f>
        <v>0</v>
      </c>
      <c r="D45">
        <v>38</v>
      </c>
      <c r="I45" s="1220"/>
      <c r="J45" s="1216"/>
    </row>
    <row r="46" spans="2:10">
      <c r="B46" s="1220" t="str">
        <f>"15.2 "&amp;'E Honorarberechnung'!D105</f>
        <v>15.2 Techniker</v>
      </c>
      <c r="C46" s="1216">
        <f>'E Honorarberechnung'!I105</f>
        <v>0</v>
      </c>
      <c r="D46">
        <v>39</v>
      </c>
      <c r="I46" s="1220"/>
      <c r="J46" s="1216"/>
    </row>
    <row r="47" spans="2:10">
      <c r="B47" s="1220" t="str">
        <f>"17.2 "&amp;'E Honorarberechnung'!D105&amp;"  mit "&amp;'E Honorarberechnung'!I135&amp;" Std."</f>
        <v>17.2 Techniker  mit 10 Std.</v>
      </c>
      <c r="C47" s="1216">
        <f>'E Honorarberechnung'!J135</f>
        <v>0</v>
      </c>
      <c r="D47">
        <v>40</v>
      </c>
      <c r="I47" s="1220"/>
      <c r="J47" s="1216"/>
    </row>
    <row r="48" spans="2:10">
      <c r="B48" s="1220" t="str">
        <f>"15.3 "&amp;'E Honorarberechnung'!D106</f>
        <v xml:space="preserve">15.3 Technische Zeichner, sonst. Mitarbeiter </v>
      </c>
      <c r="C48" s="1216">
        <f>'E Honorarberechnung'!I106</f>
        <v>0</v>
      </c>
      <c r="D48">
        <v>41</v>
      </c>
      <c r="I48" s="1220"/>
      <c r="J48" s="1216"/>
    </row>
    <row r="49" spans="2:10">
      <c r="B49" s="1220" t="str">
        <f>"17.3 "&amp;'E Honorarberechnung'!D106&amp;"  mit "&amp;'E Honorarberechnung'!I136&amp;" Std."</f>
        <v>17.3 Technische Zeichner, sonst. Mitarbeiter   mit 10 Std.</v>
      </c>
      <c r="C49" s="1216">
        <f>'E Honorarberechnung'!J136</f>
        <v>0</v>
      </c>
      <c r="D49">
        <v>42</v>
      </c>
      <c r="I49" s="1220"/>
      <c r="J49" s="1216"/>
    </row>
    <row r="50" spans="2:10">
      <c r="B50" s="1220" t="str">
        <f>"18 "&amp;'E Honorarberechnung'!C137</f>
        <v xml:space="preserve">18 Sonstige Vereinbarungen: </v>
      </c>
      <c r="C50" s="1216" t="str">
        <f>IFERROR('E Honorarberechnung'!J137+'E Honorarberechnung'!J138,"")</f>
        <v/>
      </c>
      <c r="D50">
        <v>43</v>
      </c>
      <c r="I50" s="1220"/>
      <c r="J50" s="1216"/>
    </row>
    <row r="51" spans="2:10">
      <c r="B51" t="s">
        <v>1071</v>
      </c>
      <c r="C51" s="1216">
        <f>'E Honorarberechnung'!J143</f>
        <v>578645.44920000015</v>
      </c>
      <c r="D51">
        <v>44</v>
      </c>
      <c r="J51" s="1216"/>
    </row>
    <row r="52" spans="2:10">
      <c r="B52" t="s">
        <v>1072</v>
      </c>
      <c r="C52" s="1216">
        <f>'E Honorarberechnung'!J144</f>
        <v>109942.63534800003</v>
      </c>
      <c r="D52">
        <v>45</v>
      </c>
      <c r="J52" s="1216"/>
    </row>
    <row r="53" spans="2:10">
      <c r="B53" s="1218" t="s">
        <v>1073</v>
      </c>
      <c r="C53" s="1219">
        <f>'E Honorarberechnung'!J146</f>
        <v>688588.08454800013</v>
      </c>
      <c r="D53">
        <v>46</v>
      </c>
      <c r="J53" s="1216"/>
    </row>
    <row r="54" spans="2:10">
      <c r="C54" s="1216"/>
      <c r="E54" s="1216"/>
    </row>
    <row r="55" spans="2:10">
      <c r="B55" s="1218"/>
      <c r="C55" s="1219"/>
    </row>
    <row r="56" spans="2:10">
      <c r="B56" s="1218"/>
      <c r="C56" s="1219"/>
    </row>
    <row r="57" spans="2:10">
      <c r="B57" s="1218"/>
      <c r="C57" s="1219"/>
    </row>
    <row r="58" spans="2:10">
      <c r="B58" s="1221" t="s">
        <v>1074</v>
      </c>
      <c r="C58" s="1222" t="s">
        <v>50</v>
      </c>
      <c r="D58" s="1222" t="s">
        <v>49</v>
      </c>
      <c r="E58" s="1222" t="s">
        <v>1075</v>
      </c>
      <c r="F58" s="1223" t="s">
        <v>1076</v>
      </c>
      <c r="G58" s="1256" t="s">
        <v>1108</v>
      </c>
    </row>
    <row r="59" spans="2:10">
      <c r="B59" t="str">
        <f>IF(AND(Projektgrundlagen!$I$22,(INDEX('StB-D1 Besondere Lstg'!$A$1:$N$250,G59,12))=TRUE),(INDEX('StB-D1 Besondere Lstg'!$A$1:$N$250,G59,3))&amp;" "&amp;(INDEX('StB-D1 Besondere Lstg'!$A$1:$N$250,G59,5))&amp;" "&amp;(INDEX('StB-D1 Besondere Lstg'!$A$1:$N$250,(G59+1),5)),IF(AND(Projektgrundlagen!$I$23,(INDEX('HB-D1 Besondere Lstg Land'!$A$1:$O$250,G59,12))=TRUE),(INDEX('HB-D1 Besondere Lstg Land'!$A$1:$O$250,G59,3))&amp;" "&amp;(INDEX('HB-D1 Besondere Lstg Land'!$A$1:$O$250,G59,5))&amp;" "&amp;(INDEX('HB-D1 Besondere Lstg Land'!$A$1:$O$250,(G59+1),5)),IF(AND(Projektgrundlagen!$I$24,(INDEX('HB-D2 Besondere Lstg Bund'!$A$1:$O$272,G59,12)=TRUE)),(INDEX('HB-D2 Besondere Lstg Bund'!$A$1:$O$272,G59,3))&amp;" "&amp;(INDEX('HB-D2 Besondere Lstg Bund'!$A$1:$O$272,G59,5))&amp;" "&amp;(INDEX('HB-D2 Besondere Lstg Bund'!$A$1:$O$272,(G59+1),5)),"")))</f>
        <v/>
      </c>
      <c r="C59" s="1216" t="str">
        <f>IF(AND(Projektgrundlagen!$I$22,(INDEX('StB-D1 Besondere Lstg'!$A$1:$N$250,G59,12))=TRUE),(INDEX('StB-D1 Besondere Lstg'!$A$1:$N$250,G59,7)),"")</f>
        <v/>
      </c>
      <c r="D59" s="1216" t="str">
        <f>IF(AND(Projektgrundlagen!$I$22,(INDEX('StB-D1 Besondere Lstg'!$A$1:$N$250,G59,12))=TRUE),(INDEX('StB-D1 Besondere Lstg'!$A$1:$N$250,G59,8)),IF(AND(Projektgrundlagen!$I$23,(INDEX('HB-D1 Besondere Lstg Land'!$A$1:$O$250,G59,12))=TRUE),(INDEX('HB-D1 Besondere Lstg Land'!$A$1:$O$250,G59,6)),IF(AND(Projektgrundlagen!$I$24,(INDEX('HB-D2 Besondere Lstg Bund'!$A$1:$O$272,G59,12))=TRUE),(INDEX('HB-D2 Besondere Lstg Bund'!$A$1:$O$272,G59,6)),"")))</f>
        <v/>
      </c>
      <c r="E59" s="1216" t="str">
        <f>IF(AND(Projektgrundlagen!$I$22,(INDEX('StB-D1 Besondere Lstg'!$A$1:$N$250,G59,12))=TRUE),(INDEX('StB-D1 Besondere Lstg'!$A$1:$N$250,G59,9)),IF(AND(Projektgrundlagen!$I$23,(INDEX('HB-D1 Besondere Lstg Land'!$A$1:$O$250,G59,12))=TRUE),IF((INDEX('HB-D1 Besondere Lstg Land'!$A$1:$O$253,G59,9))="",(INDEX('HB-D1 Besondere Lstg Land'!$A$1:$O$253,G59,7)),0)+(INDEX('HB-D1 Besondere Lstg Land'!$A$1:$O$253,G59,9)),IF(AND(Projektgrundlagen!$I$24,(INDEX('HB-D2 Besondere Lstg Bund'!$A$1:$O$272,G59,12))=TRUE),IF((INDEX('HB-D2 Besondere Lstg Bund'!$A$1:$O$272,G59,9))="",(INDEX('HB-D2 Besondere Lstg Bund'!$A$1:$O$272,G59,7)),0)+(INDEX('HB-D2 Besondere Lstg Bund'!$A$1:$O$272,G59,9)),"")))</f>
        <v/>
      </c>
      <c r="F59" s="1216" t="str">
        <f>IF(AND(Projektgrundlagen!$I$22,(INDEX('StB-D1 Besondere Lstg'!$A$1:$N$250,G59,12))=TRUE),(INDEX('StB-D1 Besondere Lstg'!$A$1:$N$250,G59,10)),IF(AND(Projektgrundlagen!$I$23,(INDEX('HB-D1 Besondere Lstg Land'!$A$1:$O$250,G59,12))=TRUE),(INDEX('HB-D1 Besondere Lstg Land'!$A$1:$O$250,G59,10)),IF(AND(Projektgrundlagen!$I$24,(INDEX('HB-D2 Besondere Lstg Bund'!$A$1:$O$272,G59,12))=TRUE),(INDEX('HB-D2 Besondere Lstg Bund'!$A$1:$O$272,G59,10)),"")))</f>
        <v/>
      </c>
      <c r="G59">
        <v>13</v>
      </c>
    </row>
    <row r="60" spans="2:10">
      <c r="B60" t="str">
        <f>IF(AND(Projektgrundlagen!$I$22,(INDEX('StB-D1 Besondere Lstg'!$A$1:$N$250,G60,12))=TRUE),(INDEX('StB-D1 Besondere Lstg'!$A$1:$N$250,G60,3))&amp;" "&amp;(INDEX('StB-D1 Besondere Lstg'!$A$1:$N$250,G60,5))&amp;" "&amp;(INDEX('StB-D1 Besondere Lstg'!$A$1:$N$250,(G60+1),5)),IF(AND(Projektgrundlagen!$I$23,(INDEX('HB-D1 Besondere Lstg Land'!$A$1:$O$250,G60,12))=TRUE),(INDEX('HB-D1 Besondere Lstg Land'!$A$1:$O$250,G60,3))&amp;" "&amp;(INDEX('HB-D1 Besondere Lstg Land'!$A$1:$O$250,G60,5))&amp;" "&amp;(INDEX('HB-D1 Besondere Lstg Land'!$A$1:$O$250,(G60+1),5)),IF(AND(Projektgrundlagen!$I$24,(INDEX('HB-D2 Besondere Lstg Bund'!$A$1:$O$272,G60,12)=TRUE)),(INDEX('HB-D2 Besondere Lstg Bund'!$A$1:$O$272,G60,3))&amp;" "&amp;(INDEX('HB-D2 Besondere Lstg Bund'!$A$1:$O$272,G60,5))&amp;" "&amp;(INDEX('HB-D2 Besondere Lstg Bund'!$A$1:$O$272,(G60+1),5)),"")))</f>
        <v/>
      </c>
      <c r="C60" s="1216" t="str">
        <f>IF(AND(Projektgrundlagen!$I$22,(INDEX('StB-D1 Besondere Lstg'!$A$1:$N$250,G60,12))=TRUE),(INDEX('StB-D1 Besondere Lstg'!$A$1:$N$250,G60,7)),"")</f>
        <v/>
      </c>
      <c r="D60" s="1216" t="str">
        <f>IF(AND(Projektgrundlagen!$I$22,(INDEX('StB-D1 Besondere Lstg'!$A$1:$N$250,G60,12))=TRUE),(INDEX('StB-D1 Besondere Lstg'!$A$1:$N$250,G60,8)),IF(AND(Projektgrundlagen!$I$23,(INDEX('HB-D1 Besondere Lstg Land'!$A$1:$O$250,G60,12))=TRUE),(INDEX('HB-D1 Besondere Lstg Land'!$A$1:$O$250,G60,6)),IF(AND(Projektgrundlagen!$I$24,(INDEX('HB-D2 Besondere Lstg Bund'!$A$1:$O$272,G60,12))=TRUE),(INDEX('HB-D2 Besondere Lstg Bund'!$A$1:$O$272,G60,6)),"")))</f>
        <v/>
      </c>
      <c r="E60" s="1216" t="str">
        <f>IF(AND(Projektgrundlagen!$I$22,(INDEX('StB-D1 Besondere Lstg'!$A$1:$N$250,G60,12))=TRUE),(INDEX('StB-D1 Besondere Lstg'!$A$1:$N$250,G60,9)),IF(AND(Projektgrundlagen!$I$23,(INDEX('HB-D1 Besondere Lstg Land'!$A$1:$O$250,G60,12))=TRUE),IF((INDEX('HB-D1 Besondere Lstg Land'!$A$1:$O$253,G60,9))="",(INDEX('HB-D1 Besondere Lstg Land'!$A$1:$O$253,G60,7)),0)+(INDEX('HB-D1 Besondere Lstg Land'!$A$1:$O$253,G60,9)),IF(AND(Projektgrundlagen!$I$24,(INDEX('HB-D2 Besondere Lstg Bund'!$A$1:$O$272,G60,12))=TRUE),IF((INDEX('HB-D2 Besondere Lstg Bund'!$A$1:$O$272,G60,9))="",(INDEX('HB-D2 Besondere Lstg Bund'!$A$1:$O$272,G60,7)),0)+(INDEX('HB-D2 Besondere Lstg Bund'!$A$1:$O$272,G60,9)),"")))</f>
        <v/>
      </c>
      <c r="F60" s="1216" t="str">
        <f>IF(AND(Projektgrundlagen!$I$22,(INDEX('StB-D1 Besondere Lstg'!$A$1:$N$250,G60,12))=TRUE),(INDEX('StB-D1 Besondere Lstg'!$A$1:$N$250,G60,10)),IF(AND(Projektgrundlagen!$I$23,(INDEX('HB-D1 Besondere Lstg Land'!$A$1:$O$250,G60,12))=TRUE),(INDEX('HB-D1 Besondere Lstg Land'!$A$1:$O$250,G60,10)),IF(AND(Projektgrundlagen!$I$24,(INDEX('HB-D2 Besondere Lstg Bund'!$A$1:$O$272,G60,12))=TRUE),(INDEX('HB-D2 Besondere Lstg Bund'!$A$1:$O$272,G60,10)),"")))</f>
        <v/>
      </c>
      <c r="G60">
        <v>14</v>
      </c>
    </row>
    <row r="61" spans="2:10">
      <c r="B61" t="str">
        <f>IF(AND(Projektgrundlagen!$I$22,(INDEX('StB-D1 Besondere Lstg'!$A$1:$N$250,G61,12))=TRUE),(INDEX('StB-D1 Besondere Lstg'!$A$1:$N$250,G61,3))&amp;" "&amp;(INDEX('StB-D1 Besondere Lstg'!$A$1:$N$250,G61,5))&amp;" "&amp;(INDEX('StB-D1 Besondere Lstg'!$A$1:$N$250,(G61+1),5)),IF(AND(Projektgrundlagen!$I$23,(INDEX('HB-D1 Besondere Lstg Land'!$A$1:$O$250,G61,12))=TRUE),(INDEX('HB-D1 Besondere Lstg Land'!$A$1:$O$250,G61,3))&amp;" "&amp;(INDEX('HB-D1 Besondere Lstg Land'!$A$1:$O$250,G61,5))&amp;" "&amp;(INDEX('HB-D1 Besondere Lstg Land'!$A$1:$O$250,(G61+1),5)),IF(AND(Projektgrundlagen!$I$24,(INDEX('HB-D2 Besondere Lstg Bund'!$A$1:$O$272,G61,12)=TRUE)),(INDEX('HB-D2 Besondere Lstg Bund'!$A$1:$O$272,G61,3))&amp;" "&amp;(INDEX('HB-D2 Besondere Lstg Bund'!$A$1:$O$272,G61,5))&amp;" "&amp;(INDEX('HB-D2 Besondere Lstg Bund'!$A$1:$O$272,(G61+1),5)),"")))</f>
        <v/>
      </c>
      <c r="C61" s="1216" t="str">
        <f>IF(AND(Projektgrundlagen!$I$22,(INDEX('StB-D1 Besondere Lstg'!$A$1:$N$250,G61,12))=TRUE),(INDEX('StB-D1 Besondere Lstg'!$A$1:$N$250,G61,7)),"")</f>
        <v/>
      </c>
      <c r="D61" s="1216" t="str">
        <f>IF(AND(Projektgrundlagen!$I$22,(INDEX('StB-D1 Besondere Lstg'!$A$1:$N$250,G61,12))=TRUE),(INDEX('StB-D1 Besondere Lstg'!$A$1:$N$250,G61,8)),IF(AND(Projektgrundlagen!$I$23,(INDEX('HB-D1 Besondere Lstg Land'!$A$1:$O$250,G61,12))=TRUE),(INDEX('HB-D1 Besondere Lstg Land'!$A$1:$O$250,G61,6)),IF(AND(Projektgrundlagen!$I$24,(INDEX('HB-D2 Besondere Lstg Bund'!$A$1:$O$272,G61,12))=TRUE),(INDEX('HB-D2 Besondere Lstg Bund'!$A$1:$O$272,G61,6)),"")))</f>
        <v/>
      </c>
      <c r="E61" s="1216" t="str">
        <f>IF(AND(Projektgrundlagen!$I$22,(INDEX('StB-D1 Besondere Lstg'!$A$1:$N$250,G61,12))=TRUE),(INDEX('StB-D1 Besondere Lstg'!$A$1:$N$250,G61,9)),IF(AND(Projektgrundlagen!$I$23,(INDEX('HB-D1 Besondere Lstg Land'!$A$1:$O$250,G61,12))=TRUE),IF((INDEX('HB-D1 Besondere Lstg Land'!$A$1:$O$253,G61,9))="",(INDEX('HB-D1 Besondere Lstg Land'!$A$1:$O$253,G61,7)),0)+(INDEX('HB-D1 Besondere Lstg Land'!$A$1:$O$253,G61,9)),IF(AND(Projektgrundlagen!$I$24,(INDEX('HB-D2 Besondere Lstg Bund'!$A$1:$O$272,G61,12))=TRUE),IF((INDEX('HB-D2 Besondere Lstg Bund'!$A$1:$O$272,G61,9))="",(INDEX('HB-D2 Besondere Lstg Bund'!$A$1:$O$272,G61,7)),0)+(INDEX('HB-D2 Besondere Lstg Bund'!$A$1:$O$272,G61,9)),"")))</f>
        <v/>
      </c>
      <c r="F61" s="1216" t="str">
        <f>IF(AND(Projektgrundlagen!$I$22,(INDEX('StB-D1 Besondere Lstg'!$A$1:$N$250,G61,12))=TRUE),(INDEX('StB-D1 Besondere Lstg'!$A$1:$N$250,G61,10)),IF(AND(Projektgrundlagen!$I$23,(INDEX('HB-D1 Besondere Lstg Land'!$A$1:$O$250,G61,12))=TRUE),(INDEX('HB-D1 Besondere Lstg Land'!$A$1:$O$250,G61,10)),IF(AND(Projektgrundlagen!$I$24,(INDEX('HB-D2 Besondere Lstg Bund'!$A$1:$O$272,G61,12))=TRUE),(INDEX('HB-D2 Besondere Lstg Bund'!$A$1:$O$272,G61,10)),"")))</f>
        <v/>
      </c>
      <c r="G61">
        <v>15</v>
      </c>
    </row>
    <row r="62" spans="2:10">
      <c r="B62" t="str">
        <f>IF(AND(Projektgrundlagen!$I$22,(INDEX('StB-D1 Besondere Lstg'!$A$1:$N$250,G62,12))=TRUE),(INDEX('StB-D1 Besondere Lstg'!$A$1:$N$250,G62,3))&amp;" "&amp;(INDEX('StB-D1 Besondere Lstg'!$A$1:$N$250,G62,5))&amp;" "&amp;(INDEX('StB-D1 Besondere Lstg'!$A$1:$N$250,(G62+1),5)),IF(AND(Projektgrundlagen!$I$23,(INDEX('HB-D1 Besondere Lstg Land'!$A$1:$O$250,G62,12))=TRUE),(INDEX('HB-D1 Besondere Lstg Land'!$A$1:$O$250,G62,3))&amp;" "&amp;(INDEX('HB-D1 Besondere Lstg Land'!$A$1:$O$250,G62,5))&amp;" "&amp;(INDEX('HB-D1 Besondere Lstg Land'!$A$1:$O$250,(G62+1),5)),IF(AND(Projektgrundlagen!$I$24,(INDEX('HB-D2 Besondere Lstg Bund'!$A$1:$O$272,G62,12)=TRUE)),(INDEX('HB-D2 Besondere Lstg Bund'!$A$1:$O$272,G62,3))&amp;" "&amp;(INDEX('HB-D2 Besondere Lstg Bund'!$A$1:$O$272,G62,5))&amp;" "&amp;(INDEX('HB-D2 Besondere Lstg Bund'!$A$1:$O$272,(G62+1),5)),"")))</f>
        <v/>
      </c>
      <c r="C62" s="1216" t="str">
        <f>IF(AND(Projektgrundlagen!$I$22,(INDEX('StB-D1 Besondere Lstg'!$A$1:$N$250,G62,12))=TRUE),(INDEX('StB-D1 Besondere Lstg'!$A$1:$N$250,G62,7)),"")</f>
        <v/>
      </c>
      <c r="D62" s="1216" t="str">
        <f>IF(AND(Projektgrundlagen!$I$22,(INDEX('StB-D1 Besondere Lstg'!$A$1:$N$250,G62,12))=TRUE),(INDEX('StB-D1 Besondere Lstg'!$A$1:$N$250,G62,8)),IF(AND(Projektgrundlagen!$I$23,(INDEX('HB-D1 Besondere Lstg Land'!$A$1:$O$250,G62,12))=TRUE),(INDEX('HB-D1 Besondere Lstg Land'!$A$1:$O$250,G62,6)),IF(AND(Projektgrundlagen!$I$24,(INDEX('HB-D2 Besondere Lstg Bund'!$A$1:$O$272,G62,12))=TRUE),(INDEX('HB-D2 Besondere Lstg Bund'!$A$1:$O$272,G62,6)),"")))</f>
        <v/>
      </c>
      <c r="E62" s="1216" t="str">
        <f>IF(AND(Projektgrundlagen!$I$22,(INDEX('StB-D1 Besondere Lstg'!$A$1:$N$250,G62,12))=TRUE),(INDEX('StB-D1 Besondere Lstg'!$A$1:$N$250,G62,9)),IF(AND(Projektgrundlagen!$I$23,(INDEX('HB-D1 Besondere Lstg Land'!$A$1:$O$250,G62,12))=TRUE),IF((INDEX('HB-D1 Besondere Lstg Land'!$A$1:$O$253,G62,9))="",(INDEX('HB-D1 Besondere Lstg Land'!$A$1:$O$253,G62,7)),0)+(INDEX('HB-D1 Besondere Lstg Land'!$A$1:$O$253,G62,9)),IF(AND(Projektgrundlagen!$I$24,(INDEX('HB-D2 Besondere Lstg Bund'!$A$1:$O$272,G62,12))=TRUE),IF((INDEX('HB-D2 Besondere Lstg Bund'!$A$1:$O$272,G62,9))="",(INDEX('HB-D2 Besondere Lstg Bund'!$A$1:$O$272,G62,7)),0)+(INDEX('HB-D2 Besondere Lstg Bund'!$A$1:$O$272,G62,9)),"")))</f>
        <v/>
      </c>
      <c r="F62" s="1216" t="str">
        <f>IF(AND(Projektgrundlagen!$I$22,(INDEX('StB-D1 Besondere Lstg'!$A$1:$N$250,G62,12))=TRUE),(INDEX('StB-D1 Besondere Lstg'!$A$1:$N$250,G62,10)),IF(AND(Projektgrundlagen!$I$23,(INDEX('HB-D1 Besondere Lstg Land'!$A$1:$O$250,G62,12))=TRUE),(INDEX('HB-D1 Besondere Lstg Land'!$A$1:$O$250,G62,10)),IF(AND(Projektgrundlagen!$I$24,(INDEX('HB-D2 Besondere Lstg Bund'!$A$1:$O$272,G62,12))=TRUE),(INDEX('HB-D2 Besondere Lstg Bund'!$A$1:$O$272,G62,10)),"")))</f>
        <v/>
      </c>
      <c r="G62">
        <v>16</v>
      </c>
    </row>
    <row r="63" spans="2:10">
      <c r="B63" t="str">
        <f>IF(AND(Projektgrundlagen!$I$22,(INDEX('StB-D1 Besondere Lstg'!$A$1:$N$250,G63,12))=TRUE),(INDEX('StB-D1 Besondere Lstg'!$A$1:$N$250,G63,3))&amp;" "&amp;(INDEX('StB-D1 Besondere Lstg'!$A$1:$N$250,G63,5))&amp;" "&amp;(INDEX('StB-D1 Besondere Lstg'!$A$1:$N$250,(G63+1),5)),IF(AND(Projektgrundlagen!$I$23,(INDEX('HB-D1 Besondere Lstg Land'!$A$1:$O$250,G63,12))=TRUE),(INDEX('HB-D1 Besondere Lstg Land'!$A$1:$O$250,G63,3))&amp;" "&amp;(INDEX('HB-D1 Besondere Lstg Land'!$A$1:$O$250,G63,5))&amp;" "&amp;(INDEX('HB-D1 Besondere Lstg Land'!$A$1:$O$250,(G63+1),5)),IF(AND(Projektgrundlagen!$I$24,(INDEX('HB-D2 Besondere Lstg Bund'!$A$1:$O$272,G63,12)=TRUE)),(INDEX('HB-D2 Besondere Lstg Bund'!$A$1:$O$272,G63,3))&amp;" "&amp;(INDEX('HB-D2 Besondere Lstg Bund'!$A$1:$O$272,G63,5))&amp;" "&amp;(INDEX('HB-D2 Besondere Lstg Bund'!$A$1:$O$272,(G63+1),5)),"")))</f>
        <v/>
      </c>
      <c r="C63" s="1216" t="str">
        <f>IF(AND(Projektgrundlagen!$I$22,(INDEX('StB-D1 Besondere Lstg'!$A$1:$N$250,G63,12))=TRUE),(INDEX('StB-D1 Besondere Lstg'!$A$1:$N$250,G63,7)),"")</f>
        <v/>
      </c>
      <c r="D63" s="1216" t="str">
        <f>IF(AND(Projektgrundlagen!$I$22,(INDEX('StB-D1 Besondere Lstg'!$A$1:$N$250,G63,12))=TRUE),(INDEX('StB-D1 Besondere Lstg'!$A$1:$N$250,G63,8)),IF(AND(Projektgrundlagen!$I$23,(INDEX('HB-D1 Besondere Lstg Land'!$A$1:$O$250,G63,12))=TRUE),(INDEX('HB-D1 Besondere Lstg Land'!$A$1:$O$250,G63,6)),IF(AND(Projektgrundlagen!$I$24,(INDEX('HB-D2 Besondere Lstg Bund'!$A$1:$O$272,G63,12))=TRUE),(INDEX('HB-D2 Besondere Lstg Bund'!$A$1:$O$272,G63,6)),"")))</f>
        <v/>
      </c>
      <c r="E63" s="1216" t="str">
        <f>IF(AND(Projektgrundlagen!$I$22,(INDEX('StB-D1 Besondere Lstg'!$A$1:$N$250,G63,12))=TRUE),(INDEX('StB-D1 Besondere Lstg'!$A$1:$N$250,G63,9)),IF(AND(Projektgrundlagen!$I$23,(INDEX('HB-D1 Besondere Lstg Land'!$A$1:$O$250,G63,12))=TRUE),IF((INDEX('HB-D1 Besondere Lstg Land'!$A$1:$O$253,G63,9))="",(INDEX('HB-D1 Besondere Lstg Land'!$A$1:$O$253,G63,7)),0)+(INDEX('HB-D1 Besondere Lstg Land'!$A$1:$O$253,G63,9)),IF(AND(Projektgrundlagen!$I$24,(INDEX('HB-D2 Besondere Lstg Bund'!$A$1:$O$272,G63,12))=TRUE),IF((INDEX('HB-D2 Besondere Lstg Bund'!$A$1:$O$272,G63,9))="",(INDEX('HB-D2 Besondere Lstg Bund'!$A$1:$O$272,G63,7)),0)+(INDEX('HB-D2 Besondere Lstg Bund'!$A$1:$O$272,G63,9)),"")))</f>
        <v/>
      </c>
      <c r="F63" s="1216" t="str">
        <f>IF(AND(Projektgrundlagen!$I$22,(INDEX('StB-D1 Besondere Lstg'!$A$1:$N$250,G63,12))=TRUE),(INDEX('StB-D1 Besondere Lstg'!$A$1:$N$250,G63,10)),IF(AND(Projektgrundlagen!$I$23,(INDEX('HB-D1 Besondere Lstg Land'!$A$1:$O$250,G63,12))=TRUE),(INDEX('HB-D1 Besondere Lstg Land'!$A$1:$O$250,G63,10)),IF(AND(Projektgrundlagen!$I$24,(INDEX('HB-D2 Besondere Lstg Bund'!$A$1:$O$272,G63,12))=TRUE),(INDEX('HB-D2 Besondere Lstg Bund'!$A$1:$O$272,G63,10)),"")))</f>
        <v/>
      </c>
      <c r="G63">
        <v>17</v>
      </c>
    </row>
    <row r="64" spans="2:10" ht="14.25">
      <c r="B64" t="str">
        <f>IF(AND(Projektgrundlagen!$I$22,(INDEX('StB-D1 Besondere Lstg'!$A$1:$N$250,G64,12))=TRUE),(INDEX('StB-D1 Besondere Lstg'!$A$1:$N$250,G64,3))&amp;" "&amp;(INDEX('StB-D1 Besondere Lstg'!$A$1:$N$250,G64,5))&amp;" "&amp;(INDEX('StB-D1 Besondere Lstg'!$A$1:$N$250,(G64+1),5)),IF(AND(Projektgrundlagen!$I$23,(INDEX('HB-D1 Besondere Lstg Land'!$A$1:$O$250,G64,12))=TRUE),(INDEX('HB-D1 Besondere Lstg Land'!$A$1:$O$250,G64,3))&amp;" "&amp;(INDEX('HB-D1 Besondere Lstg Land'!$A$1:$O$250,G64,5))&amp;" "&amp;(INDEX('HB-D1 Besondere Lstg Land'!$A$1:$O$250,(G64+1),5)),IF(AND(Projektgrundlagen!$I$24,(INDEX('HB-D2 Besondere Lstg Bund'!$A$1:$O$272,G64,12)=TRUE)),(INDEX('HB-D2 Besondere Lstg Bund'!$A$1:$O$272,G64,3))&amp;" "&amp;(INDEX('HB-D2 Besondere Lstg Bund'!$A$1:$O$272,G64,5))&amp;" "&amp;(INDEX('HB-D2 Besondere Lstg Bund'!$A$1:$O$272,(G64+1),5)),"")))</f>
        <v/>
      </c>
      <c r="C64" s="1216" t="str">
        <f>IF(AND(Projektgrundlagen!$I$22,(INDEX('StB-D1 Besondere Lstg'!$A$1:$N$250,G64,12))=TRUE),(INDEX('StB-D1 Besondere Lstg'!$A$1:$N$250,G64,7)),"")</f>
        <v/>
      </c>
      <c r="D64" s="1216" t="str">
        <f>IF(AND(Projektgrundlagen!$I$22,(INDEX('StB-D1 Besondere Lstg'!$A$1:$N$250,G64,12))=TRUE),(INDEX('StB-D1 Besondere Lstg'!$A$1:$N$250,G64,8)),IF(AND(Projektgrundlagen!$I$23,(INDEX('HB-D1 Besondere Lstg Land'!$A$1:$O$250,G64,12))=TRUE),(INDEX('HB-D1 Besondere Lstg Land'!$A$1:$O$250,G64,6)),IF(AND(Projektgrundlagen!$I$24,(INDEX('HB-D2 Besondere Lstg Bund'!$A$1:$O$272,G64,12))=TRUE),(INDEX('HB-D2 Besondere Lstg Bund'!$A$1:$O$272,G64,6)),"")))</f>
        <v/>
      </c>
      <c r="E64" s="1216" t="str">
        <f>IF(AND(Projektgrundlagen!$I$22,(INDEX('StB-D1 Besondere Lstg'!$A$1:$N$250,G64,12))=TRUE),(INDEX('StB-D1 Besondere Lstg'!$A$1:$N$250,G64,9)),IF(AND(Projektgrundlagen!$I$23,(INDEX('HB-D1 Besondere Lstg Land'!$A$1:$O$250,G64,12))=TRUE),IF((INDEX('HB-D1 Besondere Lstg Land'!$A$1:$O$253,G64,9))="",(INDEX('HB-D1 Besondere Lstg Land'!$A$1:$O$253,G64,7)),0)+(INDEX('HB-D1 Besondere Lstg Land'!$A$1:$O$253,G64,9)),IF(AND(Projektgrundlagen!$I$24,(INDEX('HB-D2 Besondere Lstg Bund'!$A$1:$O$272,G64,12))=TRUE),IF((INDEX('HB-D2 Besondere Lstg Bund'!$A$1:$O$272,G64,9))="",(INDEX('HB-D2 Besondere Lstg Bund'!$A$1:$O$272,G64,7)),0)+(INDEX('HB-D2 Besondere Lstg Bund'!$A$1:$O$272,G64,9)),"")))</f>
        <v/>
      </c>
      <c r="F64" s="1216" t="str">
        <f>IF(AND(Projektgrundlagen!$I$22,(INDEX('StB-D1 Besondere Lstg'!$A$1:$N$250,G64,12))=TRUE),(INDEX('StB-D1 Besondere Lstg'!$A$1:$N$250,G64,10)),IF(AND(Projektgrundlagen!$I$23,(INDEX('HB-D1 Besondere Lstg Land'!$A$1:$O$250,G64,12))=TRUE),(INDEX('HB-D1 Besondere Lstg Land'!$A$1:$O$250,G64,10)),IF(AND(Projektgrundlagen!$I$24,(INDEX('HB-D2 Besondere Lstg Bund'!$A$1:$O$272,G64,12))=TRUE),(INDEX('HB-D2 Besondere Lstg Bund'!$A$1:$O$272,G64,10)),"")))</f>
        <v/>
      </c>
      <c r="G64">
        <v>18</v>
      </c>
      <c r="H64" s="1225"/>
    </row>
    <row r="65" spans="2:8" ht="14.25">
      <c r="B65" t="str">
        <f>IF(AND(Projektgrundlagen!$I$22,(INDEX('StB-D1 Besondere Lstg'!$A$1:$N$250,G65,12))=TRUE),(INDEX('StB-D1 Besondere Lstg'!$A$1:$N$250,G65,3))&amp;" "&amp;(INDEX('StB-D1 Besondere Lstg'!$A$1:$N$250,G65,5))&amp;" "&amp;(INDEX('StB-D1 Besondere Lstg'!$A$1:$N$250,(G65+1),5)),IF(AND(Projektgrundlagen!$I$23,(INDEX('HB-D1 Besondere Lstg Land'!$A$1:$O$250,G65,12))=TRUE),(INDEX('HB-D1 Besondere Lstg Land'!$A$1:$O$250,G65,3))&amp;" "&amp;(INDEX('HB-D1 Besondere Lstg Land'!$A$1:$O$250,G65,5))&amp;" "&amp;(INDEX('HB-D1 Besondere Lstg Land'!$A$1:$O$250,(G65+1),5)),IF(AND(Projektgrundlagen!$I$24,(INDEX('HB-D2 Besondere Lstg Bund'!$A$1:$O$272,G65,12)=TRUE)),(INDEX('HB-D2 Besondere Lstg Bund'!$A$1:$O$272,G65,3))&amp;" "&amp;(INDEX('HB-D2 Besondere Lstg Bund'!$A$1:$O$272,G65,5))&amp;" "&amp;(INDEX('HB-D2 Besondere Lstg Bund'!$A$1:$O$272,(G65+1),5)),"")))</f>
        <v/>
      </c>
      <c r="C65" s="1216" t="str">
        <f>IF(AND(Projektgrundlagen!$I$22,(INDEX('StB-D1 Besondere Lstg'!$A$1:$N$250,G65,12))=TRUE),(INDEX('StB-D1 Besondere Lstg'!$A$1:$N$250,G65,7)),"")</f>
        <v/>
      </c>
      <c r="D65" s="1216" t="str">
        <f>IF(AND(Projektgrundlagen!$I$22,(INDEX('StB-D1 Besondere Lstg'!$A$1:$N$250,G65,12))=TRUE),(INDEX('StB-D1 Besondere Lstg'!$A$1:$N$250,G65,8)),IF(AND(Projektgrundlagen!$I$23,(INDEX('HB-D1 Besondere Lstg Land'!$A$1:$O$250,G65,12))=TRUE),(INDEX('HB-D1 Besondere Lstg Land'!$A$1:$O$250,G65,6)),IF(AND(Projektgrundlagen!$I$24,(INDEX('HB-D2 Besondere Lstg Bund'!$A$1:$O$272,G65,12))=TRUE),(INDEX('HB-D2 Besondere Lstg Bund'!$A$1:$O$272,G65,6)),"")))</f>
        <v/>
      </c>
      <c r="E65" s="1216" t="str">
        <f>IF(AND(Projektgrundlagen!$I$22,(INDEX('StB-D1 Besondere Lstg'!$A$1:$N$250,G65,12))=TRUE),(INDEX('StB-D1 Besondere Lstg'!$A$1:$N$250,G65,9)),IF(AND(Projektgrundlagen!$I$23,(INDEX('HB-D1 Besondere Lstg Land'!$A$1:$O$250,G65,12))=TRUE),IF((INDEX('HB-D1 Besondere Lstg Land'!$A$1:$O$253,G65,9))="",(INDEX('HB-D1 Besondere Lstg Land'!$A$1:$O$253,G65,7)),0)+(INDEX('HB-D1 Besondere Lstg Land'!$A$1:$O$253,G65,9)),IF(AND(Projektgrundlagen!$I$24,(INDEX('HB-D2 Besondere Lstg Bund'!$A$1:$O$272,G65,12))=TRUE),IF((INDEX('HB-D2 Besondere Lstg Bund'!$A$1:$O$272,G65,9))="",(INDEX('HB-D2 Besondere Lstg Bund'!$A$1:$O$272,G65,7)),0)+(INDEX('HB-D2 Besondere Lstg Bund'!$A$1:$O$272,G65,9)),"")))</f>
        <v/>
      </c>
      <c r="F65" s="1216" t="str">
        <f>IF(AND(Projektgrundlagen!$I$22,(INDEX('StB-D1 Besondere Lstg'!$A$1:$N$250,G65,12))=TRUE),(INDEX('StB-D1 Besondere Lstg'!$A$1:$N$250,G65,10)),IF(AND(Projektgrundlagen!$I$23,(INDEX('HB-D1 Besondere Lstg Land'!$A$1:$O$250,G65,12))=TRUE),(INDEX('HB-D1 Besondere Lstg Land'!$A$1:$O$250,G65,10)),IF(AND(Projektgrundlagen!$I$24,(INDEX('HB-D2 Besondere Lstg Bund'!$A$1:$O$272,G65,12))=TRUE),(INDEX('HB-D2 Besondere Lstg Bund'!$A$1:$O$272,G65,10)),"")))</f>
        <v/>
      </c>
      <c r="G65">
        <v>19</v>
      </c>
      <c r="H65" s="1225"/>
    </row>
    <row r="66" spans="2:8" ht="14.25">
      <c r="B66" t="str">
        <f>IF(AND(Projektgrundlagen!$I$22,(INDEX('StB-D1 Besondere Lstg'!$A$1:$N$250,G66,12))=TRUE),(INDEX('StB-D1 Besondere Lstg'!$A$1:$N$250,G66,3))&amp;" "&amp;(INDEX('StB-D1 Besondere Lstg'!$A$1:$N$250,G66,5))&amp;" "&amp;(INDEX('StB-D1 Besondere Lstg'!$A$1:$N$250,(G66+1),5)),IF(AND(Projektgrundlagen!$I$23,(INDEX('HB-D1 Besondere Lstg Land'!$A$1:$O$250,G66,12))=TRUE),(INDEX('HB-D1 Besondere Lstg Land'!$A$1:$O$250,G66,3))&amp;" "&amp;(INDEX('HB-D1 Besondere Lstg Land'!$A$1:$O$250,G66,5))&amp;" "&amp;(INDEX('HB-D1 Besondere Lstg Land'!$A$1:$O$250,(G66+1),5)),IF(AND(Projektgrundlagen!$I$24,(INDEX('HB-D2 Besondere Lstg Bund'!$A$1:$O$272,G66,12)=TRUE)),(INDEX('HB-D2 Besondere Lstg Bund'!$A$1:$O$272,G66,3))&amp;" "&amp;(INDEX('HB-D2 Besondere Lstg Bund'!$A$1:$O$272,G66,5))&amp;" "&amp;(INDEX('HB-D2 Besondere Lstg Bund'!$A$1:$O$272,(G66+1),5)),"")))</f>
        <v/>
      </c>
      <c r="C66" s="1216" t="str">
        <f>IF(AND(Projektgrundlagen!$I$22,(INDEX('StB-D1 Besondere Lstg'!$A$1:$N$250,G66,12))=TRUE),(INDEX('StB-D1 Besondere Lstg'!$A$1:$N$250,G66,7)),"")</f>
        <v/>
      </c>
      <c r="D66" s="1216" t="str">
        <f>IF(AND(Projektgrundlagen!$I$22,(INDEX('StB-D1 Besondere Lstg'!$A$1:$N$250,G66,12))=TRUE),(INDEX('StB-D1 Besondere Lstg'!$A$1:$N$250,G66,8)),IF(AND(Projektgrundlagen!$I$23,(INDEX('HB-D1 Besondere Lstg Land'!$A$1:$O$250,G66,12))=TRUE),(INDEX('HB-D1 Besondere Lstg Land'!$A$1:$O$250,G66,6)),IF(AND(Projektgrundlagen!$I$24,(INDEX('HB-D2 Besondere Lstg Bund'!$A$1:$O$272,G66,12))=TRUE),(INDEX('HB-D2 Besondere Lstg Bund'!$A$1:$O$272,G66,6)),"")))</f>
        <v/>
      </c>
      <c r="E66" s="1216" t="str">
        <f>IF(AND(Projektgrundlagen!$I$22,(INDEX('StB-D1 Besondere Lstg'!$A$1:$N$250,G66,12))=TRUE),(INDEX('StB-D1 Besondere Lstg'!$A$1:$N$250,G66,9)),IF(AND(Projektgrundlagen!$I$23,(INDEX('HB-D1 Besondere Lstg Land'!$A$1:$O$250,G66,12))=TRUE),IF((INDEX('HB-D1 Besondere Lstg Land'!$A$1:$O$253,G66,9))="",(INDEX('HB-D1 Besondere Lstg Land'!$A$1:$O$253,G66,7)),0)+(INDEX('HB-D1 Besondere Lstg Land'!$A$1:$O$253,G66,9)),IF(AND(Projektgrundlagen!$I$24,(INDEX('HB-D2 Besondere Lstg Bund'!$A$1:$O$272,G66,12))=TRUE),IF((INDEX('HB-D2 Besondere Lstg Bund'!$A$1:$O$272,G66,9))="",(INDEX('HB-D2 Besondere Lstg Bund'!$A$1:$O$272,G66,7)),0)+(INDEX('HB-D2 Besondere Lstg Bund'!$A$1:$O$272,G66,9)),"")))</f>
        <v/>
      </c>
      <c r="F66" s="1216" t="str">
        <f>IF(AND(Projektgrundlagen!$I$22,(INDEX('StB-D1 Besondere Lstg'!$A$1:$N$250,G66,12))=TRUE),(INDEX('StB-D1 Besondere Lstg'!$A$1:$N$250,G66,10)),IF(AND(Projektgrundlagen!$I$23,(INDEX('HB-D1 Besondere Lstg Land'!$A$1:$O$250,G66,12))=TRUE),(INDEX('HB-D1 Besondere Lstg Land'!$A$1:$O$250,G66,10)),IF(AND(Projektgrundlagen!$I$24,(INDEX('HB-D2 Besondere Lstg Bund'!$A$1:$O$272,G66,12))=TRUE),(INDEX('HB-D2 Besondere Lstg Bund'!$A$1:$O$272,G66,10)),"")))</f>
        <v/>
      </c>
      <c r="G66">
        <v>20</v>
      </c>
      <c r="H66" s="1225"/>
    </row>
    <row r="67" spans="2:8" ht="14.25">
      <c r="B67" t="str">
        <f>IF(AND(Projektgrundlagen!$I$22,(INDEX('StB-D1 Besondere Lstg'!$A$1:$N$250,G67,12))=TRUE),(INDEX('StB-D1 Besondere Lstg'!$A$1:$N$250,G67,3))&amp;" "&amp;(INDEX('StB-D1 Besondere Lstg'!$A$1:$N$250,G67,5))&amp;" "&amp;(INDEX('StB-D1 Besondere Lstg'!$A$1:$N$250,(G67+1),5)),IF(AND(Projektgrundlagen!$I$23,(INDEX('HB-D1 Besondere Lstg Land'!$A$1:$O$250,G67,12))=TRUE),(INDEX('HB-D1 Besondere Lstg Land'!$A$1:$O$250,G67,3))&amp;" "&amp;(INDEX('HB-D1 Besondere Lstg Land'!$A$1:$O$250,G67,5))&amp;" "&amp;(INDEX('HB-D1 Besondere Lstg Land'!$A$1:$O$250,(G67+1),5)),IF(AND(Projektgrundlagen!$I$24,(INDEX('HB-D2 Besondere Lstg Bund'!$A$1:$O$272,G67,12)=TRUE)),(INDEX('HB-D2 Besondere Lstg Bund'!$A$1:$O$272,G67,3))&amp;" "&amp;(INDEX('HB-D2 Besondere Lstg Bund'!$A$1:$O$272,G67,5))&amp;" "&amp;(INDEX('HB-D2 Besondere Lstg Bund'!$A$1:$O$272,(G67+1),5)),"")))</f>
        <v/>
      </c>
      <c r="C67" s="1216" t="str">
        <f>IF(AND(Projektgrundlagen!$I$22,(INDEX('StB-D1 Besondere Lstg'!$A$1:$N$250,G67,12))=TRUE),(INDEX('StB-D1 Besondere Lstg'!$A$1:$N$250,G67,7)),"")</f>
        <v/>
      </c>
      <c r="D67" s="1216" t="str">
        <f>IF(AND(Projektgrundlagen!$I$22,(INDEX('StB-D1 Besondere Lstg'!$A$1:$N$250,G67,12))=TRUE),(INDEX('StB-D1 Besondere Lstg'!$A$1:$N$250,G67,8)),IF(AND(Projektgrundlagen!$I$23,(INDEX('HB-D1 Besondere Lstg Land'!$A$1:$O$250,G67,12))=TRUE),(INDEX('HB-D1 Besondere Lstg Land'!$A$1:$O$250,G67,6)),IF(AND(Projektgrundlagen!$I$24,(INDEX('HB-D2 Besondere Lstg Bund'!$A$1:$O$272,G67,12))=TRUE),(INDEX('HB-D2 Besondere Lstg Bund'!$A$1:$O$272,G67,6)),"")))</f>
        <v/>
      </c>
      <c r="E67" s="1216" t="str">
        <f>IF(AND(Projektgrundlagen!$I$22,(INDEX('StB-D1 Besondere Lstg'!$A$1:$N$250,G67,12))=TRUE),(INDEX('StB-D1 Besondere Lstg'!$A$1:$N$250,G67,9)),IF(AND(Projektgrundlagen!$I$23,(INDEX('HB-D1 Besondere Lstg Land'!$A$1:$O$250,G67,12))=TRUE),IF((INDEX('HB-D1 Besondere Lstg Land'!$A$1:$O$253,G67,9))="",(INDEX('HB-D1 Besondere Lstg Land'!$A$1:$O$253,G67,7)),0)+(INDEX('HB-D1 Besondere Lstg Land'!$A$1:$O$253,G67,9)),IF(AND(Projektgrundlagen!$I$24,(INDEX('HB-D2 Besondere Lstg Bund'!$A$1:$O$272,G67,12))=TRUE),IF((INDEX('HB-D2 Besondere Lstg Bund'!$A$1:$O$272,G67,9))="",(INDEX('HB-D2 Besondere Lstg Bund'!$A$1:$O$272,G67,7)),0)+(INDEX('HB-D2 Besondere Lstg Bund'!$A$1:$O$272,G67,9)),"")))</f>
        <v/>
      </c>
      <c r="F67" s="1216" t="str">
        <f>IF(AND(Projektgrundlagen!$I$22,(INDEX('StB-D1 Besondere Lstg'!$A$1:$N$250,G67,12))=TRUE),(INDEX('StB-D1 Besondere Lstg'!$A$1:$N$250,G67,10)),IF(AND(Projektgrundlagen!$I$23,(INDEX('HB-D1 Besondere Lstg Land'!$A$1:$O$250,G67,12))=TRUE),(INDEX('HB-D1 Besondere Lstg Land'!$A$1:$O$250,G67,10)),IF(AND(Projektgrundlagen!$I$24,(INDEX('HB-D2 Besondere Lstg Bund'!$A$1:$O$272,G67,12))=TRUE),(INDEX('HB-D2 Besondere Lstg Bund'!$A$1:$O$272,G67,10)),"")))</f>
        <v/>
      </c>
      <c r="G67">
        <v>21</v>
      </c>
      <c r="H67" s="1225"/>
    </row>
    <row r="68" spans="2:8" ht="14.25">
      <c r="B68" t="str">
        <f>IF(AND(Projektgrundlagen!$I$22,(INDEX('StB-D1 Besondere Lstg'!$A$1:$N$250,G68,12))=TRUE),(INDEX('StB-D1 Besondere Lstg'!$A$1:$N$250,G68,3))&amp;" "&amp;(INDEX('StB-D1 Besondere Lstg'!$A$1:$N$250,G68,5))&amp;" "&amp;(INDEX('StB-D1 Besondere Lstg'!$A$1:$N$250,(G68+1),5)),IF(AND(Projektgrundlagen!$I$23,(INDEX('HB-D1 Besondere Lstg Land'!$A$1:$O$250,G68,12))=TRUE),(INDEX('HB-D1 Besondere Lstg Land'!$A$1:$O$250,G68,3))&amp;" "&amp;(INDEX('HB-D1 Besondere Lstg Land'!$A$1:$O$250,G68,5))&amp;" "&amp;(INDEX('HB-D1 Besondere Lstg Land'!$A$1:$O$250,(G68+1),5)),IF(AND(Projektgrundlagen!$I$24,(INDEX('HB-D2 Besondere Lstg Bund'!$A$1:$O$272,G68,12)=TRUE)),(INDEX('HB-D2 Besondere Lstg Bund'!$A$1:$O$272,G68,3))&amp;" "&amp;(INDEX('HB-D2 Besondere Lstg Bund'!$A$1:$O$272,G68,5))&amp;" "&amp;(INDEX('HB-D2 Besondere Lstg Bund'!$A$1:$O$272,(G68+1),5)),"")))</f>
        <v/>
      </c>
      <c r="C68" s="1216" t="str">
        <f>IF(AND(Projektgrundlagen!$I$22,(INDEX('StB-D1 Besondere Lstg'!$A$1:$N$250,G68,12))=TRUE),(INDEX('StB-D1 Besondere Lstg'!$A$1:$N$250,G68,7)),"")</f>
        <v/>
      </c>
      <c r="D68" s="1216" t="str">
        <f>IF(AND(Projektgrundlagen!$I$22,(INDEX('StB-D1 Besondere Lstg'!$A$1:$N$250,G68,12))=TRUE),(INDEX('StB-D1 Besondere Lstg'!$A$1:$N$250,G68,8)),IF(AND(Projektgrundlagen!$I$23,(INDEX('HB-D1 Besondere Lstg Land'!$A$1:$O$250,G68,12))=TRUE),(INDEX('HB-D1 Besondere Lstg Land'!$A$1:$O$250,G68,6)),IF(AND(Projektgrundlagen!$I$24,(INDEX('HB-D2 Besondere Lstg Bund'!$A$1:$O$272,G68,12))=TRUE),(INDEX('HB-D2 Besondere Lstg Bund'!$A$1:$O$272,G68,6)),"")))</f>
        <v/>
      </c>
      <c r="E68" s="1216" t="str">
        <f>IF(AND(Projektgrundlagen!$I$22,(INDEX('StB-D1 Besondere Lstg'!$A$1:$N$250,G68,12))=TRUE),(INDEX('StB-D1 Besondere Lstg'!$A$1:$N$250,G68,9)),IF(AND(Projektgrundlagen!$I$23,(INDEX('HB-D1 Besondere Lstg Land'!$A$1:$O$250,G68,12))=TRUE),IF((INDEX('HB-D1 Besondere Lstg Land'!$A$1:$O$253,G68,9))="",(INDEX('HB-D1 Besondere Lstg Land'!$A$1:$O$253,G68,7)),0)+(INDEX('HB-D1 Besondere Lstg Land'!$A$1:$O$253,G68,9)),IF(AND(Projektgrundlagen!$I$24,(INDEX('HB-D2 Besondere Lstg Bund'!$A$1:$O$272,G68,12))=TRUE),IF((INDEX('HB-D2 Besondere Lstg Bund'!$A$1:$O$272,G68,9))="",(INDEX('HB-D2 Besondere Lstg Bund'!$A$1:$O$272,G68,7)),0)+(INDEX('HB-D2 Besondere Lstg Bund'!$A$1:$O$272,G68,9)),"")))</f>
        <v/>
      </c>
      <c r="F68" s="1216" t="str">
        <f>IF(AND(Projektgrundlagen!$I$22,(INDEX('StB-D1 Besondere Lstg'!$A$1:$N$250,G68,12))=TRUE),(INDEX('StB-D1 Besondere Lstg'!$A$1:$N$250,G68,10)),IF(AND(Projektgrundlagen!$I$23,(INDEX('HB-D1 Besondere Lstg Land'!$A$1:$O$250,G68,12))=TRUE),(INDEX('HB-D1 Besondere Lstg Land'!$A$1:$O$250,G68,10)),IF(AND(Projektgrundlagen!$I$24,(INDEX('HB-D2 Besondere Lstg Bund'!$A$1:$O$272,G68,12))=TRUE),(INDEX('HB-D2 Besondere Lstg Bund'!$A$1:$O$272,G68,10)),"")))</f>
        <v/>
      </c>
      <c r="G68">
        <v>22</v>
      </c>
      <c r="H68" s="1225"/>
    </row>
    <row r="69" spans="2:8" ht="14.25">
      <c r="B69" t="str">
        <f>IF(AND(Projektgrundlagen!$I$22,(INDEX('StB-D1 Besondere Lstg'!$A$1:$N$250,G69,12))=TRUE),(INDEX('StB-D1 Besondere Lstg'!$A$1:$N$250,G69,3))&amp;" "&amp;(INDEX('StB-D1 Besondere Lstg'!$A$1:$N$250,G69,5))&amp;" "&amp;(INDEX('StB-D1 Besondere Lstg'!$A$1:$N$250,(G69+1),5)),IF(AND(Projektgrundlagen!$I$23,(INDEX('HB-D1 Besondere Lstg Land'!$A$1:$O$250,G69,12))=TRUE),(INDEX('HB-D1 Besondere Lstg Land'!$A$1:$O$250,G69,3))&amp;" "&amp;(INDEX('HB-D1 Besondere Lstg Land'!$A$1:$O$250,G69,5))&amp;" "&amp;(INDEX('HB-D1 Besondere Lstg Land'!$A$1:$O$250,(G69+1),5)),IF(AND(Projektgrundlagen!$I$24,(INDEX('HB-D2 Besondere Lstg Bund'!$A$1:$O$272,G69,12)=TRUE)),(INDEX('HB-D2 Besondere Lstg Bund'!$A$1:$O$272,G69,3))&amp;" "&amp;(INDEX('HB-D2 Besondere Lstg Bund'!$A$1:$O$272,G69,5))&amp;" "&amp;(INDEX('HB-D2 Besondere Lstg Bund'!$A$1:$O$272,(G69+1),5)),"")))</f>
        <v/>
      </c>
      <c r="C69" s="1216" t="str">
        <f>IF(AND(Projektgrundlagen!$I$22,(INDEX('StB-D1 Besondere Lstg'!$A$1:$N$250,G69,12))=TRUE),(INDEX('StB-D1 Besondere Lstg'!$A$1:$N$250,G69,7)),"")</f>
        <v/>
      </c>
      <c r="D69" s="1216" t="str">
        <f>IF(AND(Projektgrundlagen!$I$22,(INDEX('StB-D1 Besondere Lstg'!$A$1:$N$250,G69,12))=TRUE),(INDEX('StB-D1 Besondere Lstg'!$A$1:$N$250,G69,8)),IF(AND(Projektgrundlagen!$I$23,(INDEX('HB-D1 Besondere Lstg Land'!$A$1:$O$250,G69,12))=TRUE),(INDEX('HB-D1 Besondere Lstg Land'!$A$1:$O$250,G69,6)),IF(AND(Projektgrundlagen!$I$24,(INDEX('HB-D2 Besondere Lstg Bund'!$A$1:$O$272,G69,12))=TRUE),(INDEX('HB-D2 Besondere Lstg Bund'!$A$1:$O$272,G69,6)),"")))</f>
        <v/>
      </c>
      <c r="E69" s="1216" t="str">
        <f>IF(AND(Projektgrundlagen!$I$22,(INDEX('StB-D1 Besondere Lstg'!$A$1:$N$250,G69,12))=TRUE),(INDEX('StB-D1 Besondere Lstg'!$A$1:$N$250,G69,9)),IF(AND(Projektgrundlagen!$I$23,(INDEX('HB-D1 Besondere Lstg Land'!$A$1:$O$250,G69,12))=TRUE),IF((INDEX('HB-D1 Besondere Lstg Land'!$A$1:$O$253,G69,9))="",(INDEX('HB-D1 Besondere Lstg Land'!$A$1:$O$253,G69,7)),0)+(INDEX('HB-D1 Besondere Lstg Land'!$A$1:$O$253,G69,9)),IF(AND(Projektgrundlagen!$I$24,(INDEX('HB-D2 Besondere Lstg Bund'!$A$1:$O$272,G69,12))=TRUE),IF((INDEX('HB-D2 Besondere Lstg Bund'!$A$1:$O$272,G69,9))="",(INDEX('HB-D2 Besondere Lstg Bund'!$A$1:$O$272,G69,7)),0)+(INDEX('HB-D2 Besondere Lstg Bund'!$A$1:$O$272,G69,9)),"")))</f>
        <v/>
      </c>
      <c r="F69" s="1216" t="str">
        <f>IF(AND(Projektgrundlagen!$I$22,(INDEX('StB-D1 Besondere Lstg'!$A$1:$N$250,G69,12))=TRUE),(INDEX('StB-D1 Besondere Lstg'!$A$1:$N$250,G69,10)),IF(AND(Projektgrundlagen!$I$23,(INDEX('HB-D1 Besondere Lstg Land'!$A$1:$O$250,G69,12))=TRUE),(INDEX('HB-D1 Besondere Lstg Land'!$A$1:$O$250,G69,10)),IF(AND(Projektgrundlagen!$I$24,(INDEX('HB-D2 Besondere Lstg Bund'!$A$1:$O$272,G69,12))=TRUE),(INDEX('HB-D2 Besondere Lstg Bund'!$A$1:$O$272,G69,10)),"")))</f>
        <v/>
      </c>
      <c r="G69">
        <v>23</v>
      </c>
      <c r="H69" s="1225"/>
    </row>
    <row r="70" spans="2:8" ht="14.25">
      <c r="B70" t="str">
        <f>IF(AND(Projektgrundlagen!$I$22,(INDEX('StB-D1 Besondere Lstg'!$A$1:$N$250,G70,12))=TRUE),(INDEX('StB-D1 Besondere Lstg'!$A$1:$N$250,G70,3))&amp;" "&amp;(INDEX('StB-D1 Besondere Lstg'!$A$1:$N$250,G70,5))&amp;" "&amp;(INDEX('StB-D1 Besondere Lstg'!$A$1:$N$250,(G70+1),5)),IF(AND(Projektgrundlagen!$I$23,(INDEX('HB-D1 Besondere Lstg Land'!$A$1:$O$250,G70,12))=TRUE),(INDEX('HB-D1 Besondere Lstg Land'!$A$1:$O$250,G70,3))&amp;" "&amp;(INDEX('HB-D1 Besondere Lstg Land'!$A$1:$O$250,G70,5))&amp;" "&amp;(INDEX('HB-D1 Besondere Lstg Land'!$A$1:$O$250,(G70+1),5)),IF(AND(Projektgrundlagen!$I$24,(INDEX('HB-D2 Besondere Lstg Bund'!$A$1:$O$272,G70,12)=TRUE)),(INDEX('HB-D2 Besondere Lstg Bund'!$A$1:$O$272,G70,3))&amp;" "&amp;(INDEX('HB-D2 Besondere Lstg Bund'!$A$1:$O$272,G70,5))&amp;" "&amp;(INDEX('HB-D2 Besondere Lstg Bund'!$A$1:$O$272,(G70+1),5)),"")))</f>
        <v/>
      </c>
      <c r="C70" s="1216" t="str">
        <f>IF(AND(Projektgrundlagen!$I$22,(INDEX('StB-D1 Besondere Lstg'!$A$1:$N$250,G70,12))=TRUE),(INDEX('StB-D1 Besondere Lstg'!$A$1:$N$250,G70,7)),"")</f>
        <v/>
      </c>
      <c r="D70" s="1216" t="str">
        <f>IF(AND(Projektgrundlagen!$I$22,(INDEX('StB-D1 Besondere Lstg'!$A$1:$N$250,G70,12))=TRUE),(INDEX('StB-D1 Besondere Lstg'!$A$1:$N$250,G70,8)),IF(AND(Projektgrundlagen!$I$23,(INDEX('HB-D1 Besondere Lstg Land'!$A$1:$O$250,G70,12))=TRUE),(INDEX('HB-D1 Besondere Lstg Land'!$A$1:$O$250,G70,6)),IF(AND(Projektgrundlagen!$I$24,(INDEX('HB-D2 Besondere Lstg Bund'!$A$1:$O$272,G70,12))=TRUE),(INDEX('HB-D2 Besondere Lstg Bund'!$A$1:$O$272,G70,6)),"")))</f>
        <v/>
      </c>
      <c r="E70" s="1216" t="str">
        <f>IF(AND(Projektgrundlagen!$I$22,(INDEX('StB-D1 Besondere Lstg'!$A$1:$N$250,G70,12))=TRUE),(INDEX('StB-D1 Besondere Lstg'!$A$1:$N$250,G70,9)),IF(AND(Projektgrundlagen!$I$23,(INDEX('HB-D1 Besondere Lstg Land'!$A$1:$O$250,G70,12))=TRUE),IF((INDEX('HB-D1 Besondere Lstg Land'!$A$1:$O$253,G70,9))="",(INDEX('HB-D1 Besondere Lstg Land'!$A$1:$O$253,G70,7)),0)+(INDEX('HB-D1 Besondere Lstg Land'!$A$1:$O$253,G70,9)),IF(AND(Projektgrundlagen!$I$24,(INDEX('HB-D2 Besondere Lstg Bund'!$A$1:$O$272,G70,12))=TRUE),IF((INDEX('HB-D2 Besondere Lstg Bund'!$A$1:$O$272,G70,9))="",(INDEX('HB-D2 Besondere Lstg Bund'!$A$1:$O$272,G70,7)),0)+(INDEX('HB-D2 Besondere Lstg Bund'!$A$1:$O$272,G70,9)),"")))</f>
        <v/>
      </c>
      <c r="F70" s="1216" t="str">
        <f>IF(AND(Projektgrundlagen!$I$22,(INDEX('StB-D1 Besondere Lstg'!$A$1:$N$250,G70,12))=TRUE),(INDEX('StB-D1 Besondere Lstg'!$A$1:$N$250,G70,10)),IF(AND(Projektgrundlagen!$I$23,(INDEX('HB-D1 Besondere Lstg Land'!$A$1:$O$250,G70,12))=TRUE),(INDEX('HB-D1 Besondere Lstg Land'!$A$1:$O$250,G70,10)),IF(AND(Projektgrundlagen!$I$24,(INDEX('HB-D2 Besondere Lstg Bund'!$A$1:$O$272,G70,12))=TRUE),(INDEX('HB-D2 Besondere Lstg Bund'!$A$1:$O$272,G70,10)),"")))</f>
        <v/>
      </c>
      <c r="G70">
        <v>24</v>
      </c>
      <c r="H70" s="1225"/>
    </row>
    <row r="71" spans="2:8" ht="14.25">
      <c r="B71" t="str">
        <f>IF(AND(Projektgrundlagen!$I$22,(INDEX('StB-D1 Besondere Lstg'!$A$1:$N$250,G71,12))=TRUE),(INDEX('StB-D1 Besondere Lstg'!$A$1:$N$250,G71,3))&amp;" "&amp;(INDEX('StB-D1 Besondere Lstg'!$A$1:$N$250,G71,5))&amp;" "&amp;(INDEX('StB-D1 Besondere Lstg'!$A$1:$N$250,(G71+1),5)),IF(AND(Projektgrundlagen!$I$23,(INDEX('HB-D1 Besondere Lstg Land'!$A$1:$O$250,G71,12))=TRUE),(INDEX('HB-D1 Besondere Lstg Land'!$A$1:$O$250,G71,3))&amp;" "&amp;(INDEX('HB-D1 Besondere Lstg Land'!$A$1:$O$250,G71,5))&amp;" "&amp;(INDEX('HB-D1 Besondere Lstg Land'!$A$1:$O$250,(G71+1),5)),IF(AND(Projektgrundlagen!$I$24,(INDEX('HB-D2 Besondere Lstg Bund'!$A$1:$O$272,G71,12)=TRUE)),(INDEX('HB-D2 Besondere Lstg Bund'!$A$1:$O$272,G71,3))&amp;" "&amp;(INDEX('HB-D2 Besondere Lstg Bund'!$A$1:$O$272,G71,5))&amp;" "&amp;(INDEX('HB-D2 Besondere Lstg Bund'!$A$1:$O$272,(G71+1),5)),"")))</f>
        <v/>
      </c>
      <c r="C71" s="1216" t="str">
        <f>IF(AND(Projektgrundlagen!$I$22,(INDEX('StB-D1 Besondere Lstg'!$A$1:$N$250,G71,12))=TRUE),(INDEX('StB-D1 Besondere Lstg'!$A$1:$N$250,G71,7)),"")</f>
        <v/>
      </c>
      <c r="D71" s="1216" t="str">
        <f>IF(AND(Projektgrundlagen!$I$22,(INDEX('StB-D1 Besondere Lstg'!$A$1:$N$250,G71,12))=TRUE),(INDEX('StB-D1 Besondere Lstg'!$A$1:$N$250,G71,8)),IF(AND(Projektgrundlagen!$I$23,(INDEX('HB-D1 Besondere Lstg Land'!$A$1:$O$250,G71,12))=TRUE),(INDEX('HB-D1 Besondere Lstg Land'!$A$1:$O$250,G71,6)),IF(AND(Projektgrundlagen!$I$24,(INDEX('HB-D2 Besondere Lstg Bund'!$A$1:$O$272,G71,12))=TRUE),(INDEX('HB-D2 Besondere Lstg Bund'!$A$1:$O$272,G71,6)),"")))</f>
        <v/>
      </c>
      <c r="E71" s="1216" t="str">
        <f>IF(AND(Projektgrundlagen!$I$22,(INDEX('StB-D1 Besondere Lstg'!$A$1:$N$250,G71,12))=TRUE),(INDEX('StB-D1 Besondere Lstg'!$A$1:$N$250,G71,9)),IF(AND(Projektgrundlagen!$I$23,(INDEX('HB-D1 Besondere Lstg Land'!$A$1:$O$250,G71,12))=TRUE),IF((INDEX('HB-D1 Besondere Lstg Land'!$A$1:$O$253,G71,9))="",(INDEX('HB-D1 Besondere Lstg Land'!$A$1:$O$253,G71,7)),0)+(INDEX('HB-D1 Besondere Lstg Land'!$A$1:$O$253,G71,9)),IF(AND(Projektgrundlagen!$I$24,(INDEX('HB-D2 Besondere Lstg Bund'!$A$1:$O$272,G71,12))=TRUE),IF((INDEX('HB-D2 Besondere Lstg Bund'!$A$1:$O$272,G71,9))="",(INDEX('HB-D2 Besondere Lstg Bund'!$A$1:$O$272,G71,7)),0)+(INDEX('HB-D2 Besondere Lstg Bund'!$A$1:$O$272,G71,9)),"")))</f>
        <v/>
      </c>
      <c r="F71" s="1216" t="str">
        <f>IF(AND(Projektgrundlagen!$I$22,(INDEX('StB-D1 Besondere Lstg'!$A$1:$N$250,G71,12))=TRUE),(INDEX('StB-D1 Besondere Lstg'!$A$1:$N$250,G71,10)),IF(AND(Projektgrundlagen!$I$23,(INDEX('HB-D1 Besondere Lstg Land'!$A$1:$O$250,G71,12))=TRUE),(INDEX('HB-D1 Besondere Lstg Land'!$A$1:$O$250,G71,10)),IF(AND(Projektgrundlagen!$I$24,(INDEX('HB-D2 Besondere Lstg Bund'!$A$1:$O$272,G71,12))=TRUE),(INDEX('HB-D2 Besondere Lstg Bund'!$A$1:$O$272,G71,10)),"")))</f>
        <v/>
      </c>
      <c r="G71">
        <v>25</v>
      </c>
      <c r="H71" s="1225"/>
    </row>
    <row r="72" spans="2:8" ht="14.25">
      <c r="B72" t="str">
        <f>IF(AND(Projektgrundlagen!$I$22,(INDEX('StB-D1 Besondere Lstg'!$A$1:$N$250,G72,12))=TRUE),(INDEX('StB-D1 Besondere Lstg'!$A$1:$N$250,G72,3))&amp;" "&amp;(INDEX('StB-D1 Besondere Lstg'!$A$1:$N$250,G72,5))&amp;" "&amp;(INDEX('StB-D1 Besondere Lstg'!$A$1:$N$250,(G72+1),5)),IF(AND(Projektgrundlagen!$I$23,(INDEX('HB-D1 Besondere Lstg Land'!$A$1:$O$250,G72,12))=TRUE),(INDEX('HB-D1 Besondere Lstg Land'!$A$1:$O$250,G72,3))&amp;" "&amp;(INDEX('HB-D1 Besondere Lstg Land'!$A$1:$O$250,G72,5))&amp;" "&amp;(INDEX('HB-D1 Besondere Lstg Land'!$A$1:$O$250,(G72+1),5)),IF(AND(Projektgrundlagen!$I$24,(INDEX('HB-D2 Besondere Lstg Bund'!$A$1:$O$272,G72,12)=TRUE)),(INDEX('HB-D2 Besondere Lstg Bund'!$A$1:$O$272,G72,3))&amp;" "&amp;(INDEX('HB-D2 Besondere Lstg Bund'!$A$1:$O$272,G72,5))&amp;" "&amp;(INDEX('HB-D2 Besondere Lstg Bund'!$A$1:$O$272,(G72+1),5)),"")))</f>
        <v/>
      </c>
      <c r="C72" s="1216" t="str">
        <f>IF(AND(Projektgrundlagen!$I$22,(INDEX('StB-D1 Besondere Lstg'!$A$1:$N$250,G72,12))=TRUE),(INDEX('StB-D1 Besondere Lstg'!$A$1:$N$250,G72,7)),"")</f>
        <v/>
      </c>
      <c r="D72" s="1216" t="str">
        <f>IF(AND(Projektgrundlagen!$I$22,(INDEX('StB-D1 Besondere Lstg'!$A$1:$N$250,G72,12))=TRUE),(INDEX('StB-D1 Besondere Lstg'!$A$1:$N$250,G72,8)),IF(AND(Projektgrundlagen!$I$23,(INDEX('HB-D1 Besondere Lstg Land'!$A$1:$O$250,G72,12))=TRUE),(INDEX('HB-D1 Besondere Lstg Land'!$A$1:$O$250,G72,6)),IF(AND(Projektgrundlagen!$I$24,(INDEX('HB-D2 Besondere Lstg Bund'!$A$1:$O$272,G72,12))=TRUE),(INDEX('HB-D2 Besondere Lstg Bund'!$A$1:$O$272,G72,6)),"")))</f>
        <v/>
      </c>
      <c r="E72" s="1216" t="str">
        <f>IF(AND(Projektgrundlagen!$I$22,(INDEX('StB-D1 Besondere Lstg'!$A$1:$N$250,G72,12))=TRUE),(INDEX('StB-D1 Besondere Lstg'!$A$1:$N$250,G72,9)),IF(AND(Projektgrundlagen!$I$23,(INDEX('HB-D1 Besondere Lstg Land'!$A$1:$O$250,G72,12))=TRUE),IF((INDEX('HB-D1 Besondere Lstg Land'!$A$1:$O$253,G72,9))="",(INDEX('HB-D1 Besondere Lstg Land'!$A$1:$O$253,G72,7)),0)+(INDEX('HB-D1 Besondere Lstg Land'!$A$1:$O$253,G72,9)),IF(AND(Projektgrundlagen!$I$24,(INDEX('HB-D2 Besondere Lstg Bund'!$A$1:$O$272,G72,12))=TRUE),IF((INDEX('HB-D2 Besondere Lstg Bund'!$A$1:$O$272,G72,9))="",(INDEX('HB-D2 Besondere Lstg Bund'!$A$1:$O$272,G72,7)),0)+(INDEX('HB-D2 Besondere Lstg Bund'!$A$1:$O$272,G72,9)),"")))</f>
        <v/>
      </c>
      <c r="F72" s="1216" t="str">
        <f>IF(AND(Projektgrundlagen!$I$22,(INDEX('StB-D1 Besondere Lstg'!$A$1:$N$250,G72,12))=TRUE),(INDEX('StB-D1 Besondere Lstg'!$A$1:$N$250,G72,10)),IF(AND(Projektgrundlagen!$I$23,(INDEX('HB-D1 Besondere Lstg Land'!$A$1:$O$250,G72,12))=TRUE),(INDEX('HB-D1 Besondere Lstg Land'!$A$1:$O$250,G72,10)),IF(AND(Projektgrundlagen!$I$24,(INDEX('HB-D2 Besondere Lstg Bund'!$A$1:$O$272,G72,12))=TRUE),(INDEX('HB-D2 Besondere Lstg Bund'!$A$1:$O$272,G72,10)),"")))</f>
        <v/>
      </c>
      <c r="G72">
        <v>26</v>
      </c>
      <c r="H72" s="1225"/>
    </row>
    <row r="73" spans="2:8" ht="14.25">
      <c r="B73" t="str">
        <f>IF(AND(Projektgrundlagen!$I$22,(INDEX('StB-D1 Besondere Lstg'!$A$1:$N$250,G73,12))=TRUE),(INDEX('StB-D1 Besondere Lstg'!$A$1:$N$250,G73,3))&amp;" "&amp;(INDEX('StB-D1 Besondere Lstg'!$A$1:$N$250,G73,5))&amp;" "&amp;(INDEX('StB-D1 Besondere Lstg'!$A$1:$N$250,(G73+1),5)),IF(AND(Projektgrundlagen!$I$23,(INDEX('HB-D1 Besondere Lstg Land'!$A$1:$O$250,G73,12))=TRUE),(INDEX('HB-D1 Besondere Lstg Land'!$A$1:$O$250,G73,3))&amp;" "&amp;(INDEX('HB-D1 Besondere Lstg Land'!$A$1:$O$250,G73,5))&amp;" "&amp;(INDEX('HB-D1 Besondere Lstg Land'!$A$1:$O$250,(G73+1),5)),IF(AND(Projektgrundlagen!$I$24,(INDEX('HB-D2 Besondere Lstg Bund'!$A$1:$O$272,G73,12)=TRUE)),(INDEX('HB-D2 Besondere Lstg Bund'!$A$1:$O$272,G73,3))&amp;" "&amp;(INDEX('HB-D2 Besondere Lstg Bund'!$A$1:$O$272,G73,5))&amp;" "&amp;(INDEX('HB-D2 Besondere Lstg Bund'!$A$1:$O$272,(G73+1),5)),"")))</f>
        <v/>
      </c>
      <c r="C73" s="1216" t="str">
        <f>IF(AND(Projektgrundlagen!$I$22,(INDEX('StB-D1 Besondere Lstg'!$A$1:$N$250,G73,12))=TRUE),(INDEX('StB-D1 Besondere Lstg'!$A$1:$N$250,G73,7)),"")</f>
        <v/>
      </c>
      <c r="D73" s="1216" t="str">
        <f>IF(AND(Projektgrundlagen!$I$22,(INDEX('StB-D1 Besondere Lstg'!$A$1:$N$250,G73,12))=TRUE),(INDEX('StB-D1 Besondere Lstg'!$A$1:$N$250,G73,8)),IF(AND(Projektgrundlagen!$I$23,(INDEX('HB-D1 Besondere Lstg Land'!$A$1:$O$250,G73,12))=TRUE),(INDEX('HB-D1 Besondere Lstg Land'!$A$1:$O$250,G73,6)),IF(AND(Projektgrundlagen!$I$24,(INDEX('HB-D2 Besondere Lstg Bund'!$A$1:$O$272,G73,12))=TRUE),(INDEX('HB-D2 Besondere Lstg Bund'!$A$1:$O$272,G73,6)),"")))</f>
        <v/>
      </c>
      <c r="E73" s="1216" t="str">
        <f>IF(AND(Projektgrundlagen!$I$22,(INDEX('StB-D1 Besondere Lstg'!$A$1:$N$250,G73,12))=TRUE),(INDEX('StB-D1 Besondere Lstg'!$A$1:$N$250,G73,9)),IF(AND(Projektgrundlagen!$I$23,(INDEX('HB-D1 Besondere Lstg Land'!$A$1:$O$250,G73,12))=TRUE),IF((INDEX('HB-D1 Besondere Lstg Land'!$A$1:$O$253,G73,9))="",(INDEX('HB-D1 Besondere Lstg Land'!$A$1:$O$253,G73,7)),0)+(INDEX('HB-D1 Besondere Lstg Land'!$A$1:$O$253,G73,9)),IF(AND(Projektgrundlagen!$I$24,(INDEX('HB-D2 Besondere Lstg Bund'!$A$1:$O$272,G73,12))=TRUE),IF((INDEX('HB-D2 Besondere Lstg Bund'!$A$1:$O$272,G73,9))="",(INDEX('HB-D2 Besondere Lstg Bund'!$A$1:$O$272,G73,7)),0)+(INDEX('HB-D2 Besondere Lstg Bund'!$A$1:$O$272,G73,9)),"")))</f>
        <v/>
      </c>
      <c r="F73" s="1216" t="str">
        <f>IF(AND(Projektgrundlagen!$I$22,(INDEX('StB-D1 Besondere Lstg'!$A$1:$N$250,G73,12))=TRUE),(INDEX('StB-D1 Besondere Lstg'!$A$1:$N$250,G73,10)),IF(AND(Projektgrundlagen!$I$23,(INDEX('HB-D1 Besondere Lstg Land'!$A$1:$O$250,G73,12))=TRUE),(INDEX('HB-D1 Besondere Lstg Land'!$A$1:$O$250,G73,10)),IF(AND(Projektgrundlagen!$I$24,(INDEX('HB-D2 Besondere Lstg Bund'!$A$1:$O$272,G73,12))=TRUE),(INDEX('HB-D2 Besondere Lstg Bund'!$A$1:$O$272,G73,10)),"")))</f>
        <v/>
      </c>
      <c r="G73">
        <v>27</v>
      </c>
      <c r="H73" s="1225"/>
    </row>
    <row r="74" spans="2:8" ht="14.25">
      <c r="B74" t="str">
        <f>IF(AND(Projektgrundlagen!$I$22,(INDEX('StB-D1 Besondere Lstg'!$A$1:$N$250,G74,12))=TRUE),(INDEX('StB-D1 Besondere Lstg'!$A$1:$N$250,G74,3))&amp;" "&amp;(INDEX('StB-D1 Besondere Lstg'!$A$1:$N$250,G74,5))&amp;" "&amp;(INDEX('StB-D1 Besondere Lstg'!$A$1:$N$250,(G74+1),5)),IF(AND(Projektgrundlagen!$I$23,(INDEX('HB-D1 Besondere Lstg Land'!$A$1:$O$250,G74,12))=TRUE),(INDEX('HB-D1 Besondere Lstg Land'!$A$1:$O$250,G74,3))&amp;" "&amp;(INDEX('HB-D1 Besondere Lstg Land'!$A$1:$O$250,G74,5))&amp;" "&amp;(INDEX('HB-D1 Besondere Lstg Land'!$A$1:$O$250,(G74+1),5)),IF(AND(Projektgrundlagen!$I$24,(INDEX('HB-D2 Besondere Lstg Bund'!$A$1:$O$272,G74,12)=TRUE)),(INDEX('HB-D2 Besondere Lstg Bund'!$A$1:$O$272,G74,3))&amp;" "&amp;(INDEX('HB-D2 Besondere Lstg Bund'!$A$1:$O$272,G74,5))&amp;" "&amp;(INDEX('HB-D2 Besondere Lstg Bund'!$A$1:$O$272,(G74+1),5)),"")))</f>
        <v/>
      </c>
      <c r="C74" s="1216" t="str">
        <f>IF(AND(Projektgrundlagen!$I$22,(INDEX('StB-D1 Besondere Lstg'!$A$1:$N$250,G74,12))=TRUE),(INDEX('StB-D1 Besondere Lstg'!$A$1:$N$250,G74,7)),"")</f>
        <v/>
      </c>
      <c r="D74" s="1216" t="str">
        <f>IF(AND(Projektgrundlagen!$I$22,(INDEX('StB-D1 Besondere Lstg'!$A$1:$N$250,G74,12))=TRUE),(INDEX('StB-D1 Besondere Lstg'!$A$1:$N$250,G74,8)),IF(AND(Projektgrundlagen!$I$23,(INDEX('HB-D1 Besondere Lstg Land'!$A$1:$O$250,G74,12))=TRUE),(INDEX('HB-D1 Besondere Lstg Land'!$A$1:$O$250,G74,6)),IF(AND(Projektgrundlagen!$I$24,(INDEX('HB-D2 Besondere Lstg Bund'!$A$1:$O$272,G74,12))=TRUE),(INDEX('HB-D2 Besondere Lstg Bund'!$A$1:$O$272,G74,6)),"")))</f>
        <v/>
      </c>
      <c r="E74" s="1216" t="str">
        <f>IF(AND(Projektgrundlagen!$I$22,(INDEX('StB-D1 Besondere Lstg'!$A$1:$N$250,G74,12))=TRUE),(INDEX('StB-D1 Besondere Lstg'!$A$1:$N$250,G74,9)),IF(AND(Projektgrundlagen!$I$23,(INDEX('HB-D1 Besondere Lstg Land'!$A$1:$O$250,G74,12))=TRUE),IF((INDEX('HB-D1 Besondere Lstg Land'!$A$1:$O$253,G74,9))="",(INDEX('HB-D1 Besondere Lstg Land'!$A$1:$O$253,G74,7)),0)+(INDEX('HB-D1 Besondere Lstg Land'!$A$1:$O$253,G74,9)),IF(AND(Projektgrundlagen!$I$24,(INDEX('HB-D2 Besondere Lstg Bund'!$A$1:$O$272,G74,12))=TRUE),IF((INDEX('HB-D2 Besondere Lstg Bund'!$A$1:$O$272,G74,9))="",(INDEX('HB-D2 Besondere Lstg Bund'!$A$1:$O$272,G74,7)),0)+(INDEX('HB-D2 Besondere Lstg Bund'!$A$1:$O$272,G74,9)),"")))</f>
        <v/>
      </c>
      <c r="F74" s="1216" t="str">
        <f>IF(AND(Projektgrundlagen!$I$22,(INDEX('StB-D1 Besondere Lstg'!$A$1:$N$250,G74,12))=TRUE),(INDEX('StB-D1 Besondere Lstg'!$A$1:$N$250,G74,10)),IF(AND(Projektgrundlagen!$I$23,(INDEX('HB-D1 Besondere Lstg Land'!$A$1:$O$250,G74,12))=TRUE),(INDEX('HB-D1 Besondere Lstg Land'!$A$1:$O$250,G74,10)),IF(AND(Projektgrundlagen!$I$24,(INDEX('HB-D2 Besondere Lstg Bund'!$A$1:$O$272,G74,12))=TRUE),(INDEX('HB-D2 Besondere Lstg Bund'!$A$1:$O$272,G74,10)),"")))</f>
        <v/>
      </c>
      <c r="G74">
        <v>28</v>
      </c>
      <c r="H74" s="1225"/>
    </row>
    <row r="75" spans="2:8" ht="14.25">
      <c r="B75" t="str">
        <f>IF(AND(Projektgrundlagen!$I$22,(INDEX('StB-D1 Besondere Lstg'!$A$1:$N$250,G75,12))=TRUE),(INDEX('StB-D1 Besondere Lstg'!$A$1:$N$250,G75,3))&amp;" "&amp;(INDEX('StB-D1 Besondere Lstg'!$A$1:$N$250,G75,5))&amp;" "&amp;(INDEX('StB-D1 Besondere Lstg'!$A$1:$N$250,(G75+1),5)),IF(AND(Projektgrundlagen!$I$23,(INDEX('HB-D1 Besondere Lstg Land'!$A$1:$O$250,G75,12))=TRUE),(INDEX('HB-D1 Besondere Lstg Land'!$A$1:$O$250,G75,3))&amp;" "&amp;(INDEX('HB-D1 Besondere Lstg Land'!$A$1:$O$250,G75,5))&amp;" "&amp;(INDEX('HB-D1 Besondere Lstg Land'!$A$1:$O$250,(G75+1),5)),IF(AND(Projektgrundlagen!$I$24,(INDEX('HB-D2 Besondere Lstg Bund'!$A$1:$O$272,G75,12)=TRUE)),(INDEX('HB-D2 Besondere Lstg Bund'!$A$1:$O$272,G75,3))&amp;" "&amp;(INDEX('HB-D2 Besondere Lstg Bund'!$A$1:$O$272,G75,5))&amp;" "&amp;(INDEX('HB-D2 Besondere Lstg Bund'!$A$1:$O$272,(G75+1),5)),"")))</f>
        <v/>
      </c>
      <c r="C75" s="1216" t="str">
        <f>IF(AND(Projektgrundlagen!$I$22,(INDEX('StB-D1 Besondere Lstg'!$A$1:$N$250,G75,12))=TRUE),(INDEX('StB-D1 Besondere Lstg'!$A$1:$N$250,G75,7)),"")</f>
        <v/>
      </c>
      <c r="D75" s="1216" t="str">
        <f>IF(AND(Projektgrundlagen!$I$22,(INDEX('StB-D1 Besondere Lstg'!$A$1:$N$250,G75,12))=TRUE),(INDEX('StB-D1 Besondere Lstg'!$A$1:$N$250,G75,8)),IF(AND(Projektgrundlagen!$I$23,(INDEX('HB-D1 Besondere Lstg Land'!$A$1:$O$250,G75,12))=TRUE),(INDEX('HB-D1 Besondere Lstg Land'!$A$1:$O$250,G75,6)),IF(AND(Projektgrundlagen!$I$24,(INDEX('HB-D2 Besondere Lstg Bund'!$A$1:$O$272,G75,12))=TRUE),(INDEX('HB-D2 Besondere Lstg Bund'!$A$1:$O$272,G75,6)),"")))</f>
        <v/>
      </c>
      <c r="E75" s="1216" t="str">
        <f>IF(AND(Projektgrundlagen!$I$22,(INDEX('StB-D1 Besondere Lstg'!$A$1:$N$250,G75,12))=TRUE),(INDEX('StB-D1 Besondere Lstg'!$A$1:$N$250,G75,9)),IF(AND(Projektgrundlagen!$I$23,(INDEX('HB-D1 Besondere Lstg Land'!$A$1:$O$250,G75,12))=TRUE),IF((INDEX('HB-D1 Besondere Lstg Land'!$A$1:$O$253,G75,9))="",(INDEX('HB-D1 Besondere Lstg Land'!$A$1:$O$253,G75,7)),0)+(INDEX('HB-D1 Besondere Lstg Land'!$A$1:$O$253,G75,9)),IF(AND(Projektgrundlagen!$I$24,(INDEX('HB-D2 Besondere Lstg Bund'!$A$1:$O$272,G75,12))=TRUE),IF((INDEX('HB-D2 Besondere Lstg Bund'!$A$1:$O$272,G75,9))="",(INDEX('HB-D2 Besondere Lstg Bund'!$A$1:$O$272,G75,7)),0)+(INDEX('HB-D2 Besondere Lstg Bund'!$A$1:$O$272,G75,9)),"")))</f>
        <v/>
      </c>
      <c r="F75" s="1216" t="str">
        <f>IF(AND(Projektgrundlagen!$I$22,(INDEX('StB-D1 Besondere Lstg'!$A$1:$N$250,G75,12))=TRUE),(INDEX('StB-D1 Besondere Lstg'!$A$1:$N$250,G75,10)),IF(AND(Projektgrundlagen!$I$23,(INDEX('HB-D1 Besondere Lstg Land'!$A$1:$O$250,G75,12))=TRUE),(INDEX('HB-D1 Besondere Lstg Land'!$A$1:$O$250,G75,10)),IF(AND(Projektgrundlagen!$I$24,(INDEX('HB-D2 Besondere Lstg Bund'!$A$1:$O$272,G75,12))=TRUE),(INDEX('HB-D2 Besondere Lstg Bund'!$A$1:$O$272,G75,10)),"")))</f>
        <v/>
      </c>
      <c r="G75">
        <v>29</v>
      </c>
      <c r="H75" s="1225"/>
    </row>
    <row r="76" spans="2:8" ht="14.25">
      <c r="B76" t="str">
        <f>IF(AND(Projektgrundlagen!$I$22,(INDEX('StB-D1 Besondere Lstg'!$A$1:$N$250,G76,12))=TRUE),(INDEX('StB-D1 Besondere Lstg'!$A$1:$N$250,G76,3))&amp;" "&amp;(INDEX('StB-D1 Besondere Lstg'!$A$1:$N$250,G76,5))&amp;" "&amp;(INDEX('StB-D1 Besondere Lstg'!$A$1:$N$250,(G76+1),5)),IF(AND(Projektgrundlagen!$I$23,(INDEX('HB-D1 Besondere Lstg Land'!$A$1:$O$250,G76,12))=TRUE),(INDEX('HB-D1 Besondere Lstg Land'!$A$1:$O$250,G76,3))&amp;" "&amp;(INDEX('HB-D1 Besondere Lstg Land'!$A$1:$O$250,G76,5))&amp;" "&amp;(INDEX('HB-D1 Besondere Lstg Land'!$A$1:$O$250,(G76+1),5)),IF(AND(Projektgrundlagen!$I$24,(INDEX('HB-D2 Besondere Lstg Bund'!$A$1:$O$272,G76,12)=TRUE)),(INDEX('HB-D2 Besondere Lstg Bund'!$A$1:$O$272,G76,3))&amp;" "&amp;(INDEX('HB-D2 Besondere Lstg Bund'!$A$1:$O$272,G76,5))&amp;" "&amp;(INDEX('HB-D2 Besondere Lstg Bund'!$A$1:$O$272,(G76+1),5)),"")))</f>
        <v/>
      </c>
      <c r="C76" s="1216" t="str">
        <f>IF(AND(Projektgrundlagen!$I$22,(INDEX('StB-D1 Besondere Lstg'!$A$1:$N$250,G76,12))=TRUE),(INDEX('StB-D1 Besondere Lstg'!$A$1:$N$250,G76,7)),"")</f>
        <v/>
      </c>
      <c r="D76" s="1216" t="str">
        <f>IF(AND(Projektgrundlagen!$I$22,(INDEX('StB-D1 Besondere Lstg'!$A$1:$N$250,G76,12))=TRUE),(INDEX('StB-D1 Besondere Lstg'!$A$1:$N$250,G76,8)),IF(AND(Projektgrundlagen!$I$23,(INDEX('HB-D1 Besondere Lstg Land'!$A$1:$O$250,G76,12))=TRUE),(INDEX('HB-D1 Besondere Lstg Land'!$A$1:$O$250,G76,6)),IF(AND(Projektgrundlagen!$I$24,(INDEX('HB-D2 Besondere Lstg Bund'!$A$1:$O$272,G76,12))=TRUE),(INDEX('HB-D2 Besondere Lstg Bund'!$A$1:$O$272,G76,6)),"")))</f>
        <v/>
      </c>
      <c r="E76" s="1216" t="str">
        <f>IF(AND(Projektgrundlagen!$I$22,(INDEX('StB-D1 Besondere Lstg'!$A$1:$N$250,G76,12))=TRUE),(INDEX('StB-D1 Besondere Lstg'!$A$1:$N$250,G76,9)),IF(AND(Projektgrundlagen!$I$23,(INDEX('HB-D1 Besondere Lstg Land'!$A$1:$O$250,G76,12))=TRUE),IF((INDEX('HB-D1 Besondere Lstg Land'!$A$1:$O$253,G76,9))="",(INDEX('HB-D1 Besondere Lstg Land'!$A$1:$O$253,G76,7)),0)+(INDEX('HB-D1 Besondere Lstg Land'!$A$1:$O$253,G76,9)),IF(AND(Projektgrundlagen!$I$24,(INDEX('HB-D2 Besondere Lstg Bund'!$A$1:$O$272,G76,12))=TRUE),IF((INDEX('HB-D2 Besondere Lstg Bund'!$A$1:$O$272,G76,9))="",(INDEX('HB-D2 Besondere Lstg Bund'!$A$1:$O$272,G76,7)),0)+(INDEX('HB-D2 Besondere Lstg Bund'!$A$1:$O$272,G76,9)),"")))</f>
        <v/>
      </c>
      <c r="F76" s="1216" t="str">
        <f>IF(AND(Projektgrundlagen!$I$22,(INDEX('StB-D1 Besondere Lstg'!$A$1:$N$250,G76,12))=TRUE),(INDEX('StB-D1 Besondere Lstg'!$A$1:$N$250,G76,10)),IF(AND(Projektgrundlagen!$I$23,(INDEX('HB-D1 Besondere Lstg Land'!$A$1:$O$250,G76,12))=TRUE),(INDEX('HB-D1 Besondere Lstg Land'!$A$1:$O$250,G76,10)),IF(AND(Projektgrundlagen!$I$24,(INDEX('HB-D2 Besondere Lstg Bund'!$A$1:$O$272,G76,12))=TRUE),(INDEX('HB-D2 Besondere Lstg Bund'!$A$1:$O$272,G76,10)),"")))</f>
        <v/>
      </c>
      <c r="G76">
        <v>30</v>
      </c>
      <c r="H76" s="1225"/>
    </row>
    <row r="77" spans="2:8" ht="14.25">
      <c r="B77" t="str">
        <f>IF(AND(Projektgrundlagen!$I$22,(INDEX('StB-D1 Besondere Lstg'!$A$1:$N$250,G77,12))=TRUE),(INDEX('StB-D1 Besondere Lstg'!$A$1:$N$250,G77,3))&amp;" "&amp;(INDEX('StB-D1 Besondere Lstg'!$A$1:$N$250,G77,5))&amp;" "&amp;(INDEX('StB-D1 Besondere Lstg'!$A$1:$N$250,(G77+1),5)),IF(AND(Projektgrundlagen!$I$23,(INDEX('HB-D1 Besondere Lstg Land'!$A$1:$O$250,G77,12))=TRUE),(INDEX('HB-D1 Besondere Lstg Land'!$A$1:$O$250,G77,3))&amp;" "&amp;(INDEX('HB-D1 Besondere Lstg Land'!$A$1:$O$250,G77,5))&amp;" "&amp;(INDEX('HB-D1 Besondere Lstg Land'!$A$1:$O$250,(G77+1),5)),IF(AND(Projektgrundlagen!$I$24,(INDEX('HB-D2 Besondere Lstg Bund'!$A$1:$O$272,G77,12)=TRUE)),(INDEX('HB-D2 Besondere Lstg Bund'!$A$1:$O$272,G77,3))&amp;" "&amp;(INDEX('HB-D2 Besondere Lstg Bund'!$A$1:$O$272,G77,5))&amp;" "&amp;(INDEX('HB-D2 Besondere Lstg Bund'!$A$1:$O$272,(G77+1),5)),"")))</f>
        <v/>
      </c>
      <c r="C77" s="1216" t="str">
        <f>IF(AND(Projektgrundlagen!$I$22,(INDEX('StB-D1 Besondere Lstg'!$A$1:$N$250,G77,12))=TRUE),(INDEX('StB-D1 Besondere Lstg'!$A$1:$N$250,G77,7)),"")</f>
        <v/>
      </c>
      <c r="D77" s="1216" t="str">
        <f>IF(AND(Projektgrundlagen!$I$22,(INDEX('StB-D1 Besondere Lstg'!$A$1:$N$250,G77,12))=TRUE),(INDEX('StB-D1 Besondere Lstg'!$A$1:$N$250,G77,8)),IF(AND(Projektgrundlagen!$I$23,(INDEX('HB-D1 Besondere Lstg Land'!$A$1:$O$250,G77,12))=TRUE),(INDEX('HB-D1 Besondere Lstg Land'!$A$1:$O$250,G77,6)),IF(AND(Projektgrundlagen!$I$24,(INDEX('HB-D2 Besondere Lstg Bund'!$A$1:$O$272,G77,12))=TRUE),(INDEX('HB-D2 Besondere Lstg Bund'!$A$1:$O$272,G77,6)),"")))</f>
        <v/>
      </c>
      <c r="E77" s="1216" t="str">
        <f>IF(AND(Projektgrundlagen!$I$22,(INDEX('StB-D1 Besondere Lstg'!$A$1:$N$250,G77,12))=TRUE),(INDEX('StB-D1 Besondere Lstg'!$A$1:$N$250,G77,9)),IF(AND(Projektgrundlagen!$I$23,(INDEX('HB-D1 Besondere Lstg Land'!$A$1:$O$250,G77,12))=TRUE),IF((INDEX('HB-D1 Besondere Lstg Land'!$A$1:$O$253,G77,9))="",(INDEX('HB-D1 Besondere Lstg Land'!$A$1:$O$253,G77,7)),0)+(INDEX('HB-D1 Besondere Lstg Land'!$A$1:$O$253,G77,9)),IF(AND(Projektgrundlagen!$I$24,(INDEX('HB-D2 Besondere Lstg Bund'!$A$1:$O$272,G77,12))=TRUE),IF((INDEX('HB-D2 Besondere Lstg Bund'!$A$1:$O$272,G77,9))="",(INDEX('HB-D2 Besondere Lstg Bund'!$A$1:$O$272,G77,7)),0)+(INDEX('HB-D2 Besondere Lstg Bund'!$A$1:$O$272,G77,9)),"")))</f>
        <v/>
      </c>
      <c r="F77" s="1216" t="str">
        <f>IF(AND(Projektgrundlagen!$I$22,(INDEX('StB-D1 Besondere Lstg'!$A$1:$N$250,G77,12))=TRUE),(INDEX('StB-D1 Besondere Lstg'!$A$1:$N$250,G77,10)),IF(AND(Projektgrundlagen!$I$23,(INDEX('HB-D1 Besondere Lstg Land'!$A$1:$O$250,G77,12))=TRUE),(INDEX('HB-D1 Besondere Lstg Land'!$A$1:$O$250,G77,10)),IF(AND(Projektgrundlagen!$I$24,(INDEX('HB-D2 Besondere Lstg Bund'!$A$1:$O$272,G77,12))=TRUE),(INDEX('HB-D2 Besondere Lstg Bund'!$A$1:$O$272,G77,10)),"")))</f>
        <v/>
      </c>
      <c r="G77">
        <v>31</v>
      </c>
      <c r="H77" s="1225"/>
    </row>
    <row r="78" spans="2:8" ht="14.25">
      <c r="B78" t="str">
        <f>IF(AND(Projektgrundlagen!$I$22,(INDEX('StB-D1 Besondere Lstg'!$A$1:$N$250,G78,12))=TRUE),(INDEX('StB-D1 Besondere Lstg'!$A$1:$N$250,G78,3))&amp;" "&amp;(INDEX('StB-D1 Besondere Lstg'!$A$1:$N$250,G78,5))&amp;" "&amp;(INDEX('StB-D1 Besondere Lstg'!$A$1:$N$250,(G78+1),5)),IF(AND(Projektgrundlagen!$I$23,(INDEX('HB-D1 Besondere Lstg Land'!$A$1:$O$250,G78,12))=TRUE),(INDEX('HB-D1 Besondere Lstg Land'!$A$1:$O$250,G78,3))&amp;" "&amp;(INDEX('HB-D1 Besondere Lstg Land'!$A$1:$O$250,G78,5))&amp;" "&amp;(INDEX('HB-D1 Besondere Lstg Land'!$A$1:$O$250,(G78+1),5)),IF(AND(Projektgrundlagen!$I$24,(INDEX('HB-D2 Besondere Lstg Bund'!$A$1:$O$272,G78,12)=TRUE)),(INDEX('HB-D2 Besondere Lstg Bund'!$A$1:$O$272,G78,3))&amp;" "&amp;(INDEX('HB-D2 Besondere Lstg Bund'!$A$1:$O$272,G78,5))&amp;" "&amp;(INDEX('HB-D2 Besondere Lstg Bund'!$A$1:$O$272,(G78+1),5)),"")))</f>
        <v/>
      </c>
      <c r="C78" s="1216" t="str">
        <f>IF(AND(Projektgrundlagen!$I$22,(INDEX('StB-D1 Besondere Lstg'!$A$1:$N$250,G78,12))=TRUE),(INDEX('StB-D1 Besondere Lstg'!$A$1:$N$250,G78,7)),"")</f>
        <v/>
      </c>
      <c r="D78" s="1216" t="str">
        <f>IF(AND(Projektgrundlagen!$I$22,(INDEX('StB-D1 Besondere Lstg'!$A$1:$N$250,G78,12))=TRUE),(INDEX('StB-D1 Besondere Lstg'!$A$1:$N$250,G78,8)),IF(AND(Projektgrundlagen!$I$23,(INDEX('HB-D1 Besondere Lstg Land'!$A$1:$O$250,G78,12))=TRUE),(INDEX('HB-D1 Besondere Lstg Land'!$A$1:$O$250,G78,6)),IF(AND(Projektgrundlagen!$I$24,(INDEX('HB-D2 Besondere Lstg Bund'!$A$1:$O$272,G78,12))=TRUE),(INDEX('HB-D2 Besondere Lstg Bund'!$A$1:$O$272,G78,6)),"")))</f>
        <v/>
      </c>
      <c r="E78" s="1216" t="str">
        <f>IF(AND(Projektgrundlagen!$I$22,(INDEX('StB-D1 Besondere Lstg'!$A$1:$N$250,G78,12))=TRUE),(INDEX('StB-D1 Besondere Lstg'!$A$1:$N$250,G78,9)),IF(AND(Projektgrundlagen!$I$23,(INDEX('HB-D1 Besondere Lstg Land'!$A$1:$O$250,G78,12))=TRUE),IF((INDEX('HB-D1 Besondere Lstg Land'!$A$1:$O$253,G78,9))="",(INDEX('HB-D1 Besondere Lstg Land'!$A$1:$O$253,G78,7)),0)+(INDEX('HB-D1 Besondere Lstg Land'!$A$1:$O$253,G78,9)),IF(AND(Projektgrundlagen!$I$24,(INDEX('HB-D2 Besondere Lstg Bund'!$A$1:$O$272,G78,12))=TRUE),IF((INDEX('HB-D2 Besondere Lstg Bund'!$A$1:$O$272,G78,9))="",(INDEX('HB-D2 Besondere Lstg Bund'!$A$1:$O$272,G78,7)),0)+(INDEX('HB-D2 Besondere Lstg Bund'!$A$1:$O$272,G78,9)),"")))</f>
        <v/>
      </c>
      <c r="F78" s="1216" t="str">
        <f>IF(AND(Projektgrundlagen!$I$22,(INDEX('StB-D1 Besondere Lstg'!$A$1:$N$250,G78,12))=TRUE),(INDEX('StB-D1 Besondere Lstg'!$A$1:$N$250,G78,10)),IF(AND(Projektgrundlagen!$I$23,(INDEX('HB-D1 Besondere Lstg Land'!$A$1:$O$250,G78,12))=TRUE),(INDEX('HB-D1 Besondere Lstg Land'!$A$1:$O$250,G78,10)),IF(AND(Projektgrundlagen!$I$24,(INDEX('HB-D2 Besondere Lstg Bund'!$A$1:$O$272,G78,12))=TRUE),(INDEX('HB-D2 Besondere Lstg Bund'!$A$1:$O$272,G78,10)),"")))</f>
        <v/>
      </c>
      <c r="G78">
        <v>32</v>
      </c>
      <c r="H78" s="1225"/>
    </row>
    <row r="79" spans="2:8" ht="14.25">
      <c r="B79" t="str">
        <f>IF(AND(Projektgrundlagen!$I$22,(INDEX('StB-D1 Besondere Lstg'!$A$1:$N$250,G79,12))=TRUE),(INDEX('StB-D1 Besondere Lstg'!$A$1:$N$250,G79,3))&amp;" "&amp;(INDEX('StB-D1 Besondere Lstg'!$A$1:$N$250,G79,5))&amp;" "&amp;(INDEX('StB-D1 Besondere Lstg'!$A$1:$N$250,(G79+1),5)),IF(AND(Projektgrundlagen!$I$23,(INDEX('HB-D1 Besondere Lstg Land'!$A$1:$O$250,G79,12))=TRUE),(INDEX('HB-D1 Besondere Lstg Land'!$A$1:$O$250,G79,3))&amp;" "&amp;(INDEX('HB-D1 Besondere Lstg Land'!$A$1:$O$250,G79,5))&amp;" "&amp;(INDEX('HB-D1 Besondere Lstg Land'!$A$1:$O$250,(G79+1),5)),IF(AND(Projektgrundlagen!$I$24,(INDEX('HB-D2 Besondere Lstg Bund'!$A$1:$O$272,G79,12)=TRUE)),(INDEX('HB-D2 Besondere Lstg Bund'!$A$1:$O$272,G79,3))&amp;" "&amp;(INDEX('HB-D2 Besondere Lstg Bund'!$A$1:$O$272,G79,5))&amp;" "&amp;(INDEX('HB-D2 Besondere Lstg Bund'!$A$1:$O$272,(G79+1),5)),"")))</f>
        <v/>
      </c>
      <c r="C79" s="1216" t="str">
        <f>IF(AND(Projektgrundlagen!$I$22,(INDEX('StB-D1 Besondere Lstg'!$A$1:$N$250,G79,12))=TRUE),(INDEX('StB-D1 Besondere Lstg'!$A$1:$N$250,G79,7)),"")</f>
        <v/>
      </c>
      <c r="D79" s="1216" t="str">
        <f>IF(AND(Projektgrundlagen!$I$22,(INDEX('StB-D1 Besondere Lstg'!$A$1:$N$250,G79,12))=TRUE),(INDEX('StB-D1 Besondere Lstg'!$A$1:$N$250,G79,8)),IF(AND(Projektgrundlagen!$I$23,(INDEX('HB-D1 Besondere Lstg Land'!$A$1:$O$250,G79,12))=TRUE),(INDEX('HB-D1 Besondere Lstg Land'!$A$1:$O$250,G79,6)),IF(AND(Projektgrundlagen!$I$24,(INDEX('HB-D2 Besondere Lstg Bund'!$A$1:$O$272,G79,12))=TRUE),(INDEX('HB-D2 Besondere Lstg Bund'!$A$1:$O$272,G79,6)),"")))</f>
        <v/>
      </c>
      <c r="E79" s="1216" t="str">
        <f>IF(AND(Projektgrundlagen!$I$22,(INDEX('StB-D1 Besondere Lstg'!$A$1:$N$250,G79,12))=TRUE),(INDEX('StB-D1 Besondere Lstg'!$A$1:$N$250,G79,9)),IF(AND(Projektgrundlagen!$I$23,(INDEX('HB-D1 Besondere Lstg Land'!$A$1:$O$250,G79,12))=TRUE),IF((INDEX('HB-D1 Besondere Lstg Land'!$A$1:$O$253,G79,9))="",(INDEX('HB-D1 Besondere Lstg Land'!$A$1:$O$253,G79,7)),0)+(INDEX('HB-D1 Besondere Lstg Land'!$A$1:$O$253,G79,9)),IF(AND(Projektgrundlagen!$I$24,(INDEX('HB-D2 Besondere Lstg Bund'!$A$1:$O$272,G79,12))=TRUE),IF((INDEX('HB-D2 Besondere Lstg Bund'!$A$1:$O$272,G79,9))="",(INDEX('HB-D2 Besondere Lstg Bund'!$A$1:$O$272,G79,7)),0)+(INDEX('HB-D2 Besondere Lstg Bund'!$A$1:$O$272,G79,9)),"")))</f>
        <v/>
      </c>
      <c r="F79" s="1216" t="str">
        <f>IF(AND(Projektgrundlagen!$I$22,(INDEX('StB-D1 Besondere Lstg'!$A$1:$N$250,G79,12))=TRUE),(INDEX('StB-D1 Besondere Lstg'!$A$1:$N$250,G79,10)),IF(AND(Projektgrundlagen!$I$23,(INDEX('HB-D1 Besondere Lstg Land'!$A$1:$O$250,G79,12))=TRUE),(INDEX('HB-D1 Besondere Lstg Land'!$A$1:$O$250,G79,10)),IF(AND(Projektgrundlagen!$I$24,(INDEX('HB-D2 Besondere Lstg Bund'!$A$1:$O$272,G79,12))=TRUE),(INDEX('HB-D2 Besondere Lstg Bund'!$A$1:$O$272,G79,10)),"")))</f>
        <v/>
      </c>
      <c r="G79">
        <v>33</v>
      </c>
      <c r="H79" s="1225"/>
    </row>
    <row r="80" spans="2:8" ht="14.25">
      <c r="B80" t="str">
        <f>IF(AND(Projektgrundlagen!$I$22,(INDEX('StB-D1 Besondere Lstg'!$A$1:$N$250,G80,12))=TRUE),(INDEX('StB-D1 Besondere Lstg'!$A$1:$N$250,G80,3))&amp;" "&amp;(INDEX('StB-D1 Besondere Lstg'!$A$1:$N$250,G80,5))&amp;" "&amp;(INDEX('StB-D1 Besondere Lstg'!$A$1:$N$250,(G80+1),5)),IF(AND(Projektgrundlagen!$I$23,(INDEX('HB-D1 Besondere Lstg Land'!$A$1:$O$250,G80,12))=TRUE),(INDEX('HB-D1 Besondere Lstg Land'!$A$1:$O$250,G80,3))&amp;" "&amp;(INDEX('HB-D1 Besondere Lstg Land'!$A$1:$O$250,G80,5))&amp;" "&amp;(INDEX('HB-D1 Besondere Lstg Land'!$A$1:$O$250,(G80+1),5)),IF(AND(Projektgrundlagen!$I$24,(INDEX('HB-D2 Besondere Lstg Bund'!$A$1:$O$272,G80,12)=TRUE)),(INDEX('HB-D2 Besondere Lstg Bund'!$A$1:$O$272,G80,3))&amp;" "&amp;(INDEX('HB-D2 Besondere Lstg Bund'!$A$1:$O$272,G80,5))&amp;" "&amp;(INDEX('HB-D2 Besondere Lstg Bund'!$A$1:$O$272,(G80+1),5)),"")))</f>
        <v/>
      </c>
      <c r="C80" s="1216" t="str">
        <f>IF(AND(Projektgrundlagen!$I$22,(INDEX('StB-D1 Besondere Lstg'!$A$1:$N$250,G80,12))=TRUE),(INDEX('StB-D1 Besondere Lstg'!$A$1:$N$250,G80,7)),"")</f>
        <v/>
      </c>
      <c r="D80" s="1216" t="str">
        <f>IF(AND(Projektgrundlagen!$I$22,(INDEX('StB-D1 Besondere Lstg'!$A$1:$N$250,G80,12))=TRUE),(INDEX('StB-D1 Besondere Lstg'!$A$1:$N$250,G80,8)),IF(AND(Projektgrundlagen!$I$23,(INDEX('HB-D1 Besondere Lstg Land'!$A$1:$O$250,G80,12))=TRUE),(INDEX('HB-D1 Besondere Lstg Land'!$A$1:$O$250,G80,6)),IF(AND(Projektgrundlagen!$I$24,(INDEX('HB-D2 Besondere Lstg Bund'!$A$1:$O$272,G80,12))=TRUE),(INDEX('HB-D2 Besondere Lstg Bund'!$A$1:$O$272,G80,6)),"")))</f>
        <v/>
      </c>
      <c r="E80" s="1216" t="str">
        <f>IF(AND(Projektgrundlagen!$I$22,(INDEX('StB-D1 Besondere Lstg'!$A$1:$N$250,G80,12))=TRUE),(INDEX('StB-D1 Besondere Lstg'!$A$1:$N$250,G80,9)),IF(AND(Projektgrundlagen!$I$23,(INDEX('HB-D1 Besondere Lstg Land'!$A$1:$O$250,G80,12))=TRUE),IF((INDEX('HB-D1 Besondere Lstg Land'!$A$1:$O$253,G80,9))="",(INDEX('HB-D1 Besondere Lstg Land'!$A$1:$O$253,G80,7)),0)+(INDEX('HB-D1 Besondere Lstg Land'!$A$1:$O$253,G80,9)),IF(AND(Projektgrundlagen!$I$24,(INDEX('HB-D2 Besondere Lstg Bund'!$A$1:$O$272,G80,12))=TRUE),IF((INDEX('HB-D2 Besondere Lstg Bund'!$A$1:$O$272,G80,9))="",(INDEX('HB-D2 Besondere Lstg Bund'!$A$1:$O$272,G80,7)),0)+(INDEX('HB-D2 Besondere Lstg Bund'!$A$1:$O$272,G80,9)),"")))</f>
        <v/>
      </c>
      <c r="F80" s="1216" t="str">
        <f>IF(AND(Projektgrundlagen!$I$22,(INDEX('StB-D1 Besondere Lstg'!$A$1:$N$250,G80,12))=TRUE),(INDEX('StB-D1 Besondere Lstg'!$A$1:$N$250,G80,10)),IF(AND(Projektgrundlagen!$I$23,(INDEX('HB-D1 Besondere Lstg Land'!$A$1:$O$250,G80,12))=TRUE),(INDEX('HB-D1 Besondere Lstg Land'!$A$1:$O$250,G80,10)),IF(AND(Projektgrundlagen!$I$24,(INDEX('HB-D2 Besondere Lstg Bund'!$A$1:$O$272,G80,12))=TRUE),(INDEX('HB-D2 Besondere Lstg Bund'!$A$1:$O$272,G80,10)),"")))</f>
        <v/>
      </c>
      <c r="G80">
        <v>34</v>
      </c>
      <c r="H80" s="1225"/>
    </row>
    <row r="81" spans="2:8" ht="14.25">
      <c r="B81" t="str">
        <f>IF(AND(Projektgrundlagen!$I$22,(INDEX('StB-D1 Besondere Lstg'!$A$1:$N$250,G81,12))=TRUE),(INDEX('StB-D1 Besondere Lstg'!$A$1:$N$250,G81,3))&amp;" "&amp;(INDEX('StB-D1 Besondere Lstg'!$A$1:$N$250,G81,5))&amp;" "&amp;(INDEX('StB-D1 Besondere Lstg'!$A$1:$N$250,(G81+1),5)),IF(AND(Projektgrundlagen!$I$23,(INDEX('HB-D1 Besondere Lstg Land'!$A$1:$O$250,G81,12))=TRUE),(INDEX('HB-D1 Besondere Lstg Land'!$A$1:$O$250,G81,3))&amp;" "&amp;(INDEX('HB-D1 Besondere Lstg Land'!$A$1:$O$250,G81,5))&amp;" "&amp;(INDEX('HB-D1 Besondere Lstg Land'!$A$1:$O$250,(G81+1),5)),IF(AND(Projektgrundlagen!$I$24,(INDEX('HB-D2 Besondere Lstg Bund'!$A$1:$O$272,G81,12)=TRUE)),(INDEX('HB-D2 Besondere Lstg Bund'!$A$1:$O$272,G81,3))&amp;" "&amp;(INDEX('HB-D2 Besondere Lstg Bund'!$A$1:$O$272,G81,5))&amp;" "&amp;(INDEX('HB-D2 Besondere Lstg Bund'!$A$1:$O$272,(G81+1),5)),"")))</f>
        <v/>
      </c>
      <c r="C81" s="1216" t="str">
        <f>IF(AND(Projektgrundlagen!$I$22,(INDEX('StB-D1 Besondere Lstg'!$A$1:$N$250,G81,12))=TRUE),(INDEX('StB-D1 Besondere Lstg'!$A$1:$N$250,G81,7)),"")</f>
        <v/>
      </c>
      <c r="D81" s="1216" t="str">
        <f>IF(AND(Projektgrundlagen!$I$22,(INDEX('StB-D1 Besondere Lstg'!$A$1:$N$250,G81,12))=TRUE),(INDEX('StB-D1 Besondere Lstg'!$A$1:$N$250,G81,8)),IF(AND(Projektgrundlagen!$I$23,(INDEX('HB-D1 Besondere Lstg Land'!$A$1:$O$250,G81,12))=TRUE),(INDEX('HB-D1 Besondere Lstg Land'!$A$1:$O$250,G81,6)),IF(AND(Projektgrundlagen!$I$24,(INDEX('HB-D2 Besondere Lstg Bund'!$A$1:$O$272,G81,12))=TRUE),(INDEX('HB-D2 Besondere Lstg Bund'!$A$1:$O$272,G81,6)),"")))</f>
        <v/>
      </c>
      <c r="E81" s="1216" t="str">
        <f>IF(AND(Projektgrundlagen!$I$22,(INDEX('StB-D1 Besondere Lstg'!$A$1:$N$250,G81,12))=TRUE),(INDEX('StB-D1 Besondere Lstg'!$A$1:$N$250,G81,9)),IF(AND(Projektgrundlagen!$I$23,(INDEX('HB-D1 Besondere Lstg Land'!$A$1:$O$250,G81,12))=TRUE),IF((INDEX('HB-D1 Besondere Lstg Land'!$A$1:$O$253,G81,9))="",(INDEX('HB-D1 Besondere Lstg Land'!$A$1:$O$253,G81,7)),0)+(INDEX('HB-D1 Besondere Lstg Land'!$A$1:$O$253,G81,9)),IF(AND(Projektgrundlagen!$I$24,(INDEX('HB-D2 Besondere Lstg Bund'!$A$1:$O$272,G81,12))=TRUE),IF((INDEX('HB-D2 Besondere Lstg Bund'!$A$1:$O$272,G81,9))="",(INDEX('HB-D2 Besondere Lstg Bund'!$A$1:$O$272,G81,7)),0)+(INDEX('HB-D2 Besondere Lstg Bund'!$A$1:$O$272,G81,9)),"")))</f>
        <v/>
      </c>
      <c r="F81" s="1216" t="str">
        <f>IF(AND(Projektgrundlagen!$I$22,(INDEX('StB-D1 Besondere Lstg'!$A$1:$N$250,G81,12))=TRUE),(INDEX('StB-D1 Besondere Lstg'!$A$1:$N$250,G81,10)),IF(AND(Projektgrundlagen!$I$23,(INDEX('HB-D1 Besondere Lstg Land'!$A$1:$O$250,G81,12))=TRUE),(INDEX('HB-D1 Besondere Lstg Land'!$A$1:$O$250,G81,10)),IF(AND(Projektgrundlagen!$I$24,(INDEX('HB-D2 Besondere Lstg Bund'!$A$1:$O$272,G81,12))=TRUE),(INDEX('HB-D2 Besondere Lstg Bund'!$A$1:$O$272,G81,10)),"")))</f>
        <v/>
      </c>
      <c r="G81">
        <v>35</v>
      </c>
      <c r="H81" s="1225"/>
    </row>
    <row r="82" spans="2:8" ht="14.25">
      <c r="B82" t="str">
        <f>IF(AND(Projektgrundlagen!$I$22,(INDEX('StB-D1 Besondere Lstg'!$A$1:$N$250,G82,12))=TRUE),(INDEX('StB-D1 Besondere Lstg'!$A$1:$N$250,G82,3))&amp;" "&amp;(INDEX('StB-D1 Besondere Lstg'!$A$1:$N$250,G82,5))&amp;" "&amp;(INDEX('StB-D1 Besondere Lstg'!$A$1:$N$250,(G82+1),5)),IF(AND(Projektgrundlagen!$I$23,(INDEX('HB-D1 Besondere Lstg Land'!$A$1:$O$250,G82,12))=TRUE),(INDEX('HB-D1 Besondere Lstg Land'!$A$1:$O$250,G82,3))&amp;" "&amp;(INDEX('HB-D1 Besondere Lstg Land'!$A$1:$O$250,G82,5))&amp;" "&amp;(INDEX('HB-D1 Besondere Lstg Land'!$A$1:$O$250,(G82+1),5)),IF(AND(Projektgrundlagen!$I$24,(INDEX('HB-D2 Besondere Lstg Bund'!$A$1:$O$272,G82,12)=TRUE)),(INDEX('HB-D2 Besondere Lstg Bund'!$A$1:$O$272,G82,3))&amp;" "&amp;(INDEX('HB-D2 Besondere Lstg Bund'!$A$1:$O$272,G82,5))&amp;" "&amp;(INDEX('HB-D2 Besondere Lstg Bund'!$A$1:$O$272,(G82+1),5)),"")))</f>
        <v/>
      </c>
      <c r="C82" s="1216" t="str">
        <f>IF(AND(Projektgrundlagen!$I$22,(INDEX('StB-D1 Besondere Lstg'!$A$1:$N$250,G82,12))=TRUE),(INDEX('StB-D1 Besondere Lstg'!$A$1:$N$250,G82,7)),"")</f>
        <v/>
      </c>
      <c r="D82" s="1216" t="str">
        <f>IF(AND(Projektgrundlagen!$I$22,(INDEX('StB-D1 Besondere Lstg'!$A$1:$N$250,G82,12))=TRUE),(INDEX('StB-D1 Besondere Lstg'!$A$1:$N$250,G82,8)),IF(AND(Projektgrundlagen!$I$23,(INDEX('HB-D1 Besondere Lstg Land'!$A$1:$O$250,G82,12))=TRUE),(INDEX('HB-D1 Besondere Lstg Land'!$A$1:$O$250,G82,6)),IF(AND(Projektgrundlagen!$I$24,(INDEX('HB-D2 Besondere Lstg Bund'!$A$1:$O$272,G82,12))=TRUE),(INDEX('HB-D2 Besondere Lstg Bund'!$A$1:$O$272,G82,6)),"")))</f>
        <v/>
      </c>
      <c r="E82" s="1216" t="str">
        <f>IF(AND(Projektgrundlagen!$I$22,(INDEX('StB-D1 Besondere Lstg'!$A$1:$N$250,G82,12))=TRUE),(INDEX('StB-D1 Besondere Lstg'!$A$1:$N$250,G82,9)),IF(AND(Projektgrundlagen!$I$23,(INDEX('HB-D1 Besondere Lstg Land'!$A$1:$O$250,G82,12))=TRUE),IF((INDEX('HB-D1 Besondere Lstg Land'!$A$1:$O$253,G82,9))="",(INDEX('HB-D1 Besondere Lstg Land'!$A$1:$O$253,G82,7)),0)+(INDEX('HB-D1 Besondere Lstg Land'!$A$1:$O$253,G82,9)),IF(AND(Projektgrundlagen!$I$24,(INDEX('HB-D2 Besondere Lstg Bund'!$A$1:$O$272,G82,12))=TRUE),IF((INDEX('HB-D2 Besondere Lstg Bund'!$A$1:$O$272,G82,9))="",(INDEX('HB-D2 Besondere Lstg Bund'!$A$1:$O$272,G82,7)),0)+(INDEX('HB-D2 Besondere Lstg Bund'!$A$1:$O$272,G82,9)),"")))</f>
        <v/>
      </c>
      <c r="F82" s="1216" t="str">
        <f>IF(AND(Projektgrundlagen!$I$22,(INDEX('StB-D1 Besondere Lstg'!$A$1:$N$250,G82,12))=TRUE),(INDEX('StB-D1 Besondere Lstg'!$A$1:$N$250,G82,10)),IF(AND(Projektgrundlagen!$I$23,(INDEX('HB-D1 Besondere Lstg Land'!$A$1:$O$250,G82,12))=TRUE),(INDEX('HB-D1 Besondere Lstg Land'!$A$1:$O$250,G82,10)),IF(AND(Projektgrundlagen!$I$24,(INDEX('HB-D2 Besondere Lstg Bund'!$A$1:$O$272,G82,12))=TRUE),(INDEX('HB-D2 Besondere Lstg Bund'!$A$1:$O$272,G82,10)),"")))</f>
        <v/>
      </c>
      <c r="G82">
        <v>36</v>
      </c>
      <c r="H82" s="1225"/>
    </row>
    <row r="83" spans="2:8" ht="14.25">
      <c r="B83" t="str">
        <f>IF(AND(Projektgrundlagen!$I$22,(INDEX('StB-D1 Besondere Lstg'!$A$1:$N$250,G83,12))=TRUE),(INDEX('StB-D1 Besondere Lstg'!$A$1:$N$250,G83,3))&amp;" "&amp;(INDEX('StB-D1 Besondere Lstg'!$A$1:$N$250,G83,5))&amp;" "&amp;(INDEX('StB-D1 Besondere Lstg'!$A$1:$N$250,(G83+1),5)),IF(AND(Projektgrundlagen!$I$23,(INDEX('HB-D1 Besondere Lstg Land'!$A$1:$O$250,G83,12))=TRUE),(INDEX('HB-D1 Besondere Lstg Land'!$A$1:$O$250,G83,3))&amp;" "&amp;(INDEX('HB-D1 Besondere Lstg Land'!$A$1:$O$250,G83,5))&amp;" "&amp;(INDEX('HB-D1 Besondere Lstg Land'!$A$1:$O$250,(G83+1),5)),IF(AND(Projektgrundlagen!$I$24,(INDEX('HB-D2 Besondere Lstg Bund'!$A$1:$O$272,G83,12)=TRUE)),(INDEX('HB-D2 Besondere Lstg Bund'!$A$1:$O$272,G83,3))&amp;" "&amp;(INDEX('HB-D2 Besondere Lstg Bund'!$A$1:$O$272,G83,5))&amp;" "&amp;(INDEX('HB-D2 Besondere Lstg Bund'!$A$1:$O$272,(G83+1),5)),"")))</f>
        <v/>
      </c>
      <c r="C83" s="1216" t="str">
        <f>IF(AND(Projektgrundlagen!$I$22,(INDEX('StB-D1 Besondere Lstg'!$A$1:$N$250,G83,12))=TRUE),(INDEX('StB-D1 Besondere Lstg'!$A$1:$N$250,G83,7)),"")</f>
        <v/>
      </c>
      <c r="D83" s="1216" t="str">
        <f>IF(AND(Projektgrundlagen!$I$22,(INDEX('StB-D1 Besondere Lstg'!$A$1:$N$250,G83,12))=TRUE),(INDEX('StB-D1 Besondere Lstg'!$A$1:$N$250,G83,8)),IF(AND(Projektgrundlagen!$I$23,(INDEX('HB-D1 Besondere Lstg Land'!$A$1:$O$250,G83,12))=TRUE),(INDEX('HB-D1 Besondere Lstg Land'!$A$1:$O$250,G83,6)),IF(AND(Projektgrundlagen!$I$24,(INDEX('HB-D2 Besondere Lstg Bund'!$A$1:$O$272,G83,12))=TRUE),(INDEX('HB-D2 Besondere Lstg Bund'!$A$1:$O$272,G83,6)),"")))</f>
        <v/>
      </c>
      <c r="E83" s="1216" t="str">
        <f>IF(AND(Projektgrundlagen!$I$22,(INDEX('StB-D1 Besondere Lstg'!$A$1:$N$250,G83,12))=TRUE),(INDEX('StB-D1 Besondere Lstg'!$A$1:$N$250,G83,9)),IF(AND(Projektgrundlagen!$I$23,(INDEX('HB-D1 Besondere Lstg Land'!$A$1:$O$250,G83,12))=TRUE),IF((INDEX('HB-D1 Besondere Lstg Land'!$A$1:$O$253,G83,9))="",(INDEX('HB-D1 Besondere Lstg Land'!$A$1:$O$253,G83,7)),0)+(INDEX('HB-D1 Besondere Lstg Land'!$A$1:$O$253,G83,9)),IF(AND(Projektgrundlagen!$I$24,(INDEX('HB-D2 Besondere Lstg Bund'!$A$1:$O$272,G83,12))=TRUE),IF((INDEX('HB-D2 Besondere Lstg Bund'!$A$1:$O$272,G83,9))="",(INDEX('HB-D2 Besondere Lstg Bund'!$A$1:$O$272,G83,7)),0)+(INDEX('HB-D2 Besondere Lstg Bund'!$A$1:$O$272,G83,9)),"")))</f>
        <v/>
      </c>
      <c r="F83" s="1216" t="str">
        <f>IF(AND(Projektgrundlagen!$I$22,(INDEX('StB-D1 Besondere Lstg'!$A$1:$N$250,G83,12))=TRUE),(INDEX('StB-D1 Besondere Lstg'!$A$1:$N$250,G83,10)),IF(AND(Projektgrundlagen!$I$23,(INDEX('HB-D1 Besondere Lstg Land'!$A$1:$O$250,G83,12))=TRUE),(INDEX('HB-D1 Besondere Lstg Land'!$A$1:$O$250,G83,10)),IF(AND(Projektgrundlagen!$I$24,(INDEX('HB-D2 Besondere Lstg Bund'!$A$1:$O$272,G83,12))=TRUE),(INDEX('HB-D2 Besondere Lstg Bund'!$A$1:$O$272,G83,10)),"")))</f>
        <v/>
      </c>
      <c r="G83">
        <v>37</v>
      </c>
      <c r="H83" s="1225"/>
    </row>
    <row r="84" spans="2:8" ht="14.25">
      <c r="B84" t="str">
        <f>IF(AND(Projektgrundlagen!$I$22,(INDEX('StB-D1 Besondere Lstg'!$A$1:$N$250,G84,12))=TRUE),(INDEX('StB-D1 Besondere Lstg'!$A$1:$N$250,G84,3))&amp;" "&amp;(INDEX('StB-D1 Besondere Lstg'!$A$1:$N$250,G84,5))&amp;" "&amp;(INDEX('StB-D1 Besondere Lstg'!$A$1:$N$250,(G84+1),5)),IF(AND(Projektgrundlagen!$I$23,(INDEX('HB-D1 Besondere Lstg Land'!$A$1:$O$250,G84,12))=TRUE),(INDEX('HB-D1 Besondere Lstg Land'!$A$1:$O$250,G84,3))&amp;" "&amp;(INDEX('HB-D1 Besondere Lstg Land'!$A$1:$O$250,G84,5))&amp;" "&amp;(INDEX('HB-D1 Besondere Lstg Land'!$A$1:$O$250,(G84+1),5)),IF(AND(Projektgrundlagen!$I$24,(INDEX('HB-D2 Besondere Lstg Bund'!$A$1:$O$272,G84,12)=TRUE)),(INDEX('HB-D2 Besondere Lstg Bund'!$A$1:$O$272,G84,3))&amp;" "&amp;(INDEX('HB-D2 Besondere Lstg Bund'!$A$1:$O$272,G84,5))&amp;" "&amp;(INDEX('HB-D2 Besondere Lstg Bund'!$A$1:$O$272,(G84+1),5)),"")))</f>
        <v/>
      </c>
      <c r="C84" s="1216" t="str">
        <f>IF(AND(Projektgrundlagen!$I$22,(INDEX('StB-D1 Besondere Lstg'!$A$1:$N$250,G84,12))=TRUE),(INDEX('StB-D1 Besondere Lstg'!$A$1:$N$250,G84,7)),"")</f>
        <v/>
      </c>
      <c r="D84" s="1216" t="str">
        <f>IF(AND(Projektgrundlagen!$I$22,(INDEX('StB-D1 Besondere Lstg'!$A$1:$N$250,G84,12))=TRUE),(INDEX('StB-D1 Besondere Lstg'!$A$1:$N$250,G84,8)),IF(AND(Projektgrundlagen!$I$23,(INDEX('HB-D1 Besondere Lstg Land'!$A$1:$O$250,G84,12))=TRUE),(INDEX('HB-D1 Besondere Lstg Land'!$A$1:$O$250,G84,6)),IF(AND(Projektgrundlagen!$I$24,(INDEX('HB-D2 Besondere Lstg Bund'!$A$1:$O$272,G84,12))=TRUE),(INDEX('HB-D2 Besondere Lstg Bund'!$A$1:$O$272,G84,6)),"")))</f>
        <v/>
      </c>
      <c r="E84" s="1216" t="str">
        <f>IF(AND(Projektgrundlagen!$I$22,(INDEX('StB-D1 Besondere Lstg'!$A$1:$N$250,G84,12))=TRUE),(INDEX('StB-D1 Besondere Lstg'!$A$1:$N$250,G84,9)),IF(AND(Projektgrundlagen!$I$23,(INDEX('HB-D1 Besondere Lstg Land'!$A$1:$O$250,G84,12))=TRUE),IF((INDEX('HB-D1 Besondere Lstg Land'!$A$1:$O$253,G84,9))="",(INDEX('HB-D1 Besondere Lstg Land'!$A$1:$O$253,G84,7)),0)+(INDEX('HB-D1 Besondere Lstg Land'!$A$1:$O$253,G84,9)),IF(AND(Projektgrundlagen!$I$24,(INDEX('HB-D2 Besondere Lstg Bund'!$A$1:$O$272,G84,12))=TRUE),IF((INDEX('HB-D2 Besondere Lstg Bund'!$A$1:$O$272,G84,9))="",(INDEX('HB-D2 Besondere Lstg Bund'!$A$1:$O$272,G84,7)),0)+(INDEX('HB-D2 Besondere Lstg Bund'!$A$1:$O$272,G84,9)),"")))</f>
        <v/>
      </c>
      <c r="F84" s="1216" t="str">
        <f>IF(AND(Projektgrundlagen!$I$22,(INDEX('StB-D1 Besondere Lstg'!$A$1:$N$250,G84,12))=TRUE),(INDEX('StB-D1 Besondere Lstg'!$A$1:$N$250,G84,10)),IF(AND(Projektgrundlagen!$I$23,(INDEX('HB-D1 Besondere Lstg Land'!$A$1:$O$250,G84,12))=TRUE),(INDEX('HB-D1 Besondere Lstg Land'!$A$1:$O$250,G84,10)),IF(AND(Projektgrundlagen!$I$24,(INDEX('HB-D2 Besondere Lstg Bund'!$A$1:$O$272,G84,12))=TRUE),(INDEX('HB-D2 Besondere Lstg Bund'!$A$1:$O$272,G84,10)),"")))</f>
        <v/>
      </c>
      <c r="G84">
        <v>38</v>
      </c>
      <c r="H84" s="1225"/>
    </row>
    <row r="85" spans="2:8" ht="14.25">
      <c r="B85" t="str">
        <f>IF(AND(Projektgrundlagen!$I$22,(INDEX('StB-D1 Besondere Lstg'!$A$1:$N$250,G85,12))=TRUE),(INDEX('StB-D1 Besondere Lstg'!$A$1:$N$250,G85,3))&amp;" "&amp;(INDEX('StB-D1 Besondere Lstg'!$A$1:$N$250,G85,5))&amp;" "&amp;(INDEX('StB-D1 Besondere Lstg'!$A$1:$N$250,(G85+1),5)),IF(AND(Projektgrundlagen!$I$23,(INDEX('HB-D1 Besondere Lstg Land'!$A$1:$O$250,G85,12))=TRUE),(INDEX('HB-D1 Besondere Lstg Land'!$A$1:$O$250,G85,3))&amp;" "&amp;(INDEX('HB-D1 Besondere Lstg Land'!$A$1:$O$250,G85,5))&amp;" "&amp;(INDEX('HB-D1 Besondere Lstg Land'!$A$1:$O$250,(G85+1),5)),IF(AND(Projektgrundlagen!$I$24,(INDEX('HB-D2 Besondere Lstg Bund'!$A$1:$O$272,G85,12)=TRUE)),(INDEX('HB-D2 Besondere Lstg Bund'!$A$1:$O$272,G85,3))&amp;" "&amp;(INDEX('HB-D2 Besondere Lstg Bund'!$A$1:$O$272,G85,5))&amp;" "&amp;(INDEX('HB-D2 Besondere Lstg Bund'!$A$1:$O$272,(G85+1),5)),"")))</f>
        <v/>
      </c>
      <c r="C85" s="1216" t="str">
        <f>IF(AND(Projektgrundlagen!$I$22,(INDEX('StB-D1 Besondere Lstg'!$A$1:$N$250,G85,12))=TRUE),(INDEX('StB-D1 Besondere Lstg'!$A$1:$N$250,G85,7)),"")</f>
        <v/>
      </c>
      <c r="D85" s="1216" t="str">
        <f>IF(AND(Projektgrundlagen!$I$22,(INDEX('StB-D1 Besondere Lstg'!$A$1:$N$250,G85,12))=TRUE),(INDEX('StB-D1 Besondere Lstg'!$A$1:$N$250,G85,8)),IF(AND(Projektgrundlagen!$I$23,(INDEX('HB-D1 Besondere Lstg Land'!$A$1:$O$250,G85,12))=TRUE),(INDEX('HB-D1 Besondere Lstg Land'!$A$1:$O$250,G85,6)),IF(AND(Projektgrundlagen!$I$24,(INDEX('HB-D2 Besondere Lstg Bund'!$A$1:$O$272,G85,12))=TRUE),(INDEX('HB-D2 Besondere Lstg Bund'!$A$1:$O$272,G85,6)),"")))</f>
        <v/>
      </c>
      <c r="E85" s="1216" t="str">
        <f>IF(AND(Projektgrundlagen!$I$22,(INDEX('StB-D1 Besondere Lstg'!$A$1:$N$250,G85,12))=TRUE),(INDEX('StB-D1 Besondere Lstg'!$A$1:$N$250,G85,9)),IF(AND(Projektgrundlagen!$I$23,(INDEX('HB-D1 Besondere Lstg Land'!$A$1:$O$250,G85,12))=TRUE),IF((INDEX('HB-D1 Besondere Lstg Land'!$A$1:$O$253,G85,9))="",(INDEX('HB-D1 Besondere Lstg Land'!$A$1:$O$253,G85,7)),0)+(INDEX('HB-D1 Besondere Lstg Land'!$A$1:$O$253,G85,9)),IF(AND(Projektgrundlagen!$I$24,(INDEX('HB-D2 Besondere Lstg Bund'!$A$1:$O$272,G85,12))=TRUE),IF((INDEX('HB-D2 Besondere Lstg Bund'!$A$1:$O$272,G85,9))="",(INDEX('HB-D2 Besondere Lstg Bund'!$A$1:$O$272,G85,7)),0)+(INDEX('HB-D2 Besondere Lstg Bund'!$A$1:$O$272,G85,9)),"")))</f>
        <v/>
      </c>
      <c r="F85" s="1216" t="str">
        <f>IF(AND(Projektgrundlagen!$I$22,(INDEX('StB-D1 Besondere Lstg'!$A$1:$N$250,G85,12))=TRUE),(INDEX('StB-D1 Besondere Lstg'!$A$1:$N$250,G85,10)),IF(AND(Projektgrundlagen!$I$23,(INDEX('HB-D1 Besondere Lstg Land'!$A$1:$O$250,G85,12))=TRUE),(INDEX('HB-D1 Besondere Lstg Land'!$A$1:$O$250,G85,10)),IF(AND(Projektgrundlagen!$I$24,(INDEX('HB-D2 Besondere Lstg Bund'!$A$1:$O$272,G85,12))=TRUE),(INDEX('HB-D2 Besondere Lstg Bund'!$A$1:$O$272,G85,10)),"")))</f>
        <v/>
      </c>
      <c r="G85">
        <v>39</v>
      </c>
      <c r="H85" s="1225"/>
    </row>
    <row r="86" spans="2:8" ht="14.25">
      <c r="B86" t="str">
        <f>IF(AND(Projektgrundlagen!$I$22,(INDEX('StB-D1 Besondere Lstg'!$A$1:$N$250,G86,12))=TRUE),(INDEX('StB-D1 Besondere Lstg'!$A$1:$N$250,G86,3))&amp;" "&amp;(INDEX('StB-D1 Besondere Lstg'!$A$1:$N$250,G86,5))&amp;" "&amp;(INDEX('StB-D1 Besondere Lstg'!$A$1:$N$250,(G86+1),5)),IF(AND(Projektgrundlagen!$I$23,(INDEX('HB-D1 Besondere Lstg Land'!$A$1:$O$250,G86,12))=TRUE),(INDEX('HB-D1 Besondere Lstg Land'!$A$1:$O$250,G86,3))&amp;" "&amp;(INDEX('HB-D1 Besondere Lstg Land'!$A$1:$O$250,G86,5))&amp;" "&amp;(INDEX('HB-D1 Besondere Lstg Land'!$A$1:$O$250,(G86+1),5)),IF(AND(Projektgrundlagen!$I$24,(INDEX('HB-D2 Besondere Lstg Bund'!$A$1:$O$272,G86,12)=TRUE)),(INDEX('HB-D2 Besondere Lstg Bund'!$A$1:$O$272,G86,3))&amp;" "&amp;(INDEX('HB-D2 Besondere Lstg Bund'!$A$1:$O$272,G86,5))&amp;" "&amp;(INDEX('HB-D2 Besondere Lstg Bund'!$A$1:$O$272,(G86+1),5)),"")))</f>
        <v/>
      </c>
      <c r="C86" s="1216" t="str">
        <f>IF(AND(Projektgrundlagen!$I$22,(INDEX('StB-D1 Besondere Lstg'!$A$1:$N$250,G86,12))=TRUE),(INDEX('StB-D1 Besondere Lstg'!$A$1:$N$250,G86,7)),"")</f>
        <v/>
      </c>
      <c r="D86" s="1216" t="str">
        <f>IF(AND(Projektgrundlagen!$I$22,(INDEX('StB-D1 Besondere Lstg'!$A$1:$N$250,G86,12))=TRUE),(INDEX('StB-D1 Besondere Lstg'!$A$1:$N$250,G86,8)),IF(AND(Projektgrundlagen!$I$23,(INDEX('HB-D1 Besondere Lstg Land'!$A$1:$O$250,G86,12))=TRUE),(INDEX('HB-D1 Besondere Lstg Land'!$A$1:$O$250,G86,6)),IF(AND(Projektgrundlagen!$I$24,(INDEX('HB-D2 Besondere Lstg Bund'!$A$1:$O$272,G86,12))=TRUE),(INDEX('HB-D2 Besondere Lstg Bund'!$A$1:$O$272,G86,6)),"")))</f>
        <v/>
      </c>
      <c r="E86" s="1216" t="str">
        <f>IF(AND(Projektgrundlagen!$I$22,(INDEX('StB-D1 Besondere Lstg'!$A$1:$N$250,G86,12))=TRUE),(INDEX('StB-D1 Besondere Lstg'!$A$1:$N$250,G86,9)),IF(AND(Projektgrundlagen!$I$23,(INDEX('HB-D1 Besondere Lstg Land'!$A$1:$O$250,G86,12))=TRUE),IF((INDEX('HB-D1 Besondere Lstg Land'!$A$1:$O$253,G86,9))="",(INDEX('HB-D1 Besondere Lstg Land'!$A$1:$O$253,G86,7)),0)+(INDEX('HB-D1 Besondere Lstg Land'!$A$1:$O$253,G86,9)),IF(AND(Projektgrundlagen!$I$24,(INDEX('HB-D2 Besondere Lstg Bund'!$A$1:$O$272,G86,12))=TRUE),IF((INDEX('HB-D2 Besondere Lstg Bund'!$A$1:$O$272,G86,9))="",(INDEX('HB-D2 Besondere Lstg Bund'!$A$1:$O$272,G86,7)),0)+(INDEX('HB-D2 Besondere Lstg Bund'!$A$1:$O$272,G86,9)),"")))</f>
        <v/>
      </c>
      <c r="F86" s="1216" t="str">
        <f>IF(AND(Projektgrundlagen!$I$22,(INDEX('StB-D1 Besondere Lstg'!$A$1:$N$250,G86,12))=TRUE),(INDEX('StB-D1 Besondere Lstg'!$A$1:$N$250,G86,10)),IF(AND(Projektgrundlagen!$I$23,(INDEX('HB-D1 Besondere Lstg Land'!$A$1:$O$250,G86,12))=TRUE),(INDEX('HB-D1 Besondere Lstg Land'!$A$1:$O$250,G86,10)),IF(AND(Projektgrundlagen!$I$24,(INDEX('HB-D2 Besondere Lstg Bund'!$A$1:$O$272,G86,12))=TRUE),(INDEX('HB-D2 Besondere Lstg Bund'!$A$1:$O$272,G86,10)),"")))</f>
        <v/>
      </c>
      <c r="G86">
        <v>40</v>
      </c>
      <c r="H86" s="1225"/>
    </row>
    <row r="87" spans="2:8" ht="14.25">
      <c r="B87" t="str">
        <f>IF(AND(Projektgrundlagen!$I$22,(INDEX('StB-D1 Besondere Lstg'!$A$1:$N$250,G87,12))=TRUE),(INDEX('StB-D1 Besondere Lstg'!$A$1:$N$250,G87,3))&amp;" "&amp;(INDEX('StB-D1 Besondere Lstg'!$A$1:$N$250,G87,5))&amp;" "&amp;(INDEX('StB-D1 Besondere Lstg'!$A$1:$N$250,(G87+1),5)),IF(AND(Projektgrundlagen!$I$23,(INDEX('HB-D1 Besondere Lstg Land'!$A$1:$O$250,G87,12))=TRUE),(INDEX('HB-D1 Besondere Lstg Land'!$A$1:$O$250,G87,3))&amp;" "&amp;(INDEX('HB-D1 Besondere Lstg Land'!$A$1:$O$250,G87,5))&amp;" "&amp;(INDEX('HB-D1 Besondere Lstg Land'!$A$1:$O$250,(G87+1),5)),IF(AND(Projektgrundlagen!$I$24,(INDEX('HB-D2 Besondere Lstg Bund'!$A$1:$O$272,G87,12)=TRUE)),(INDEX('HB-D2 Besondere Lstg Bund'!$A$1:$O$272,G87,3))&amp;" "&amp;(INDEX('HB-D2 Besondere Lstg Bund'!$A$1:$O$272,G87,5))&amp;" "&amp;(INDEX('HB-D2 Besondere Lstg Bund'!$A$1:$O$272,(G87+1),5)),"")))</f>
        <v/>
      </c>
      <c r="C87" s="1216" t="str">
        <f>IF(AND(Projektgrundlagen!$I$22,(INDEX('StB-D1 Besondere Lstg'!$A$1:$N$250,G87,12))=TRUE),(INDEX('StB-D1 Besondere Lstg'!$A$1:$N$250,G87,7)),"")</f>
        <v/>
      </c>
      <c r="D87" s="1216" t="str">
        <f>IF(AND(Projektgrundlagen!$I$22,(INDEX('StB-D1 Besondere Lstg'!$A$1:$N$250,G87,12))=TRUE),(INDEX('StB-D1 Besondere Lstg'!$A$1:$N$250,G87,8)),IF(AND(Projektgrundlagen!$I$23,(INDEX('HB-D1 Besondere Lstg Land'!$A$1:$O$250,G87,12))=TRUE),(INDEX('HB-D1 Besondere Lstg Land'!$A$1:$O$250,G87,6)),IF(AND(Projektgrundlagen!$I$24,(INDEX('HB-D2 Besondere Lstg Bund'!$A$1:$O$272,G87,12))=TRUE),(INDEX('HB-D2 Besondere Lstg Bund'!$A$1:$O$272,G87,6)),"")))</f>
        <v/>
      </c>
      <c r="E87" s="1216" t="str">
        <f>IF(AND(Projektgrundlagen!$I$22,(INDEX('StB-D1 Besondere Lstg'!$A$1:$N$250,G87,12))=TRUE),(INDEX('StB-D1 Besondere Lstg'!$A$1:$N$250,G87,9)),IF(AND(Projektgrundlagen!$I$23,(INDEX('HB-D1 Besondere Lstg Land'!$A$1:$O$250,G87,12))=TRUE),IF((INDEX('HB-D1 Besondere Lstg Land'!$A$1:$O$253,G87,9))="",(INDEX('HB-D1 Besondere Lstg Land'!$A$1:$O$253,G87,7)),0)+(INDEX('HB-D1 Besondere Lstg Land'!$A$1:$O$253,G87,9)),IF(AND(Projektgrundlagen!$I$24,(INDEX('HB-D2 Besondere Lstg Bund'!$A$1:$O$272,G87,12))=TRUE),IF((INDEX('HB-D2 Besondere Lstg Bund'!$A$1:$O$272,G87,9))="",(INDEX('HB-D2 Besondere Lstg Bund'!$A$1:$O$272,G87,7)),0)+(INDEX('HB-D2 Besondere Lstg Bund'!$A$1:$O$272,G87,9)),"")))</f>
        <v/>
      </c>
      <c r="F87" s="1216" t="str">
        <f>IF(AND(Projektgrundlagen!$I$22,(INDEX('StB-D1 Besondere Lstg'!$A$1:$N$250,G87,12))=TRUE),(INDEX('StB-D1 Besondere Lstg'!$A$1:$N$250,G87,10)),IF(AND(Projektgrundlagen!$I$23,(INDEX('HB-D1 Besondere Lstg Land'!$A$1:$O$250,G87,12))=TRUE),(INDEX('HB-D1 Besondere Lstg Land'!$A$1:$O$250,G87,10)),IF(AND(Projektgrundlagen!$I$24,(INDEX('HB-D2 Besondere Lstg Bund'!$A$1:$O$272,G87,12))=TRUE),(INDEX('HB-D2 Besondere Lstg Bund'!$A$1:$O$272,G87,10)),"")))</f>
        <v/>
      </c>
      <c r="G87">
        <v>41</v>
      </c>
      <c r="H87" s="1225"/>
    </row>
    <row r="88" spans="2:8" ht="14.25">
      <c r="B88" t="str">
        <f>IF(AND(Projektgrundlagen!$I$22,(INDEX('StB-D1 Besondere Lstg'!$A$1:$N$250,G88,12))=TRUE),(INDEX('StB-D1 Besondere Lstg'!$A$1:$N$250,G88,3))&amp;" "&amp;(INDEX('StB-D1 Besondere Lstg'!$A$1:$N$250,G88,5))&amp;" "&amp;(INDEX('StB-D1 Besondere Lstg'!$A$1:$N$250,(G88+1),5)),IF(AND(Projektgrundlagen!$I$23,(INDEX('HB-D1 Besondere Lstg Land'!$A$1:$O$250,G88,12))=TRUE),(INDEX('HB-D1 Besondere Lstg Land'!$A$1:$O$250,G88,3))&amp;" "&amp;(INDEX('HB-D1 Besondere Lstg Land'!$A$1:$O$250,G88,5))&amp;" "&amp;(INDEX('HB-D1 Besondere Lstg Land'!$A$1:$O$250,(G88+1),5)),IF(AND(Projektgrundlagen!$I$24,(INDEX('HB-D2 Besondere Lstg Bund'!$A$1:$O$272,G88,12)=TRUE)),(INDEX('HB-D2 Besondere Lstg Bund'!$A$1:$O$272,G88,3))&amp;" "&amp;(INDEX('HB-D2 Besondere Lstg Bund'!$A$1:$O$272,G88,5))&amp;" "&amp;(INDEX('HB-D2 Besondere Lstg Bund'!$A$1:$O$272,(G88+1),5)),"")))</f>
        <v/>
      </c>
      <c r="C88" s="1216" t="str">
        <f>IF(AND(Projektgrundlagen!$I$22,(INDEX('StB-D1 Besondere Lstg'!$A$1:$N$250,G88,12))=TRUE),(INDEX('StB-D1 Besondere Lstg'!$A$1:$N$250,G88,7)),"")</f>
        <v/>
      </c>
      <c r="D88" s="1216" t="str">
        <f>IF(AND(Projektgrundlagen!$I$22,(INDEX('StB-D1 Besondere Lstg'!$A$1:$N$250,G88,12))=TRUE),(INDEX('StB-D1 Besondere Lstg'!$A$1:$N$250,G88,8)),IF(AND(Projektgrundlagen!$I$23,(INDEX('HB-D1 Besondere Lstg Land'!$A$1:$O$250,G88,12))=TRUE),(INDEX('HB-D1 Besondere Lstg Land'!$A$1:$O$250,G88,6)),IF(AND(Projektgrundlagen!$I$24,(INDEX('HB-D2 Besondere Lstg Bund'!$A$1:$O$272,G88,12))=TRUE),(INDEX('HB-D2 Besondere Lstg Bund'!$A$1:$O$272,G88,6)),"")))</f>
        <v/>
      </c>
      <c r="E88" s="1216" t="str">
        <f>IF(AND(Projektgrundlagen!$I$22,(INDEX('StB-D1 Besondere Lstg'!$A$1:$N$250,G88,12))=TRUE),(INDEX('StB-D1 Besondere Lstg'!$A$1:$N$250,G88,9)),IF(AND(Projektgrundlagen!$I$23,(INDEX('HB-D1 Besondere Lstg Land'!$A$1:$O$250,G88,12))=TRUE),IF((INDEX('HB-D1 Besondere Lstg Land'!$A$1:$O$253,G88,9))="",(INDEX('HB-D1 Besondere Lstg Land'!$A$1:$O$253,G88,7)),0)+(INDEX('HB-D1 Besondere Lstg Land'!$A$1:$O$253,G88,9)),IF(AND(Projektgrundlagen!$I$24,(INDEX('HB-D2 Besondere Lstg Bund'!$A$1:$O$272,G88,12))=TRUE),IF((INDEX('HB-D2 Besondere Lstg Bund'!$A$1:$O$272,G88,9))="",(INDEX('HB-D2 Besondere Lstg Bund'!$A$1:$O$272,G88,7)),0)+(INDEX('HB-D2 Besondere Lstg Bund'!$A$1:$O$272,G88,9)),"")))</f>
        <v/>
      </c>
      <c r="F88" s="1216" t="str">
        <f>IF(AND(Projektgrundlagen!$I$22,(INDEX('StB-D1 Besondere Lstg'!$A$1:$N$250,G88,12))=TRUE),(INDEX('StB-D1 Besondere Lstg'!$A$1:$N$250,G88,10)),IF(AND(Projektgrundlagen!$I$23,(INDEX('HB-D1 Besondere Lstg Land'!$A$1:$O$250,G88,12))=TRUE),(INDEX('HB-D1 Besondere Lstg Land'!$A$1:$O$250,G88,10)),IF(AND(Projektgrundlagen!$I$24,(INDEX('HB-D2 Besondere Lstg Bund'!$A$1:$O$272,G88,12))=TRUE),(INDEX('HB-D2 Besondere Lstg Bund'!$A$1:$O$272,G88,10)),"")))</f>
        <v/>
      </c>
      <c r="G88">
        <v>42</v>
      </c>
      <c r="H88" s="1225"/>
    </row>
    <row r="89" spans="2:8" ht="14.25">
      <c r="B89" t="str">
        <f>IF(AND(Projektgrundlagen!$I$22,(INDEX('StB-D1 Besondere Lstg'!$A$1:$N$250,G89,12))=TRUE),(INDEX('StB-D1 Besondere Lstg'!$A$1:$N$250,G89,3))&amp;" "&amp;(INDEX('StB-D1 Besondere Lstg'!$A$1:$N$250,G89,5))&amp;" "&amp;(INDEX('StB-D1 Besondere Lstg'!$A$1:$N$250,(G89+1),5)),IF(AND(Projektgrundlagen!$I$23,(INDEX('HB-D1 Besondere Lstg Land'!$A$1:$O$250,G89,12))=TRUE),(INDEX('HB-D1 Besondere Lstg Land'!$A$1:$O$250,G89,3))&amp;" "&amp;(INDEX('HB-D1 Besondere Lstg Land'!$A$1:$O$250,G89,5))&amp;" "&amp;(INDEX('HB-D1 Besondere Lstg Land'!$A$1:$O$250,(G89+1),5)),IF(AND(Projektgrundlagen!$I$24,(INDEX('HB-D2 Besondere Lstg Bund'!$A$1:$O$272,G89,12)=TRUE)),(INDEX('HB-D2 Besondere Lstg Bund'!$A$1:$O$272,G89,3))&amp;" "&amp;(INDEX('HB-D2 Besondere Lstg Bund'!$A$1:$O$272,G89,5))&amp;" "&amp;(INDEX('HB-D2 Besondere Lstg Bund'!$A$1:$O$272,(G89+1),5)),"")))</f>
        <v/>
      </c>
      <c r="C89" s="1216" t="str">
        <f>IF(AND(Projektgrundlagen!$I$22,(INDEX('StB-D1 Besondere Lstg'!$A$1:$N$250,G89,12))=TRUE),(INDEX('StB-D1 Besondere Lstg'!$A$1:$N$250,G89,7)),"")</f>
        <v/>
      </c>
      <c r="D89" s="1216" t="str">
        <f>IF(AND(Projektgrundlagen!$I$22,(INDEX('StB-D1 Besondere Lstg'!$A$1:$N$250,G89,12))=TRUE),(INDEX('StB-D1 Besondere Lstg'!$A$1:$N$250,G89,8)),IF(AND(Projektgrundlagen!$I$23,(INDEX('HB-D1 Besondere Lstg Land'!$A$1:$O$250,G89,12))=TRUE),(INDEX('HB-D1 Besondere Lstg Land'!$A$1:$O$250,G89,6)),IF(AND(Projektgrundlagen!$I$24,(INDEX('HB-D2 Besondere Lstg Bund'!$A$1:$O$272,G89,12))=TRUE),(INDEX('HB-D2 Besondere Lstg Bund'!$A$1:$O$272,G89,6)),"")))</f>
        <v/>
      </c>
      <c r="E89" s="1216" t="str">
        <f>IF(AND(Projektgrundlagen!$I$22,(INDEX('StB-D1 Besondere Lstg'!$A$1:$N$250,G89,12))=TRUE),(INDEX('StB-D1 Besondere Lstg'!$A$1:$N$250,G89,9)),IF(AND(Projektgrundlagen!$I$23,(INDEX('HB-D1 Besondere Lstg Land'!$A$1:$O$250,G89,12))=TRUE),IF((INDEX('HB-D1 Besondere Lstg Land'!$A$1:$O$253,G89,9))="",(INDEX('HB-D1 Besondere Lstg Land'!$A$1:$O$253,G89,7)),0)+(INDEX('HB-D1 Besondere Lstg Land'!$A$1:$O$253,G89,9)),IF(AND(Projektgrundlagen!$I$24,(INDEX('HB-D2 Besondere Lstg Bund'!$A$1:$O$272,G89,12))=TRUE),IF((INDEX('HB-D2 Besondere Lstg Bund'!$A$1:$O$272,G89,9))="",(INDEX('HB-D2 Besondere Lstg Bund'!$A$1:$O$272,G89,7)),0)+(INDEX('HB-D2 Besondere Lstg Bund'!$A$1:$O$272,G89,9)),"")))</f>
        <v/>
      </c>
      <c r="F89" s="1216" t="str">
        <f>IF(AND(Projektgrundlagen!$I$22,(INDEX('StB-D1 Besondere Lstg'!$A$1:$N$250,G89,12))=TRUE),(INDEX('StB-D1 Besondere Lstg'!$A$1:$N$250,G89,10)),IF(AND(Projektgrundlagen!$I$23,(INDEX('HB-D1 Besondere Lstg Land'!$A$1:$O$250,G89,12))=TRUE),(INDEX('HB-D1 Besondere Lstg Land'!$A$1:$O$250,G89,10)),IF(AND(Projektgrundlagen!$I$24,(INDEX('HB-D2 Besondere Lstg Bund'!$A$1:$O$272,G89,12))=TRUE),(INDEX('HB-D2 Besondere Lstg Bund'!$A$1:$O$272,G89,10)),"")))</f>
        <v/>
      </c>
      <c r="G89">
        <v>43</v>
      </c>
      <c r="H89" s="1225"/>
    </row>
    <row r="90" spans="2:8" ht="14.25">
      <c r="B90" t="str">
        <f>IF(AND(Projektgrundlagen!$I$22,(INDEX('StB-D1 Besondere Lstg'!$A$1:$N$250,G90,12))=TRUE),(INDEX('StB-D1 Besondere Lstg'!$A$1:$N$250,G90,3))&amp;" "&amp;(INDEX('StB-D1 Besondere Lstg'!$A$1:$N$250,G90,5))&amp;" "&amp;(INDEX('StB-D1 Besondere Lstg'!$A$1:$N$250,(G90+1),5)),IF(AND(Projektgrundlagen!$I$23,(INDEX('HB-D1 Besondere Lstg Land'!$A$1:$O$250,G90,12))=TRUE),(INDEX('HB-D1 Besondere Lstg Land'!$A$1:$O$250,G90,3))&amp;" "&amp;(INDEX('HB-D1 Besondere Lstg Land'!$A$1:$O$250,G90,5))&amp;" "&amp;(INDEX('HB-D1 Besondere Lstg Land'!$A$1:$O$250,(G90+1),5)),IF(AND(Projektgrundlagen!$I$24,(INDEX('HB-D2 Besondere Lstg Bund'!$A$1:$O$272,G90,12)=TRUE)),(INDEX('HB-D2 Besondere Lstg Bund'!$A$1:$O$272,G90,3))&amp;" "&amp;(INDEX('HB-D2 Besondere Lstg Bund'!$A$1:$O$272,G90,5))&amp;" "&amp;(INDEX('HB-D2 Besondere Lstg Bund'!$A$1:$O$272,(G90+1),5)),"")))</f>
        <v/>
      </c>
      <c r="C90" s="1216" t="str">
        <f>IF(AND(Projektgrundlagen!$I$22,(INDEX('StB-D1 Besondere Lstg'!$A$1:$N$250,G90,12))=TRUE),(INDEX('StB-D1 Besondere Lstg'!$A$1:$N$250,G90,7)),"")</f>
        <v/>
      </c>
      <c r="D90" s="1216" t="str">
        <f>IF(AND(Projektgrundlagen!$I$22,(INDEX('StB-D1 Besondere Lstg'!$A$1:$N$250,G90,12))=TRUE),(INDEX('StB-D1 Besondere Lstg'!$A$1:$N$250,G90,8)),IF(AND(Projektgrundlagen!$I$23,(INDEX('HB-D1 Besondere Lstg Land'!$A$1:$O$250,G90,12))=TRUE),(INDEX('HB-D1 Besondere Lstg Land'!$A$1:$O$250,G90,6)),IF(AND(Projektgrundlagen!$I$24,(INDEX('HB-D2 Besondere Lstg Bund'!$A$1:$O$272,G90,12))=TRUE),(INDEX('HB-D2 Besondere Lstg Bund'!$A$1:$O$272,G90,6)),"")))</f>
        <v/>
      </c>
      <c r="E90" s="1216" t="str">
        <f>IF(AND(Projektgrundlagen!$I$22,(INDEX('StB-D1 Besondere Lstg'!$A$1:$N$250,G90,12))=TRUE),(INDEX('StB-D1 Besondere Lstg'!$A$1:$N$250,G90,9)),IF(AND(Projektgrundlagen!$I$23,(INDEX('HB-D1 Besondere Lstg Land'!$A$1:$O$250,G90,12))=TRUE),IF((INDEX('HB-D1 Besondere Lstg Land'!$A$1:$O$253,G90,9))="",(INDEX('HB-D1 Besondere Lstg Land'!$A$1:$O$253,G90,7)),0)+(INDEX('HB-D1 Besondere Lstg Land'!$A$1:$O$253,G90,9)),IF(AND(Projektgrundlagen!$I$24,(INDEX('HB-D2 Besondere Lstg Bund'!$A$1:$O$272,G90,12))=TRUE),IF((INDEX('HB-D2 Besondere Lstg Bund'!$A$1:$O$272,G90,9))="",(INDEX('HB-D2 Besondere Lstg Bund'!$A$1:$O$272,G90,7)),0)+(INDEX('HB-D2 Besondere Lstg Bund'!$A$1:$O$272,G90,9)),"")))</f>
        <v/>
      </c>
      <c r="F90" s="1216" t="str">
        <f>IF(AND(Projektgrundlagen!$I$22,(INDEX('StB-D1 Besondere Lstg'!$A$1:$N$250,G90,12))=TRUE),(INDEX('StB-D1 Besondere Lstg'!$A$1:$N$250,G90,10)),IF(AND(Projektgrundlagen!$I$23,(INDEX('HB-D1 Besondere Lstg Land'!$A$1:$O$250,G90,12))=TRUE),(INDEX('HB-D1 Besondere Lstg Land'!$A$1:$O$250,G90,10)),IF(AND(Projektgrundlagen!$I$24,(INDEX('HB-D2 Besondere Lstg Bund'!$A$1:$O$272,G90,12))=TRUE),(INDEX('HB-D2 Besondere Lstg Bund'!$A$1:$O$272,G90,10)),"")))</f>
        <v/>
      </c>
      <c r="G90">
        <v>44</v>
      </c>
      <c r="H90" s="1225"/>
    </row>
    <row r="91" spans="2:8" ht="14.25">
      <c r="B91" t="str">
        <f>IF(AND(Projektgrundlagen!$I$22,(INDEX('StB-D1 Besondere Lstg'!$A$1:$N$250,G91,12))=TRUE),(INDEX('StB-D1 Besondere Lstg'!$A$1:$N$250,G91,3))&amp;" "&amp;(INDEX('StB-D1 Besondere Lstg'!$A$1:$N$250,G91,5))&amp;" "&amp;(INDEX('StB-D1 Besondere Lstg'!$A$1:$N$250,(G91+1),5)),IF(AND(Projektgrundlagen!$I$23,(INDEX('HB-D1 Besondere Lstg Land'!$A$1:$O$250,G91,12))=TRUE),(INDEX('HB-D1 Besondere Lstg Land'!$A$1:$O$250,G91,3))&amp;" "&amp;(INDEX('HB-D1 Besondere Lstg Land'!$A$1:$O$250,G91,5))&amp;" "&amp;(INDEX('HB-D1 Besondere Lstg Land'!$A$1:$O$250,(G91+1),5)),IF(AND(Projektgrundlagen!$I$24,(INDEX('HB-D2 Besondere Lstg Bund'!$A$1:$O$272,G91,12)=TRUE)),(INDEX('HB-D2 Besondere Lstg Bund'!$A$1:$O$272,G91,3))&amp;" "&amp;(INDEX('HB-D2 Besondere Lstg Bund'!$A$1:$O$272,G91,5))&amp;" "&amp;(INDEX('HB-D2 Besondere Lstg Bund'!$A$1:$O$272,(G91+1),5)),"")))</f>
        <v/>
      </c>
      <c r="C91" s="1216" t="str">
        <f>IF(AND(Projektgrundlagen!$I$22,(INDEX('StB-D1 Besondere Lstg'!$A$1:$N$250,G91,12))=TRUE),(INDEX('StB-D1 Besondere Lstg'!$A$1:$N$250,G91,7)),"")</f>
        <v/>
      </c>
      <c r="D91" s="1216" t="str">
        <f>IF(AND(Projektgrundlagen!$I$22,(INDEX('StB-D1 Besondere Lstg'!$A$1:$N$250,G91,12))=TRUE),(INDEX('StB-D1 Besondere Lstg'!$A$1:$N$250,G91,8)),IF(AND(Projektgrundlagen!$I$23,(INDEX('HB-D1 Besondere Lstg Land'!$A$1:$O$250,G91,12))=TRUE),(INDEX('HB-D1 Besondere Lstg Land'!$A$1:$O$250,G91,6)),IF(AND(Projektgrundlagen!$I$24,(INDEX('HB-D2 Besondere Lstg Bund'!$A$1:$O$272,G91,12))=TRUE),(INDEX('HB-D2 Besondere Lstg Bund'!$A$1:$O$272,G91,6)),"")))</f>
        <v/>
      </c>
      <c r="E91" s="1216" t="str">
        <f>IF(AND(Projektgrundlagen!$I$22,(INDEX('StB-D1 Besondere Lstg'!$A$1:$N$250,G91,12))=TRUE),(INDEX('StB-D1 Besondere Lstg'!$A$1:$N$250,G91,9)),IF(AND(Projektgrundlagen!$I$23,(INDEX('HB-D1 Besondere Lstg Land'!$A$1:$O$250,G91,12))=TRUE),IF((INDEX('HB-D1 Besondere Lstg Land'!$A$1:$O$253,G91,9))="",(INDEX('HB-D1 Besondere Lstg Land'!$A$1:$O$253,G91,7)),0)+(INDEX('HB-D1 Besondere Lstg Land'!$A$1:$O$253,G91,9)),IF(AND(Projektgrundlagen!$I$24,(INDEX('HB-D2 Besondere Lstg Bund'!$A$1:$O$272,G91,12))=TRUE),IF((INDEX('HB-D2 Besondere Lstg Bund'!$A$1:$O$272,G91,9))="",(INDEX('HB-D2 Besondere Lstg Bund'!$A$1:$O$272,G91,7)),0)+(INDEX('HB-D2 Besondere Lstg Bund'!$A$1:$O$272,G91,9)),"")))</f>
        <v/>
      </c>
      <c r="F91" s="1216" t="str">
        <f>IF(AND(Projektgrundlagen!$I$22,(INDEX('StB-D1 Besondere Lstg'!$A$1:$N$250,G91,12))=TRUE),(INDEX('StB-D1 Besondere Lstg'!$A$1:$N$250,G91,10)),IF(AND(Projektgrundlagen!$I$23,(INDEX('HB-D1 Besondere Lstg Land'!$A$1:$O$250,G91,12))=TRUE),(INDEX('HB-D1 Besondere Lstg Land'!$A$1:$O$250,G91,10)),IF(AND(Projektgrundlagen!$I$24,(INDEX('HB-D2 Besondere Lstg Bund'!$A$1:$O$272,G91,12))=TRUE),(INDEX('HB-D2 Besondere Lstg Bund'!$A$1:$O$272,G91,10)),"")))</f>
        <v/>
      </c>
      <c r="G91">
        <v>45</v>
      </c>
      <c r="H91" s="1225"/>
    </row>
    <row r="92" spans="2:8" ht="14.25">
      <c r="B92" t="str">
        <f>IF(AND(Projektgrundlagen!$I$22,(INDEX('StB-D1 Besondere Lstg'!$A$1:$N$250,G92,12))=TRUE),(INDEX('StB-D1 Besondere Lstg'!$A$1:$N$250,G92,3))&amp;" "&amp;(INDEX('StB-D1 Besondere Lstg'!$A$1:$N$250,G92,5))&amp;" "&amp;(INDEX('StB-D1 Besondere Lstg'!$A$1:$N$250,(G92+1),5)),IF(AND(Projektgrundlagen!$I$23,(INDEX('HB-D1 Besondere Lstg Land'!$A$1:$O$250,G92,12))=TRUE),(INDEX('HB-D1 Besondere Lstg Land'!$A$1:$O$250,G92,3))&amp;" "&amp;(INDEX('HB-D1 Besondere Lstg Land'!$A$1:$O$250,G92,5))&amp;" "&amp;(INDEX('HB-D1 Besondere Lstg Land'!$A$1:$O$250,(G92+1),5)),IF(AND(Projektgrundlagen!$I$24,(INDEX('HB-D2 Besondere Lstg Bund'!$A$1:$O$272,G92,12)=TRUE)),(INDEX('HB-D2 Besondere Lstg Bund'!$A$1:$O$272,G92,3))&amp;" "&amp;(INDEX('HB-D2 Besondere Lstg Bund'!$A$1:$O$272,G92,5))&amp;" "&amp;(INDEX('HB-D2 Besondere Lstg Bund'!$A$1:$O$272,(G92+1),5)),"")))</f>
        <v/>
      </c>
      <c r="C92" s="1216" t="str">
        <f>IF(AND(Projektgrundlagen!$I$22,(INDEX('StB-D1 Besondere Lstg'!$A$1:$N$250,G92,12))=TRUE),(INDEX('StB-D1 Besondere Lstg'!$A$1:$N$250,G92,7)),"")</f>
        <v/>
      </c>
      <c r="D92" s="1216" t="str">
        <f>IF(AND(Projektgrundlagen!$I$22,(INDEX('StB-D1 Besondere Lstg'!$A$1:$N$250,G92,12))=TRUE),(INDEX('StB-D1 Besondere Lstg'!$A$1:$N$250,G92,8)),IF(AND(Projektgrundlagen!$I$23,(INDEX('HB-D1 Besondere Lstg Land'!$A$1:$O$250,G92,12))=TRUE),(INDEX('HB-D1 Besondere Lstg Land'!$A$1:$O$250,G92,6)),IF(AND(Projektgrundlagen!$I$24,(INDEX('HB-D2 Besondere Lstg Bund'!$A$1:$O$272,G92,12))=TRUE),(INDEX('HB-D2 Besondere Lstg Bund'!$A$1:$O$272,G92,6)),"")))</f>
        <v/>
      </c>
      <c r="E92" s="1216" t="str">
        <f>IF(AND(Projektgrundlagen!$I$22,(INDEX('StB-D1 Besondere Lstg'!$A$1:$N$250,G92,12))=TRUE),(INDEX('StB-D1 Besondere Lstg'!$A$1:$N$250,G92,9)),IF(AND(Projektgrundlagen!$I$23,(INDEX('HB-D1 Besondere Lstg Land'!$A$1:$O$250,G92,12))=TRUE),IF((INDEX('HB-D1 Besondere Lstg Land'!$A$1:$O$253,G92,9))="",(INDEX('HB-D1 Besondere Lstg Land'!$A$1:$O$253,G92,7)),0)+(INDEX('HB-D1 Besondere Lstg Land'!$A$1:$O$253,G92,9)),IF(AND(Projektgrundlagen!$I$24,(INDEX('HB-D2 Besondere Lstg Bund'!$A$1:$O$272,G92,12))=TRUE),IF((INDEX('HB-D2 Besondere Lstg Bund'!$A$1:$O$272,G92,9))="",(INDEX('HB-D2 Besondere Lstg Bund'!$A$1:$O$272,G92,7)),0)+(INDEX('HB-D2 Besondere Lstg Bund'!$A$1:$O$272,G92,9)),"")))</f>
        <v/>
      </c>
      <c r="F92" s="1216" t="str">
        <f>IF(AND(Projektgrundlagen!$I$22,(INDEX('StB-D1 Besondere Lstg'!$A$1:$N$250,G92,12))=TRUE),(INDEX('StB-D1 Besondere Lstg'!$A$1:$N$250,G92,10)),IF(AND(Projektgrundlagen!$I$23,(INDEX('HB-D1 Besondere Lstg Land'!$A$1:$O$250,G92,12))=TRUE),(INDEX('HB-D1 Besondere Lstg Land'!$A$1:$O$250,G92,10)),IF(AND(Projektgrundlagen!$I$24,(INDEX('HB-D2 Besondere Lstg Bund'!$A$1:$O$272,G92,12))=TRUE),(INDEX('HB-D2 Besondere Lstg Bund'!$A$1:$O$272,G92,10)),"")))</f>
        <v/>
      </c>
      <c r="G92">
        <v>46</v>
      </c>
      <c r="H92" s="1225"/>
    </row>
    <row r="93" spans="2:8" ht="14.25">
      <c r="B93" t="str">
        <f>IF(AND(Projektgrundlagen!$I$22,(INDEX('StB-D1 Besondere Lstg'!$A$1:$N$250,G93,12))=TRUE),(INDEX('StB-D1 Besondere Lstg'!$A$1:$N$250,G93,3))&amp;" "&amp;(INDEX('StB-D1 Besondere Lstg'!$A$1:$N$250,G93,5))&amp;" "&amp;(INDEX('StB-D1 Besondere Lstg'!$A$1:$N$250,(G93+1),5)),IF(AND(Projektgrundlagen!$I$23,(INDEX('HB-D1 Besondere Lstg Land'!$A$1:$O$250,G93,12))=TRUE),(INDEX('HB-D1 Besondere Lstg Land'!$A$1:$O$250,G93,3))&amp;" "&amp;(INDEX('HB-D1 Besondere Lstg Land'!$A$1:$O$250,G93,5))&amp;" "&amp;(INDEX('HB-D1 Besondere Lstg Land'!$A$1:$O$250,(G93+1),5)),IF(AND(Projektgrundlagen!$I$24,(INDEX('HB-D2 Besondere Lstg Bund'!$A$1:$O$272,G93,12)=TRUE)),(INDEX('HB-D2 Besondere Lstg Bund'!$A$1:$O$272,G93,3))&amp;" "&amp;(INDEX('HB-D2 Besondere Lstg Bund'!$A$1:$O$272,G93,5))&amp;" "&amp;(INDEX('HB-D2 Besondere Lstg Bund'!$A$1:$O$272,(G93+1),5)),"")))</f>
        <v/>
      </c>
      <c r="C93" s="1216" t="str">
        <f>IF(AND(Projektgrundlagen!$I$22,(INDEX('StB-D1 Besondere Lstg'!$A$1:$N$250,G93,12))=TRUE),(INDEX('StB-D1 Besondere Lstg'!$A$1:$N$250,G93,7)),"")</f>
        <v/>
      </c>
      <c r="D93" s="1216" t="str">
        <f>IF(AND(Projektgrundlagen!$I$22,(INDEX('StB-D1 Besondere Lstg'!$A$1:$N$250,G93,12))=TRUE),(INDEX('StB-D1 Besondere Lstg'!$A$1:$N$250,G93,8)),IF(AND(Projektgrundlagen!$I$23,(INDEX('HB-D1 Besondere Lstg Land'!$A$1:$O$250,G93,12))=TRUE),(INDEX('HB-D1 Besondere Lstg Land'!$A$1:$O$250,G93,6)),IF(AND(Projektgrundlagen!$I$24,(INDEX('HB-D2 Besondere Lstg Bund'!$A$1:$O$272,G93,12))=TRUE),(INDEX('HB-D2 Besondere Lstg Bund'!$A$1:$O$272,G93,6)),"")))</f>
        <v/>
      </c>
      <c r="E93" s="1216" t="str">
        <f>IF(AND(Projektgrundlagen!$I$22,(INDEX('StB-D1 Besondere Lstg'!$A$1:$N$250,G93,12))=TRUE),(INDEX('StB-D1 Besondere Lstg'!$A$1:$N$250,G93,9)),IF(AND(Projektgrundlagen!$I$23,(INDEX('HB-D1 Besondere Lstg Land'!$A$1:$O$250,G93,12))=TRUE),IF((INDEX('HB-D1 Besondere Lstg Land'!$A$1:$O$253,G93,9))="",(INDEX('HB-D1 Besondere Lstg Land'!$A$1:$O$253,G93,7)),0)+(INDEX('HB-D1 Besondere Lstg Land'!$A$1:$O$253,G93,9)),IF(AND(Projektgrundlagen!$I$24,(INDEX('HB-D2 Besondere Lstg Bund'!$A$1:$O$272,G93,12))=TRUE),IF((INDEX('HB-D2 Besondere Lstg Bund'!$A$1:$O$272,G93,9))="",(INDEX('HB-D2 Besondere Lstg Bund'!$A$1:$O$272,G93,7)),0)+(INDEX('HB-D2 Besondere Lstg Bund'!$A$1:$O$272,G93,9)),"")))</f>
        <v/>
      </c>
      <c r="F93" s="1216" t="str">
        <f>IF(AND(Projektgrundlagen!$I$22,(INDEX('StB-D1 Besondere Lstg'!$A$1:$N$250,G93,12))=TRUE),(INDEX('StB-D1 Besondere Lstg'!$A$1:$N$250,G93,10)),IF(AND(Projektgrundlagen!$I$23,(INDEX('HB-D1 Besondere Lstg Land'!$A$1:$O$250,G93,12))=TRUE),(INDEX('HB-D1 Besondere Lstg Land'!$A$1:$O$250,G93,10)),IF(AND(Projektgrundlagen!$I$24,(INDEX('HB-D2 Besondere Lstg Bund'!$A$1:$O$272,G93,12))=TRUE),(INDEX('HB-D2 Besondere Lstg Bund'!$A$1:$O$272,G93,10)),"")))</f>
        <v/>
      </c>
      <c r="G93">
        <v>47</v>
      </c>
      <c r="H93" s="1225"/>
    </row>
    <row r="94" spans="2:8" ht="14.25">
      <c r="B94" t="str">
        <f>IF(AND(Projektgrundlagen!$I$22,(INDEX('StB-D1 Besondere Lstg'!$A$1:$N$250,G94,12))=TRUE),(INDEX('StB-D1 Besondere Lstg'!$A$1:$N$250,G94,3))&amp;" "&amp;(INDEX('StB-D1 Besondere Lstg'!$A$1:$N$250,G94,5))&amp;" "&amp;(INDEX('StB-D1 Besondere Lstg'!$A$1:$N$250,(G94+1),5)),IF(AND(Projektgrundlagen!$I$23,(INDEX('HB-D1 Besondere Lstg Land'!$A$1:$O$250,G94,12))=TRUE),(INDEX('HB-D1 Besondere Lstg Land'!$A$1:$O$250,G94,3))&amp;" "&amp;(INDEX('HB-D1 Besondere Lstg Land'!$A$1:$O$250,G94,5))&amp;" "&amp;(INDEX('HB-D1 Besondere Lstg Land'!$A$1:$O$250,(G94+1),5)),IF(AND(Projektgrundlagen!$I$24,(INDEX('HB-D2 Besondere Lstg Bund'!$A$1:$O$272,G94,12)=TRUE)),(INDEX('HB-D2 Besondere Lstg Bund'!$A$1:$O$272,G94,3))&amp;" "&amp;(INDEX('HB-D2 Besondere Lstg Bund'!$A$1:$O$272,G94,5))&amp;" "&amp;(INDEX('HB-D2 Besondere Lstg Bund'!$A$1:$O$272,(G94+1),5)),"")))</f>
        <v/>
      </c>
      <c r="C94" s="1216" t="str">
        <f>IF(AND(Projektgrundlagen!$I$22,(INDEX('StB-D1 Besondere Lstg'!$A$1:$N$250,G94,12))=TRUE),(INDEX('StB-D1 Besondere Lstg'!$A$1:$N$250,G94,7)),"")</f>
        <v/>
      </c>
      <c r="D94" s="1216" t="str">
        <f>IF(AND(Projektgrundlagen!$I$22,(INDEX('StB-D1 Besondere Lstg'!$A$1:$N$250,G94,12))=TRUE),(INDEX('StB-D1 Besondere Lstg'!$A$1:$N$250,G94,8)),IF(AND(Projektgrundlagen!$I$23,(INDEX('HB-D1 Besondere Lstg Land'!$A$1:$O$250,G94,12))=TRUE),(INDEX('HB-D1 Besondere Lstg Land'!$A$1:$O$250,G94,6)),IF(AND(Projektgrundlagen!$I$24,(INDEX('HB-D2 Besondere Lstg Bund'!$A$1:$O$272,G94,12))=TRUE),(INDEX('HB-D2 Besondere Lstg Bund'!$A$1:$O$272,G94,6)),"")))</f>
        <v/>
      </c>
      <c r="E94" s="1216" t="str">
        <f>IF(AND(Projektgrundlagen!$I$22,(INDEX('StB-D1 Besondere Lstg'!$A$1:$N$250,G94,12))=TRUE),(INDEX('StB-D1 Besondere Lstg'!$A$1:$N$250,G94,9)),IF(AND(Projektgrundlagen!$I$23,(INDEX('HB-D1 Besondere Lstg Land'!$A$1:$O$250,G94,12))=TRUE),IF((INDEX('HB-D1 Besondere Lstg Land'!$A$1:$O$253,G94,9))="",(INDEX('HB-D1 Besondere Lstg Land'!$A$1:$O$253,G94,7)),0)+(INDEX('HB-D1 Besondere Lstg Land'!$A$1:$O$253,G94,9)),IF(AND(Projektgrundlagen!$I$24,(INDEX('HB-D2 Besondere Lstg Bund'!$A$1:$O$272,G94,12))=TRUE),IF((INDEX('HB-D2 Besondere Lstg Bund'!$A$1:$O$272,G94,9))="",(INDEX('HB-D2 Besondere Lstg Bund'!$A$1:$O$272,G94,7)),0)+(INDEX('HB-D2 Besondere Lstg Bund'!$A$1:$O$272,G94,9)),"")))</f>
        <v/>
      </c>
      <c r="F94" s="1216" t="str">
        <f>IF(AND(Projektgrundlagen!$I$22,(INDEX('StB-D1 Besondere Lstg'!$A$1:$N$250,G94,12))=TRUE),(INDEX('StB-D1 Besondere Lstg'!$A$1:$N$250,G94,10)),IF(AND(Projektgrundlagen!$I$23,(INDEX('HB-D1 Besondere Lstg Land'!$A$1:$O$250,G94,12))=TRUE),(INDEX('HB-D1 Besondere Lstg Land'!$A$1:$O$250,G94,10)),IF(AND(Projektgrundlagen!$I$24,(INDEX('HB-D2 Besondere Lstg Bund'!$A$1:$O$272,G94,12))=TRUE),(INDEX('HB-D2 Besondere Lstg Bund'!$A$1:$O$272,G94,10)),"")))</f>
        <v/>
      </c>
      <c r="G94">
        <v>48</v>
      </c>
      <c r="H94" s="1225"/>
    </row>
    <row r="95" spans="2:8" ht="14.25">
      <c r="B95" t="str">
        <f>IF(AND(Projektgrundlagen!$I$22,(INDEX('StB-D1 Besondere Lstg'!$A$1:$N$250,G95,12))=TRUE),(INDEX('StB-D1 Besondere Lstg'!$A$1:$N$250,G95,3))&amp;" "&amp;(INDEX('StB-D1 Besondere Lstg'!$A$1:$N$250,G95,5))&amp;" "&amp;(INDEX('StB-D1 Besondere Lstg'!$A$1:$N$250,(G95+1),5)),IF(AND(Projektgrundlagen!$I$23,(INDEX('HB-D1 Besondere Lstg Land'!$A$1:$O$250,G95,12))=TRUE),(INDEX('HB-D1 Besondere Lstg Land'!$A$1:$O$250,G95,3))&amp;" "&amp;(INDEX('HB-D1 Besondere Lstg Land'!$A$1:$O$250,G95,5))&amp;" "&amp;(INDEX('HB-D1 Besondere Lstg Land'!$A$1:$O$250,(G95+1),5)),IF(AND(Projektgrundlagen!$I$24,(INDEX('HB-D2 Besondere Lstg Bund'!$A$1:$O$272,G95,12)=TRUE)),(INDEX('HB-D2 Besondere Lstg Bund'!$A$1:$O$272,G95,3))&amp;" "&amp;(INDEX('HB-D2 Besondere Lstg Bund'!$A$1:$O$272,G95,5))&amp;" "&amp;(INDEX('HB-D2 Besondere Lstg Bund'!$A$1:$O$272,(G95+1),5)),"")))</f>
        <v/>
      </c>
      <c r="C95" s="1216" t="str">
        <f>IF(AND(Projektgrundlagen!$I$22,(INDEX('StB-D1 Besondere Lstg'!$A$1:$N$250,G95,12))=TRUE),(INDEX('StB-D1 Besondere Lstg'!$A$1:$N$250,G95,7)),"")</f>
        <v/>
      </c>
      <c r="D95" s="1216" t="str">
        <f>IF(AND(Projektgrundlagen!$I$22,(INDEX('StB-D1 Besondere Lstg'!$A$1:$N$250,G95,12))=TRUE),(INDEX('StB-D1 Besondere Lstg'!$A$1:$N$250,G95,8)),IF(AND(Projektgrundlagen!$I$23,(INDEX('HB-D1 Besondere Lstg Land'!$A$1:$O$250,G95,12))=TRUE),(INDEX('HB-D1 Besondere Lstg Land'!$A$1:$O$250,G95,6)),IF(AND(Projektgrundlagen!$I$24,(INDEX('HB-D2 Besondere Lstg Bund'!$A$1:$O$272,G95,12))=TRUE),(INDEX('HB-D2 Besondere Lstg Bund'!$A$1:$O$272,G95,6)),"")))</f>
        <v/>
      </c>
      <c r="E95" s="1216" t="str">
        <f>IF(AND(Projektgrundlagen!$I$22,(INDEX('StB-D1 Besondere Lstg'!$A$1:$N$250,G95,12))=TRUE),(INDEX('StB-D1 Besondere Lstg'!$A$1:$N$250,G95,9)),IF(AND(Projektgrundlagen!$I$23,(INDEX('HB-D1 Besondere Lstg Land'!$A$1:$O$250,G95,12))=TRUE),IF((INDEX('HB-D1 Besondere Lstg Land'!$A$1:$O$253,G95,9))="",(INDEX('HB-D1 Besondere Lstg Land'!$A$1:$O$253,G95,7)),0)+(INDEX('HB-D1 Besondere Lstg Land'!$A$1:$O$253,G95,9)),IF(AND(Projektgrundlagen!$I$24,(INDEX('HB-D2 Besondere Lstg Bund'!$A$1:$O$272,G95,12))=TRUE),IF((INDEX('HB-D2 Besondere Lstg Bund'!$A$1:$O$272,G95,9))="",(INDEX('HB-D2 Besondere Lstg Bund'!$A$1:$O$272,G95,7)),0)+(INDEX('HB-D2 Besondere Lstg Bund'!$A$1:$O$272,G95,9)),"")))</f>
        <v/>
      </c>
      <c r="F95" s="1216" t="str">
        <f>IF(AND(Projektgrundlagen!$I$22,(INDEX('StB-D1 Besondere Lstg'!$A$1:$N$250,G95,12))=TRUE),(INDEX('StB-D1 Besondere Lstg'!$A$1:$N$250,G95,10)),IF(AND(Projektgrundlagen!$I$23,(INDEX('HB-D1 Besondere Lstg Land'!$A$1:$O$250,G95,12))=TRUE),(INDEX('HB-D1 Besondere Lstg Land'!$A$1:$O$250,G95,10)),IF(AND(Projektgrundlagen!$I$24,(INDEX('HB-D2 Besondere Lstg Bund'!$A$1:$O$272,G95,12))=TRUE),(INDEX('HB-D2 Besondere Lstg Bund'!$A$1:$O$272,G95,10)),"")))</f>
        <v/>
      </c>
      <c r="G95">
        <v>49</v>
      </c>
      <c r="H95" s="1225"/>
    </row>
    <row r="96" spans="2:8" ht="14.25">
      <c r="B96" t="str">
        <f>IF(AND(Projektgrundlagen!$I$22,(INDEX('StB-D1 Besondere Lstg'!$A$1:$N$250,G96,12))=TRUE),(INDEX('StB-D1 Besondere Lstg'!$A$1:$N$250,G96,3))&amp;" "&amp;(INDEX('StB-D1 Besondere Lstg'!$A$1:$N$250,G96,5))&amp;" "&amp;(INDEX('StB-D1 Besondere Lstg'!$A$1:$N$250,(G96+1),5)),IF(AND(Projektgrundlagen!$I$23,(INDEX('HB-D1 Besondere Lstg Land'!$A$1:$O$250,G96,12))=TRUE),(INDEX('HB-D1 Besondere Lstg Land'!$A$1:$O$250,G96,3))&amp;" "&amp;(INDEX('HB-D1 Besondere Lstg Land'!$A$1:$O$250,G96,5))&amp;" "&amp;(INDEX('HB-D1 Besondere Lstg Land'!$A$1:$O$250,(G96+1),5)),IF(AND(Projektgrundlagen!$I$24,(INDEX('HB-D2 Besondere Lstg Bund'!$A$1:$O$272,G96,12)=TRUE)),(INDEX('HB-D2 Besondere Lstg Bund'!$A$1:$O$272,G96,3))&amp;" "&amp;(INDEX('HB-D2 Besondere Lstg Bund'!$A$1:$O$272,G96,5))&amp;" "&amp;(INDEX('HB-D2 Besondere Lstg Bund'!$A$1:$O$272,(G96+1),5)),"")))</f>
        <v/>
      </c>
      <c r="C96" s="1216" t="str">
        <f>IF(AND(Projektgrundlagen!$I$22,(INDEX('StB-D1 Besondere Lstg'!$A$1:$N$250,G96,12))=TRUE),(INDEX('StB-D1 Besondere Lstg'!$A$1:$N$250,G96,7)),"")</f>
        <v/>
      </c>
      <c r="D96" s="1216" t="str">
        <f>IF(AND(Projektgrundlagen!$I$22,(INDEX('StB-D1 Besondere Lstg'!$A$1:$N$250,G96,12))=TRUE),(INDEX('StB-D1 Besondere Lstg'!$A$1:$N$250,G96,8)),IF(AND(Projektgrundlagen!$I$23,(INDEX('HB-D1 Besondere Lstg Land'!$A$1:$O$250,G96,12))=TRUE),(INDEX('HB-D1 Besondere Lstg Land'!$A$1:$O$250,G96,6)),IF(AND(Projektgrundlagen!$I$24,(INDEX('HB-D2 Besondere Lstg Bund'!$A$1:$O$272,G96,12))=TRUE),(INDEX('HB-D2 Besondere Lstg Bund'!$A$1:$O$272,G96,6)),"")))</f>
        <v/>
      </c>
      <c r="E96" s="1216" t="str">
        <f>IF(AND(Projektgrundlagen!$I$22,(INDEX('StB-D1 Besondere Lstg'!$A$1:$N$250,G96,12))=TRUE),(INDEX('StB-D1 Besondere Lstg'!$A$1:$N$250,G96,9)),IF(AND(Projektgrundlagen!$I$23,(INDEX('HB-D1 Besondere Lstg Land'!$A$1:$O$250,G96,12))=TRUE),IF((INDEX('HB-D1 Besondere Lstg Land'!$A$1:$O$253,G96,9))="",(INDEX('HB-D1 Besondere Lstg Land'!$A$1:$O$253,G96,7)),0)+(INDEX('HB-D1 Besondere Lstg Land'!$A$1:$O$253,G96,9)),IF(AND(Projektgrundlagen!$I$24,(INDEX('HB-D2 Besondere Lstg Bund'!$A$1:$O$272,G96,12))=TRUE),IF((INDEX('HB-D2 Besondere Lstg Bund'!$A$1:$O$272,G96,9))="",(INDEX('HB-D2 Besondere Lstg Bund'!$A$1:$O$272,G96,7)),0)+(INDEX('HB-D2 Besondere Lstg Bund'!$A$1:$O$272,G96,9)),"")))</f>
        <v/>
      </c>
      <c r="F96" s="1216" t="str">
        <f>IF(AND(Projektgrundlagen!$I$22,(INDEX('StB-D1 Besondere Lstg'!$A$1:$N$250,G96,12))=TRUE),(INDEX('StB-D1 Besondere Lstg'!$A$1:$N$250,G96,10)),IF(AND(Projektgrundlagen!$I$23,(INDEX('HB-D1 Besondere Lstg Land'!$A$1:$O$250,G96,12))=TRUE),(INDEX('HB-D1 Besondere Lstg Land'!$A$1:$O$250,G96,10)),IF(AND(Projektgrundlagen!$I$24,(INDEX('HB-D2 Besondere Lstg Bund'!$A$1:$O$272,G96,12))=TRUE),(INDEX('HB-D2 Besondere Lstg Bund'!$A$1:$O$272,G96,10)),"")))</f>
        <v/>
      </c>
      <c r="G96">
        <v>50</v>
      </c>
      <c r="H96" s="1225"/>
    </row>
    <row r="97" spans="2:8" ht="14.25">
      <c r="B97" t="str">
        <f>IF(AND(Projektgrundlagen!$I$22,(INDEX('StB-D1 Besondere Lstg'!$A$1:$N$250,G97,12))=TRUE),(INDEX('StB-D1 Besondere Lstg'!$A$1:$N$250,G97,3))&amp;" "&amp;(INDEX('StB-D1 Besondere Lstg'!$A$1:$N$250,G97,5))&amp;" "&amp;(INDEX('StB-D1 Besondere Lstg'!$A$1:$N$250,(G97+1),5)),IF(AND(Projektgrundlagen!$I$23,(INDEX('HB-D1 Besondere Lstg Land'!$A$1:$O$250,G97,12))=TRUE),(INDEX('HB-D1 Besondere Lstg Land'!$A$1:$O$250,G97,3))&amp;" "&amp;(INDEX('HB-D1 Besondere Lstg Land'!$A$1:$O$250,G97,5))&amp;" "&amp;(INDEX('HB-D1 Besondere Lstg Land'!$A$1:$O$250,(G97+1),5)),IF(AND(Projektgrundlagen!$I$24,(INDEX('HB-D2 Besondere Lstg Bund'!$A$1:$O$272,G97,12)=TRUE)),(INDEX('HB-D2 Besondere Lstg Bund'!$A$1:$O$272,G97,3))&amp;" "&amp;(INDEX('HB-D2 Besondere Lstg Bund'!$A$1:$O$272,G97,5))&amp;" "&amp;(INDEX('HB-D2 Besondere Lstg Bund'!$A$1:$O$272,(G97+1),5)),"")))</f>
        <v/>
      </c>
      <c r="C97" s="1216" t="str">
        <f>IF(AND(Projektgrundlagen!$I$22,(INDEX('StB-D1 Besondere Lstg'!$A$1:$N$250,G97,12))=TRUE),(INDEX('StB-D1 Besondere Lstg'!$A$1:$N$250,G97,7)),"")</f>
        <v/>
      </c>
      <c r="D97" s="1216" t="str">
        <f>IF(AND(Projektgrundlagen!$I$22,(INDEX('StB-D1 Besondere Lstg'!$A$1:$N$250,G97,12))=TRUE),(INDEX('StB-D1 Besondere Lstg'!$A$1:$N$250,G97,8)),IF(AND(Projektgrundlagen!$I$23,(INDEX('HB-D1 Besondere Lstg Land'!$A$1:$O$250,G97,12))=TRUE),(INDEX('HB-D1 Besondere Lstg Land'!$A$1:$O$250,G97,6)),IF(AND(Projektgrundlagen!$I$24,(INDEX('HB-D2 Besondere Lstg Bund'!$A$1:$O$272,G97,12))=TRUE),(INDEX('HB-D2 Besondere Lstg Bund'!$A$1:$O$272,G97,6)),"")))</f>
        <v/>
      </c>
      <c r="E97" s="1216" t="str">
        <f>IF(AND(Projektgrundlagen!$I$22,(INDEX('StB-D1 Besondere Lstg'!$A$1:$N$250,G97,12))=TRUE),(INDEX('StB-D1 Besondere Lstg'!$A$1:$N$250,G97,9)),IF(AND(Projektgrundlagen!$I$23,(INDEX('HB-D1 Besondere Lstg Land'!$A$1:$O$250,G97,12))=TRUE),IF((INDEX('HB-D1 Besondere Lstg Land'!$A$1:$O$253,G97,9))="",(INDEX('HB-D1 Besondere Lstg Land'!$A$1:$O$253,G97,7)),0)+(INDEX('HB-D1 Besondere Lstg Land'!$A$1:$O$253,G97,9)),IF(AND(Projektgrundlagen!$I$24,(INDEX('HB-D2 Besondere Lstg Bund'!$A$1:$O$272,G97,12))=TRUE),IF((INDEX('HB-D2 Besondere Lstg Bund'!$A$1:$O$272,G97,9))="",(INDEX('HB-D2 Besondere Lstg Bund'!$A$1:$O$272,G97,7)),0)+(INDEX('HB-D2 Besondere Lstg Bund'!$A$1:$O$272,G97,9)),"")))</f>
        <v/>
      </c>
      <c r="F97" s="1216" t="str">
        <f>IF(AND(Projektgrundlagen!$I$22,(INDEX('StB-D1 Besondere Lstg'!$A$1:$N$250,G97,12))=TRUE),(INDEX('StB-D1 Besondere Lstg'!$A$1:$N$250,G97,10)),IF(AND(Projektgrundlagen!$I$23,(INDEX('HB-D1 Besondere Lstg Land'!$A$1:$O$250,G97,12))=TRUE),(INDEX('HB-D1 Besondere Lstg Land'!$A$1:$O$250,G97,10)),IF(AND(Projektgrundlagen!$I$24,(INDEX('HB-D2 Besondere Lstg Bund'!$A$1:$O$272,G97,12))=TRUE),(INDEX('HB-D2 Besondere Lstg Bund'!$A$1:$O$272,G97,10)),"")))</f>
        <v/>
      </c>
      <c r="G97">
        <v>51</v>
      </c>
      <c r="H97" s="1225"/>
    </row>
    <row r="98" spans="2:8" ht="14.25">
      <c r="B98" t="str">
        <f>IF(AND(Projektgrundlagen!$I$22,(INDEX('StB-D1 Besondere Lstg'!$A$1:$N$250,G98,12))=TRUE),(INDEX('StB-D1 Besondere Lstg'!$A$1:$N$250,G98,3))&amp;" "&amp;(INDEX('StB-D1 Besondere Lstg'!$A$1:$N$250,G98,5))&amp;" "&amp;(INDEX('StB-D1 Besondere Lstg'!$A$1:$N$250,(G98+1),5)),IF(AND(Projektgrundlagen!$I$23,(INDEX('HB-D1 Besondere Lstg Land'!$A$1:$O$250,G98,12))=TRUE),(INDEX('HB-D1 Besondere Lstg Land'!$A$1:$O$250,G98,3))&amp;" "&amp;(INDEX('HB-D1 Besondere Lstg Land'!$A$1:$O$250,G98,5))&amp;" "&amp;(INDEX('HB-D1 Besondere Lstg Land'!$A$1:$O$250,(G98+1),5)),IF(AND(Projektgrundlagen!$I$24,(INDEX('HB-D2 Besondere Lstg Bund'!$A$1:$O$272,G98,12)=TRUE)),(INDEX('HB-D2 Besondere Lstg Bund'!$A$1:$O$272,G98,3))&amp;" "&amp;(INDEX('HB-D2 Besondere Lstg Bund'!$A$1:$O$272,G98,5))&amp;" "&amp;(INDEX('HB-D2 Besondere Lstg Bund'!$A$1:$O$272,(G98+1),5)),"")))</f>
        <v/>
      </c>
      <c r="C98" s="1216" t="str">
        <f>IF(AND(Projektgrundlagen!$I$22,(INDEX('StB-D1 Besondere Lstg'!$A$1:$N$250,G98,12))=TRUE),(INDEX('StB-D1 Besondere Lstg'!$A$1:$N$250,G98,7)),"")</f>
        <v/>
      </c>
      <c r="D98" s="1216" t="str">
        <f>IF(AND(Projektgrundlagen!$I$22,(INDEX('StB-D1 Besondere Lstg'!$A$1:$N$250,G98,12))=TRUE),(INDEX('StB-D1 Besondere Lstg'!$A$1:$N$250,G98,8)),IF(AND(Projektgrundlagen!$I$23,(INDEX('HB-D1 Besondere Lstg Land'!$A$1:$O$250,G98,12))=TRUE),(INDEX('HB-D1 Besondere Lstg Land'!$A$1:$O$250,G98,6)),IF(AND(Projektgrundlagen!$I$24,(INDEX('HB-D2 Besondere Lstg Bund'!$A$1:$O$272,G98,12))=TRUE),(INDEX('HB-D2 Besondere Lstg Bund'!$A$1:$O$272,G98,6)),"")))</f>
        <v/>
      </c>
      <c r="E98" s="1216" t="str">
        <f>IF(AND(Projektgrundlagen!$I$22,(INDEX('StB-D1 Besondere Lstg'!$A$1:$N$250,G98,12))=TRUE),(INDEX('StB-D1 Besondere Lstg'!$A$1:$N$250,G98,9)),IF(AND(Projektgrundlagen!$I$23,(INDEX('HB-D1 Besondere Lstg Land'!$A$1:$O$250,G98,12))=TRUE),IF((INDEX('HB-D1 Besondere Lstg Land'!$A$1:$O$253,G98,9))="",(INDEX('HB-D1 Besondere Lstg Land'!$A$1:$O$253,G98,7)),0)+(INDEX('HB-D1 Besondere Lstg Land'!$A$1:$O$253,G98,9)),IF(AND(Projektgrundlagen!$I$24,(INDEX('HB-D2 Besondere Lstg Bund'!$A$1:$O$272,G98,12))=TRUE),IF((INDEX('HB-D2 Besondere Lstg Bund'!$A$1:$O$272,G98,9))="",(INDEX('HB-D2 Besondere Lstg Bund'!$A$1:$O$272,G98,7)),0)+(INDEX('HB-D2 Besondere Lstg Bund'!$A$1:$O$272,G98,9)),"")))</f>
        <v/>
      </c>
      <c r="F98" s="1216" t="str">
        <f>IF(AND(Projektgrundlagen!$I$22,(INDEX('StB-D1 Besondere Lstg'!$A$1:$N$250,G98,12))=TRUE),(INDEX('StB-D1 Besondere Lstg'!$A$1:$N$250,G98,10)),IF(AND(Projektgrundlagen!$I$23,(INDEX('HB-D1 Besondere Lstg Land'!$A$1:$O$250,G98,12))=TRUE),(INDEX('HB-D1 Besondere Lstg Land'!$A$1:$O$250,G98,10)),IF(AND(Projektgrundlagen!$I$24,(INDEX('HB-D2 Besondere Lstg Bund'!$A$1:$O$272,G98,12))=TRUE),(INDEX('HB-D2 Besondere Lstg Bund'!$A$1:$O$272,G98,10)),"")))</f>
        <v/>
      </c>
      <c r="G98">
        <v>52</v>
      </c>
      <c r="H98" s="1225"/>
    </row>
    <row r="99" spans="2:8" ht="14.25">
      <c r="B99" t="str">
        <f>IF(AND(Projektgrundlagen!$I$22,(INDEX('StB-D1 Besondere Lstg'!$A$1:$N$250,G99,12))=TRUE),(INDEX('StB-D1 Besondere Lstg'!$A$1:$N$250,G99,3))&amp;" "&amp;(INDEX('StB-D1 Besondere Lstg'!$A$1:$N$250,G99,5))&amp;" "&amp;(INDEX('StB-D1 Besondere Lstg'!$A$1:$N$250,(G99+1),5)),IF(AND(Projektgrundlagen!$I$23,(INDEX('HB-D1 Besondere Lstg Land'!$A$1:$O$250,G99,12))=TRUE),(INDEX('HB-D1 Besondere Lstg Land'!$A$1:$O$250,G99,3))&amp;" "&amp;(INDEX('HB-D1 Besondere Lstg Land'!$A$1:$O$250,G99,5))&amp;" "&amp;(INDEX('HB-D1 Besondere Lstg Land'!$A$1:$O$250,(G99+1),5)),IF(AND(Projektgrundlagen!$I$24,(INDEX('HB-D2 Besondere Lstg Bund'!$A$1:$O$272,G99,12)=TRUE)),(INDEX('HB-D2 Besondere Lstg Bund'!$A$1:$O$272,G99,3))&amp;" "&amp;(INDEX('HB-D2 Besondere Lstg Bund'!$A$1:$O$272,G99,5))&amp;" "&amp;(INDEX('HB-D2 Besondere Lstg Bund'!$A$1:$O$272,(G99+1),5)),"")))</f>
        <v/>
      </c>
      <c r="C99" s="1216" t="str">
        <f>IF(AND(Projektgrundlagen!$I$22,(INDEX('StB-D1 Besondere Lstg'!$A$1:$N$250,G99,12))=TRUE),(INDEX('StB-D1 Besondere Lstg'!$A$1:$N$250,G99,7)),"")</f>
        <v/>
      </c>
      <c r="D99" s="1216" t="str">
        <f>IF(AND(Projektgrundlagen!$I$22,(INDEX('StB-D1 Besondere Lstg'!$A$1:$N$250,G99,12))=TRUE),(INDEX('StB-D1 Besondere Lstg'!$A$1:$N$250,G99,8)),IF(AND(Projektgrundlagen!$I$23,(INDEX('HB-D1 Besondere Lstg Land'!$A$1:$O$250,G99,12))=TRUE),(INDEX('HB-D1 Besondere Lstg Land'!$A$1:$O$250,G99,6)),IF(AND(Projektgrundlagen!$I$24,(INDEX('HB-D2 Besondere Lstg Bund'!$A$1:$O$272,G99,12))=TRUE),(INDEX('HB-D2 Besondere Lstg Bund'!$A$1:$O$272,G99,6)),"")))</f>
        <v/>
      </c>
      <c r="E99" s="1216" t="str">
        <f>IF(AND(Projektgrundlagen!$I$22,(INDEX('StB-D1 Besondere Lstg'!$A$1:$N$250,G99,12))=TRUE),(INDEX('StB-D1 Besondere Lstg'!$A$1:$N$250,G99,9)),IF(AND(Projektgrundlagen!$I$23,(INDEX('HB-D1 Besondere Lstg Land'!$A$1:$O$250,G99,12))=TRUE),IF((INDEX('HB-D1 Besondere Lstg Land'!$A$1:$O$253,G99,9))="",(INDEX('HB-D1 Besondere Lstg Land'!$A$1:$O$253,G99,7)),0)+(INDEX('HB-D1 Besondere Lstg Land'!$A$1:$O$253,G99,9)),IF(AND(Projektgrundlagen!$I$24,(INDEX('HB-D2 Besondere Lstg Bund'!$A$1:$O$272,G99,12))=TRUE),IF((INDEX('HB-D2 Besondere Lstg Bund'!$A$1:$O$272,G99,9))="",(INDEX('HB-D2 Besondere Lstg Bund'!$A$1:$O$272,G99,7)),0)+(INDEX('HB-D2 Besondere Lstg Bund'!$A$1:$O$272,G99,9)),"")))</f>
        <v/>
      </c>
      <c r="F99" s="1216" t="str">
        <f>IF(AND(Projektgrundlagen!$I$22,(INDEX('StB-D1 Besondere Lstg'!$A$1:$N$250,G99,12))=TRUE),(INDEX('StB-D1 Besondere Lstg'!$A$1:$N$250,G99,10)),IF(AND(Projektgrundlagen!$I$23,(INDEX('HB-D1 Besondere Lstg Land'!$A$1:$O$250,G99,12))=TRUE),(INDEX('HB-D1 Besondere Lstg Land'!$A$1:$O$250,G99,10)),IF(AND(Projektgrundlagen!$I$24,(INDEX('HB-D2 Besondere Lstg Bund'!$A$1:$O$272,G99,12))=TRUE),(INDEX('HB-D2 Besondere Lstg Bund'!$A$1:$O$272,G99,10)),"")))</f>
        <v/>
      </c>
      <c r="G99">
        <v>53</v>
      </c>
      <c r="H99" s="1225"/>
    </row>
    <row r="100" spans="2:8" ht="14.25">
      <c r="B100" t="str">
        <f>IF(AND(Projektgrundlagen!$I$22,(INDEX('StB-D1 Besondere Lstg'!$A$1:$N$250,G100,12))=TRUE),(INDEX('StB-D1 Besondere Lstg'!$A$1:$N$250,G100,3))&amp;" "&amp;(INDEX('StB-D1 Besondere Lstg'!$A$1:$N$250,G100,5))&amp;" "&amp;(INDEX('StB-D1 Besondere Lstg'!$A$1:$N$250,(G100+1),5)),IF(AND(Projektgrundlagen!$I$23,(INDEX('HB-D1 Besondere Lstg Land'!$A$1:$O$250,G100,12))=TRUE),(INDEX('HB-D1 Besondere Lstg Land'!$A$1:$O$250,G100,3))&amp;" "&amp;(INDEX('HB-D1 Besondere Lstg Land'!$A$1:$O$250,G100,5))&amp;" "&amp;(INDEX('HB-D1 Besondere Lstg Land'!$A$1:$O$250,(G100+1),5)),IF(AND(Projektgrundlagen!$I$24,(INDEX('HB-D2 Besondere Lstg Bund'!$A$1:$O$272,G100,12)=TRUE)),(INDEX('HB-D2 Besondere Lstg Bund'!$A$1:$O$272,G100,3))&amp;" "&amp;(INDEX('HB-D2 Besondere Lstg Bund'!$A$1:$O$272,G100,5))&amp;" "&amp;(INDEX('HB-D2 Besondere Lstg Bund'!$A$1:$O$272,(G100+1),5)),"")))</f>
        <v/>
      </c>
      <c r="C100" s="1216" t="str">
        <f>IF(AND(Projektgrundlagen!$I$22,(INDEX('StB-D1 Besondere Lstg'!$A$1:$N$250,G100,12))=TRUE),(INDEX('StB-D1 Besondere Lstg'!$A$1:$N$250,G100,7)),"")</f>
        <v/>
      </c>
      <c r="D100" s="1216" t="str">
        <f>IF(AND(Projektgrundlagen!$I$22,(INDEX('StB-D1 Besondere Lstg'!$A$1:$N$250,G100,12))=TRUE),(INDEX('StB-D1 Besondere Lstg'!$A$1:$N$250,G100,8)),IF(AND(Projektgrundlagen!$I$23,(INDEX('HB-D1 Besondere Lstg Land'!$A$1:$O$250,G100,12))=TRUE),(INDEX('HB-D1 Besondere Lstg Land'!$A$1:$O$250,G100,6)),IF(AND(Projektgrundlagen!$I$24,(INDEX('HB-D2 Besondere Lstg Bund'!$A$1:$O$272,G100,12))=TRUE),(INDEX('HB-D2 Besondere Lstg Bund'!$A$1:$O$272,G100,6)),"")))</f>
        <v/>
      </c>
      <c r="E100" s="1216" t="str">
        <f>IF(AND(Projektgrundlagen!$I$22,(INDEX('StB-D1 Besondere Lstg'!$A$1:$N$250,G100,12))=TRUE),(INDEX('StB-D1 Besondere Lstg'!$A$1:$N$250,G100,9)),IF(AND(Projektgrundlagen!$I$23,(INDEX('HB-D1 Besondere Lstg Land'!$A$1:$O$250,G100,12))=TRUE),IF((INDEX('HB-D1 Besondere Lstg Land'!$A$1:$O$253,G100,9))="",(INDEX('HB-D1 Besondere Lstg Land'!$A$1:$O$253,G100,7)),0)+(INDEX('HB-D1 Besondere Lstg Land'!$A$1:$O$253,G100,9)),IF(AND(Projektgrundlagen!$I$24,(INDEX('HB-D2 Besondere Lstg Bund'!$A$1:$O$272,G100,12))=TRUE),IF((INDEX('HB-D2 Besondere Lstg Bund'!$A$1:$O$272,G100,9))="",(INDEX('HB-D2 Besondere Lstg Bund'!$A$1:$O$272,G100,7)),0)+(INDEX('HB-D2 Besondere Lstg Bund'!$A$1:$O$272,G100,9)),"")))</f>
        <v/>
      </c>
      <c r="F100" s="1216" t="str">
        <f>IF(AND(Projektgrundlagen!$I$22,(INDEX('StB-D1 Besondere Lstg'!$A$1:$N$250,G100,12))=TRUE),(INDEX('StB-D1 Besondere Lstg'!$A$1:$N$250,G100,10)),IF(AND(Projektgrundlagen!$I$23,(INDEX('HB-D1 Besondere Lstg Land'!$A$1:$O$250,G100,12))=TRUE),(INDEX('HB-D1 Besondere Lstg Land'!$A$1:$O$250,G100,10)),IF(AND(Projektgrundlagen!$I$24,(INDEX('HB-D2 Besondere Lstg Bund'!$A$1:$O$272,G100,12))=TRUE),(INDEX('HB-D2 Besondere Lstg Bund'!$A$1:$O$272,G100,10)),"")))</f>
        <v/>
      </c>
      <c r="G100">
        <v>54</v>
      </c>
      <c r="H100" s="1225"/>
    </row>
    <row r="101" spans="2:8" ht="14.25">
      <c r="B101" t="str">
        <f>IF(AND(Projektgrundlagen!$I$22,(INDEX('StB-D1 Besondere Lstg'!$A$1:$N$250,G101,12))=TRUE),(INDEX('StB-D1 Besondere Lstg'!$A$1:$N$250,G101,3))&amp;" "&amp;(INDEX('StB-D1 Besondere Lstg'!$A$1:$N$250,G101,5))&amp;" "&amp;(INDEX('StB-D1 Besondere Lstg'!$A$1:$N$250,(G101+1),5)),IF(AND(Projektgrundlagen!$I$23,(INDEX('HB-D1 Besondere Lstg Land'!$A$1:$O$250,G101,12))=TRUE),(INDEX('HB-D1 Besondere Lstg Land'!$A$1:$O$250,G101,3))&amp;" "&amp;(INDEX('HB-D1 Besondere Lstg Land'!$A$1:$O$250,G101,5))&amp;" "&amp;(INDEX('HB-D1 Besondere Lstg Land'!$A$1:$O$250,(G101+1),5)),IF(AND(Projektgrundlagen!$I$24,(INDEX('HB-D2 Besondere Lstg Bund'!$A$1:$O$272,G101,12)=TRUE)),(INDEX('HB-D2 Besondere Lstg Bund'!$A$1:$O$272,G101,3))&amp;" "&amp;(INDEX('HB-D2 Besondere Lstg Bund'!$A$1:$O$272,G101,5))&amp;" "&amp;(INDEX('HB-D2 Besondere Lstg Bund'!$A$1:$O$272,(G101+1),5)),"")))</f>
        <v/>
      </c>
      <c r="C101" s="1216" t="str">
        <f>IF(AND(Projektgrundlagen!$I$22,(INDEX('StB-D1 Besondere Lstg'!$A$1:$N$250,G101,12))=TRUE),(INDEX('StB-D1 Besondere Lstg'!$A$1:$N$250,G101,7)),"")</f>
        <v/>
      </c>
      <c r="D101" s="1216" t="str">
        <f>IF(AND(Projektgrundlagen!$I$22,(INDEX('StB-D1 Besondere Lstg'!$A$1:$N$250,G101,12))=TRUE),(INDEX('StB-D1 Besondere Lstg'!$A$1:$N$250,G101,8)),IF(AND(Projektgrundlagen!$I$23,(INDEX('HB-D1 Besondere Lstg Land'!$A$1:$O$250,G101,12))=TRUE),(INDEX('HB-D1 Besondere Lstg Land'!$A$1:$O$250,G101,6)),IF(AND(Projektgrundlagen!$I$24,(INDEX('HB-D2 Besondere Lstg Bund'!$A$1:$O$272,G101,12))=TRUE),(INDEX('HB-D2 Besondere Lstg Bund'!$A$1:$O$272,G101,6)),"")))</f>
        <v/>
      </c>
      <c r="E101" s="1216" t="str">
        <f>IF(AND(Projektgrundlagen!$I$22,(INDEX('StB-D1 Besondere Lstg'!$A$1:$N$250,G101,12))=TRUE),(INDEX('StB-D1 Besondere Lstg'!$A$1:$N$250,G101,9)),IF(AND(Projektgrundlagen!$I$23,(INDEX('HB-D1 Besondere Lstg Land'!$A$1:$O$250,G101,12))=TRUE),IF((INDEX('HB-D1 Besondere Lstg Land'!$A$1:$O$253,G101,9))="",(INDEX('HB-D1 Besondere Lstg Land'!$A$1:$O$253,G101,7)),0)+(INDEX('HB-D1 Besondere Lstg Land'!$A$1:$O$253,G101,9)),IF(AND(Projektgrundlagen!$I$24,(INDEX('HB-D2 Besondere Lstg Bund'!$A$1:$O$272,G101,12))=TRUE),IF((INDEX('HB-D2 Besondere Lstg Bund'!$A$1:$O$272,G101,9))="",(INDEX('HB-D2 Besondere Lstg Bund'!$A$1:$O$272,G101,7)),0)+(INDEX('HB-D2 Besondere Lstg Bund'!$A$1:$O$272,G101,9)),"")))</f>
        <v/>
      </c>
      <c r="F101" s="1216" t="str">
        <f>IF(AND(Projektgrundlagen!$I$22,(INDEX('StB-D1 Besondere Lstg'!$A$1:$N$250,G101,12))=TRUE),(INDEX('StB-D1 Besondere Lstg'!$A$1:$N$250,G101,10)),IF(AND(Projektgrundlagen!$I$23,(INDEX('HB-D1 Besondere Lstg Land'!$A$1:$O$250,G101,12))=TRUE),(INDEX('HB-D1 Besondere Lstg Land'!$A$1:$O$250,G101,10)),IF(AND(Projektgrundlagen!$I$24,(INDEX('HB-D2 Besondere Lstg Bund'!$A$1:$O$272,G101,12))=TRUE),(INDEX('HB-D2 Besondere Lstg Bund'!$A$1:$O$272,G101,10)),"")))</f>
        <v/>
      </c>
      <c r="G101">
        <v>55</v>
      </c>
      <c r="H101" s="1225"/>
    </row>
    <row r="102" spans="2:8" ht="14.25">
      <c r="B102" t="str">
        <f>IF(AND(Projektgrundlagen!$I$22,(INDEX('StB-D1 Besondere Lstg'!$A$1:$N$250,G102,12))=TRUE),(INDEX('StB-D1 Besondere Lstg'!$A$1:$N$250,G102,3))&amp;" "&amp;(INDEX('StB-D1 Besondere Lstg'!$A$1:$N$250,G102,5))&amp;" "&amp;(INDEX('StB-D1 Besondere Lstg'!$A$1:$N$250,(G102+1),5)),IF(AND(Projektgrundlagen!$I$23,(INDEX('HB-D1 Besondere Lstg Land'!$A$1:$O$250,G102,12))=TRUE),(INDEX('HB-D1 Besondere Lstg Land'!$A$1:$O$250,G102,3))&amp;" "&amp;(INDEX('HB-D1 Besondere Lstg Land'!$A$1:$O$250,G102,5))&amp;" "&amp;(INDEX('HB-D1 Besondere Lstg Land'!$A$1:$O$250,(G102+1),5)),IF(AND(Projektgrundlagen!$I$24,(INDEX('HB-D2 Besondere Lstg Bund'!$A$1:$O$272,G102,12)=TRUE)),(INDEX('HB-D2 Besondere Lstg Bund'!$A$1:$O$272,G102,3))&amp;" "&amp;(INDEX('HB-D2 Besondere Lstg Bund'!$A$1:$O$272,G102,5))&amp;" "&amp;(INDEX('HB-D2 Besondere Lstg Bund'!$A$1:$O$272,(G102+1),5)),"")))</f>
        <v/>
      </c>
      <c r="C102" s="1216" t="str">
        <f>IF(AND(Projektgrundlagen!$I$22,(INDEX('StB-D1 Besondere Lstg'!$A$1:$N$250,G102,12))=TRUE),(INDEX('StB-D1 Besondere Lstg'!$A$1:$N$250,G102,7)),"")</f>
        <v/>
      </c>
      <c r="D102" s="1216" t="str">
        <f>IF(AND(Projektgrundlagen!$I$22,(INDEX('StB-D1 Besondere Lstg'!$A$1:$N$250,G102,12))=TRUE),(INDEX('StB-D1 Besondere Lstg'!$A$1:$N$250,G102,8)),IF(AND(Projektgrundlagen!$I$23,(INDEX('HB-D1 Besondere Lstg Land'!$A$1:$O$250,G102,12))=TRUE),(INDEX('HB-D1 Besondere Lstg Land'!$A$1:$O$250,G102,6)),IF(AND(Projektgrundlagen!$I$24,(INDEX('HB-D2 Besondere Lstg Bund'!$A$1:$O$272,G102,12))=TRUE),(INDEX('HB-D2 Besondere Lstg Bund'!$A$1:$O$272,G102,6)),"")))</f>
        <v/>
      </c>
      <c r="E102" s="1216" t="str">
        <f>IF(AND(Projektgrundlagen!$I$22,(INDEX('StB-D1 Besondere Lstg'!$A$1:$N$250,G102,12))=TRUE),(INDEX('StB-D1 Besondere Lstg'!$A$1:$N$250,G102,9)),IF(AND(Projektgrundlagen!$I$23,(INDEX('HB-D1 Besondere Lstg Land'!$A$1:$O$250,G102,12))=TRUE),IF((INDEX('HB-D1 Besondere Lstg Land'!$A$1:$O$253,G102,9))="",(INDEX('HB-D1 Besondere Lstg Land'!$A$1:$O$253,G102,7)),0)+(INDEX('HB-D1 Besondere Lstg Land'!$A$1:$O$253,G102,9)),IF(AND(Projektgrundlagen!$I$24,(INDEX('HB-D2 Besondere Lstg Bund'!$A$1:$O$272,G102,12))=TRUE),IF((INDEX('HB-D2 Besondere Lstg Bund'!$A$1:$O$272,G102,9))="",(INDEX('HB-D2 Besondere Lstg Bund'!$A$1:$O$272,G102,7)),0)+(INDEX('HB-D2 Besondere Lstg Bund'!$A$1:$O$272,G102,9)),"")))</f>
        <v/>
      </c>
      <c r="F102" s="1216" t="str">
        <f>IF(AND(Projektgrundlagen!$I$22,(INDEX('StB-D1 Besondere Lstg'!$A$1:$N$250,G102,12))=TRUE),(INDEX('StB-D1 Besondere Lstg'!$A$1:$N$250,G102,10)),IF(AND(Projektgrundlagen!$I$23,(INDEX('HB-D1 Besondere Lstg Land'!$A$1:$O$250,G102,12))=TRUE),(INDEX('HB-D1 Besondere Lstg Land'!$A$1:$O$250,G102,10)),IF(AND(Projektgrundlagen!$I$24,(INDEX('HB-D2 Besondere Lstg Bund'!$A$1:$O$272,G102,12))=TRUE),(INDEX('HB-D2 Besondere Lstg Bund'!$A$1:$O$272,G102,10)),"")))</f>
        <v/>
      </c>
      <c r="G102">
        <v>56</v>
      </c>
      <c r="H102" s="1225"/>
    </row>
    <row r="103" spans="2:8" ht="14.25">
      <c r="B103" t="str">
        <f>IF(AND(Projektgrundlagen!$I$22,(INDEX('StB-D1 Besondere Lstg'!$A$1:$N$250,G103,12))=TRUE),(INDEX('StB-D1 Besondere Lstg'!$A$1:$N$250,G103,3))&amp;" "&amp;(INDEX('StB-D1 Besondere Lstg'!$A$1:$N$250,G103,5))&amp;" "&amp;(INDEX('StB-D1 Besondere Lstg'!$A$1:$N$250,(G103+1),5)),IF(AND(Projektgrundlagen!$I$23,(INDEX('HB-D1 Besondere Lstg Land'!$A$1:$O$250,G103,12))=TRUE),(INDEX('HB-D1 Besondere Lstg Land'!$A$1:$O$250,G103,3))&amp;" "&amp;(INDEX('HB-D1 Besondere Lstg Land'!$A$1:$O$250,G103,5))&amp;" "&amp;(INDEX('HB-D1 Besondere Lstg Land'!$A$1:$O$250,(G103+1),5)),IF(AND(Projektgrundlagen!$I$24,(INDEX('HB-D2 Besondere Lstg Bund'!$A$1:$O$272,G103,12)=TRUE)),(INDEX('HB-D2 Besondere Lstg Bund'!$A$1:$O$272,G103,3))&amp;" "&amp;(INDEX('HB-D2 Besondere Lstg Bund'!$A$1:$O$272,G103,5))&amp;" "&amp;(INDEX('HB-D2 Besondere Lstg Bund'!$A$1:$O$272,(G103+1),5)),"")))</f>
        <v/>
      </c>
      <c r="C103" s="1216" t="str">
        <f>IF(AND(Projektgrundlagen!$I$22,(INDEX('StB-D1 Besondere Lstg'!$A$1:$N$250,G103,12))=TRUE),(INDEX('StB-D1 Besondere Lstg'!$A$1:$N$250,G103,7)),"")</f>
        <v/>
      </c>
      <c r="D103" s="1216" t="str">
        <f>IF(AND(Projektgrundlagen!$I$22,(INDEX('StB-D1 Besondere Lstg'!$A$1:$N$250,G103,12))=TRUE),(INDEX('StB-D1 Besondere Lstg'!$A$1:$N$250,G103,8)),IF(AND(Projektgrundlagen!$I$23,(INDEX('HB-D1 Besondere Lstg Land'!$A$1:$O$250,G103,12))=TRUE),(INDEX('HB-D1 Besondere Lstg Land'!$A$1:$O$250,G103,6)),IF(AND(Projektgrundlagen!$I$24,(INDEX('HB-D2 Besondere Lstg Bund'!$A$1:$O$272,G103,12))=TRUE),(INDEX('HB-D2 Besondere Lstg Bund'!$A$1:$O$272,G103,6)),"")))</f>
        <v/>
      </c>
      <c r="E103" s="1216" t="str">
        <f>IF(AND(Projektgrundlagen!$I$22,(INDEX('StB-D1 Besondere Lstg'!$A$1:$N$250,G103,12))=TRUE),(INDEX('StB-D1 Besondere Lstg'!$A$1:$N$250,G103,9)),IF(AND(Projektgrundlagen!$I$23,(INDEX('HB-D1 Besondere Lstg Land'!$A$1:$O$250,G103,12))=TRUE),IF((INDEX('HB-D1 Besondere Lstg Land'!$A$1:$O$253,G103,9))="",(INDEX('HB-D1 Besondere Lstg Land'!$A$1:$O$253,G103,7)),0)+(INDEX('HB-D1 Besondere Lstg Land'!$A$1:$O$253,G103,9)),IF(AND(Projektgrundlagen!$I$24,(INDEX('HB-D2 Besondere Lstg Bund'!$A$1:$O$272,G103,12))=TRUE),IF((INDEX('HB-D2 Besondere Lstg Bund'!$A$1:$O$272,G103,9))="",(INDEX('HB-D2 Besondere Lstg Bund'!$A$1:$O$272,G103,7)),0)+(INDEX('HB-D2 Besondere Lstg Bund'!$A$1:$O$272,G103,9)),"")))</f>
        <v/>
      </c>
      <c r="F103" s="1216" t="str">
        <f>IF(AND(Projektgrundlagen!$I$22,(INDEX('StB-D1 Besondere Lstg'!$A$1:$N$250,G103,12))=TRUE),(INDEX('StB-D1 Besondere Lstg'!$A$1:$N$250,G103,10)),IF(AND(Projektgrundlagen!$I$23,(INDEX('HB-D1 Besondere Lstg Land'!$A$1:$O$250,G103,12))=TRUE),(INDEX('HB-D1 Besondere Lstg Land'!$A$1:$O$250,G103,10)),IF(AND(Projektgrundlagen!$I$24,(INDEX('HB-D2 Besondere Lstg Bund'!$A$1:$O$272,G103,12))=TRUE),(INDEX('HB-D2 Besondere Lstg Bund'!$A$1:$O$272,G103,10)),"")))</f>
        <v/>
      </c>
      <c r="G103">
        <v>57</v>
      </c>
      <c r="H103" s="1225"/>
    </row>
    <row r="104" spans="2:8" ht="14.25">
      <c r="B104" t="str">
        <f>IF(AND(Projektgrundlagen!$I$22,(INDEX('StB-D1 Besondere Lstg'!$A$1:$N$250,G104,12))=TRUE),(INDEX('StB-D1 Besondere Lstg'!$A$1:$N$250,G104,3))&amp;" "&amp;(INDEX('StB-D1 Besondere Lstg'!$A$1:$N$250,G104,5))&amp;" "&amp;(INDEX('StB-D1 Besondere Lstg'!$A$1:$N$250,(G104+1),5)),IF(AND(Projektgrundlagen!$I$23,(INDEX('HB-D1 Besondere Lstg Land'!$A$1:$O$250,G104,12))=TRUE),(INDEX('HB-D1 Besondere Lstg Land'!$A$1:$O$250,G104,3))&amp;" "&amp;(INDEX('HB-D1 Besondere Lstg Land'!$A$1:$O$250,G104,5))&amp;" "&amp;(INDEX('HB-D1 Besondere Lstg Land'!$A$1:$O$250,(G104+1),5)),IF(AND(Projektgrundlagen!$I$24,(INDEX('HB-D2 Besondere Lstg Bund'!$A$1:$O$272,G104,12)=TRUE)),(INDEX('HB-D2 Besondere Lstg Bund'!$A$1:$O$272,G104,3))&amp;" "&amp;(INDEX('HB-D2 Besondere Lstg Bund'!$A$1:$O$272,G104,5))&amp;" "&amp;(INDEX('HB-D2 Besondere Lstg Bund'!$A$1:$O$272,(G104+1),5)),"")))</f>
        <v/>
      </c>
      <c r="C104" s="1216" t="str">
        <f>IF(AND(Projektgrundlagen!$I$22,(INDEX('StB-D1 Besondere Lstg'!$A$1:$N$250,G104,12))=TRUE),(INDEX('StB-D1 Besondere Lstg'!$A$1:$N$250,G104,7)),"")</f>
        <v/>
      </c>
      <c r="D104" s="1216" t="str">
        <f>IF(AND(Projektgrundlagen!$I$22,(INDEX('StB-D1 Besondere Lstg'!$A$1:$N$250,G104,12))=TRUE),(INDEX('StB-D1 Besondere Lstg'!$A$1:$N$250,G104,8)),IF(AND(Projektgrundlagen!$I$23,(INDEX('HB-D1 Besondere Lstg Land'!$A$1:$O$250,G104,12))=TRUE),(INDEX('HB-D1 Besondere Lstg Land'!$A$1:$O$250,G104,6)),IF(AND(Projektgrundlagen!$I$24,(INDEX('HB-D2 Besondere Lstg Bund'!$A$1:$O$272,G104,12))=TRUE),(INDEX('HB-D2 Besondere Lstg Bund'!$A$1:$O$272,G104,6)),"")))</f>
        <v/>
      </c>
      <c r="E104" s="1216" t="str">
        <f>IF(AND(Projektgrundlagen!$I$22,(INDEX('StB-D1 Besondere Lstg'!$A$1:$N$250,G104,12))=TRUE),(INDEX('StB-D1 Besondere Lstg'!$A$1:$N$250,G104,9)),IF(AND(Projektgrundlagen!$I$23,(INDEX('HB-D1 Besondere Lstg Land'!$A$1:$O$250,G104,12))=TRUE),IF((INDEX('HB-D1 Besondere Lstg Land'!$A$1:$O$253,G104,9))="",(INDEX('HB-D1 Besondere Lstg Land'!$A$1:$O$253,G104,7)),0)+(INDEX('HB-D1 Besondere Lstg Land'!$A$1:$O$253,G104,9)),IF(AND(Projektgrundlagen!$I$24,(INDEX('HB-D2 Besondere Lstg Bund'!$A$1:$O$272,G104,12))=TRUE),IF((INDEX('HB-D2 Besondere Lstg Bund'!$A$1:$O$272,G104,9))="",(INDEX('HB-D2 Besondere Lstg Bund'!$A$1:$O$272,G104,7)),0)+(INDEX('HB-D2 Besondere Lstg Bund'!$A$1:$O$272,G104,9)),"")))</f>
        <v/>
      </c>
      <c r="F104" s="1216" t="str">
        <f>IF(AND(Projektgrundlagen!$I$22,(INDEX('StB-D1 Besondere Lstg'!$A$1:$N$250,G104,12))=TRUE),(INDEX('StB-D1 Besondere Lstg'!$A$1:$N$250,G104,10)),IF(AND(Projektgrundlagen!$I$23,(INDEX('HB-D1 Besondere Lstg Land'!$A$1:$O$250,G104,12))=TRUE),(INDEX('HB-D1 Besondere Lstg Land'!$A$1:$O$250,G104,10)),IF(AND(Projektgrundlagen!$I$24,(INDEX('HB-D2 Besondere Lstg Bund'!$A$1:$O$272,G104,12))=TRUE),(INDEX('HB-D2 Besondere Lstg Bund'!$A$1:$O$272,G104,10)),"")))</f>
        <v/>
      </c>
      <c r="G104">
        <v>58</v>
      </c>
      <c r="H104" s="1225"/>
    </row>
    <row r="105" spans="2:8" ht="14.25">
      <c r="B105" t="str">
        <f>IF(AND(Projektgrundlagen!$I$22,(INDEX('StB-D1 Besondere Lstg'!$A$1:$N$250,G105,12))=TRUE),(INDEX('StB-D1 Besondere Lstg'!$A$1:$N$250,G105,3))&amp;" "&amp;(INDEX('StB-D1 Besondere Lstg'!$A$1:$N$250,G105,5))&amp;" "&amp;(INDEX('StB-D1 Besondere Lstg'!$A$1:$N$250,(G105+1),5)),IF(AND(Projektgrundlagen!$I$23,(INDEX('HB-D1 Besondere Lstg Land'!$A$1:$O$250,G105,12))=TRUE),(INDEX('HB-D1 Besondere Lstg Land'!$A$1:$O$250,G105,3))&amp;" "&amp;(INDEX('HB-D1 Besondere Lstg Land'!$A$1:$O$250,G105,5))&amp;" "&amp;(INDEX('HB-D1 Besondere Lstg Land'!$A$1:$O$250,(G105+1),5)),IF(AND(Projektgrundlagen!$I$24,(INDEX('HB-D2 Besondere Lstg Bund'!$A$1:$O$272,G105,12)=TRUE)),(INDEX('HB-D2 Besondere Lstg Bund'!$A$1:$O$272,G105,3))&amp;" "&amp;(INDEX('HB-D2 Besondere Lstg Bund'!$A$1:$O$272,G105,5))&amp;" "&amp;(INDEX('HB-D2 Besondere Lstg Bund'!$A$1:$O$272,(G105+1),5)),"")))</f>
        <v/>
      </c>
      <c r="C105" s="1216" t="str">
        <f>IF(AND(Projektgrundlagen!$I$22,(INDEX('StB-D1 Besondere Lstg'!$A$1:$N$250,G105,12))=TRUE),(INDEX('StB-D1 Besondere Lstg'!$A$1:$N$250,G105,7)),"")</f>
        <v/>
      </c>
      <c r="D105" s="1216" t="str">
        <f>IF(AND(Projektgrundlagen!$I$22,(INDEX('StB-D1 Besondere Lstg'!$A$1:$N$250,G105,12))=TRUE),(INDEX('StB-D1 Besondere Lstg'!$A$1:$N$250,G105,8)),IF(AND(Projektgrundlagen!$I$23,(INDEX('HB-D1 Besondere Lstg Land'!$A$1:$O$250,G105,12))=TRUE),(INDEX('HB-D1 Besondere Lstg Land'!$A$1:$O$250,G105,6)),IF(AND(Projektgrundlagen!$I$24,(INDEX('HB-D2 Besondere Lstg Bund'!$A$1:$O$272,G105,12))=TRUE),(INDEX('HB-D2 Besondere Lstg Bund'!$A$1:$O$272,G105,6)),"")))</f>
        <v/>
      </c>
      <c r="E105" s="1216" t="str">
        <f>IF(AND(Projektgrundlagen!$I$22,(INDEX('StB-D1 Besondere Lstg'!$A$1:$N$250,G105,12))=TRUE),(INDEX('StB-D1 Besondere Lstg'!$A$1:$N$250,G105,9)),IF(AND(Projektgrundlagen!$I$23,(INDEX('HB-D1 Besondere Lstg Land'!$A$1:$O$250,G105,12))=TRUE),IF((INDEX('HB-D1 Besondere Lstg Land'!$A$1:$O$253,G105,9))="",(INDEX('HB-D1 Besondere Lstg Land'!$A$1:$O$253,G105,7)),0)+(INDEX('HB-D1 Besondere Lstg Land'!$A$1:$O$253,G105,9)),IF(AND(Projektgrundlagen!$I$24,(INDEX('HB-D2 Besondere Lstg Bund'!$A$1:$O$272,G105,12))=TRUE),IF((INDEX('HB-D2 Besondere Lstg Bund'!$A$1:$O$272,G105,9))="",(INDEX('HB-D2 Besondere Lstg Bund'!$A$1:$O$272,G105,7)),0)+(INDEX('HB-D2 Besondere Lstg Bund'!$A$1:$O$272,G105,9)),"")))</f>
        <v/>
      </c>
      <c r="F105" s="1216" t="str">
        <f>IF(AND(Projektgrundlagen!$I$22,(INDEX('StB-D1 Besondere Lstg'!$A$1:$N$250,G105,12))=TRUE),(INDEX('StB-D1 Besondere Lstg'!$A$1:$N$250,G105,10)),IF(AND(Projektgrundlagen!$I$23,(INDEX('HB-D1 Besondere Lstg Land'!$A$1:$O$250,G105,12))=TRUE),(INDEX('HB-D1 Besondere Lstg Land'!$A$1:$O$250,G105,10)),IF(AND(Projektgrundlagen!$I$24,(INDEX('HB-D2 Besondere Lstg Bund'!$A$1:$O$272,G105,12))=TRUE),(INDEX('HB-D2 Besondere Lstg Bund'!$A$1:$O$272,G105,10)),"")))</f>
        <v/>
      </c>
      <c r="G105">
        <v>59</v>
      </c>
      <c r="H105" s="1225"/>
    </row>
    <row r="106" spans="2:8" ht="14.25">
      <c r="B106" t="str">
        <f>IF(AND(Projektgrundlagen!$I$22,(INDEX('StB-D1 Besondere Lstg'!$A$1:$N$250,G106,12))=TRUE),(INDEX('StB-D1 Besondere Lstg'!$A$1:$N$250,G106,3))&amp;" "&amp;(INDEX('StB-D1 Besondere Lstg'!$A$1:$N$250,G106,5))&amp;" "&amp;(INDEX('StB-D1 Besondere Lstg'!$A$1:$N$250,(G106+1),5)),IF(AND(Projektgrundlagen!$I$23,(INDEX('HB-D1 Besondere Lstg Land'!$A$1:$O$250,G106,12))=TRUE),(INDEX('HB-D1 Besondere Lstg Land'!$A$1:$O$250,G106,3))&amp;" "&amp;(INDEX('HB-D1 Besondere Lstg Land'!$A$1:$O$250,G106,5))&amp;" "&amp;(INDEX('HB-D1 Besondere Lstg Land'!$A$1:$O$250,(G106+1),5)),IF(AND(Projektgrundlagen!$I$24,(INDEX('HB-D2 Besondere Lstg Bund'!$A$1:$O$272,G106,12)=TRUE)),(INDEX('HB-D2 Besondere Lstg Bund'!$A$1:$O$272,G106,3))&amp;" "&amp;(INDEX('HB-D2 Besondere Lstg Bund'!$A$1:$O$272,G106,5))&amp;" "&amp;(INDEX('HB-D2 Besondere Lstg Bund'!$A$1:$O$272,(G106+1),5)),"")))</f>
        <v/>
      </c>
      <c r="C106" s="1216" t="str">
        <f>IF(AND(Projektgrundlagen!$I$22,(INDEX('StB-D1 Besondere Lstg'!$A$1:$N$250,G106,12))=TRUE),(INDEX('StB-D1 Besondere Lstg'!$A$1:$N$250,G106,7)),"")</f>
        <v/>
      </c>
      <c r="D106" s="1216" t="str">
        <f>IF(AND(Projektgrundlagen!$I$22,(INDEX('StB-D1 Besondere Lstg'!$A$1:$N$250,G106,12))=TRUE),(INDEX('StB-D1 Besondere Lstg'!$A$1:$N$250,G106,8)),IF(AND(Projektgrundlagen!$I$23,(INDEX('HB-D1 Besondere Lstg Land'!$A$1:$O$250,G106,12))=TRUE),(INDEX('HB-D1 Besondere Lstg Land'!$A$1:$O$250,G106,6)),IF(AND(Projektgrundlagen!$I$24,(INDEX('HB-D2 Besondere Lstg Bund'!$A$1:$O$272,G106,12))=TRUE),(INDEX('HB-D2 Besondere Lstg Bund'!$A$1:$O$272,G106,6)),"")))</f>
        <v/>
      </c>
      <c r="E106" s="1216" t="str">
        <f>IF(AND(Projektgrundlagen!$I$22,(INDEX('StB-D1 Besondere Lstg'!$A$1:$N$250,G106,12))=TRUE),(INDEX('StB-D1 Besondere Lstg'!$A$1:$N$250,G106,9)),IF(AND(Projektgrundlagen!$I$23,(INDEX('HB-D1 Besondere Lstg Land'!$A$1:$O$250,G106,12))=TRUE),IF((INDEX('HB-D1 Besondere Lstg Land'!$A$1:$O$253,G106,9))="",(INDEX('HB-D1 Besondere Lstg Land'!$A$1:$O$253,G106,7)),0)+(INDEX('HB-D1 Besondere Lstg Land'!$A$1:$O$253,G106,9)),IF(AND(Projektgrundlagen!$I$24,(INDEX('HB-D2 Besondere Lstg Bund'!$A$1:$O$272,G106,12))=TRUE),IF((INDEX('HB-D2 Besondere Lstg Bund'!$A$1:$O$272,G106,9))="",(INDEX('HB-D2 Besondere Lstg Bund'!$A$1:$O$272,G106,7)),0)+(INDEX('HB-D2 Besondere Lstg Bund'!$A$1:$O$272,G106,9)),"")))</f>
        <v/>
      </c>
      <c r="F106" s="1216" t="str">
        <f>IF(AND(Projektgrundlagen!$I$22,(INDEX('StB-D1 Besondere Lstg'!$A$1:$N$250,G106,12))=TRUE),(INDEX('StB-D1 Besondere Lstg'!$A$1:$N$250,G106,10)),IF(AND(Projektgrundlagen!$I$23,(INDEX('HB-D1 Besondere Lstg Land'!$A$1:$O$250,G106,12))=TRUE),(INDEX('HB-D1 Besondere Lstg Land'!$A$1:$O$250,G106,10)),IF(AND(Projektgrundlagen!$I$24,(INDEX('HB-D2 Besondere Lstg Bund'!$A$1:$O$272,G106,12))=TRUE),(INDEX('HB-D2 Besondere Lstg Bund'!$A$1:$O$272,G106,10)),"")))</f>
        <v/>
      </c>
      <c r="G106">
        <v>60</v>
      </c>
      <c r="H106" s="1225"/>
    </row>
    <row r="107" spans="2:8" ht="14.25">
      <c r="B107" t="str">
        <f>IF(AND(Projektgrundlagen!$I$22,(INDEX('StB-D1 Besondere Lstg'!$A$1:$N$250,G107,12))=TRUE),(INDEX('StB-D1 Besondere Lstg'!$A$1:$N$250,G107,3))&amp;" "&amp;(INDEX('StB-D1 Besondere Lstg'!$A$1:$N$250,G107,5))&amp;" "&amp;(INDEX('StB-D1 Besondere Lstg'!$A$1:$N$250,(G107+1),5)),IF(AND(Projektgrundlagen!$I$23,(INDEX('HB-D1 Besondere Lstg Land'!$A$1:$O$250,G107,12))=TRUE),(INDEX('HB-D1 Besondere Lstg Land'!$A$1:$O$250,G107,3))&amp;" "&amp;(INDEX('HB-D1 Besondere Lstg Land'!$A$1:$O$250,G107,5))&amp;" "&amp;(INDEX('HB-D1 Besondere Lstg Land'!$A$1:$O$250,(G107+1),5)),IF(AND(Projektgrundlagen!$I$24,(INDEX('HB-D2 Besondere Lstg Bund'!$A$1:$O$272,G107,12)=TRUE)),(INDEX('HB-D2 Besondere Lstg Bund'!$A$1:$O$272,G107,3))&amp;" "&amp;(INDEX('HB-D2 Besondere Lstg Bund'!$A$1:$O$272,G107,5))&amp;" "&amp;(INDEX('HB-D2 Besondere Lstg Bund'!$A$1:$O$272,(G107+1),5)),"")))</f>
        <v/>
      </c>
      <c r="C107" s="1216" t="str">
        <f>IF(AND(Projektgrundlagen!$I$22,(INDEX('StB-D1 Besondere Lstg'!$A$1:$N$250,G107,12))=TRUE),(INDEX('StB-D1 Besondere Lstg'!$A$1:$N$250,G107,7)),"")</f>
        <v/>
      </c>
      <c r="D107" s="1216" t="str">
        <f>IF(AND(Projektgrundlagen!$I$22,(INDEX('StB-D1 Besondere Lstg'!$A$1:$N$250,G107,12))=TRUE),(INDEX('StB-D1 Besondere Lstg'!$A$1:$N$250,G107,8)),IF(AND(Projektgrundlagen!$I$23,(INDEX('HB-D1 Besondere Lstg Land'!$A$1:$O$250,G107,12))=TRUE),(INDEX('HB-D1 Besondere Lstg Land'!$A$1:$O$250,G107,6)),IF(AND(Projektgrundlagen!$I$24,(INDEX('HB-D2 Besondere Lstg Bund'!$A$1:$O$272,G107,12))=TRUE),(INDEX('HB-D2 Besondere Lstg Bund'!$A$1:$O$272,G107,6)),"")))</f>
        <v/>
      </c>
      <c r="E107" s="1216" t="str">
        <f>IF(AND(Projektgrundlagen!$I$22,(INDEX('StB-D1 Besondere Lstg'!$A$1:$N$250,G107,12))=TRUE),(INDEX('StB-D1 Besondere Lstg'!$A$1:$N$250,G107,9)),IF(AND(Projektgrundlagen!$I$23,(INDEX('HB-D1 Besondere Lstg Land'!$A$1:$O$250,G107,12))=TRUE),IF((INDEX('HB-D1 Besondere Lstg Land'!$A$1:$O$253,G107,9))="",(INDEX('HB-D1 Besondere Lstg Land'!$A$1:$O$253,G107,7)),0)+(INDEX('HB-D1 Besondere Lstg Land'!$A$1:$O$253,G107,9)),IF(AND(Projektgrundlagen!$I$24,(INDEX('HB-D2 Besondere Lstg Bund'!$A$1:$O$272,G107,12))=TRUE),IF((INDEX('HB-D2 Besondere Lstg Bund'!$A$1:$O$272,G107,9))="",(INDEX('HB-D2 Besondere Lstg Bund'!$A$1:$O$272,G107,7)),0)+(INDEX('HB-D2 Besondere Lstg Bund'!$A$1:$O$272,G107,9)),"")))</f>
        <v/>
      </c>
      <c r="F107" s="1216" t="str">
        <f>IF(AND(Projektgrundlagen!$I$22,(INDEX('StB-D1 Besondere Lstg'!$A$1:$N$250,G107,12))=TRUE),(INDEX('StB-D1 Besondere Lstg'!$A$1:$N$250,G107,10)),IF(AND(Projektgrundlagen!$I$23,(INDEX('HB-D1 Besondere Lstg Land'!$A$1:$O$250,G107,12))=TRUE),(INDEX('HB-D1 Besondere Lstg Land'!$A$1:$O$250,G107,10)),IF(AND(Projektgrundlagen!$I$24,(INDEX('HB-D2 Besondere Lstg Bund'!$A$1:$O$272,G107,12))=TRUE),(INDEX('HB-D2 Besondere Lstg Bund'!$A$1:$O$272,G107,10)),"")))</f>
        <v/>
      </c>
      <c r="G107">
        <v>61</v>
      </c>
      <c r="H107" s="1225"/>
    </row>
    <row r="108" spans="2:8" ht="14.25">
      <c r="B108" t="str">
        <f>IF(AND(Projektgrundlagen!$I$22,(INDEX('StB-D1 Besondere Lstg'!$A$1:$N$250,G108,12))=TRUE),(INDEX('StB-D1 Besondere Lstg'!$A$1:$N$250,G108,3))&amp;" "&amp;(INDEX('StB-D1 Besondere Lstg'!$A$1:$N$250,G108,5))&amp;" "&amp;(INDEX('StB-D1 Besondere Lstg'!$A$1:$N$250,(G108+1),5)),IF(AND(Projektgrundlagen!$I$23,(INDEX('HB-D1 Besondere Lstg Land'!$A$1:$O$250,G108,12))=TRUE),(INDEX('HB-D1 Besondere Lstg Land'!$A$1:$O$250,G108,3))&amp;" "&amp;(INDEX('HB-D1 Besondere Lstg Land'!$A$1:$O$250,G108,5))&amp;" "&amp;(INDEX('HB-D1 Besondere Lstg Land'!$A$1:$O$250,(G108+1),5)),IF(AND(Projektgrundlagen!$I$24,(INDEX('HB-D2 Besondere Lstg Bund'!$A$1:$O$272,G108,12)=TRUE)),(INDEX('HB-D2 Besondere Lstg Bund'!$A$1:$O$272,G108,3))&amp;" "&amp;(INDEX('HB-D2 Besondere Lstg Bund'!$A$1:$O$272,G108,5))&amp;" "&amp;(INDEX('HB-D2 Besondere Lstg Bund'!$A$1:$O$272,(G108+1),5)),"")))</f>
        <v/>
      </c>
      <c r="C108" s="1216" t="str">
        <f>IF(AND(Projektgrundlagen!$I$22,(INDEX('StB-D1 Besondere Lstg'!$A$1:$N$250,G108,12))=TRUE),(INDEX('StB-D1 Besondere Lstg'!$A$1:$N$250,G108,7)),"")</f>
        <v/>
      </c>
      <c r="D108" s="1216" t="str">
        <f>IF(AND(Projektgrundlagen!$I$22,(INDEX('StB-D1 Besondere Lstg'!$A$1:$N$250,G108,12))=TRUE),(INDEX('StB-D1 Besondere Lstg'!$A$1:$N$250,G108,8)),IF(AND(Projektgrundlagen!$I$23,(INDEX('HB-D1 Besondere Lstg Land'!$A$1:$O$250,G108,12))=TRUE),(INDEX('HB-D1 Besondere Lstg Land'!$A$1:$O$250,G108,6)),IF(AND(Projektgrundlagen!$I$24,(INDEX('HB-D2 Besondere Lstg Bund'!$A$1:$O$272,G108,12))=TRUE),(INDEX('HB-D2 Besondere Lstg Bund'!$A$1:$O$272,G108,6)),"")))</f>
        <v/>
      </c>
      <c r="E108" s="1216" t="str">
        <f>IF(AND(Projektgrundlagen!$I$22,(INDEX('StB-D1 Besondere Lstg'!$A$1:$N$250,G108,12))=TRUE),(INDEX('StB-D1 Besondere Lstg'!$A$1:$N$250,G108,9)),IF(AND(Projektgrundlagen!$I$23,(INDEX('HB-D1 Besondere Lstg Land'!$A$1:$O$250,G108,12))=TRUE),IF((INDEX('HB-D1 Besondere Lstg Land'!$A$1:$O$253,G108,9))="",(INDEX('HB-D1 Besondere Lstg Land'!$A$1:$O$253,G108,7)),0)+(INDEX('HB-D1 Besondere Lstg Land'!$A$1:$O$253,G108,9)),IF(AND(Projektgrundlagen!$I$24,(INDEX('HB-D2 Besondere Lstg Bund'!$A$1:$O$272,G108,12))=TRUE),IF((INDEX('HB-D2 Besondere Lstg Bund'!$A$1:$O$272,G108,9))="",(INDEX('HB-D2 Besondere Lstg Bund'!$A$1:$O$272,G108,7)),0)+(INDEX('HB-D2 Besondere Lstg Bund'!$A$1:$O$272,G108,9)),"")))</f>
        <v/>
      </c>
      <c r="F108" s="1216" t="str">
        <f>IF(AND(Projektgrundlagen!$I$22,(INDEX('StB-D1 Besondere Lstg'!$A$1:$N$250,G108,12))=TRUE),(INDEX('StB-D1 Besondere Lstg'!$A$1:$N$250,G108,10)),IF(AND(Projektgrundlagen!$I$23,(INDEX('HB-D1 Besondere Lstg Land'!$A$1:$O$250,G108,12))=TRUE),(INDEX('HB-D1 Besondere Lstg Land'!$A$1:$O$250,G108,10)),IF(AND(Projektgrundlagen!$I$24,(INDEX('HB-D2 Besondere Lstg Bund'!$A$1:$O$272,G108,12))=TRUE),(INDEX('HB-D2 Besondere Lstg Bund'!$A$1:$O$272,G108,10)),"")))</f>
        <v/>
      </c>
      <c r="G108">
        <v>62</v>
      </c>
      <c r="H108" s="1225"/>
    </row>
    <row r="109" spans="2:8" ht="14.25">
      <c r="B109" t="str">
        <f>IF(AND(Projektgrundlagen!$I$22,(INDEX('StB-D1 Besondere Lstg'!$A$1:$N$250,G109,12))=TRUE),(INDEX('StB-D1 Besondere Lstg'!$A$1:$N$250,G109,3))&amp;" "&amp;(INDEX('StB-D1 Besondere Lstg'!$A$1:$N$250,G109,5))&amp;" "&amp;(INDEX('StB-D1 Besondere Lstg'!$A$1:$N$250,(G109+1),5)),IF(AND(Projektgrundlagen!$I$23,(INDEX('HB-D1 Besondere Lstg Land'!$A$1:$O$250,G109,12))=TRUE),(INDEX('HB-D1 Besondere Lstg Land'!$A$1:$O$250,G109,3))&amp;" "&amp;(INDEX('HB-D1 Besondere Lstg Land'!$A$1:$O$250,G109,5))&amp;" "&amp;(INDEX('HB-D1 Besondere Lstg Land'!$A$1:$O$250,(G109+1),5)),IF(AND(Projektgrundlagen!$I$24,(INDEX('HB-D2 Besondere Lstg Bund'!$A$1:$O$272,G109,12)=TRUE)),(INDEX('HB-D2 Besondere Lstg Bund'!$A$1:$O$272,G109,3))&amp;" "&amp;(INDEX('HB-D2 Besondere Lstg Bund'!$A$1:$O$272,G109,5))&amp;" "&amp;(INDEX('HB-D2 Besondere Lstg Bund'!$A$1:$O$272,(G109+1),5)),"")))</f>
        <v/>
      </c>
      <c r="C109" s="1216" t="str">
        <f>IF(AND(Projektgrundlagen!$I$22,(INDEX('StB-D1 Besondere Lstg'!$A$1:$N$250,G109,12))=TRUE),(INDEX('StB-D1 Besondere Lstg'!$A$1:$N$250,G109,7)),"")</f>
        <v/>
      </c>
      <c r="D109" s="1216" t="str">
        <f>IF(AND(Projektgrundlagen!$I$22,(INDEX('StB-D1 Besondere Lstg'!$A$1:$N$250,G109,12))=TRUE),(INDEX('StB-D1 Besondere Lstg'!$A$1:$N$250,G109,8)),IF(AND(Projektgrundlagen!$I$23,(INDEX('HB-D1 Besondere Lstg Land'!$A$1:$O$250,G109,12))=TRUE),(INDEX('HB-D1 Besondere Lstg Land'!$A$1:$O$250,G109,6)),IF(AND(Projektgrundlagen!$I$24,(INDEX('HB-D2 Besondere Lstg Bund'!$A$1:$O$272,G109,12))=TRUE),(INDEX('HB-D2 Besondere Lstg Bund'!$A$1:$O$272,G109,6)),"")))</f>
        <v/>
      </c>
      <c r="E109" s="1216" t="str">
        <f>IF(AND(Projektgrundlagen!$I$22,(INDEX('StB-D1 Besondere Lstg'!$A$1:$N$250,G109,12))=TRUE),(INDEX('StB-D1 Besondere Lstg'!$A$1:$N$250,G109,9)),IF(AND(Projektgrundlagen!$I$23,(INDEX('HB-D1 Besondere Lstg Land'!$A$1:$O$250,G109,12))=TRUE),IF((INDEX('HB-D1 Besondere Lstg Land'!$A$1:$O$253,G109,9))="",(INDEX('HB-D1 Besondere Lstg Land'!$A$1:$O$253,G109,7)),0)+(INDEX('HB-D1 Besondere Lstg Land'!$A$1:$O$253,G109,9)),IF(AND(Projektgrundlagen!$I$24,(INDEX('HB-D2 Besondere Lstg Bund'!$A$1:$O$272,G109,12))=TRUE),IF((INDEX('HB-D2 Besondere Lstg Bund'!$A$1:$O$272,G109,9))="",(INDEX('HB-D2 Besondere Lstg Bund'!$A$1:$O$272,G109,7)),0)+(INDEX('HB-D2 Besondere Lstg Bund'!$A$1:$O$272,G109,9)),"")))</f>
        <v/>
      </c>
      <c r="F109" s="1216" t="str">
        <f>IF(AND(Projektgrundlagen!$I$22,(INDEX('StB-D1 Besondere Lstg'!$A$1:$N$250,G109,12))=TRUE),(INDEX('StB-D1 Besondere Lstg'!$A$1:$N$250,G109,10)),IF(AND(Projektgrundlagen!$I$23,(INDEX('HB-D1 Besondere Lstg Land'!$A$1:$O$250,G109,12))=TRUE),(INDEX('HB-D1 Besondere Lstg Land'!$A$1:$O$250,G109,10)),IF(AND(Projektgrundlagen!$I$24,(INDEX('HB-D2 Besondere Lstg Bund'!$A$1:$O$272,G109,12))=TRUE),(INDEX('HB-D2 Besondere Lstg Bund'!$A$1:$O$272,G109,10)),"")))</f>
        <v/>
      </c>
      <c r="G109">
        <v>63</v>
      </c>
      <c r="H109" s="1225"/>
    </row>
    <row r="110" spans="2:8" ht="14.25">
      <c r="B110" t="str">
        <f>IF(AND(Projektgrundlagen!$I$22,(INDEX('StB-D1 Besondere Lstg'!$A$1:$N$250,G110,12))=TRUE),(INDEX('StB-D1 Besondere Lstg'!$A$1:$N$250,G110,3))&amp;" "&amp;(INDEX('StB-D1 Besondere Lstg'!$A$1:$N$250,G110,5))&amp;" "&amp;(INDEX('StB-D1 Besondere Lstg'!$A$1:$N$250,(G110+1),5)),IF(AND(Projektgrundlagen!$I$23,(INDEX('HB-D1 Besondere Lstg Land'!$A$1:$O$250,G110,12))=TRUE),(INDEX('HB-D1 Besondere Lstg Land'!$A$1:$O$250,G110,3))&amp;" "&amp;(INDEX('HB-D1 Besondere Lstg Land'!$A$1:$O$250,G110,5))&amp;" "&amp;(INDEX('HB-D1 Besondere Lstg Land'!$A$1:$O$250,(G110+1),5)),IF(AND(Projektgrundlagen!$I$24,(INDEX('HB-D2 Besondere Lstg Bund'!$A$1:$O$272,G110,12)=TRUE)),(INDEX('HB-D2 Besondere Lstg Bund'!$A$1:$O$272,G110,3))&amp;" "&amp;(INDEX('HB-D2 Besondere Lstg Bund'!$A$1:$O$272,G110,5))&amp;" "&amp;(INDEX('HB-D2 Besondere Lstg Bund'!$A$1:$O$272,(G110+1),5)),"")))</f>
        <v/>
      </c>
      <c r="C110" s="1216" t="str">
        <f>IF(AND(Projektgrundlagen!$I$22,(INDEX('StB-D1 Besondere Lstg'!$A$1:$N$250,G110,12))=TRUE),(INDEX('StB-D1 Besondere Lstg'!$A$1:$N$250,G110,7)),"")</f>
        <v/>
      </c>
      <c r="D110" s="1216" t="str">
        <f>IF(AND(Projektgrundlagen!$I$22,(INDEX('StB-D1 Besondere Lstg'!$A$1:$N$250,G110,12))=TRUE),(INDEX('StB-D1 Besondere Lstg'!$A$1:$N$250,G110,8)),IF(AND(Projektgrundlagen!$I$23,(INDEX('HB-D1 Besondere Lstg Land'!$A$1:$O$250,G110,12))=TRUE),(INDEX('HB-D1 Besondere Lstg Land'!$A$1:$O$250,G110,6)),IF(AND(Projektgrundlagen!$I$24,(INDEX('HB-D2 Besondere Lstg Bund'!$A$1:$O$272,G110,12))=TRUE),(INDEX('HB-D2 Besondere Lstg Bund'!$A$1:$O$272,G110,6)),"")))</f>
        <v/>
      </c>
      <c r="E110" s="1216" t="str">
        <f>IF(AND(Projektgrundlagen!$I$22,(INDEX('StB-D1 Besondere Lstg'!$A$1:$N$250,G110,12))=TRUE),(INDEX('StB-D1 Besondere Lstg'!$A$1:$N$250,G110,9)),IF(AND(Projektgrundlagen!$I$23,(INDEX('HB-D1 Besondere Lstg Land'!$A$1:$O$250,G110,12))=TRUE),IF((INDEX('HB-D1 Besondere Lstg Land'!$A$1:$O$253,G110,9))="",(INDEX('HB-D1 Besondere Lstg Land'!$A$1:$O$253,G110,7)),0)+(INDEX('HB-D1 Besondere Lstg Land'!$A$1:$O$253,G110,9)),IF(AND(Projektgrundlagen!$I$24,(INDEX('HB-D2 Besondere Lstg Bund'!$A$1:$O$272,G110,12))=TRUE),IF((INDEX('HB-D2 Besondere Lstg Bund'!$A$1:$O$272,G110,9))="",(INDEX('HB-D2 Besondere Lstg Bund'!$A$1:$O$272,G110,7)),0)+(INDEX('HB-D2 Besondere Lstg Bund'!$A$1:$O$272,G110,9)),"")))</f>
        <v/>
      </c>
      <c r="F110" s="1216" t="str">
        <f>IF(AND(Projektgrundlagen!$I$22,(INDEX('StB-D1 Besondere Lstg'!$A$1:$N$250,G110,12))=TRUE),(INDEX('StB-D1 Besondere Lstg'!$A$1:$N$250,G110,10)),IF(AND(Projektgrundlagen!$I$23,(INDEX('HB-D1 Besondere Lstg Land'!$A$1:$O$250,G110,12))=TRUE),(INDEX('HB-D1 Besondere Lstg Land'!$A$1:$O$250,G110,10)),IF(AND(Projektgrundlagen!$I$24,(INDEX('HB-D2 Besondere Lstg Bund'!$A$1:$O$272,G110,12))=TRUE),(INDEX('HB-D2 Besondere Lstg Bund'!$A$1:$O$272,G110,10)),"")))</f>
        <v/>
      </c>
      <c r="G110">
        <v>64</v>
      </c>
      <c r="H110" s="1225"/>
    </row>
    <row r="111" spans="2:8" ht="14.25">
      <c r="B111" t="str">
        <f>IF(AND(Projektgrundlagen!$I$22,(INDEX('StB-D1 Besondere Lstg'!$A$1:$N$250,G111,12))=TRUE),(INDEX('StB-D1 Besondere Lstg'!$A$1:$N$250,G111,3))&amp;" "&amp;(INDEX('StB-D1 Besondere Lstg'!$A$1:$N$250,G111,5))&amp;" "&amp;(INDEX('StB-D1 Besondere Lstg'!$A$1:$N$250,(G111+1),5)),IF(AND(Projektgrundlagen!$I$23,(INDEX('HB-D1 Besondere Lstg Land'!$A$1:$O$250,G111,12))=TRUE),(INDEX('HB-D1 Besondere Lstg Land'!$A$1:$O$250,G111,3))&amp;" "&amp;(INDEX('HB-D1 Besondere Lstg Land'!$A$1:$O$250,G111,5))&amp;" "&amp;(INDEX('HB-D1 Besondere Lstg Land'!$A$1:$O$250,(G111+1),5)),IF(AND(Projektgrundlagen!$I$24,(INDEX('HB-D2 Besondere Lstg Bund'!$A$1:$O$272,G111,12)=TRUE)),(INDEX('HB-D2 Besondere Lstg Bund'!$A$1:$O$272,G111,3))&amp;" "&amp;(INDEX('HB-D2 Besondere Lstg Bund'!$A$1:$O$272,G111,5))&amp;" "&amp;(INDEX('HB-D2 Besondere Lstg Bund'!$A$1:$O$272,(G111+1),5)),"")))</f>
        <v/>
      </c>
      <c r="C111" s="1216" t="str">
        <f>IF(AND(Projektgrundlagen!$I$22,(INDEX('StB-D1 Besondere Lstg'!$A$1:$N$250,G111,12))=TRUE),(INDEX('StB-D1 Besondere Lstg'!$A$1:$N$250,G111,7)),"")</f>
        <v/>
      </c>
      <c r="D111" s="1216" t="str">
        <f>IF(AND(Projektgrundlagen!$I$22,(INDEX('StB-D1 Besondere Lstg'!$A$1:$N$250,G111,12))=TRUE),(INDEX('StB-D1 Besondere Lstg'!$A$1:$N$250,G111,8)),IF(AND(Projektgrundlagen!$I$23,(INDEX('HB-D1 Besondere Lstg Land'!$A$1:$O$250,G111,12))=TRUE),(INDEX('HB-D1 Besondere Lstg Land'!$A$1:$O$250,G111,6)),IF(AND(Projektgrundlagen!$I$24,(INDEX('HB-D2 Besondere Lstg Bund'!$A$1:$O$272,G111,12))=TRUE),(INDEX('HB-D2 Besondere Lstg Bund'!$A$1:$O$272,G111,6)),"")))</f>
        <v/>
      </c>
      <c r="E111" s="1216" t="str">
        <f>IF(AND(Projektgrundlagen!$I$22,(INDEX('StB-D1 Besondere Lstg'!$A$1:$N$250,G111,12))=TRUE),(INDEX('StB-D1 Besondere Lstg'!$A$1:$N$250,G111,9)),IF(AND(Projektgrundlagen!$I$23,(INDEX('HB-D1 Besondere Lstg Land'!$A$1:$O$250,G111,12))=TRUE),IF((INDEX('HB-D1 Besondere Lstg Land'!$A$1:$O$253,G111,9))="",(INDEX('HB-D1 Besondere Lstg Land'!$A$1:$O$253,G111,7)),0)+(INDEX('HB-D1 Besondere Lstg Land'!$A$1:$O$253,G111,9)),IF(AND(Projektgrundlagen!$I$24,(INDEX('HB-D2 Besondere Lstg Bund'!$A$1:$O$272,G111,12))=TRUE),IF((INDEX('HB-D2 Besondere Lstg Bund'!$A$1:$O$272,G111,9))="",(INDEX('HB-D2 Besondere Lstg Bund'!$A$1:$O$272,G111,7)),0)+(INDEX('HB-D2 Besondere Lstg Bund'!$A$1:$O$272,G111,9)),"")))</f>
        <v/>
      </c>
      <c r="F111" s="1216" t="str">
        <f>IF(AND(Projektgrundlagen!$I$22,(INDEX('StB-D1 Besondere Lstg'!$A$1:$N$250,G111,12))=TRUE),(INDEX('StB-D1 Besondere Lstg'!$A$1:$N$250,G111,10)),IF(AND(Projektgrundlagen!$I$23,(INDEX('HB-D1 Besondere Lstg Land'!$A$1:$O$250,G111,12))=TRUE),(INDEX('HB-D1 Besondere Lstg Land'!$A$1:$O$250,G111,10)),IF(AND(Projektgrundlagen!$I$24,(INDEX('HB-D2 Besondere Lstg Bund'!$A$1:$O$272,G111,12))=TRUE),(INDEX('HB-D2 Besondere Lstg Bund'!$A$1:$O$272,G111,10)),"")))</f>
        <v/>
      </c>
      <c r="G111">
        <v>65</v>
      </c>
      <c r="H111" s="1225"/>
    </row>
    <row r="112" spans="2:8" ht="14.25">
      <c r="B112" t="str">
        <f>IF(AND(Projektgrundlagen!$I$22,(INDEX('StB-D1 Besondere Lstg'!$A$1:$N$250,G112,12))=TRUE),(INDEX('StB-D1 Besondere Lstg'!$A$1:$N$250,G112,3))&amp;" "&amp;(INDEX('StB-D1 Besondere Lstg'!$A$1:$N$250,G112,5))&amp;" "&amp;(INDEX('StB-D1 Besondere Lstg'!$A$1:$N$250,(G112+1),5)),IF(AND(Projektgrundlagen!$I$23,(INDEX('HB-D1 Besondere Lstg Land'!$A$1:$O$250,G112,12))=TRUE),(INDEX('HB-D1 Besondere Lstg Land'!$A$1:$O$250,G112,3))&amp;" "&amp;(INDEX('HB-D1 Besondere Lstg Land'!$A$1:$O$250,G112,5))&amp;" "&amp;(INDEX('HB-D1 Besondere Lstg Land'!$A$1:$O$250,(G112+1),5)),IF(AND(Projektgrundlagen!$I$24,(INDEX('HB-D2 Besondere Lstg Bund'!$A$1:$O$272,G112,12)=TRUE)),(INDEX('HB-D2 Besondere Lstg Bund'!$A$1:$O$272,G112,3))&amp;" "&amp;(INDEX('HB-D2 Besondere Lstg Bund'!$A$1:$O$272,G112,5))&amp;" "&amp;(INDEX('HB-D2 Besondere Lstg Bund'!$A$1:$O$272,(G112+1),5)),"")))</f>
        <v/>
      </c>
      <c r="C112" s="1216" t="str">
        <f>IF(AND(Projektgrundlagen!$I$22,(INDEX('StB-D1 Besondere Lstg'!$A$1:$N$250,G112,12))=TRUE),(INDEX('StB-D1 Besondere Lstg'!$A$1:$N$250,G112,7)),"")</f>
        <v/>
      </c>
      <c r="D112" s="1216" t="str">
        <f>IF(AND(Projektgrundlagen!$I$22,(INDEX('StB-D1 Besondere Lstg'!$A$1:$N$250,G112,12))=TRUE),(INDEX('StB-D1 Besondere Lstg'!$A$1:$N$250,G112,8)),IF(AND(Projektgrundlagen!$I$23,(INDEX('HB-D1 Besondere Lstg Land'!$A$1:$O$250,G112,12))=TRUE),(INDEX('HB-D1 Besondere Lstg Land'!$A$1:$O$250,G112,6)),IF(AND(Projektgrundlagen!$I$24,(INDEX('HB-D2 Besondere Lstg Bund'!$A$1:$O$272,G112,12))=TRUE),(INDEX('HB-D2 Besondere Lstg Bund'!$A$1:$O$272,G112,6)),"")))</f>
        <v/>
      </c>
      <c r="E112" s="1216" t="str">
        <f>IF(AND(Projektgrundlagen!$I$22,(INDEX('StB-D1 Besondere Lstg'!$A$1:$N$250,G112,12))=TRUE),(INDEX('StB-D1 Besondere Lstg'!$A$1:$N$250,G112,9)),IF(AND(Projektgrundlagen!$I$23,(INDEX('HB-D1 Besondere Lstg Land'!$A$1:$O$250,G112,12))=TRUE),IF((INDEX('HB-D1 Besondere Lstg Land'!$A$1:$O$253,G112,9))="",(INDEX('HB-D1 Besondere Lstg Land'!$A$1:$O$253,G112,7)),0)+(INDEX('HB-D1 Besondere Lstg Land'!$A$1:$O$253,G112,9)),IF(AND(Projektgrundlagen!$I$24,(INDEX('HB-D2 Besondere Lstg Bund'!$A$1:$O$272,G112,12))=TRUE),IF((INDEX('HB-D2 Besondere Lstg Bund'!$A$1:$O$272,G112,9))="",(INDEX('HB-D2 Besondere Lstg Bund'!$A$1:$O$272,G112,7)),0)+(INDEX('HB-D2 Besondere Lstg Bund'!$A$1:$O$272,G112,9)),"")))</f>
        <v/>
      </c>
      <c r="F112" s="1216" t="str">
        <f>IF(AND(Projektgrundlagen!$I$22,(INDEX('StB-D1 Besondere Lstg'!$A$1:$N$250,G112,12))=TRUE),(INDEX('StB-D1 Besondere Lstg'!$A$1:$N$250,G112,10)),IF(AND(Projektgrundlagen!$I$23,(INDEX('HB-D1 Besondere Lstg Land'!$A$1:$O$250,G112,12))=TRUE),(INDEX('HB-D1 Besondere Lstg Land'!$A$1:$O$250,G112,10)),IF(AND(Projektgrundlagen!$I$24,(INDEX('HB-D2 Besondere Lstg Bund'!$A$1:$O$272,G112,12))=TRUE),(INDEX('HB-D2 Besondere Lstg Bund'!$A$1:$O$272,G112,10)),"")))</f>
        <v/>
      </c>
      <c r="G112">
        <v>66</v>
      </c>
      <c r="H112" s="1225"/>
    </row>
    <row r="113" spans="2:8" ht="14.25">
      <c r="B113" t="str">
        <f>IF(AND(Projektgrundlagen!$I$22,(INDEX('StB-D1 Besondere Lstg'!$A$1:$N$250,G113,12))=TRUE),(INDEX('StB-D1 Besondere Lstg'!$A$1:$N$250,G113,3))&amp;" "&amp;(INDEX('StB-D1 Besondere Lstg'!$A$1:$N$250,G113,5))&amp;" "&amp;(INDEX('StB-D1 Besondere Lstg'!$A$1:$N$250,(G113+1),5)),IF(AND(Projektgrundlagen!$I$23,(INDEX('HB-D1 Besondere Lstg Land'!$A$1:$O$250,G113,12))=TRUE),(INDEX('HB-D1 Besondere Lstg Land'!$A$1:$O$250,G113,3))&amp;" "&amp;(INDEX('HB-D1 Besondere Lstg Land'!$A$1:$O$250,G113,5))&amp;" "&amp;(INDEX('HB-D1 Besondere Lstg Land'!$A$1:$O$250,(G113+1),5)),IF(AND(Projektgrundlagen!$I$24,(INDEX('HB-D2 Besondere Lstg Bund'!$A$1:$O$272,G113,12)=TRUE)),(INDEX('HB-D2 Besondere Lstg Bund'!$A$1:$O$272,G113,3))&amp;" "&amp;(INDEX('HB-D2 Besondere Lstg Bund'!$A$1:$O$272,G113,5))&amp;" "&amp;(INDEX('HB-D2 Besondere Lstg Bund'!$A$1:$O$272,(G113+1),5)),"")))</f>
        <v/>
      </c>
      <c r="C113" s="1216" t="str">
        <f>IF(AND(Projektgrundlagen!$I$22,(INDEX('StB-D1 Besondere Lstg'!$A$1:$N$250,G113,12))=TRUE),(INDEX('StB-D1 Besondere Lstg'!$A$1:$N$250,G113,7)),"")</f>
        <v/>
      </c>
      <c r="D113" s="1216" t="str">
        <f>IF(AND(Projektgrundlagen!$I$22,(INDEX('StB-D1 Besondere Lstg'!$A$1:$N$250,G113,12))=TRUE),(INDEX('StB-D1 Besondere Lstg'!$A$1:$N$250,G113,8)),IF(AND(Projektgrundlagen!$I$23,(INDEX('HB-D1 Besondere Lstg Land'!$A$1:$O$250,G113,12))=TRUE),(INDEX('HB-D1 Besondere Lstg Land'!$A$1:$O$250,G113,6)),IF(AND(Projektgrundlagen!$I$24,(INDEX('HB-D2 Besondere Lstg Bund'!$A$1:$O$272,G113,12))=TRUE),(INDEX('HB-D2 Besondere Lstg Bund'!$A$1:$O$272,G113,6)),"")))</f>
        <v/>
      </c>
      <c r="E113" s="1216" t="str">
        <f>IF(AND(Projektgrundlagen!$I$22,(INDEX('StB-D1 Besondere Lstg'!$A$1:$N$250,G113,12))=TRUE),(INDEX('StB-D1 Besondere Lstg'!$A$1:$N$250,G113,9)),IF(AND(Projektgrundlagen!$I$23,(INDEX('HB-D1 Besondere Lstg Land'!$A$1:$O$250,G113,12))=TRUE),IF((INDEX('HB-D1 Besondere Lstg Land'!$A$1:$O$253,G113,9))="",(INDEX('HB-D1 Besondere Lstg Land'!$A$1:$O$253,G113,7)),0)+(INDEX('HB-D1 Besondere Lstg Land'!$A$1:$O$253,G113,9)),IF(AND(Projektgrundlagen!$I$24,(INDEX('HB-D2 Besondere Lstg Bund'!$A$1:$O$272,G113,12))=TRUE),IF((INDEX('HB-D2 Besondere Lstg Bund'!$A$1:$O$272,G113,9))="",(INDEX('HB-D2 Besondere Lstg Bund'!$A$1:$O$272,G113,7)),0)+(INDEX('HB-D2 Besondere Lstg Bund'!$A$1:$O$272,G113,9)),"")))</f>
        <v/>
      </c>
      <c r="F113" s="1216" t="str">
        <f>IF(AND(Projektgrundlagen!$I$22,(INDEX('StB-D1 Besondere Lstg'!$A$1:$N$250,G113,12))=TRUE),(INDEX('StB-D1 Besondere Lstg'!$A$1:$N$250,G113,10)),IF(AND(Projektgrundlagen!$I$23,(INDEX('HB-D1 Besondere Lstg Land'!$A$1:$O$250,G113,12))=TRUE),(INDEX('HB-D1 Besondere Lstg Land'!$A$1:$O$250,G113,10)),IF(AND(Projektgrundlagen!$I$24,(INDEX('HB-D2 Besondere Lstg Bund'!$A$1:$O$272,G113,12))=TRUE),(INDEX('HB-D2 Besondere Lstg Bund'!$A$1:$O$272,G113,10)),"")))</f>
        <v/>
      </c>
      <c r="G113">
        <v>67</v>
      </c>
      <c r="H113" s="1225"/>
    </row>
    <row r="114" spans="2:8" ht="14.25">
      <c r="B114" t="str">
        <f>IF(AND(Projektgrundlagen!$I$22,(INDEX('StB-D1 Besondere Lstg'!$A$1:$N$250,G114,12))=TRUE),(INDEX('StB-D1 Besondere Lstg'!$A$1:$N$250,G114,3))&amp;" "&amp;(INDEX('StB-D1 Besondere Lstg'!$A$1:$N$250,G114,5))&amp;" "&amp;(INDEX('StB-D1 Besondere Lstg'!$A$1:$N$250,(G114+1),5)),IF(AND(Projektgrundlagen!$I$23,(INDEX('HB-D1 Besondere Lstg Land'!$A$1:$O$250,G114,12))=TRUE),(INDEX('HB-D1 Besondere Lstg Land'!$A$1:$O$250,G114,3))&amp;" "&amp;(INDEX('HB-D1 Besondere Lstg Land'!$A$1:$O$250,G114,5))&amp;" "&amp;(INDEX('HB-D1 Besondere Lstg Land'!$A$1:$O$250,(G114+1),5)),IF(AND(Projektgrundlagen!$I$24,(INDEX('HB-D2 Besondere Lstg Bund'!$A$1:$O$272,G114,12)=TRUE)),(INDEX('HB-D2 Besondere Lstg Bund'!$A$1:$O$272,G114,3))&amp;" "&amp;(INDEX('HB-D2 Besondere Lstg Bund'!$A$1:$O$272,G114,5))&amp;" "&amp;(INDEX('HB-D2 Besondere Lstg Bund'!$A$1:$O$272,(G114+1),5)),"")))</f>
        <v/>
      </c>
      <c r="C114" s="1216" t="str">
        <f>IF(AND(Projektgrundlagen!$I$22,(INDEX('StB-D1 Besondere Lstg'!$A$1:$N$250,G114,12))=TRUE),(INDEX('StB-D1 Besondere Lstg'!$A$1:$N$250,G114,7)),"")</f>
        <v/>
      </c>
      <c r="D114" s="1216" t="str">
        <f>IF(AND(Projektgrundlagen!$I$22,(INDEX('StB-D1 Besondere Lstg'!$A$1:$N$250,G114,12))=TRUE),(INDEX('StB-D1 Besondere Lstg'!$A$1:$N$250,G114,8)),IF(AND(Projektgrundlagen!$I$23,(INDEX('HB-D1 Besondere Lstg Land'!$A$1:$O$250,G114,12))=TRUE),(INDEX('HB-D1 Besondere Lstg Land'!$A$1:$O$250,G114,6)),IF(AND(Projektgrundlagen!$I$24,(INDEX('HB-D2 Besondere Lstg Bund'!$A$1:$O$272,G114,12))=TRUE),(INDEX('HB-D2 Besondere Lstg Bund'!$A$1:$O$272,G114,6)),"")))</f>
        <v/>
      </c>
      <c r="E114" s="1216" t="str">
        <f>IF(AND(Projektgrundlagen!$I$22,(INDEX('StB-D1 Besondere Lstg'!$A$1:$N$250,G114,12))=TRUE),(INDEX('StB-D1 Besondere Lstg'!$A$1:$N$250,G114,9)),IF(AND(Projektgrundlagen!$I$23,(INDEX('HB-D1 Besondere Lstg Land'!$A$1:$O$250,G114,12))=TRUE),IF((INDEX('HB-D1 Besondere Lstg Land'!$A$1:$O$253,G114,9))="",(INDEX('HB-D1 Besondere Lstg Land'!$A$1:$O$253,G114,7)),0)+(INDEX('HB-D1 Besondere Lstg Land'!$A$1:$O$253,G114,9)),IF(AND(Projektgrundlagen!$I$24,(INDEX('HB-D2 Besondere Lstg Bund'!$A$1:$O$272,G114,12))=TRUE),IF((INDEX('HB-D2 Besondere Lstg Bund'!$A$1:$O$272,G114,9))="",(INDEX('HB-D2 Besondere Lstg Bund'!$A$1:$O$272,G114,7)),0)+(INDEX('HB-D2 Besondere Lstg Bund'!$A$1:$O$272,G114,9)),"")))</f>
        <v/>
      </c>
      <c r="F114" s="1216" t="str">
        <f>IF(AND(Projektgrundlagen!$I$22,(INDEX('StB-D1 Besondere Lstg'!$A$1:$N$250,G114,12))=TRUE),(INDEX('StB-D1 Besondere Lstg'!$A$1:$N$250,G114,10)),IF(AND(Projektgrundlagen!$I$23,(INDEX('HB-D1 Besondere Lstg Land'!$A$1:$O$250,G114,12))=TRUE),(INDEX('HB-D1 Besondere Lstg Land'!$A$1:$O$250,G114,10)),IF(AND(Projektgrundlagen!$I$24,(INDEX('HB-D2 Besondere Lstg Bund'!$A$1:$O$272,G114,12))=TRUE),(INDEX('HB-D2 Besondere Lstg Bund'!$A$1:$O$272,G114,10)),"")))</f>
        <v/>
      </c>
      <c r="G114">
        <v>68</v>
      </c>
      <c r="H114" s="1225"/>
    </row>
    <row r="115" spans="2:8" ht="14.25">
      <c r="B115" t="str">
        <f>IF(AND(Projektgrundlagen!$I$22,(INDEX('StB-D1 Besondere Lstg'!$A$1:$N$250,G115,12))=TRUE),(INDEX('StB-D1 Besondere Lstg'!$A$1:$N$250,G115,3))&amp;" "&amp;(INDEX('StB-D1 Besondere Lstg'!$A$1:$N$250,G115,5))&amp;" "&amp;(INDEX('StB-D1 Besondere Lstg'!$A$1:$N$250,(G115+1),5)),IF(AND(Projektgrundlagen!$I$23,(INDEX('HB-D1 Besondere Lstg Land'!$A$1:$O$250,G115,12))=TRUE),(INDEX('HB-D1 Besondere Lstg Land'!$A$1:$O$250,G115,3))&amp;" "&amp;(INDEX('HB-D1 Besondere Lstg Land'!$A$1:$O$250,G115,5))&amp;" "&amp;(INDEX('HB-D1 Besondere Lstg Land'!$A$1:$O$250,(G115+1),5)),IF(AND(Projektgrundlagen!$I$24,(INDEX('HB-D2 Besondere Lstg Bund'!$A$1:$O$272,G115,12)=TRUE)),(INDEX('HB-D2 Besondere Lstg Bund'!$A$1:$O$272,G115,3))&amp;" "&amp;(INDEX('HB-D2 Besondere Lstg Bund'!$A$1:$O$272,G115,5))&amp;" "&amp;(INDEX('HB-D2 Besondere Lstg Bund'!$A$1:$O$272,(G115+1),5)),"")))</f>
        <v/>
      </c>
      <c r="C115" s="1216" t="str">
        <f>IF(AND(Projektgrundlagen!$I$22,(INDEX('StB-D1 Besondere Lstg'!$A$1:$N$250,G115,12))=TRUE),(INDEX('StB-D1 Besondere Lstg'!$A$1:$N$250,G115,7)),"")</f>
        <v/>
      </c>
      <c r="D115" s="1216" t="str">
        <f>IF(AND(Projektgrundlagen!$I$22,(INDEX('StB-D1 Besondere Lstg'!$A$1:$N$250,G115,12))=TRUE),(INDEX('StB-D1 Besondere Lstg'!$A$1:$N$250,G115,8)),IF(AND(Projektgrundlagen!$I$23,(INDEX('HB-D1 Besondere Lstg Land'!$A$1:$O$250,G115,12))=TRUE),(INDEX('HB-D1 Besondere Lstg Land'!$A$1:$O$250,G115,6)),IF(AND(Projektgrundlagen!$I$24,(INDEX('HB-D2 Besondere Lstg Bund'!$A$1:$O$272,G115,12))=TRUE),(INDEX('HB-D2 Besondere Lstg Bund'!$A$1:$O$272,G115,6)),"")))</f>
        <v/>
      </c>
      <c r="E115" s="1216" t="str">
        <f>IF(AND(Projektgrundlagen!$I$22,(INDEX('StB-D1 Besondere Lstg'!$A$1:$N$250,G115,12))=TRUE),(INDEX('StB-D1 Besondere Lstg'!$A$1:$N$250,G115,9)),IF(AND(Projektgrundlagen!$I$23,(INDEX('HB-D1 Besondere Lstg Land'!$A$1:$O$250,G115,12))=TRUE),IF((INDEX('HB-D1 Besondere Lstg Land'!$A$1:$O$253,G115,9))="",(INDEX('HB-D1 Besondere Lstg Land'!$A$1:$O$253,G115,7)),0)+(INDEX('HB-D1 Besondere Lstg Land'!$A$1:$O$253,G115,9)),IF(AND(Projektgrundlagen!$I$24,(INDEX('HB-D2 Besondere Lstg Bund'!$A$1:$O$272,G115,12))=TRUE),IF((INDEX('HB-D2 Besondere Lstg Bund'!$A$1:$O$272,G115,9))="",(INDEX('HB-D2 Besondere Lstg Bund'!$A$1:$O$272,G115,7)),0)+(INDEX('HB-D2 Besondere Lstg Bund'!$A$1:$O$272,G115,9)),"")))</f>
        <v/>
      </c>
      <c r="F115" s="1216" t="str">
        <f>IF(AND(Projektgrundlagen!$I$22,(INDEX('StB-D1 Besondere Lstg'!$A$1:$N$250,G115,12))=TRUE),(INDEX('StB-D1 Besondere Lstg'!$A$1:$N$250,G115,10)),IF(AND(Projektgrundlagen!$I$23,(INDEX('HB-D1 Besondere Lstg Land'!$A$1:$O$250,G115,12))=TRUE),(INDEX('HB-D1 Besondere Lstg Land'!$A$1:$O$250,G115,10)),IF(AND(Projektgrundlagen!$I$24,(INDEX('HB-D2 Besondere Lstg Bund'!$A$1:$O$272,G115,12))=TRUE),(INDEX('HB-D2 Besondere Lstg Bund'!$A$1:$O$272,G115,10)),"")))</f>
        <v/>
      </c>
      <c r="G115">
        <v>69</v>
      </c>
      <c r="H115" s="1225"/>
    </row>
    <row r="116" spans="2:8" ht="14.25">
      <c r="B116" t="str">
        <f>IF(AND(Projektgrundlagen!$I$22,(INDEX('StB-D1 Besondere Lstg'!$A$1:$N$250,G116,12))=TRUE),(INDEX('StB-D1 Besondere Lstg'!$A$1:$N$250,G116,3))&amp;" "&amp;(INDEX('StB-D1 Besondere Lstg'!$A$1:$N$250,G116,5))&amp;" "&amp;(INDEX('StB-D1 Besondere Lstg'!$A$1:$N$250,(G116+1),5)),IF(AND(Projektgrundlagen!$I$23,(INDEX('HB-D1 Besondere Lstg Land'!$A$1:$O$250,G116,12))=TRUE),(INDEX('HB-D1 Besondere Lstg Land'!$A$1:$O$250,G116,3))&amp;" "&amp;(INDEX('HB-D1 Besondere Lstg Land'!$A$1:$O$250,G116,5))&amp;" "&amp;(INDEX('HB-D1 Besondere Lstg Land'!$A$1:$O$250,(G116+1),5)),IF(AND(Projektgrundlagen!$I$24,(INDEX('HB-D2 Besondere Lstg Bund'!$A$1:$O$272,G116,12)=TRUE)),(INDEX('HB-D2 Besondere Lstg Bund'!$A$1:$O$272,G116,3))&amp;" "&amp;(INDEX('HB-D2 Besondere Lstg Bund'!$A$1:$O$272,G116,5))&amp;" "&amp;(INDEX('HB-D2 Besondere Lstg Bund'!$A$1:$O$272,(G116+1),5)),"")))</f>
        <v/>
      </c>
      <c r="C116" s="1216" t="str">
        <f>IF(AND(Projektgrundlagen!$I$22,(INDEX('StB-D1 Besondere Lstg'!$A$1:$N$250,G116,12))=TRUE),(INDEX('StB-D1 Besondere Lstg'!$A$1:$N$250,G116,7)),"")</f>
        <v/>
      </c>
      <c r="D116" s="1216" t="str">
        <f>IF(AND(Projektgrundlagen!$I$22,(INDEX('StB-D1 Besondere Lstg'!$A$1:$N$250,G116,12))=TRUE),(INDEX('StB-D1 Besondere Lstg'!$A$1:$N$250,G116,8)),IF(AND(Projektgrundlagen!$I$23,(INDEX('HB-D1 Besondere Lstg Land'!$A$1:$O$250,G116,12))=TRUE),(INDEX('HB-D1 Besondere Lstg Land'!$A$1:$O$250,G116,6)),IF(AND(Projektgrundlagen!$I$24,(INDEX('HB-D2 Besondere Lstg Bund'!$A$1:$O$272,G116,12))=TRUE),(INDEX('HB-D2 Besondere Lstg Bund'!$A$1:$O$272,G116,6)),"")))</f>
        <v/>
      </c>
      <c r="E116" s="1216" t="str">
        <f>IF(AND(Projektgrundlagen!$I$22,(INDEX('StB-D1 Besondere Lstg'!$A$1:$N$250,G116,12))=TRUE),(INDEX('StB-D1 Besondere Lstg'!$A$1:$N$250,G116,9)),IF(AND(Projektgrundlagen!$I$23,(INDEX('HB-D1 Besondere Lstg Land'!$A$1:$O$250,G116,12))=TRUE),IF((INDEX('HB-D1 Besondere Lstg Land'!$A$1:$O$253,G116,9))="",(INDEX('HB-D1 Besondere Lstg Land'!$A$1:$O$253,G116,7)),0)+(INDEX('HB-D1 Besondere Lstg Land'!$A$1:$O$253,G116,9)),IF(AND(Projektgrundlagen!$I$24,(INDEX('HB-D2 Besondere Lstg Bund'!$A$1:$O$272,G116,12))=TRUE),IF((INDEX('HB-D2 Besondere Lstg Bund'!$A$1:$O$272,G116,9))="",(INDEX('HB-D2 Besondere Lstg Bund'!$A$1:$O$272,G116,7)),0)+(INDEX('HB-D2 Besondere Lstg Bund'!$A$1:$O$272,G116,9)),"")))</f>
        <v/>
      </c>
      <c r="F116" s="1216" t="str">
        <f>IF(AND(Projektgrundlagen!$I$22,(INDEX('StB-D1 Besondere Lstg'!$A$1:$N$250,G116,12))=TRUE),(INDEX('StB-D1 Besondere Lstg'!$A$1:$N$250,G116,10)),IF(AND(Projektgrundlagen!$I$23,(INDEX('HB-D1 Besondere Lstg Land'!$A$1:$O$250,G116,12))=TRUE),(INDEX('HB-D1 Besondere Lstg Land'!$A$1:$O$250,G116,10)),IF(AND(Projektgrundlagen!$I$24,(INDEX('HB-D2 Besondere Lstg Bund'!$A$1:$O$272,G116,12))=TRUE),(INDEX('HB-D2 Besondere Lstg Bund'!$A$1:$O$272,G116,10)),"")))</f>
        <v/>
      </c>
      <c r="G116">
        <v>70</v>
      </c>
      <c r="H116" s="1225"/>
    </row>
    <row r="117" spans="2:8" ht="14.25">
      <c r="B117" t="str">
        <f>IF(AND(Projektgrundlagen!$I$22,(INDEX('StB-D1 Besondere Lstg'!$A$1:$N$250,G117,12))=TRUE),(INDEX('StB-D1 Besondere Lstg'!$A$1:$N$250,G117,3))&amp;" "&amp;(INDEX('StB-D1 Besondere Lstg'!$A$1:$N$250,G117,5))&amp;" "&amp;(INDEX('StB-D1 Besondere Lstg'!$A$1:$N$250,(G117+1),5)),IF(AND(Projektgrundlagen!$I$23,(INDEX('HB-D1 Besondere Lstg Land'!$A$1:$O$250,G117,12))=TRUE),(INDEX('HB-D1 Besondere Lstg Land'!$A$1:$O$250,G117,3))&amp;" "&amp;(INDEX('HB-D1 Besondere Lstg Land'!$A$1:$O$250,G117,5))&amp;" "&amp;(INDEX('HB-D1 Besondere Lstg Land'!$A$1:$O$250,(G117+1),5)),IF(AND(Projektgrundlagen!$I$24,(INDEX('HB-D2 Besondere Lstg Bund'!$A$1:$O$272,G117,12)=TRUE)),(INDEX('HB-D2 Besondere Lstg Bund'!$A$1:$O$272,G117,3))&amp;" "&amp;(INDEX('HB-D2 Besondere Lstg Bund'!$A$1:$O$272,G117,5))&amp;" "&amp;(INDEX('HB-D2 Besondere Lstg Bund'!$A$1:$O$272,(G117+1),5)),"")))</f>
        <v/>
      </c>
      <c r="C117" s="1216" t="str">
        <f>IF(AND(Projektgrundlagen!$I$22,(INDEX('StB-D1 Besondere Lstg'!$A$1:$N$250,G117,12))=TRUE),(INDEX('StB-D1 Besondere Lstg'!$A$1:$N$250,G117,7)),"")</f>
        <v/>
      </c>
      <c r="D117" s="1216" t="str">
        <f>IF(AND(Projektgrundlagen!$I$22,(INDEX('StB-D1 Besondere Lstg'!$A$1:$N$250,G117,12))=TRUE),(INDEX('StB-D1 Besondere Lstg'!$A$1:$N$250,G117,8)),IF(AND(Projektgrundlagen!$I$23,(INDEX('HB-D1 Besondere Lstg Land'!$A$1:$O$250,G117,12))=TRUE),(INDEX('HB-D1 Besondere Lstg Land'!$A$1:$O$250,G117,6)),IF(AND(Projektgrundlagen!$I$24,(INDEX('HB-D2 Besondere Lstg Bund'!$A$1:$O$272,G117,12))=TRUE),(INDEX('HB-D2 Besondere Lstg Bund'!$A$1:$O$272,G117,6)),"")))</f>
        <v/>
      </c>
      <c r="E117" s="1216" t="str">
        <f>IF(AND(Projektgrundlagen!$I$22,(INDEX('StB-D1 Besondere Lstg'!$A$1:$N$250,G117,12))=TRUE),(INDEX('StB-D1 Besondere Lstg'!$A$1:$N$250,G117,9)),IF(AND(Projektgrundlagen!$I$23,(INDEX('HB-D1 Besondere Lstg Land'!$A$1:$O$250,G117,12))=TRUE),IF((INDEX('HB-D1 Besondere Lstg Land'!$A$1:$O$253,G117,9))="",(INDEX('HB-D1 Besondere Lstg Land'!$A$1:$O$253,G117,7)),0)+(INDEX('HB-D1 Besondere Lstg Land'!$A$1:$O$253,G117,9)),IF(AND(Projektgrundlagen!$I$24,(INDEX('HB-D2 Besondere Lstg Bund'!$A$1:$O$272,G117,12))=TRUE),IF((INDEX('HB-D2 Besondere Lstg Bund'!$A$1:$O$272,G117,9))="",(INDEX('HB-D2 Besondere Lstg Bund'!$A$1:$O$272,G117,7)),0)+(INDEX('HB-D2 Besondere Lstg Bund'!$A$1:$O$272,G117,9)),"")))</f>
        <v/>
      </c>
      <c r="F117" s="1216" t="str">
        <f>IF(AND(Projektgrundlagen!$I$22,(INDEX('StB-D1 Besondere Lstg'!$A$1:$N$250,G117,12))=TRUE),(INDEX('StB-D1 Besondere Lstg'!$A$1:$N$250,G117,10)),IF(AND(Projektgrundlagen!$I$23,(INDEX('HB-D1 Besondere Lstg Land'!$A$1:$O$250,G117,12))=TRUE),(INDEX('HB-D1 Besondere Lstg Land'!$A$1:$O$250,G117,10)),IF(AND(Projektgrundlagen!$I$24,(INDEX('HB-D2 Besondere Lstg Bund'!$A$1:$O$272,G117,12))=TRUE),(INDEX('HB-D2 Besondere Lstg Bund'!$A$1:$O$272,G117,10)),"")))</f>
        <v/>
      </c>
      <c r="G117">
        <v>71</v>
      </c>
      <c r="H117" s="1225"/>
    </row>
    <row r="118" spans="2:8" ht="14.25">
      <c r="B118" t="str">
        <f>IF(AND(Projektgrundlagen!$I$22,(INDEX('StB-D1 Besondere Lstg'!$A$1:$N$250,G118,12))=TRUE),(INDEX('StB-D1 Besondere Lstg'!$A$1:$N$250,G118,3))&amp;" "&amp;(INDEX('StB-D1 Besondere Lstg'!$A$1:$N$250,G118,5))&amp;" "&amp;(INDEX('StB-D1 Besondere Lstg'!$A$1:$N$250,(G118+1),5)),IF(AND(Projektgrundlagen!$I$23,(INDEX('HB-D1 Besondere Lstg Land'!$A$1:$O$250,G118,12))=TRUE),(INDEX('HB-D1 Besondere Lstg Land'!$A$1:$O$250,G118,3))&amp;" "&amp;(INDEX('HB-D1 Besondere Lstg Land'!$A$1:$O$250,G118,5))&amp;" "&amp;(INDEX('HB-D1 Besondere Lstg Land'!$A$1:$O$250,(G118+1),5)),IF(AND(Projektgrundlagen!$I$24,(INDEX('HB-D2 Besondere Lstg Bund'!$A$1:$O$272,G118,12)=TRUE)),(INDEX('HB-D2 Besondere Lstg Bund'!$A$1:$O$272,G118,3))&amp;" "&amp;(INDEX('HB-D2 Besondere Lstg Bund'!$A$1:$O$272,G118,5))&amp;" "&amp;(INDEX('HB-D2 Besondere Lstg Bund'!$A$1:$O$272,(G118+1),5)),"")))</f>
        <v/>
      </c>
      <c r="C118" s="1216" t="str">
        <f>IF(AND(Projektgrundlagen!$I$22,(INDEX('StB-D1 Besondere Lstg'!$A$1:$N$250,G118,12))=TRUE),(INDEX('StB-D1 Besondere Lstg'!$A$1:$N$250,G118,7)),"")</f>
        <v/>
      </c>
      <c r="D118" s="1216" t="str">
        <f>IF(AND(Projektgrundlagen!$I$22,(INDEX('StB-D1 Besondere Lstg'!$A$1:$N$250,G118,12))=TRUE),(INDEX('StB-D1 Besondere Lstg'!$A$1:$N$250,G118,8)),IF(AND(Projektgrundlagen!$I$23,(INDEX('HB-D1 Besondere Lstg Land'!$A$1:$O$250,G118,12))=TRUE),(INDEX('HB-D1 Besondere Lstg Land'!$A$1:$O$250,G118,6)),IF(AND(Projektgrundlagen!$I$24,(INDEX('HB-D2 Besondere Lstg Bund'!$A$1:$O$272,G118,12))=TRUE),(INDEX('HB-D2 Besondere Lstg Bund'!$A$1:$O$272,G118,6)),"")))</f>
        <v/>
      </c>
      <c r="E118" s="1216" t="str">
        <f>IF(AND(Projektgrundlagen!$I$22,(INDEX('StB-D1 Besondere Lstg'!$A$1:$N$250,G118,12))=TRUE),(INDEX('StB-D1 Besondere Lstg'!$A$1:$N$250,G118,9)),IF(AND(Projektgrundlagen!$I$23,(INDEX('HB-D1 Besondere Lstg Land'!$A$1:$O$250,G118,12))=TRUE),IF((INDEX('HB-D1 Besondere Lstg Land'!$A$1:$O$253,G118,9))="",(INDEX('HB-D1 Besondere Lstg Land'!$A$1:$O$253,G118,7)),0)+(INDEX('HB-D1 Besondere Lstg Land'!$A$1:$O$253,G118,9)),IF(AND(Projektgrundlagen!$I$24,(INDEX('HB-D2 Besondere Lstg Bund'!$A$1:$O$272,G118,12))=TRUE),IF((INDEX('HB-D2 Besondere Lstg Bund'!$A$1:$O$272,G118,9))="",(INDEX('HB-D2 Besondere Lstg Bund'!$A$1:$O$272,G118,7)),0)+(INDEX('HB-D2 Besondere Lstg Bund'!$A$1:$O$272,G118,9)),"")))</f>
        <v/>
      </c>
      <c r="F118" s="1216" t="str">
        <f>IF(AND(Projektgrundlagen!$I$22,(INDEX('StB-D1 Besondere Lstg'!$A$1:$N$250,G118,12))=TRUE),(INDEX('StB-D1 Besondere Lstg'!$A$1:$N$250,G118,10)),IF(AND(Projektgrundlagen!$I$23,(INDEX('HB-D1 Besondere Lstg Land'!$A$1:$O$250,G118,12))=TRUE),(INDEX('HB-D1 Besondere Lstg Land'!$A$1:$O$250,G118,10)),IF(AND(Projektgrundlagen!$I$24,(INDEX('HB-D2 Besondere Lstg Bund'!$A$1:$O$272,G118,12))=TRUE),(INDEX('HB-D2 Besondere Lstg Bund'!$A$1:$O$272,G118,10)),"")))</f>
        <v/>
      </c>
      <c r="G118">
        <v>72</v>
      </c>
      <c r="H118" s="1225"/>
    </row>
    <row r="119" spans="2:8" ht="14.25">
      <c r="B119" t="str">
        <f>IF(AND(Projektgrundlagen!$I$22,(INDEX('StB-D1 Besondere Lstg'!$A$1:$N$250,G119,12))=TRUE),(INDEX('StB-D1 Besondere Lstg'!$A$1:$N$250,G119,3))&amp;" "&amp;(INDEX('StB-D1 Besondere Lstg'!$A$1:$N$250,G119,5))&amp;" "&amp;(INDEX('StB-D1 Besondere Lstg'!$A$1:$N$250,(G119+1),5)),IF(AND(Projektgrundlagen!$I$23,(INDEX('HB-D1 Besondere Lstg Land'!$A$1:$O$250,G119,12))=TRUE),(INDEX('HB-D1 Besondere Lstg Land'!$A$1:$O$250,G119,3))&amp;" "&amp;(INDEX('HB-D1 Besondere Lstg Land'!$A$1:$O$250,G119,5))&amp;" "&amp;(INDEX('HB-D1 Besondere Lstg Land'!$A$1:$O$250,(G119+1),5)),IF(AND(Projektgrundlagen!$I$24,(INDEX('HB-D2 Besondere Lstg Bund'!$A$1:$O$272,G119,12)=TRUE)),(INDEX('HB-D2 Besondere Lstg Bund'!$A$1:$O$272,G119,3))&amp;" "&amp;(INDEX('HB-D2 Besondere Lstg Bund'!$A$1:$O$272,G119,5))&amp;" "&amp;(INDEX('HB-D2 Besondere Lstg Bund'!$A$1:$O$272,(G119+1),5)),"")))</f>
        <v/>
      </c>
      <c r="C119" s="1216" t="str">
        <f>IF(AND(Projektgrundlagen!$I$22,(INDEX('StB-D1 Besondere Lstg'!$A$1:$N$250,G119,12))=TRUE),(INDEX('StB-D1 Besondere Lstg'!$A$1:$N$250,G119,7)),"")</f>
        <v/>
      </c>
      <c r="D119" s="1216" t="str">
        <f>IF(AND(Projektgrundlagen!$I$22,(INDEX('StB-D1 Besondere Lstg'!$A$1:$N$250,G119,12))=TRUE),(INDEX('StB-D1 Besondere Lstg'!$A$1:$N$250,G119,8)),IF(AND(Projektgrundlagen!$I$23,(INDEX('HB-D1 Besondere Lstg Land'!$A$1:$O$250,G119,12))=TRUE),(INDEX('HB-D1 Besondere Lstg Land'!$A$1:$O$250,G119,6)),IF(AND(Projektgrundlagen!$I$24,(INDEX('HB-D2 Besondere Lstg Bund'!$A$1:$O$272,G119,12))=TRUE),(INDEX('HB-D2 Besondere Lstg Bund'!$A$1:$O$272,G119,6)),"")))</f>
        <v/>
      </c>
      <c r="E119" s="1216" t="str">
        <f>IF(AND(Projektgrundlagen!$I$22,(INDEX('StB-D1 Besondere Lstg'!$A$1:$N$250,G119,12))=TRUE),(INDEX('StB-D1 Besondere Lstg'!$A$1:$N$250,G119,9)),IF(AND(Projektgrundlagen!$I$23,(INDEX('HB-D1 Besondere Lstg Land'!$A$1:$O$250,G119,12))=TRUE),IF((INDEX('HB-D1 Besondere Lstg Land'!$A$1:$O$253,G119,9))="",(INDEX('HB-D1 Besondere Lstg Land'!$A$1:$O$253,G119,7)),0)+(INDEX('HB-D1 Besondere Lstg Land'!$A$1:$O$253,G119,9)),IF(AND(Projektgrundlagen!$I$24,(INDEX('HB-D2 Besondere Lstg Bund'!$A$1:$O$272,G119,12))=TRUE),IF((INDEX('HB-D2 Besondere Lstg Bund'!$A$1:$O$272,G119,9))="",(INDEX('HB-D2 Besondere Lstg Bund'!$A$1:$O$272,G119,7)),0)+(INDEX('HB-D2 Besondere Lstg Bund'!$A$1:$O$272,G119,9)),"")))</f>
        <v/>
      </c>
      <c r="F119" s="1216" t="str">
        <f>IF(AND(Projektgrundlagen!$I$22,(INDEX('StB-D1 Besondere Lstg'!$A$1:$N$250,G119,12))=TRUE),(INDEX('StB-D1 Besondere Lstg'!$A$1:$N$250,G119,10)),IF(AND(Projektgrundlagen!$I$23,(INDEX('HB-D1 Besondere Lstg Land'!$A$1:$O$250,G119,12))=TRUE),(INDEX('HB-D1 Besondere Lstg Land'!$A$1:$O$250,G119,10)),IF(AND(Projektgrundlagen!$I$24,(INDEX('HB-D2 Besondere Lstg Bund'!$A$1:$O$272,G119,12))=TRUE),(INDEX('HB-D2 Besondere Lstg Bund'!$A$1:$O$272,G119,10)),"")))</f>
        <v/>
      </c>
      <c r="G119">
        <v>73</v>
      </c>
      <c r="H119" s="1225"/>
    </row>
    <row r="120" spans="2:8" ht="14.25">
      <c r="B120" t="str">
        <f>IF(AND(Projektgrundlagen!$I$22,(INDEX('StB-D1 Besondere Lstg'!$A$1:$N$250,G120,12))=TRUE),(INDEX('StB-D1 Besondere Lstg'!$A$1:$N$250,G120,3))&amp;" "&amp;(INDEX('StB-D1 Besondere Lstg'!$A$1:$N$250,G120,5))&amp;" "&amp;(INDEX('StB-D1 Besondere Lstg'!$A$1:$N$250,(G120+1),5)),IF(AND(Projektgrundlagen!$I$23,(INDEX('HB-D1 Besondere Lstg Land'!$A$1:$O$250,G120,12))=TRUE),(INDEX('HB-D1 Besondere Lstg Land'!$A$1:$O$250,G120,3))&amp;" "&amp;(INDEX('HB-D1 Besondere Lstg Land'!$A$1:$O$250,G120,5))&amp;" "&amp;(INDEX('HB-D1 Besondere Lstg Land'!$A$1:$O$250,(G120+1),5)),IF(AND(Projektgrundlagen!$I$24,(INDEX('HB-D2 Besondere Lstg Bund'!$A$1:$O$272,G120,12)=TRUE)),(INDEX('HB-D2 Besondere Lstg Bund'!$A$1:$O$272,G120,3))&amp;" "&amp;(INDEX('HB-D2 Besondere Lstg Bund'!$A$1:$O$272,G120,5))&amp;" "&amp;(INDEX('HB-D2 Besondere Lstg Bund'!$A$1:$O$272,(G120+1),5)),"")))</f>
        <v/>
      </c>
      <c r="C120" s="1216" t="str">
        <f>IF(AND(Projektgrundlagen!$I$22,(INDEX('StB-D1 Besondere Lstg'!$A$1:$N$250,G120,12))=TRUE),(INDEX('StB-D1 Besondere Lstg'!$A$1:$N$250,G120,7)),"")</f>
        <v/>
      </c>
      <c r="D120" s="1216" t="str">
        <f>IF(AND(Projektgrundlagen!$I$22,(INDEX('StB-D1 Besondere Lstg'!$A$1:$N$250,G120,12))=TRUE),(INDEX('StB-D1 Besondere Lstg'!$A$1:$N$250,G120,8)),IF(AND(Projektgrundlagen!$I$23,(INDEX('HB-D1 Besondere Lstg Land'!$A$1:$O$250,G120,12))=TRUE),(INDEX('HB-D1 Besondere Lstg Land'!$A$1:$O$250,G120,6)),IF(AND(Projektgrundlagen!$I$24,(INDEX('HB-D2 Besondere Lstg Bund'!$A$1:$O$272,G120,12))=TRUE),(INDEX('HB-D2 Besondere Lstg Bund'!$A$1:$O$272,G120,6)),"")))</f>
        <v/>
      </c>
      <c r="E120" s="1216" t="str">
        <f>IF(AND(Projektgrundlagen!$I$22,(INDEX('StB-D1 Besondere Lstg'!$A$1:$N$250,G120,12))=TRUE),(INDEX('StB-D1 Besondere Lstg'!$A$1:$N$250,G120,9)),IF(AND(Projektgrundlagen!$I$23,(INDEX('HB-D1 Besondere Lstg Land'!$A$1:$O$250,G120,12))=TRUE),IF((INDEX('HB-D1 Besondere Lstg Land'!$A$1:$O$253,G120,9))="",(INDEX('HB-D1 Besondere Lstg Land'!$A$1:$O$253,G120,7)),0)+(INDEX('HB-D1 Besondere Lstg Land'!$A$1:$O$253,G120,9)),IF(AND(Projektgrundlagen!$I$24,(INDEX('HB-D2 Besondere Lstg Bund'!$A$1:$O$272,G120,12))=TRUE),IF((INDEX('HB-D2 Besondere Lstg Bund'!$A$1:$O$272,G120,9))="",(INDEX('HB-D2 Besondere Lstg Bund'!$A$1:$O$272,G120,7)),0)+(INDEX('HB-D2 Besondere Lstg Bund'!$A$1:$O$272,G120,9)),"")))</f>
        <v/>
      </c>
      <c r="F120" s="1216" t="str">
        <f>IF(AND(Projektgrundlagen!$I$22,(INDEX('StB-D1 Besondere Lstg'!$A$1:$N$250,G120,12))=TRUE),(INDEX('StB-D1 Besondere Lstg'!$A$1:$N$250,G120,10)),IF(AND(Projektgrundlagen!$I$23,(INDEX('HB-D1 Besondere Lstg Land'!$A$1:$O$250,G120,12))=TRUE),(INDEX('HB-D1 Besondere Lstg Land'!$A$1:$O$250,G120,10)),IF(AND(Projektgrundlagen!$I$24,(INDEX('HB-D2 Besondere Lstg Bund'!$A$1:$O$272,G120,12))=TRUE),(INDEX('HB-D2 Besondere Lstg Bund'!$A$1:$O$272,G120,10)),"")))</f>
        <v/>
      </c>
      <c r="G120">
        <v>74</v>
      </c>
      <c r="H120" s="1225"/>
    </row>
    <row r="121" spans="2:8" ht="14.25">
      <c r="B121" t="str">
        <f>IF(AND(Projektgrundlagen!$I$22,(INDEX('StB-D1 Besondere Lstg'!$A$1:$N$250,G121,12))=TRUE),(INDEX('StB-D1 Besondere Lstg'!$A$1:$N$250,G121,3))&amp;" "&amp;(INDEX('StB-D1 Besondere Lstg'!$A$1:$N$250,G121,5))&amp;" "&amp;(INDEX('StB-D1 Besondere Lstg'!$A$1:$N$250,(G121+1),5)),IF(AND(Projektgrundlagen!$I$23,(INDEX('HB-D1 Besondere Lstg Land'!$A$1:$O$250,G121,12))=TRUE),(INDEX('HB-D1 Besondere Lstg Land'!$A$1:$O$250,G121,3))&amp;" "&amp;(INDEX('HB-D1 Besondere Lstg Land'!$A$1:$O$250,G121,5))&amp;" "&amp;(INDEX('HB-D1 Besondere Lstg Land'!$A$1:$O$250,(G121+1),5)),IF(AND(Projektgrundlagen!$I$24,(INDEX('HB-D2 Besondere Lstg Bund'!$A$1:$O$272,G121,12)=TRUE)),(INDEX('HB-D2 Besondere Lstg Bund'!$A$1:$O$272,G121,3))&amp;" "&amp;(INDEX('HB-D2 Besondere Lstg Bund'!$A$1:$O$272,G121,5))&amp;" "&amp;(INDEX('HB-D2 Besondere Lstg Bund'!$A$1:$O$272,(G121+1),5)),"")))</f>
        <v/>
      </c>
      <c r="C121" s="1216" t="str">
        <f>IF(AND(Projektgrundlagen!$I$22,(INDEX('StB-D1 Besondere Lstg'!$A$1:$N$250,G121,12))=TRUE),(INDEX('StB-D1 Besondere Lstg'!$A$1:$N$250,G121,7)),"")</f>
        <v/>
      </c>
      <c r="D121" s="1216" t="str">
        <f>IF(AND(Projektgrundlagen!$I$22,(INDEX('StB-D1 Besondere Lstg'!$A$1:$N$250,G121,12))=TRUE),(INDEX('StB-D1 Besondere Lstg'!$A$1:$N$250,G121,8)),IF(AND(Projektgrundlagen!$I$23,(INDEX('HB-D1 Besondere Lstg Land'!$A$1:$O$250,G121,12))=TRUE),(INDEX('HB-D1 Besondere Lstg Land'!$A$1:$O$250,G121,6)),IF(AND(Projektgrundlagen!$I$24,(INDEX('HB-D2 Besondere Lstg Bund'!$A$1:$O$272,G121,12))=TRUE),(INDEX('HB-D2 Besondere Lstg Bund'!$A$1:$O$272,G121,6)),"")))</f>
        <v/>
      </c>
      <c r="E121" s="1216" t="str">
        <f>IF(AND(Projektgrundlagen!$I$22,(INDEX('StB-D1 Besondere Lstg'!$A$1:$N$250,G121,12))=TRUE),(INDEX('StB-D1 Besondere Lstg'!$A$1:$N$250,G121,9)),IF(AND(Projektgrundlagen!$I$23,(INDEX('HB-D1 Besondere Lstg Land'!$A$1:$O$250,G121,12))=TRUE),IF((INDEX('HB-D1 Besondere Lstg Land'!$A$1:$O$253,G121,9))="",(INDEX('HB-D1 Besondere Lstg Land'!$A$1:$O$253,G121,7)),0)+(INDEX('HB-D1 Besondere Lstg Land'!$A$1:$O$253,G121,9)),IF(AND(Projektgrundlagen!$I$24,(INDEX('HB-D2 Besondere Lstg Bund'!$A$1:$O$272,G121,12))=TRUE),IF((INDEX('HB-D2 Besondere Lstg Bund'!$A$1:$O$272,G121,9))="",(INDEX('HB-D2 Besondere Lstg Bund'!$A$1:$O$272,G121,7)),0)+(INDEX('HB-D2 Besondere Lstg Bund'!$A$1:$O$272,G121,9)),"")))</f>
        <v/>
      </c>
      <c r="F121" s="1216" t="str">
        <f>IF(AND(Projektgrundlagen!$I$22,(INDEX('StB-D1 Besondere Lstg'!$A$1:$N$250,G121,12))=TRUE),(INDEX('StB-D1 Besondere Lstg'!$A$1:$N$250,G121,10)),IF(AND(Projektgrundlagen!$I$23,(INDEX('HB-D1 Besondere Lstg Land'!$A$1:$O$250,G121,12))=TRUE),(INDEX('HB-D1 Besondere Lstg Land'!$A$1:$O$250,G121,10)),IF(AND(Projektgrundlagen!$I$24,(INDEX('HB-D2 Besondere Lstg Bund'!$A$1:$O$272,G121,12))=TRUE),(INDEX('HB-D2 Besondere Lstg Bund'!$A$1:$O$272,G121,10)),"")))</f>
        <v/>
      </c>
      <c r="G121">
        <v>75</v>
      </c>
      <c r="H121" s="1225"/>
    </row>
    <row r="122" spans="2:8" ht="14.25">
      <c r="B122" t="str">
        <f>IF(AND(Projektgrundlagen!$I$22,(INDEX('StB-D1 Besondere Lstg'!$A$1:$N$250,G122,12))=TRUE),(INDEX('StB-D1 Besondere Lstg'!$A$1:$N$250,G122,3))&amp;" "&amp;(INDEX('StB-D1 Besondere Lstg'!$A$1:$N$250,G122,5))&amp;" "&amp;(INDEX('StB-D1 Besondere Lstg'!$A$1:$N$250,(G122+1),5)),IF(AND(Projektgrundlagen!$I$23,(INDEX('HB-D1 Besondere Lstg Land'!$A$1:$O$250,G122,12))=TRUE),(INDEX('HB-D1 Besondere Lstg Land'!$A$1:$O$250,G122,3))&amp;" "&amp;(INDEX('HB-D1 Besondere Lstg Land'!$A$1:$O$250,G122,5))&amp;" "&amp;(INDEX('HB-D1 Besondere Lstg Land'!$A$1:$O$250,(G122+1),5)),IF(AND(Projektgrundlagen!$I$24,(INDEX('HB-D2 Besondere Lstg Bund'!$A$1:$O$272,G122,12)=TRUE)),(INDEX('HB-D2 Besondere Lstg Bund'!$A$1:$O$272,G122,3))&amp;" "&amp;(INDEX('HB-D2 Besondere Lstg Bund'!$A$1:$O$272,G122,5))&amp;" "&amp;(INDEX('HB-D2 Besondere Lstg Bund'!$A$1:$O$272,(G122+1),5)),"")))</f>
        <v/>
      </c>
      <c r="C122" s="1216" t="str">
        <f>IF(AND(Projektgrundlagen!$I$22,(INDEX('StB-D1 Besondere Lstg'!$A$1:$N$250,G122,12))=TRUE),(INDEX('StB-D1 Besondere Lstg'!$A$1:$N$250,G122,7)),"")</f>
        <v/>
      </c>
      <c r="D122" s="1216" t="str">
        <f>IF(AND(Projektgrundlagen!$I$22,(INDEX('StB-D1 Besondere Lstg'!$A$1:$N$250,G122,12))=TRUE),(INDEX('StB-D1 Besondere Lstg'!$A$1:$N$250,G122,8)),IF(AND(Projektgrundlagen!$I$23,(INDEX('HB-D1 Besondere Lstg Land'!$A$1:$O$250,G122,12))=TRUE),(INDEX('HB-D1 Besondere Lstg Land'!$A$1:$O$250,G122,6)),IF(AND(Projektgrundlagen!$I$24,(INDEX('HB-D2 Besondere Lstg Bund'!$A$1:$O$272,G122,12))=TRUE),(INDEX('HB-D2 Besondere Lstg Bund'!$A$1:$O$272,G122,6)),"")))</f>
        <v/>
      </c>
      <c r="E122" s="1216" t="str">
        <f>IF(AND(Projektgrundlagen!$I$22,(INDEX('StB-D1 Besondere Lstg'!$A$1:$N$250,G122,12))=TRUE),(INDEX('StB-D1 Besondere Lstg'!$A$1:$N$250,G122,9)),IF(AND(Projektgrundlagen!$I$23,(INDEX('HB-D1 Besondere Lstg Land'!$A$1:$O$250,G122,12))=TRUE),IF((INDEX('HB-D1 Besondere Lstg Land'!$A$1:$O$253,G122,9))="",(INDEX('HB-D1 Besondere Lstg Land'!$A$1:$O$253,G122,7)),0)+(INDEX('HB-D1 Besondere Lstg Land'!$A$1:$O$253,G122,9)),IF(AND(Projektgrundlagen!$I$24,(INDEX('HB-D2 Besondere Lstg Bund'!$A$1:$O$272,G122,12))=TRUE),IF((INDEX('HB-D2 Besondere Lstg Bund'!$A$1:$O$272,G122,9))="",(INDEX('HB-D2 Besondere Lstg Bund'!$A$1:$O$272,G122,7)),0)+(INDEX('HB-D2 Besondere Lstg Bund'!$A$1:$O$272,G122,9)),"")))</f>
        <v/>
      </c>
      <c r="F122" s="1216" t="str">
        <f>IF(AND(Projektgrundlagen!$I$22,(INDEX('StB-D1 Besondere Lstg'!$A$1:$N$250,G122,12))=TRUE),(INDEX('StB-D1 Besondere Lstg'!$A$1:$N$250,G122,10)),IF(AND(Projektgrundlagen!$I$23,(INDEX('HB-D1 Besondere Lstg Land'!$A$1:$O$250,G122,12))=TRUE),(INDEX('HB-D1 Besondere Lstg Land'!$A$1:$O$250,G122,10)),IF(AND(Projektgrundlagen!$I$24,(INDEX('HB-D2 Besondere Lstg Bund'!$A$1:$O$272,G122,12))=TRUE),(INDEX('HB-D2 Besondere Lstg Bund'!$A$1:$O$272,G122,10)),"")))</f>
        <v/>
      </c>
      <c r="G122">
        <v>76</v>
      </c>
      <c r="H122" s="1225"/>
    </row>
    <row r="123" spans="2:8" ht="14.25">
      <c r="B123" t="str">
        <f>IF(AND(Projektgrundlagen!$I$22,(INDEX('StB-D1 Besondere Lstg'!$A$1:$N$250,G123,12))=TRUE),(INDEX('StB-D1 Besondere Lstg'!$A$1:$N$250,G123,3))&amp;" "&amp;(INDEX('StB-D1 Besondere Lstg'!$A$1:$N$250,G123,5))&amp;" "&amp;(INDEX('StB-D1 Besondere Lstg'!$A$1:$N$250,(G123+1),5)),IF(AND(Projektgrundlagen!$I$23,(INDEX('HB-D1 Besondere Lstg Land'!$A$1:$O$250,G123,12))=TRUE),(INDEX('HB-D1 Besondere Lstg Land'!$A$1:$O$250,G123,3))&amp;" "&amp;(INDEX('HB-D1 Besondere Lstg Land'!$A$1:$O$250,G123,5))&amp;" "&amp;(INDEX('HB-D1 Besondere Lstg Land'!$A$1:$O$250,(G123+1),5)),IF(AND(Projektgrundlagen!$I$24,(INDEX('HB-D2 Besondere Lstg Bund'!$A$1:$O$272,G123,12)=TRUE)),(INDEX('HB-D2 Besondere Lstg Bund'!$A$1:$O$272,G123,3))&amp;" "&amp;(INDEX('HB-D2 Besondere Lstg Bund'!$A$1:$O$272,G123,5))&amp;" "&amp;(INDEX('HB-D2 Besondere Lstg Bund'!$A$1:$O$272,(G123+1),5)),"")))</f>
        <v/>
      </c>
      <c r="C123" s="1216" t="str">
        <f>IF(AND(Projektgrundlagen!$I$22,(INDEX('StB-D1 Besondere Lstg'!$A$1:$N$250,G123,12))=TRUE),(INDEX('StB-D1 Besondere Lstg'!$A$1:$N$250,G123,7)),"")</f>
        <v/>
      </c>
      <c r="D123" s="1216" t="str">
        <f>IF(AND(Projektgrundlagen!$I$22,(INDEX('StB-D1 Besondere Lstg'!$A$1:$N$250,G123,12))=TRUE),(INDEX('StB-D1 Besondere Lstg'!$A$1:$N$250,G123,8)),IF(AND(Projektgrundlagen!$I$23,(INDEX('HB-D1 Besondere Lstg Land'!$A$1:$O$250,G123,12))=TRUE),(INDEX('HB-D1 Besondere Lstg Land'!$A$1:$O$250,G123,6)),IF(AND(Projektgrundlagen!$I$24,(INDEX('HB-D2 Besondere Lstg Bund'!$A$1:$O$272,G123,12))=TRUE),(INDEX('HB-D2 Besondere Lstg Bund'!$A$1:$O$272,G123,6)),"")))</f>
        <v/>
      </c>
      <c r="E123" s="1216" t="str">
        <f>IF(AND(Projektgrundlagen!$I$22,(INDEX('StB-D1 Besondere Lstg'!$A$1:$N$250,G123,12))=TRUE),(INDEX('StB-D1 Besondere Lstg'!$A$1:$N$250,G123,9)),IF(AND(Projektgrundlagen!$I$23,(INDEX('HB-D1 Besondere Lstg Land'!$A$1:$O$250,G123,12))=TRUE),IF((INDEX('HB-D1 Besondere Lstg Land'!$A$1:$O$253,G123,9))="",(INDEX('HB-D1 Besondere Lstg Land'!$A$1:$O$253,G123,7)),0)+(INDEX('HB-D1 Besondere Lstg Land'!$A$1:$O$253,G123,9)),IF(AND(Projektgrundlagen!$I$24,(INDEX('HB-D2 Besondere Lstg Bund'!$A$1:$O$272,G123,12))=TRUE),IF((INDEX('HB-D2 Besondere Lstg Bund'!$A$1:$O$272,G123,9))="",(INDEX('HB-D2 Besondere Lstg Bund'!$A$1:$O$272,G123,7)),0)+(INDEX('HB-D2 Besondere Lstg Bund'!$A$1:$O$272,G123,9)),"")))</f>
        <v/>
      </c>
      <c r="F123" s="1216" t="str">
        <f>IF(AND(Projektgrundlagen!$I$22,(INDEX('StB-D1 Besondere Lstg'!$A$1:$N$250,G123,12))=TRUE),(INDEX('StB-D1 Besondere Lstg'!$A$1:$N$250,G123,10)),IF(AND(Projektgrundlagen!$I$23,(INDEX('HB-D1 Besondere Lstg Land'!$A$1:$O$250,G123,12))=TRUE),(INDEX('HB-D1 Besondere Lstg Land'!$A$1:$O$250,G123,10)),IF(AND(Projektgrundlagen!$I$24,(INDEX('HB-D2 Besondere Lstg Bund'!$A$1:$O$272,G123,12))=TRUE),(INDEX('HB-D2 Besondere Lstg Bund'!$A$1:$O$272,G123,10)),"")))</f>
        <v/>
      </c>
      <c r="G123">
        <v>77</v>
      </c>
      <c r="H123" s="1225"/>
    </row>
    <row r="124" spans="2:8" ht="14.25">
      <c r="B124" t="str">
        <f>IF(AND(Projektgrundlagen!$I$22,(INDEX('StB-D1 Besondere Lstg'!$A$1:$N$250,G124,12))=TRUE),(INDEX('StB-D1 Besondere Lstg'!$A$1:$N$250,G124,3))&amp;" "&amp;(INDEX('StB-D1 Besondere Lstg'!$A$1:$N$250,G124,5))&amp;" "&amp;(INDEX('StB-D1 Besondere Lstg'!$A$1:$N$250,(G124+1),5)),IF(AND(Projektgrundlagen!$I$23,(INDEX('HB-D1 Besondere Lstg Land'!$A$1:$O$250,G124,12))=TRUE),(INDEX('HB-D1 Besondere Lstg Land'!$A$1:$O$250,G124,3))&amp;" "&amp;(INDEX('HB-D1 Besondere Lstg Land'!$A$1:$O$250,G124,5))&amp;" "&amp;(INDEX('HB-D1 Besondere Lstg Land'!$A$1:$O$250,(G124+1),5)),IF(AND(Projektgrundlagen!$I$24,(INDEX('HB-D2 Besondere Lstg Bund'!$A$1:$O$272,G124,12)=TRUE)),(INDEX('HB-D2 Besondere Lstg Bund'!$A$1:$O$272,G124,3))&amp;" "&amp;(INDEX('HB-D2 Besondere Lstg Bund'!$A$1:$O$272,G124,5))&amp;" "&amp;(INDEX('HB-D2 Besondere Lstg Bund'!$A$1:$O$272,(G124+1),5)),"")))</f>
        <v/>
      </c>
      <c r="C124" s="1216" t="str">
        <f>IF(AND(Projektgrundlagen!$I$22,(INDEX('StB-D1 Besondere Lstg'!$A$1:$N$250,G124,12))=TRUE),(INDEX('StB-D1 Besondere Lstg'!$A$1:$N$250,G124,7)),"")</f>
        <v/>
      </c>
      <c r="D124" s="1216" t="str">
        <f>IF(AND(Projektgrundlagen!$I$22,(INDEX('StB-D1 Besondere Lstg'!$A$1:$N$250,G124,12))=TRUE),(INDEX('StB-D1 Besondere Lstg'!$A$1:$N$250,G124,8)),IF(AND(Projektgrundlagen!$I$23,(INDEX('HB-D1 Besondere Lstg Land'!$A$1:$O$250,G124,12))=TRUE),(INDEX('HB-D1 Besondere Lstg Land'!$A$1:$O$250,G124,6)),IF(AND(Projektgrundlagen!$I$24,(INDEX('HB-D2 Besondere Lstg Bund'!$A$1:$O$272,G124,12))=TRUE),(INDEX('HB-D2 Besondere Lstg Bund'!$A$1:$O$272,G124,6)),"")))</f>
        <v/>
      </c>
      <c r="E124" s="1216" t="str">
        <f>IF(AND(Projektgrundlagen!$I$22,(INDEX('StB-D1 Besondere Lstg'!$A$1:$N$250,G124,12))=TRUE),(INDEX('StB-D1 Besondere Lstg'!$A$1:$N$250,G124,9)),IF(AND(Projektgrundlagen!$I$23,(INDEX('HB-D1 Besondere Lstg Land'!$A$1:$O$250,G124,12))=TRUE),IF((INDEX('HB-D1 Besondere Lstg Land'!$A$1:$O$253,G124,9))="",(INDEX('HB-D1 Besondere Lstg Land'!$A$1:$O$253,G124,7)),0)+(INDEX('HB-D1 Besondere Lstg Land'!$A$1:$O$253,G124,9)),IF(AND(Projektgrundlagen!$I$24,(INDEX('HB-D2 Besondere Lstg Bund'!$A$1:$O$272,G124,12))=TRUE),IF((INDEX('HB-D2 Besondere Lstg Bund'!$A$1:$O$272,G124,9))="",(INDEX('HB-D2 Besondere Lstg Bund'!$A$1:$O$272,G124,7)),0)+(INDEX('HB-D2 Besondere Lstg Bund'!$A$1:$O$272,G124,9)),"")))</f>
        <v/>
      </c>
      <c r="F124" s="1216" t="str">
        <f>IF(AND(Projektgrundlagen!$I$22,(INDEX('StB-D1 Besondere Lstg'!$A$1:$N$250,G124,12))=TRUE),(INDEX('StB-D1 Besondere Lstg'!$A$1:$N$250,G124,10)),IF(AND(Projektgrundlagen!$I$23,(INDEX('HB-D1 Besondere Lstg Land'!$A$1:$O$250,G124,12))=TRUE),(INDEX('HB-D1 Besondere Lstg Land'!$A$1:$O$250,G124,10)),IF(AND(Projektgrundlagen!$I$24,(INDEX('HB-D2 Besondere Lstg Bund'!$A$1:$O$272,G124,12))=TRUE),(INDEX('HB-D2 Besondere Lstg Bund'!$A$1:$O$272,G124,10)),"")))</f>
        <v/>
      </c>
      <c r="G124">
        <v>78</v>
      </c>
      <c r="H124" s="1225"/>
    </row>
    <row r="125" spans="2:8" ht="14.25">
      <c r="B125" t="str">
        <f>IF(AND(Projektgrundlagen!$I$22,(INDEX('StB-D1 Besondere Lstg'!$A$1:$N$250,G125,12))=TRUE),(INDEX('StB-D1 Besondere Lstg'!$A$1:$N$250,G125,3))&amp;" "&amp;(INDEX('StB-D1 Besondere Lstg'!$A$1:$N$250,G125,5))&amp;" "&amp;(INDEX('StB-D1 Besondere Lstg'!$A$1:$N$250,(G125+1),5)),IF(AND(Projektgrundlagen!$I$23,(INDEX('HB-D1 Besondere Lstg Land'!$A$1:$O$250,G125,12))=TRUE),(INDEX('HB-D1 Besondere Lstg Land'!$A$1:$O$250,G125,3))&amp;" "&amp;(INDEX('HB-D1 Besondere Lstg Land'!$A$1:$O$250,G125,5))&amp;" "&amp;(INDEX('HB-D1 Besondere Lstg Land'!$A$1:$O$250,(G125+1),5)),IF(AND(Projektgrundlagen!$I$24,(INDEX('HB-D2 Besondere Lstg Bund'!$A$1:$O$272,G125,12)=TRUE)),(INDEX('HB-D2 Besondere Lstg Bund'!$A$1:$O$272,G125,3))&amp;" "&amp;(INDEX('HB-D2 Besondere Lstg Bund'!$A$1:$O$272,G125,5))&amp;" "&amp;(INDEX('HB-D2 Besondere Lstg Bund'!$A$1:$O$272,(G125+1),5)),"")))</f>
        <v/>
      </c>
      <c r="C125" s="1216" t="str">
        <f>IF(AND(Projektgrundlagen!$I$22,(INDEX('StB-D1 Besondere Lstg'!$A$1:$N$250,G125,12))=TRUE),(INDEX('StB-D1 Besondere Lstg'!$A$1:$N$250,G125,7)),"")</f>
        <v/>
      </c>
      <c r="D125" s="1216" t="str">
        <f>IF(AND(Projektgrundlagen!$I$22,(INDEX('StB-D1 Besondere Lstg'!$A$1:$N$250,G125,12))=TRUE),(INDEX('StB-D1 Besondere Lstg'!$A$1:$N$250,G125,8)),IF(AND(Projektgrundlagen!$I$23,(INDEX('HB-D1 Besondere Lstg Land'!$A$1:$O$250,G125,12))=TRUE),(INDEX('HB-D1 Besondere Lstg Land'!$A$1:$O$250,G125,6)),IF(AND(Projektgrundlagen!$I$24,(INDEX('HB-D2 Besondere Lstg Bund'!$A$1:$O$272,G125,12))=TRUE),(INDEX('HB-D2 Besondere Lstg Bund'!$A$1:$O$272,G125,6)),"")))</f>
        <v/>
      </c>
      <c r="E125" s="1216" t="str">
        <f>IF(AND(Projektgrundlagen!$I$22,(INDEX('StB-D1 Besondere Lstg'!$A$1:$N$250,G125,12))=TRUE),(INDEX('StB-D1 Besondere Lstg'!$A$1:$N$250,G125,9)),IF(AND(Projektgrundlagen!$I$23,(INDEX('HB-D1 Besondere Lstg Land'!$A$1:$O$250,G125,12))=TRUE),IF((INDEX('HB-D1 Besondere Lstg Land'!$A$1:$O$253,G125,9))="",(INDEX('HB-D1 Besondere Lstg Land'!$A$1:$O$253,G125,7)),0)+(INDEX('HB-D1 Besondere Lstg Land'!$A$1:$O$253,G125,9)),IF(AND(Projektgrundlagen!$I$24,(INDEX('HB-D2 Besondere Lstg Bund'!$A$1:$O$272,G125,12))=TRUE),IF((INDEX('HB-D2 Besondere Lstg Bund'!$A$1:$O$272,G125,9))="",(INDEX('HB-D2 Besondere Lstg Bund'!$A$1:$O$272,G125,7)),0)+(INDEX('HB-D2 Besondere Lstg Bund'!$A$1:$O$272,G125,9)),"")))</f>
        <v/>
      </c>
      <c r="F125" s="1216" t="str">
        <f>IF(AND(Projektgrundlagen!$I$22,(INDEX('StB-D1 Besondere Lstg'!$A$1:$N$250,G125,12))=TRUE),(INDEX('StB-D1 Besondere Lstg'!$A$1:$N$250,G125,10)),IF(AND(Projektgrundlagen!$I$23,(INDEX('HB-D1 Besondere Lstg Land'!$A$1:$O$250,G125,12))=TRUE),(INDEX('HB-D1 Besondere Lstg Land'!$A$1:$O$250,G125,10)),IF(AND(Projektgrundlagen!$I$24,(INDEX('HB-D2 Besondere Lstg Bund'!$A$1:$O$272,G125,12))=TRUE),(INDEX('HB-D2 Besondere Lstg Bund'!$A$1:$O$272,G125,10)),"")))</f>
        <v/>
      </c>
      <c r="G125">
        <v>79</v>
      </c>
      <c r="H125" s="1225"/>
    </row>
    <row r="126" spans="2:8" ht="14.25">
      <c r="B126" t="str">
        <f>IF(AND(Projektgrundlagen!$I$22,(INDEX('StB-D1 Besondere Lstg'!$A$1:$N$250,G126,12))=TRUE),(INDEX('StB-D1 Besondere Lstg'!$A$1:$N$250,G126,3))&amp;" "&amp;(INDEX('StB-D1 Besondere Lstg'!$A$1:$N$250,G126,5))&amp;" "&amp;(INDEX('StB-D1 Besondere Lstg'!$A$1:$N$250,(G126+1),5)),IF(AND(Projektgrundlagen!$I$23,(INDEX('HB-D1 Besondere Lstg Land'!$A$1:$O$250,G126,12))=TRUE),(INDEX('HB-D1 Besondere Lstg Land'!$A$1:$O$250,G126,3))&amp;" "&amp;(INDEX('HB-D1 Besondere Lstg Land'!$A$1:$O$250,G126,5))&amp;" "&amp;(INDEX('HB-D1 Besondere Lstg Land'!$A$1:$O$250,(G126+1),5)),IF(AND(Projektgrundlagen!$I$24,(INDEX('HB-D2 Besondere Lstg Bund'!$A$1:$O$272,G126,12)=TRUE)),(INDEX('HB-D2 Besondere Lstg Bund'!$A$1:$O$272,G126,3))&amp;" "&amp;(INDEX('HB-D2 Besondere Lstg Bund'!$A$1:$O$272,G126,5))&amp;" "&amp;(INDEX('HB-D2 Besondere Lstg Bund'!$A$1:$O$272,(G126+1),5)),"")))</f>
        <v/>
      </c>
      <c r="C126" s="1216" t="str">
        <f>IF(AND(Projektgrundlagen!$I$22,(INDEX('StB-D1 Besondere Lstg'!$A$1:$N$250,G126,12))=TRUE),(INDEX('StB-D1 Besondere Lstg'!$A$1:$N$250,G126,7)),"")</f>
        <v/>
      </c>
      <c r="D126" s="1216" t="str">
        <f>IF(AND(Projektgrundlagen!$I$22,(INDEX('StB-D1 Besondere Lstg'!$A$1:$N$250,G126,12))=TRUE),(INDEX('StB-D1 Besondere Lstg'!$A$1:$N$250,G126,8)),IF(AND(Projektgrundlagen!$I$23,(INDEX('HB-D1 Besondere Lstg Land'!$A$1:$O$250,G126,12))=TRUE),(INDEX('HB-D1 Besondere Lstg Land'!$A$1:$O$250,G126,6)),IF(AND(Projektgrundlagen!$I$24,(INDEX('HB-D2 Besondere Lstg Bund'!$A$1:$O$272,G126,12))=TRUE),(INDEX('HB-D2 Besondere Lstg Bund'!$A$1:$O$272,G126,6)),"")))</f>
        <v/>
      </c>
      <c r="E126" s="1216" t="str">
        <f>IF(AND(Projektgrundlagen!$I$22,(INDEX('StB-D1 Besondere Lstg'!$A$1:$N$250,G126,12))=TRUE),(INDEX('StB-D1 Besondere Lstg'!$A$1:$N$250,G126,9)),IF(AND(Projektgrundlagen!$I$23,(INDEX('HB-D1 Besondere Lstg Land'!$A$1:$O$250,G126,12))=TRUE),IF((INDEX('HB-D1 Besondere Lstg Land'!$A$1:$O$253,G126,9))="",(INDEX('HB-D1 Besondere Lstg Land'!$A$1:$O$253,G126,7)),0)+(INDEX('HB-D1 Besondere Lstg Land'!$A$1:$O$253,G126,9)),IF(AND(Projektgrundlagen!$I$24,(INDEX('HB-D2 Besondere Lstg Bund'!$A$1:$O$272,G126,12))=TRUE),IF((INDEX('HB-D2 Besondere Lstg Bund'!$A$1:$O$272,G126,9))="",(INDEX('HB-D2 Besondere Lstg Bund'!$A$1:$O$272,G126,7)),0)+(INDEX('HB-D2 Besondere Lstg Bund'!$A$1:$O$272,G126,9)),"")))</f>
        <v/>
      </c>
      <c r="F126" s="1216" t="str">
        <f>IF(AND(Projektgrundlagen!$I$22,(INDEX('StB-D1 Besondere Lstg'!$A$1:$N$250,G126,12))=TRUE),(INDEX('StB-D1 Besondere Lstg'!$A$1:$N$250,G126,10)),IF(AND(Projektgrundlagen!$I$23,(INDEX('HB-D1 Besondere Lstg Land'!$A$1:$O$250,G126,12))=TRUE),(INDEX('HB-D1 Besondere Lstg Land'!$A$1:$O$250,G126,10)),IF(AND(Projektgrundlagen!$I$24,(INDEX('HB-D2 Besondere Lstg Bund'!$A$1:$O$272,G126,12))=TRUE),(INDEX('HB-D2 Besondere Lstg Bund'!$A$1:$O$272,G126,10)),"")))</f>
        <v/>
      </c>
      <c r="G126">
        <v>80</v>
      </c>
      <c r="H126" s="1225"/>
    </row>
    <row r="127" spans="2:8" ht="14.25">
      <c r="B127" t="str">
        <f>IF(AND(Projektgrundlagen!$I$22,(INDEX('StB-D1 Besondere Lstg'!$A$1:$N$250,G127,12))=TRUE),(INDEX('StB-D1 Besondere Lstg'!$A$1:$N$250,G127,3))&amp;" "&amp;(INDEX('StB-D1 Besondere Lstg'!$A$1:$N$250,G127,5))&amp;" "&amp;(INDEX('StB-D1 Besondere Lstg'!$A$1:$N$250,(G127+1),5)),IF(AND(Projektgrundlagen!$I$23,(INDEX('HB-D1 Besondere Lstg Land'!$A$1:$O$250,G127,12))=TRUE),(INDEX('HB-D1 Besondere Lstg Land'!$A$1:$O$250,G127,3))&amp;" "&amp;(INDEX('HB-D1 Besondere Lstg Land'!$A$1:$O$250,G127,5))&amp;" "&amp;(INDEX('HB-D1 Besondere Lstg Land'!$A$1:$O$250,(G127+1),5)),IF(AND(Projektgrundlagen!$I$24,(INDEX('HB-D2 Besondere Lstg Bund'!$A$1:$O$272,G127,12)=TRUE)),(INDEX('HB-D2 Besondere Lstg Bund'!$A$1:$O$272,G127,3))&amp;" "&amp;(INDEX('HB-D2 Besondere Lstg Bund'!$A$1:$O$272,G127,5))&amp;" "&amp;(INDEX('HB-D2 Besondere Lstg Bund'!$A$1:$O$272,(G127+1),5)),"")))</f>
        <v/>
      </c>
      <c r="C127" s="1216" t="str">
        <f>IF(AND(Projektgrundlagen!$I$22,(INDEX('StB-D1 Besondere Lstg'!$A$1:$N$250,G127,12))=TRUE),(INDEX('StB-D1 Besondere Lstg'!$A$1:$N$250,G127,7)),"")</f>
        <v/>
      </c>
      <c r="D127" s="1216" t="str">
        <f>IF(AND(Projektgrundlagen!$I$22,(INDEX('StB-D1 Besondere Lstg'!$A$1:$N$250,G127,12))=TRUE),(INDEX('StB-D1 Besondere Lstg'!$A$1:$N$250,G127,8)),IF(AND(Projektgrundlagen!$I$23,(INDEX('HB-D1 Besondere Lstg Land'!$A$1:$O$250,G127,12))=TRUE),(INDEX('HB-D1 Besondere Lstg Land'!$A$1:$O$250,G127,6)),IF(AND(Projektgrundlagen!$I$24,(INDEX('HB-D2 Besondere Lstg Bund'!$A$1:$O$272,G127,12))=TRUE),(INDEX('HB-D2 Besondere Lstg Bund'!$A$1:$O$272,G127,6)),"")))</f>
        <v/>
      </c>
      <c r="E127" s="1216" t="str">
        <f>IF(AND(Projektgrundlagen!$I$22,(INDEX('StB-D1 Besondere Lstg'!$A$1:$N$250,G127,12))=TRUE),(INDEX('StB-D1 Besondere Lstg'!$A$1:$N$250,G127,9)),IF(AND(Projektgrundlagen!$I$23,(INDEX('HB-D1 Besondere Lstg Land'!$A$1:$O$250,G127,12))=TRUE),IF((INDEX('HB-D1 Besondere Lstg Land'!$A$1:$O$253,G127,9))="",(INDEX('HB-D1 Besondere Lstg Land'!$A$1:$O$253,G127,7)),0)+(INDEX('HB-D1 Besondere Lstg Land'!$A$1:$O$253,G127,9)),IF(AND(Projektgrundlagen!$I$24,(INDEX('HB-D2 Besondere Lstg Bund'!$A$1:$O$272,G127,12))=TRUE),IF((INDEX('HB-D2 Besondere Lstg Bund'!$A$1:$O$272,G127,9))="",(INDEX('HB-D2 Besondere Lstg Bund'!$A$1:$O$272,G127,7)),0)+(INDEX('HB-D2 Besondere Lstg Bund'!$A$1:$O$272,G127,9)),"")))</f>
        <v/>
      </c>
      <c r="F127" s="1216" t="str">
        <f>IF(AND(Projektgrundlagen!$I$22,(INDEX('StB-D1 Besondere Lstg'!$A$1:$N$250,G127,12))=TRUE),(INDEX('StB-D1 Besondere Lstg'!$A$1:$N$250,G127,10)),IF(AND(Projektgrundlagen!$I$23,(INDEX('HB-D1 Besondere Lstg Land'!$A$1:$O$250,G127,12))=TRUE),(INDEX('HB-D1 Besondere Lstg Land'!$A$1:$O$250,G127,10)),IF(AND(Projektgrundlagen!$I$24,(INDEX('HB-D2 Besondere Lstg Bund'!$A$1:$O$272,G127,12))=TRUE),(INDEX('HB-D2 Besondere Lstg Bund'!$A$1:$O$272,G127,10)),"")))</f>
        <v/>
      </c>
      <c r="G127">
        <v>81</v>
      </c>
      <c r="H127" s="1225"/>
    </row>
    <row r="128" spans="2:8" ht="14.25">
      <c r="B128" t="str">
        <f>IF(AND(Projektgrundlagen!$I$22,(INDEX('StB-D1 Besondere Lstg'!$A$1:$N$250,G128,12))=TRUE),(INDEX('StB-D1 Besondere Lstg'!$A$1:$N$250,G128,3))&amp;" "&amp;(INDEX('StB-D1 Besondere Lstg'!$A$1:$N$250,G128,5))&amp;" "&amp;(INDEX('StB-D1 Besondere Lstg'!$A$1:$N$250,(G128+1),5)),IF(AND(Projektgrundlagen!$I$23,(INDEX('HB-D1 Besondere Lstg Land'!$A$1:$O$250,G128,12))=TRUE),(INDEX('HB-D1 Besondere Lstg Land'!$A$1:$O$250,G128,3))&amp;" "&amp;(INDEX('HB-D1 Besondere Lstg Land'!$A$1:$O$250,G128,5))&amp;" "&amp;(INDEX('HB-D1 Besondere Lstg Land'!$A$1:$O$250,(G128+1),5)),IF(AND(Projektgrundlagen!$I$24,(INDEX('HB-D2 Besondere Lstg Bund'!$A$1:$O$272,G128,12)=TRUE)),(INDEX('HB-D2 Besondere Lstg Bund'!$A$1:$O$272,G128,3))&amp;" "&amp;(INDEX('HB-D2 Besondere Lstg Bund'!$A$1:$O$272,G128,5))&amp;" "&amp;(INDEX('HB-D2 Besondere Lstg Bund'!$A$1:$O$272,(G128+1),5)),"")))</f>
        <v/>
      </c>
      <c r="C128" s="1216" t="str">
        <f>IF(AND(Projektgrundlagen!$I$22,(INDEX('StB-D1 Besondere Lstg'!$A$1:$N$250,G128,12))=TRUE),(INDEX('StB-D1 Besondere Lstg'!$A$1:$N$250,G128,7)),"")</f>
        <v/>
      </c>
      <c r="D128" s="1216" t="str">
        <f>IF(AND(Projektgrundlagen!$I$22,(INDEX('StB-D1 Besondere Lstg'!$A$1:$N$250,G128,12))=TRUE),(INDEX('StB-D1 Besondere Lstg'!$A$1:$N$250,G128,8)),IF(AND(Projektgrundlagen!$I$23,(INDEX('HB-D1 Besondere Lstg Land'!$A$1:$O$250,G128,12))=TRUE),(INDEX('HB-D1 Besondere Lstg Land'!$A$1:$O$250,G128,6)),IF(AND(Projektgrundlagen!$I$24,(INDEX('HB-D2 Besondere Lstg Bund'!$A$1:$O$272,G128,12))=TRUE),(INDEX('HB-D2 Besondere Lstg Bund'!$A$1:$O$272,G128,6)),"")))</f>
        <v/>
      </c>
      <c r="E128" s="1216" t="str">
        <f>IF(AND(Projektgrundlagen!$I$22,(INDEX('StB-D1 Besondere Lstg'!$A$1:$N$250,G128,12))=TRUE),(INDEX('StB-D1 Besondere Lstg'!$A$1:$N$250,G128,9)),IF(AND(Projektgrundlagen!$I$23,(INDEX('HB-D1 Besondere Lstg Land'!$A$1:$O$250,G128,12))=TRUE),IF((INDEX('HB-D1 Besondere Lstg Land'!$A$1:$O$253,G128,9))="",(INDEX('HB-D1 Besondere Lstg Land'!$A$1:$O$253,G128,7)),0)+(INDEX('HB-D1 Besondere Lstg Land'!$A$1:$O$253,G128,9)),IF(AND(Projektgrundlagen!$I$24,(INDEX('HB-D2 Besondere Lstg Bund'!$A$1:$O$272,G128,12))=TRUE),IF((INDEX('HB-D2 Besondere Lstg Bund'!$A$1:$O$272,G128,9))="",(INDEX('HB-D2 Besondere Lstg Bund'!$A$1:$O$272,G128,7)),0)+(INDEX('HB-D2 Besondere Lstg Bund'!$A$1:$O$272,G128,9)),"")))</f>
        <v/>
      </c>
      <c r="F128" s="1216" t="str">
        <f>IF(AND(Projektgrundlagen!$I$22,(INDEX('StB-D1 Besondere Lstg'!$A$1:$N$250,G128,12))=TRUE),(INDEX('StB-D1 Besondere Lstg'!$A$1:$N$250,G128,10)),IF(AND(Projektgrundlagen!$I$23,(INDEX('HB-D1 Besondere Lstg Land'!$A$1:$O$250,G128,12))=TRUE),(INDEX('HB-D1 Besondere Lstg Land'!$A$1:$O$250,G128,10)),IF(AND(Projektgrundlagen!$I$24,(INDEX('HB-D2 Besondere Lstg Bund'!$A$1:$O$272,G128,12))=TRUE),(INDEX('HB-D2 Besondere Lstg Bund'!$A$1:$O$272,G128,10)),"")))</f>
        <v/>
      </c>
      <c r="G128">
        <v>82</v>
      </c>
      <c r="H128" s="1225"/>
    </row>
    <row r="129" spans="2:8" ht="14.25">
      <c r="B129" t="str">
        <f>IF(AND(Projektgrundlagen!$I$22,(INDEX('StB-D1 Besondere Lstg'!$A$1:$N$250,G129,12))=TRUE),(INDEX('StB-D1 Besondere Lstg'!$A$1:$N$250,G129,3))&amp;" "&amp;(INDEX('StB-D1 Besondere Lstg'!$A$1:$N$250,G129,5))&amp;" "&amp;(INDEX('StB-D1 Besondere Lstg'!$A$1:$N$250,(G129+1),5)),IF(AND(Projektgrundlagen!$I$23,(INDEX('HB-D1 Besondere Lstg Land'!$A$1:$O$250,G129,12))=TRUE),(INDEX('HB-D1 Besondere Lstg Land'!$A$1:$O$250,G129,3))&amp;" "&amp;(INDEX('HB-D1 Besondere Lstg Land'!$A$1:$O$250,G129,5))&amp;" "&amp;(INDEX('HB-D1 Besondere Lstg Land'!$A$1:$O$250,(G129+1),5)),IF(AND(Projektgrundlagen!$I$24,(INDEX('HB-D2 Besondere Lstg Bund'!$A$1:$O$272,G129,12)=TRUE)),(INDEX('HB-D2 Besondere Lstg Bund'!$A$1:$O$272,G129,3))&amp;" "&amp;(INDEX('HB-D2 Besondere Lstg Bund'!$A$1:$O$272,G129,5))&amp;" "&amp;(INDEX('HB-D2 Besondere Lstg Bund'!$A$1:$O$272,(G129+1),5)),"")))</f>
        <v/>
      </c>
      <c r="C129" s="1216" t="str">
        <f>IF(AND(Projektgrundlagen!$I$22,(INDEX('StB-D1 Besondere Lstg'!$A$1:$N$250,G129,12))=TRUE),(INDEX('StB-D1 Besondere Lstg'!$A$1:$N$250,G129,7)),"")</f>
        <v/>
      </c>
      <c r="D129" s="1216" t="str">
        <f>IF(AND(Projektgrundlagen!$I$22,(INDEX('StB-D1 Besondere Lstg'!$A$1:$N$250,G129,12))=TRUE),(INDEX('StB-D1 Besondere Lstg'!$A$1:$N$250,G129,8)),IF(AND(Projektgrundlagen!$I$23,(INDEX('HB-D1 Besondere Lstg Land'!$A$1:$O$250,G129,12))=TRUE),(INDEX('HB-D1 Besondere Lstg Land'!$A$1:$O$250,G129,6)),IF(AND(Projektgrundlagen!$I$24,(INDEX('HB-D2 Besondere Lstg Bund'!$A$1:$O$272,G129,12))=TRUE),(INDEX('HB-D2 Besondere Lstg Bund'!$A$1:$O$272,G129,6)),"")))</f>
        <v/>
      </c>
      <c r="E129" s="1216" t="str">
        <f>IF(AND(Projektgrundlagen!$I$22,(INDEX('StB-D1 Besondere Lstg'!$A$1:$N$250,G129,12))=TRUE),(INDEX('StB-D1 Besondere Lstg'!$A$1:$N$250,G129,9)),IF(AND(Projektgrundlagen!$I$23,(INDEX('HB-D1 Besondere Lstg Land'!$A$1:$O$250,G129,12))=TRUE),IF((INDEX('HB-D1 Besondere Lstg Land'!$A$1:$O$253,G129,9))="",(INDEX('HB-D1 Besondere Lstg Land'!$A$1:$O$253,G129,7)),0)+(INDEX('HB-D1 Besondere Lstg Land'!$A$1:$O$253,G129,9)),IF(AND(Projektgrundlagen!$I$24,(INDEX('HB-D2 Besondere Lstg Bund'!$A$1:$O$272,G129,12))=TRUE),IF((INDEX('HB-D2 Besondere Lstg Bund'!$A$1:$O$272,G129,9))="",(INDEX('HB-D2 Besondere Lstg Bund'!$A$1:$O$272,G129,7)),0)+(INDEX('HB-D2 Besondere Lstg Bund'!$A$1:$O$272,G129,9)),"")))</f>
        <v/>
      </c>
      <c r="F129" s="1216" t="str">
        <f>IF(AND(Projektgrundlagen!$I$22,(INDEX('StB-D1 Besondere Lstg'!$A$1:$N$250,G129,12))=TRUE),(INDEX('StB-D1 Besondere Lstg'!$A$1:$N$250,G129,10)),IF(AND(Projektgrundlagen!$I$23,(INDEX('HB-D1 Besondere Lstg Land'!$A$1:$O$250,G129,12))=TRUE),(INDEX('HB-D1 Besondere Lstg Land'!$A$1:$O$250,G129,10)),IF(AND(Projektgrundlagen!$I$24,(INDEX('HB-D2 Besondere Lstg Bund'!$A$1:$O$272,G129,12))=TRUE),(INDEX('HB-D2 Besondere Lstg Bund'!$A$1:$O$272,G129,10)),"")))</f>
        <v/>
      </c>
      <c r="G129">
        <v>83</v>
      </c>
      <c r="H129" s="1225"/>
    </row>
    <row r="130" spans="2:8" ht="14.25">
      <c r="B130" t="str">
        <f>IF(AND(Projektgrundlagen!$I$22,(INDEX('StB-D1 Besondere Lstg'!$A$1:$N$250,G130,12))=TRUE),(INDEX('StB-D1 Besondere Lstg'!$A$1:$N$250,G130,3))&amp;" "&amp;(INDEX('StB-D1 Besondere Lstg'!$A$1:$N$250,G130,5))&amp;" "&amp;(INDEX('StB-D1 Besondere Lstg'!$A$1:$N$250,(G130+1),5)),IF(AND(Projektgrundlagen!$I$23,(INDEX('HB-D1 Besondere Lstg Land'!$A$1:$O$250,G130,12))=TRUE),(INDEX('HB-D1 Besondere Lstg Land'!$A$1:$O$250,G130,3))&amp;" "&amp;(INDEX('HB-D1 Besondere Lstg Land'!$A$1:$O$250,G130,5))&amp;" "&amp;(INDEX('HB-D1 Besondere Lstg Land'!$A$1:$O$250,(G130+1),5)),IF(AND(Projektgrundlagen!$I$24,(INDEX('HB-D2 Besondere Lstg Bund'!$A$1:$O$272,G130,12)=TRUE)),(INDEX('HB-D2 Besondere Lstg Bund'!$A$1:$O$272,G130,3))&amp;" "&amp;(INDEX('HB-D2 Besondere Lstg Bund'!$A$1:$O$272,G130,5))&amp;" "&amp;(INDEX('HB-D2 Besondere Lstg Bund'!$A$1:$O$272,(G130+1),5)),"")))</f>
        <v/>
      </c>
      <c r="C130" s="1216" t="str">
        <f>IF(AND(Projektgrundlagen!$I$22,(INDEX('StB-D1 Besondere Lstg'!$A$1:$N$250,G130,12))=TRUE),(INDEX('StB-D1 Besondere Lstg'!$A$1:$N$250,G130,7)),"")</f>
        <v/>
      </c>
      <c r="D130" s="1216" t="str">
        <f>IF(AND(Projektgrundlagen!$I$22,(INDEX('StB-D1 Besondere Lstg'!$A$1:$N$250,G130,12))=TRUE),(INDEX('StB-D1 Besondere Lstg'!$A$1:$N$250,G130,8)),IF(AND(Projektgrundlagen!$I$23,(INDEX('HB-D1 Besondere Lstg Land'!$A$1:$O$250,G130,12))=TRUE),(INDEX('HB-D1 Besondere Lstg Land'!$A$1:$O$250,G130,6)),IF(AND(Projektgrundlagen!$I$24,(INDEX('HB-D2 Besondere Lstg Bund'!$A$1:$O$272,G130,12))=TRUE),(INDEX('HB-D2 Besondere Lstg Bund'!$A$1:$O$272,G130,6)),"")))</f>
        <v/>
      </c>
      <c r="E130" s="1216" t="str">
        <f>IF(AND(Projektgrundlagen!$I$22,(INDEX('StB-D1 Besondere Lstg'!$A$1:$N$250,G130,12))=TRUE),(INDEX('StB-D1 Besondere Lstg'!$A$1:$N$250,G130,9)),IF(AND(Projektgrundlagen!$I$23,(INDEX('HB-D1 Besondere Lstg Land'!$A$1:$O$250,G130,12))=TRUE),IF((INDEX('HB-D1 Besondere Lstg Land'!$A$1:$O$253,G130,9))="",(INDEX('HB-D1 Besondere Lstg Land'!$A$1:$O$253,G130,7)),0)+(INDEX('HB-D1 Besondere Lstg Land'!$A$1:$O$253,G130,9)),IF(AND(Projektgrundlagen!$I$24,(INDEX('HB-D2 Besondere Lstg Bund'!$A$1:$O$272,G130,12))=TRUE),IF((INDEX('HB-D2 Besondere Lstg Bund'!$A$1:$O$272,G130,9))="",(INDEX('HB-D2 Besondere Lstg Bund'!$A$1:$O$272,G130,7)),0)+(INDEX('HB-D2 Besondere Lstg Bund'!$A$1:$O$272,G130,9)),"")))</f>
        <v/>
      </c>
      <c r="F130" s="1216" t="str">
        <f>IF(AND(Projektgrundlagen!$I$22,(INDEX('StB-D1 Besondere Lstg'!$A$1:$N$250,G130,12))=TRUE),(INDEX('StB-D1 Besondere Lstg'!$A$1:$N$250,G130,10)),IF(AND(Projektgrundlagen!$I$23,(INDEX('HB-D1 Besondere Lstg Land'!$A$1:$O$250,G130,12))=TRUE),(INDEX('HB-D1 Besondere Lstg Land'!$A$1:$O$250,G130,10)),IF(AND(Projektgrundlagen!$I$24,(INDEX('HB-D2 Besondere Lstg Bund'!$A$1:$O$272,G130,12))=TRUE),(INDEX('HB-D2 Besondere Lstg Bund'!$A$1:$O$272,G130,10)),"")))</f>
        <v/>
      </c>
      <c r="G130">
        <v>84</v>
      </c>
      <c r="H130" s="1225"/>
    </row>
    <row r="131" spans="2:8" ht="14.25">
      <c r="B131" t="str">
        <f>IF(AND(Projektgrundlagen!$I$22,(INDEX('StB-D1 Besondere Lstg'!$A$1:$N$250,G131,12))=TRUE),(INDEX('StB-D1 Besondere Lstg'!$A$1:$N$250,G131,3))&amp;" "&amp;(INDEX('StB-D1 Besondere Lstg'!$A$1:$N$250,G131,5))&amp;" "&amp;(INDEX('StB-D1 Besondere Lstg'!$A$1:$N$250,(G131+1),5)),IF(AND(Projektgrundlagen!$I$23,(INDEX('HB-D1 Besondere Lstg Land'!$A$1:$O$250,G131,12))=TRUE),(INDEX('HB-D1 Besondere Lstg Land'!$A$1:$O$250,G131,3))&amp;" "&amp;(INDEX('HB-D1 Besondere Lstg Land'!$A$1:$O$250,G131,5))&amp;" "&amp;(INDEX('HB-D1 Besondere Lstg Land'!$A$1:$O$250,(G131+1),5)),IF(AND(Projektgrundlagen!$I$24,(INDEX('HB-D2 Besondere Lstg Bund'!$A$1:$O$272,G131,12)=TRUE)),(INDEX('HB-D2 Besondere Lstg Bund'!$A$1:$O$272,G131,3))&amp;" "&amp;(INDEX('HB-D2 Besondere Lstg Bund'!$A$1:$O$272,G131,5))&amp;" "&amp;(INDEX('HB-D2 Besondere Lstg Bund'!$A$1:$O$272,(G131+1),5)),"")))</f>
        <v/>
      </c>
      <c r="C131" s="1216" t="str">
        <f>IF(AND(Projektgrundlagen!$I$22,(INDEX('StB-D1 Besondere Lstg'!$A$1:$N$250,G131,12))=TRUE),(INDEX('StB-D1 Besondere Lstg'!$A$1:$N$250,G131,7)),"")</f>
        <v/>
      </c>
      <c r="D131" s="1216" t="str">
        <f>IF(AND(Projektgrundlagen!$I$22,(INDEX('StB-D1 Besondere Lstg'!$A$1:$N$250,G131,12))=TRUE),(INDEX('StB-D1 Besondere Lstg'!$A$1:$N$250,G131,8)),IF(AND(Projektgrundlagen!$I$23,(INDEX('HB-D1 Besondere Lstg Land'!$A$1:$O$250,G131,12))=TRUE),(INDEX('HB-D1 Besondere Lstg Land'!$A$1:$O$250,G131,6)),IF(AND(Projektgrundlagen!$I$24,(INDEX('HB-D2 Besondere Lstg Bund'!$A$1:$O$272,G131,12))=TRUE),(INDEX('HB-D2 Besondere Lstg Bund'!$A$1:$O$272,G131,6)),"")))</f>
        <v/>
      </c>
      <c r="E131" s="1216" t="str">
        <f>IF(AND(Projektgrundlagen!$I$22,(INDEX('StB-D1 Besondere Lstg'!$A$1:$N$250,G131,12))=TRUE),(INDEX('StB-D1 Besondere Lstg'!$A$1:$N$250,G131,9)),IF(AND(Projektgrundlagen!$I$23,(INDEX('HB-D1 Besondere Lstg Land'!$A$1:$O$250,G131,12))=TRUE),IF((INDEX('HB-D1 Besondere Lstg Land'!$A$1:$O$253,G131,9))="",(INDEX('HB-D1 Besondere Lstg Land'!$A$1:$O$253,G131,7)),0)+(INDEX('HB-D1 Besondere Lstg Land'!$A$1:$O$253,G131,9)),IF(AND(Projektgrundlagen!$I$24,(INDEX('HB-D2 Besondere Lstg Bund'!$A$1:$O$272,G131,12))=TRUE),IF((INDEX('HB-D2 Besondere Lstg Bund'!$A$1:$O$272,G131,9))="",(INDEX('HB-D2 Besondere Lstg Bund'!$A$1:$O$272,G131,7)),0)+(INDEX('HB-D2 Besondere Lstg Bund'!$A$1:$O$272,G131,9)),"")))</f>
        <v/>
      </c>
      <c r="F131" s="1216" t="str">
        <f>IF(AND(Projektgrundlagen!$I$22,(INDEX('StB-D1 Besondere Lstg'!$A$1:$N$250,G131,12))=TRUE),(INDEX('StB-D1 Besondere Lstg'!$A$1:$N$250,G131,10)),IF(AND(Projektgrundlagen!$I$23,(INDEX('HB-D1 Besondere Lstg Land'!$A$1:$O$250,G131,12))=TRUE),(INDEX('HB-D1 Besondere Lstg Land'!$A$1:$O$250,G131,10)),IF(AND(Projektgrundlagen!$I$24,(INDEX('HB-D2 Besondere Lstg Bund'!$A$1:$O$272,G131,12))=TRUE),(INDEX('HB-D2 Besondere Lstg Bund'!$A$1:$O$272,G131,10)),"")))</f>
        <v/>
      </c>
      <c r="G131">
        <v>85</v>
      </c>
      <c r="H131" s="1225"/>
    </row>
    <row r="132" spans="2:8" ht="14.25">
      <c r="B132" t="str">
        <f>IF(AND(Projektgrundlagen!$I$22,(INDEX('StB-D1 Besondere Lstg'!$A$1:$N$250,G132,12))=TRUE),(INDEX('StB-D1 Besondere Lstg'!$A$1:$N$250,G132,3))&amp;" "&amp;(INDEX('StB-D1 Besondere Lstg'!$A$1:$N$250,G132,5))&amp;" "&amp;(INDEX('StB-D1 Besondere Lstg'!$A$1:$N$250,(G132+1),5)),IF(AND(Projektgrundlagen!$I$23,(INDEX('HB-D1 Besondere Lstg Land'!$A$1:$O$250,G132,12))=TRUE),(INDEX('HB-D1 Besondere Lstg Land'!$A$1:$O$250,G132,3))&amp;" "&amp;(INDEX('HB-D1 Besondere Lstg Land'!$A$1:$O$250,G132,5))&amp;" "&amp;(INDEX('HB-D1 Besondere Lstg Land'!$A$1:$O$250,(G132+1),5)),IF(AND(Projektgrundlagen!$I$24,(INDEX('HB-D2 Besondere Lstg Bund'!$A$1:$O$272,G132,12)=TRUE)),(INDEX('HB-D2 Besondere Lstg Bund'!$A$1:$O$272,G132,3))&amp;" "&amp;(INDEX('HB-D2 Besondere Lstg Bund'!$A$1:$O$272,G132,5))&amp;" "&amp;(INDEX('HB-D2 Besondere Lstg Bund'!$A$1:$O$272,(G132+1),5)),"")))</f>
        <v/>
      </c>
      <c r="C132" s="1216" t="str">
        <f>IF(AND(Projektgrundlagen!$I$22,(INDEX('StB-D1 Besondere Lstg'!$A$1:$N$250,G132,12))=TRUE),(INDEX('StB-D1 Besondere Lstg'!$A$1:$N$250,G132,7)),"")</f>
        <v/>
      </c>
      <c r="D132" s="1216" t="str">
        <f>IF(AND(Projektgrundlagen!$I$22,(INDEX('StB-D1 Besondere Lstg'!$A$1:$N$250,G132,12))=TRUE),(INDEX('StB-D1 Besondere Lstg'!$A$1:$N$250,G132,8)),IF(AND(Projektgrundlagen!$I$23,(INDEX('HB-D1 Besondere Lstg Land'!$A$1:$O$250,G132,12))=TRUE),(INDEX('HB-D1 Besondere Lstg Land'!$A$1:$O$250,G132,6)),IF(AND(Projektgrundlagen!$I$24,(INDEX('HB-D2 Besondere Lstg Bund'!$A$1:$O$272,G132,12))=TRUE),(INDEX('HB-D2 Besondere Lstg Bund'!$A$1:$O$272,G132,6)),"")))</f>
        <v/>
      </c>
      <c r="E132" s="1216" t="str">
        <f>IF(AND(Projektgrundlagen!$I$22,(INDEX('StB-D1 Besondere Lstg'!$A$1:$N$250,G132,12))=TRUE),(INDEX('StB-D1 Besondere Lstg'!$A$1:$N$250,G132,9)),IF(AND(Projektgrundlagen!$I$23,(INDEX('HB-D1 Besondere Lstg Land'!$A$1:$O$250,G132,12))=TRUE),IF((INDEX('HB-D1 Besondere Lstg Land'!$A$1:$O$253,G132,9))="",(INDEX('HB-D1 Besondere Lstg Land'!$A$1:$O$253,G132,7)),0)+(INDEX('HB-D1 Besondere Lstg Land'!$A$1:$O$253,G132,9)),IF(AND(Projektgrundlagen!$I$24,(INDEX('HB-D2 Besondere Lstg Bund'!$A$1:$O$272,G132,12))=TRUE),IF((INDEX('HB-D2 Besondere Lstg Bund'!$A$1:$O$272,G132,9))="",(INDEX('HB-D2 Besondere Lstg Bund'!$A$1:$O$272,G132,7)),0)+(INDEX('HB-D2 Besondere Lstg Bund'!$A$1:$O$272,G132,9)),"")))</f>
        <v/>
      </c>
      <c r="F132" s="1216" t="str">
        <f>IF(AND(Projektgrundlagen!$I$22,(INDEX('StB-D1 Besondere Lstg'!$A$1:$N$250,G132,12))=TRUE),(INDEX('StB-D1 Besondere Lstg'!$A$1:$N$250,G132,10)),IF(AND(Projektgrundlagen!$I$23,(INDEX('HB-D1 Besondere Lstg Land'!$A$1:$O$250,G132,12))=TRUE),(INDEX('HB-D1 Besondere Lstg Land'!$A$1:$O$250,G132,10)),IF(AND(Projektgrundlagen!$I$24,(INDEX('HB-D2 Besondere Lstg Bund'!$A$1:$O$272,G132,12))=TRUE),(INDEX('HB-D2 Besondere Lstg Bund'!$A$1:$O$272,G132,10)),"")))</f>
        <v/>
      </c>
      <c r="G132">
        <v>86</v>
      </c>
      <c r="H132" s="1225"/>
    </row>
    <row r="133" spans="2:8" ht="14.25">
      <c r="B133" t="str">
        <f>IF(AND(Projektgrundlagen!$I$22,(INDEX('StB-D1 Besondere Lstg'!$A$1:$N$250,G133,12))=TRUE),(INDEX('StB-D1 Besondere Lstg'!$A$1:$N$250,G133,3))&amp;" "&amp;(INDEX('StB-D1 Besondere Lstg'!$A$1:$N$250,G133,5))&amp;" "&amp;(INDEX('StB-D1 Besondere Lstg'!$A$1:$N$250,(G133+1),5)),IF(AND(Projektgrundlagen!$I$23,(INDEX('HB-D1 Besondere Lstg Land'!$A$1:$O$250,G133,12))=TRUE),(INDEX('HB-D1 Besondere Lstg Land'!$A$1:$O$250,G133,3))&amp;" "&amp;(INDEX('HB-D1 Besondere Lstg Land'!$A$1:$O$250,G133,5))&amp;" "&amp;(INDEX('HB-D1 Besondere Lstg Land'!$A$1:$O$250,(G133+1),5)),IF(AND(Projektgrundlagen!$I$24,(INDEX('HB-D2 Besondere Lstg Bund'!$A$1:$O$272,G133,12)=TRUE)),(INDEX('HB-D2 Besondere Lstg Bund'!$A$1:$O$272,G133,3))&amp;" "&amp;(INDEX('HB-D2 Besondere Lstg Bund'!$A$1:$O$272,G133,5))&amp;" "&amp;(INDEX('HB-D2 Besondere Lstg Bund'!$A$1:$O$272,(G133+1),5)),"")))</f>
        <v/>
      </c>
      <c r="C133" s="1216" t="str">
        <f>IF(AND(Projektgrundlagen!$I$22,(INDEX('StB-D1 Besondere Lstg'!$A$1:$N$250,G133,12))=TRUE),(INDEX('StB-D1 Besondere Lstg'!$A$1:$N$250,G133,7)),"")</f>
        <v/>
      </c>
      <c r="D133" s="1216" t="str">
        <f>IF(AND(Projektgrundlagen!$I$22,(INDEX('StB-D1 Besondere Lstg'!$A$1:$N$250,G133,12))=TRUE),(INDEX('StB-D1 Besondere Lstg'!$A$1:$N$250,G133,8)),IF(AND(Projektgrundlagen!$I$23,(INDEX('HB-D1 Besondere Lstg Land'!$A$1:$O$250,G133,12))=TRUE),(INDEX('HB-D1 Besondere Lstg Land'!$A$1:$O$250,G133,6)),IF(AND(Projektgrundlagen!$I$24,(INDEX('HB-D2 Besondere Lstg Bund'!$A$1:$O$272,G133,12))=TRUE),(INDEX('HB-D2 Besondere Lstg Bund'!$A$1:$O$272,G133,6)),"")))</f>
        <v/>
      </c>
      <c r="E133" s="1216" t="str">
        <f>IF(AND(Projektgrundlagen!$I$22,(INDEX('StB-D1 Besondere Lstg'!$A$1:$N$250,G133,12))=TRUE),(INDEX('StB-D1 Besondere Lstg'!$A$1:$N$250,G133,9)),IF(AND(Projektgrundlagen!$I$23,(INDEX('HB-D1 Besondere Lstg Land'!$A$1:$O$250,G133,12))=TRUE),IF((INDEX('HB-D1 Besondere Lstg Land'!$A$1:$O$253,G133,9))="",(INDEX('HB-D1 Besondere Lstg Land'!$A$1:$O$253,G133,7)),0)+(INDEX('HB-D1 Besondere Lstg Land'!$A$1:$O$253,G133,9)),IF(AND(Projektgrundlagen!$I$24,(INDEX('HB-D2 Besondere Lstg Bund'!$A$1:$O$272,G133,12))=TRUE),IF((INDEX('HB-D2 Besondere Lstg Bund'!$A$1:$O$272,G133,9))="",(INDEX('HB-D2 Besondere Lstg Bund'!$A$1:$O$272,G133,7)),0)+(INDEX('HB-D2 Besondere Lstg Bund'!$A$1:$O$272,G133,9)),"")))</f>
        <v/>
      </c>
      <c r="F133" s="1216" t="str">
        <f>IF(AND(Projektgrundlagen!$I$22,(INDEX('StB-D1 Besondere Lstg'!$A$1:$N$250,G133,12))=TRUE),(INDEX('StB-D1 Besondere Lstg'!$A$1:$N$250,G133,10)),IF(AND(Projektgrundlagen!$I$23,(INDEX('HB-D1 Besondere Lstg Land'!$A$1:$O$250,G133,12))=TRUE),(INDEX('HB-D1 Besondere Lstg Land'!$A$1:$O$250,G133,10)),IF(AND(Projektgrundlagen!$I$24,(INDEX('HB-D2 Besondere Lstg Bund'!$A$1:$O$272,G133,12))=TRUE),(INDEX('HB-D2 Besondere Lstg Bund'!$A$1:$O$272,G133,10)),"")))</f>
        <v/>
      </c>
      <c r="G133">
        <v>87</v>
      </c>
      <c r="H133" s="1225"/>
    </row>
    <row r="134" spans="2:8" ht="14.25">
      <c r="B134" t="str">
        <f>IF(AND(Projektgrundlagen!$I$22,(INDEX('StB-D1 Besondere Lstg'!$A$1:$N$250,G134,12))=TRUE),(INDEX('StB-D1 Besondere Lstg'!$A$1:$N$250,G134,3))&amp;" "&amp;(INDEX('StB-D1 Besondere Lstg'!$A$1:$N$250,G134,5))&amp;" "&amp;(INDEX('StB-D1 Besondere Lstg'!$A$1:$N$250,(G134+1),5)),IF(AND(Projektgrundlagen!$I$23,(INDEX('HB-D1 Besondere Lstg Land'!$A$1:$O$250,G134,12))=TRUE),(INDEX('HB-D1 Besondere Lstg Land'!$A$1:$O$250,G134,3))&amp;" "&amp;(INDEX('HB-D1 Besondere Lstg Land'!$A$1:$O$250,G134,5))&amp;" "&amp;(INDEX('HB-D1 Besondere Lstg Land'!$A$1:$O$250,(G134+1),5)),IF(AND(Projektgrundlagen!$I$24,(INDEX('HB-D2 Besondere Lstg Bund'!$A$1:$O$272,G134,12)=TRUE)),(INDEX('HB-D2 Besondere Lstg Bund'!$A$1:$O$272,G134,3))&amp;" "&amp;(INDEX('HB-D2 Besondere Lstg Bund'!$A$1:$O$272,G134,5))&amp;" "&amp;(INDEX('HB-D2 Besondere Lstg Bund'!$A$1:$O$272,(G134+1),5)),"")))</f>
        <v/>
      </c>
      <c r="C134" s="1216" t="str">
        <f>IF(AND(Projektgrundlagen!$I$22,(INDEX('StB-D1 Besondere Lstg'!$A$1:$N$250,G134,12))=TRUE),(INDEX('StB-D1 Besondere Lstg'!$A$1:$N$250,G134,7)),"")</f>
        <v/>
      </c>
      <c r="D134" s="1216" t="str">
        <f>IF(AND(Projektgrundlagen!$I$22,(INDEX('StB-D1 Besondere Lstg'!$A$1:$N$250,G134,12))=TRUE),(INDEX('StB-D1 Besondere Lstg'!$A$1:$N$250,G134,8)),IF(AND(Projektgrundlagen!$I$23,(INDEX('HB-D1 Besondere Lstg Land'!$A$1:$O$250,G134,12))=TRUE),(INDEX('HB-D1 Besondere Lstg Land'!$A$1:$O$250,G134,6)),IF(AND(Projektgrundlagen!$I$24,(INDEX('HB-D2 Besondere Lstg Bund'!$A$1:$O$272,G134,12))=TRUE),(INDEX('HB-D2 Besondere Lstg Bund'!$A$1:$O$272,G134,6)),"")))</f>
        <v/>
      </c>
      <c r="E134" s="1216" t="str">
        <f>IF(AND(Projektgrundlagen!$I$22,(INDEX('StB-D1 Besondere Lstg'!$A$1:$N$250,G134,12))=TRUE),(INDEX('StB-D1 Besondere Lstg'!$A$1:$N$250,G134,9)),IF(AND(Projektgrundlagen!$I$23,(INDEX('HB-D1 Besondere Lstg Land'!$A$1:$O$250,G134,12))=TRUE),IF((INDEX('HB-D1 Besondere Lstg Land'!$A$1:$O$253,G134,9))="",(INDEX('HB-D1 Besondere Lstg Land'!$A$1:$O$253,G134,7)),0)+(INDEX('HB-D1 Besondere Lstg Land'!$A$1:$O$253,G134,9)),IF(AND(Projektgrundlagen!$I$24,(INDEX('HB-D2 Besondere Lstg Bund'!$A$1:$O$272,G134,12))=TRUE),IF((INDEX('HB-D2 Besondere Lstg Bund'!$A$1:$O$272,G134,9))="",(INDEX('HB-D2 Besondere Lstg Bund'!$A$1:$O$272,G134,7)),0)+(INDEX('HB-D2 Besondere Lstg Bund'!$A$1:$O$272,G134,9)),"")))</f>
        <v/>
      </c>
      <c r="F134" s="1216" t="str">
        <f>IF(AND(Projektgrundlagen!$I$22,(INDEX('StB-D1 Besondere Lstg'!$A$1:$N$250,G134,12))=TRUE),(INDEX('StB-D1 Besondere Lstg'!$A$1:$N$250,G134,10)),IF(AND(Projektgrundlagen!$I$23,(INDEX('HB-D1 Besondere Lstg Land'!$A$1:$O$250,G134,12))=TRUE),(INDEX('HB-D1 Besondere Lstg Land'!$A$1:$O$250,G134,10)),IF(AND(Projektgrundlagen!$I$24,(INDEX('HB-D2 Besondere Lstg Bund'!$A$1:$O$272,G134,12))=TRUE),(INDEX('HB-D2 Besondere Lstg Bund'!$A$1:$O$272,G134,10)),"")))</f>
        <v/>
      </c>
      <c r="G134">
        <v>88</v>
      </c>
      <c r="H134" s="1225"/>
    </row>
    <row r="135" spans="2:8" ht="14.25">
      <c r="B135" t="str">
        <f>IF(AND(Projektgrundlagen!$I$22,(INDEX('StB-D1 Besondere Lstg'!$A$1:$N$250,G135,12))=TRUE),(INDEX('StB-D1 Besondere Lstg'!$A$1:$N$250,G135,3))&amp;" "&amp;(INDEX('StB-D1 Besondere Lstg'!$A$1:$N$250,G135,5))&amp;" "&amp;(INDEX('StB-D1 Besondere Lstg'!$A$1:$N$250,(G135+1),5)),IF(AND(Projektgrundlagen!$I$23,(INDEX('HB-D1 Besondere Lstg Land'!$A$1:$O$250,G135,12))=TRUE),(INDEX('HB-D1 Besondere Lstg Land'!$A$1:$O$250,G135,3))&amp;" "&amp;(INDEX('HB-D1 Besondere Lstg Land'!$A$1:$O$250,G135,5))&amp;" "&amp;(INDEX('HB-D1 Besondere Lstg Land'!$A$1:$O$250,(G135+1),5)),IF(AND(Projektgrundlagen!$I$24,(INDEX('HB-D2 Besondere Lstg Bund'!$A$1:$O$272,G135,12)=TRUE)),(INDEX('HB-D2 Besondere Lstg Bund'!$A$1:$O$272,G135,3))&amp;" "&amp;(INDEX('HB-D2 Besondere Lstg Bund'!$A$1:$O$272,G135,5))&amp;" "&amp;(INDEX('HB-D2 Besondere Lstg Bund'!$A$1:$O$272,(G135+1),5)),"")))</f>
        <v/>
      </c>
      <c r="C135" s="1216" t="str">
        <f>IF(AND(Projektgrundlagen!$I$22,(INDEX('StB-D1 Besondere Lstg'!$A$1:$N$250,G135,12))=TRUE),(INDEX('StB-D1 Besondere Lstg'!$A$1:$N$250,G135,7)),"")</f>
        <v/>
      </c>
      <c r="D135" s="1216" t="str">
        <f>IF(AND(Projektgrundlagen!$I$22,(INDEX('StB-D1 Besondere Lstg'!$A$1:$N$250,G135,12))=TRUE),(INDEX('StB-D1 Besondere Lstg'!$A$1:$N$250,G135,8)),IF(AND(Projektgrundlagen!$I$23,(INDEX('HB-D1 Besondere Lstg Land'!$A$1:$O$250,G135,12))=TRUE),(INDEX('HB-D1 Besondere Lstg Land'!$A$1:$O$250,G135,6)),IF(AND(Projektgrundlagen!$I$24,(INDEX('HB-D2 Besondere Lstg Bund'!$A$1:$O$272,G135,12))=TRUE),(INDEX('HB-D2 Besondere Lstg Bund'!$A$1:$O$272,G135,6)),"")))</f>
        <v/>
      </c>
      <c r="E135" s="1216" t="str">
        <f>IF(AND(Projektgrundlagen!$I$22,(INDEX('StB-D1 Besondere Lstg'!$A$1:$N$250,G135,12))=TRUE),(INDEX('StB-D1 Besondere Lstg'!$A$1:$N$250,G135,9)),IF(AND(Projektgrundlagen!$I$23,(INDEX('HB-D1 Besondere Lstg Land'!$A$1:$O$250,G135,12))=TRUE),IF((INDEX('HB-D1 Besondere Lstg Land'!$A$1:$O$253,G135,9))="",(INDEX('HB-D1 Besondere Lstg Land'!$A$1:$O$253,G135,7)),0)+(INDEX('HB-D1 Besondere Lstg Land'!$A$1:$O$253,G135,9)),IF(AND(Projektgrundlagen!$I$24,(INDEX('HB-D2 Besondere Lstg Bund'!$A$1:$O$272,G135,12))=TRUE),IF((INDEX('HB-D2 Besondere Lstg Bund'!$A$1:$O$272,G135,9))="",(INDEX('HB-D2 Besondere Lstg Bund'!$A$1:$O$272,G135,7)),0)+(INDEX('HB-D2 Besondere Lstg Bund'!$A$1:$O$272,G135,9)),"")))</f>
        <v/>
      </c>
      <c r="F135" s="1216" t="str">
        <f>IF(AND(Projektgrundlagen!$I$22,(INDEX('StB-D1 Besondere Lstg'!$A$1:$N$250,G135,12))=TRUE),(INDEX('StB-D1 Besondere Lstg'!$A$1:$N$250,G135,10)),IF(AND(Projektgrundlagen!$I$23,(INDEX('HB-D1 Besondere Lstg Land'!$A$1:$O$250,G135,12))=TRUE),(INDEX('HB-D1 Besondere Lstg Land'!$A$1:$O$250,G135,10)),IF(AND(Projektgrundlagen!$I$24,(INDEX('HB-D2 Besondere Lstg Bund'!$A$1:$O$272,G135,12))=TRUE),(INDEX('HB-D2 Besondere Lstg Bund'!$A$1:$O$272,G135,10)),"")))</f>
        <v/>
      </c>
      <c r="G135">
        <v>89</v>
      </c>
      <c r="H135" s="1225"/>
    </row>
    <row r="136" spans="2:8" ht="14.25">
      <c r="B136" t="str">
        <f>IF(AND(Projektgrundlagen!$I$22,(INDEX('StB-D1 Besondere Lstg'!$A$1:$N$250,G136,12))=TRUE),(INDEX('StB-D1 Besondere Lstg'!$A$1:$N$250,G136,3))&amp;" "&amp;(INDEX('StB-D1 Besondere Lstg'!$A$1:$N$250,G136,5))&amp;" "&amp;(INDEX('StB-D1 Besondere Lstg'!$A$1:$N$250,(G136+1),5)),IF(AND(Projektgrundlagen!$I$23,(INDEX('HB-D1 Besondere Lstg Land'!$A$1:$O$250,G136,12))=TRUE),(INDEX('HB-D1 Besondere Lstg Land'!$A$1:$O$250,G136,3))&amp;" "&amp;(INDEX('HB-D1 Besondere Lstg Land'!$A$1:$O$250,G136,5))&amp;" "&amp;(INDEX('HB-D1 Besondere Lstg Land'!$A$1:$O$250,(G136+1),5)),IF(AND(Projektgrundlagen!$I$24,(INDEX('HB-D2 Besondere Lstg Bund'!$A$1:$O$272,G136,12)=TRUE)),(INDEX('HB-D2 Besondere Lstg Bund'!$A$1:$O$272,G136,3))&amp;" "&amp;(INDEX('HB-D2 Besondere Lstg Bund'!$A$1:$O$272,G136,5))&amp;" "&amp;(INDEX('HB-D2 Besondere Lstg Bund'!$A$1:$O$272,(G136+1),5)),"")))</f>
        <v/>
      </c>
      <c r="C136" s="1216" t="str">
        <f>IF(AND(Projektgrundlagen!$I$22,(INDEX('StB-D1 Besondere Lstg'!$A$1:$N$250,G136,12))=TRUE),(INDEX('StB-D1 Besondere Lstg'!$A$1:$N$250,G136,7)),"")</f>
        <v/>
      </c>
      <c r="D136" s="1216" t="str">
        <f>IF(AND(Projektgrundlagen!$I$22,(INDEX('StB-D1 Besondere Lstg'!$A$1:$N$250,G136,12))=TRUE),(INDEX('StB-D1 Besondere Lstg'!$A$1:$N$250,G136,8)),IF(AND(Projektgrundlagen!$I$23,(INDEX('HB-D1 Besondere Lstg Land'!$A$1:$O$250,G136,12))=TRUE),(INDEX('HB-D1 Besondere Lstg Land'!$A$1:$O$250,G136,6)),IF(AND(Projektgrundlagen!$I$24,(INDEX('HB-D2 Besondere Lstg Bund'!$A$1:$O$272,G136,12))=TRUE),(INDEX('HB-D2 Besondere Lstg Bund'!$A$1:$O$272,G136,6)),"")))</f>
        <v/>
      </c>
      <c r="E136" s="1216" t="str">
        <f>IF(AND(Projektgrundlagen!$I$22,(INDEX('StB-D1 Besondere Lstg'!$A$1:$N$250,G136,12))=TRUE),(INDEX('StB-D1 Besondere Lstg'!$A$1:$N$250,G136,9)),IF(AND(Projektgrundlagen!$I$23,(INDEX('HB-D1 Besondere Lstg Land'!$A$1:$O$250,G136,12))=TRUE),IF((INDEX('HB-D1 Besondere Lstg Land'!$A$1:$O$253,G136,9))="",(INDEX('HB-D1 Besondere Lstg Land'!$A$1:$O$253,G136,7)),0)+(INDEX('HB-D1 Besondere Lstg Land'!$A$1:$O$253,G136,9)),IF(AND(Projektgrundlagen!$I$24,(INDEX('HB-D2 Besondere Lstg Bund'!$A$1:$O$272,G136,12))=TRUE),IF((INDEX('HB-D2 Besondere Lstg Bund'!$A$1:$O$272,G136,9))="",(INDEX('HB-D2 Besondere Lstg Bund'!$A$1:$O$272,G136,7)),0)+(INDEX('HB-D2 Besondere Lstg Bund'!$A$1:$O$272,G136,9)),"")))</f>
        <v/>
      </c>
      <c r="F136" s="1216" t="str">
        <f>IF(AND(Projektgrundlagen!$I$22,(INDEX('StB-D1 Besondere Lstg'!$A$1:$N$250,G136,12))=TRUE),(INDEX('StB-D1 Besondere Lstg'!$A$1:$N$250,G136,10)),IF(AND(Projektgrundlagen!$I$23,(INDEX('HB-D1 Besondere Lstg Land'!$A$1:$O$250,G136,12))=TRUE),(INDEX('HB-D1 Besondere Lstg Land'!$A$1:$O$250,G136,10)),IF(AND(Projektgrundlagen!$I$24,(INDEX('HB-D2 Besondere Lstg Bund'!$A$1:$O$272,G136,12))=TRUE),(INDEX('HB-D2 Besondere Lstg Bund'!$A$1:$O$272,G136,10)),"")))</f>
        <v/>
      </c>
      <c r="G136">
        <v>90</v>
      </c>
      <c r="H136" s="1225"/>
    </row>
    <row r="137" spans="2:8" ht="14.25">
      <c r="B137" t="str">
        <f>IF(AND(Projektgrundlagen!$I$22,(INDEX('StB-D1 Besondere Lstg'!$A$1:$N$250,G137,12))=TRUE),(INDEX('StB-D1 Besondere Lstg'!$A$1:$N$250,G137,3))&amp;" "&amp;(INDEX('StB-D1 Besondere Lstg'!$A$1:$N$250,G137,5))&amp;" "&amp;(INDEX('StB-D1 Besondere Lstg'!$A$1:$N$250,(G137+1),5)),IF(AND(Projektgrundlagen!$I$23,(INDEX('HB-D1 Besondere Lstg Land'!$A$1:$O$250,G137,12))=TRUE),(INDEX('HB-D1 Besondere Lstg Land'!$A$1:$O$250,G137,3))&amp;" "&amp;(INDEX('HB-D1 Besondere Lstg Land'!$A$1:$O$250,G137,5))&amp;" "&amp;(INDEX('HB-D1 Besondere Lstg Land'!$A$1:$O$250,(G137+1),5)),IF(AND(Projektgrundlagen!$I$24,(INDEX('HB-D2 Besondere Lstg Bund'!$A$1:$O$272,G137,12)=TRUE)),(INDEX('HB-D2 Besondere Lstg Bund'!$A$1:$O$272,G137,3))&amp;" "&amp;(INDEX('HB-D2 Besondere Lstg Bund'!$A$1:$O$272,G137,5))&amp;" "&amp;(INDEX('HB-D2 Besondere Lstg Bund'!$A$1:$O$272,(G137+1),5)),"")))</f>
        <v/>
      </c>
      <c r="C137" s="1216" t="str">
        <f>IF(AND(Projektgrundlagen!$I$22,(INDEX('StB-D1 Besondere Lstg'!$A$1:$N$250,G137,12))=TRUE),(INDEX('StB-D1 Besondere Lstg'!$A$1:$N$250,G137,7)),"")</f>
        <v/>
      </c>
      <c r="D137" s="1216" t="str">
        <f>IF(AND(Projektgrundlagen!$I$22,(INDEX('StB-D1 Besondere Lstg'!$A$1:$N$250,G137,12))=TRUE),(INDEX('StB-D1 Besondere Lstg'!$A$1:$N$250,G137,8)),IF(AND(Projektgrundlagen!$I$23,(INDEX('HB-D1 Besondere Lstg Land'!$A$1:$O$250,G137,12))=TRUE),(INDEX('HB-D1 Besondere Lstg Land'!$A$1:$O$250,G137,6)),IF(AND(Projektgrundlagen!$I$24,(INDEX('HB-D2 Besondere Lstg Bund'!$A$1:$O$272,G137,12))=TRUE),(INDEX('HB-D2 Besondere Lstg Bund'!$A$1:$O$272,G137,6)),"")))</f>
        <v/>
      </c>
      <c r="E137" s="1216" t="str">
        <f>IF(AND(Projektgrundlagen!$I$22,(INDEX('StB-D1 Besondere Lstg'!$A$1:$N$250,G137,12))=TRUE),(INDEX('StB-D1 Besondere Lstg'!$A$1:$N$250,G137,9)),IF(AND(Projektgrundlagen!$I$23,(INDEX('HB-D1 Besondere Lstg Land'!$A$1:$O$250,G137,12))=TRUE),IF((INDEX('HB-D1 Besondere Lstg Land'!$A$1:$O$253,G137,9))="",(INDEX('HB-D1 Besondere Lstg Land'!$A$1:$O$253,G137,7)),0)+(INDEX('HB-D1 Besondere Lstg Land'!$A$1:$O$253,G137,9)),IF(AND(Projektgrundlagen!$I$24,(INDEX('HB-D2 Besondere Lstg Bund'!$A$1:$O$272,G137,12))=TRUE),IF((INDEX('HB-D2 Besondere Lstg Bund'!$A$1:$O$272,G137,9))="",(INDEX('HB-D2 Besondere Lstg Bund'!$A$1:$O$272,G137,7)),0)+(INDEX('HB-D2 Besondere Lstg Bund'!$A$1:$O$272,G137,9)),"")))</f>
        <v/>
      </c>
      <c r="F137" s="1216" t="str">
        <f>IF(AND(Projektgrundlagen!$I$22,(INDEX('StB-D1 Besondere Lstg'!$A$1:$N$250,G137,12))=TRUE),(INDEX('StB-D1 Besondere Lstg'!$A$1:$N$250,G137,10)),IF(AND(Projektgrundlagen!$I$23,(INDEX('HB-D1 Besondere Lstg Land'!$A$1:$O$250,G137,12))=TRUE),(INDEX('HB-D1 Besondere Lstg Land'!$A$1:$O$250,G137,10)),IF(AND(Projektgrundlagen!$I$24,(INDEX('HB-D2 Besondere Lstg Bund'!$A$1:$O$272,G137,12))=TRUE),(INDEX('HB-D2 Besondere Lstg Bund'!$A$1:$O$272,G137,10)),"")))</f>
        <v/>
      </c>
      <c r="G137">
        <v>91</v>
      </c>
      <c r="H137" s="1225"/>
    </row>
    <row r="138" spans="2:8" ht="14.25">
      <c r="B138" t="str">
        <f>IF(AND(Projektgrundlagen!$I$22,(INDEX('StB-D1 Besondere Lstg'!$A$1:$N$250,G138,12))=TRUE),(INDEX('StB-D1 Besondere Lstg'!$A$1:$N$250,G138,3))&amp;" "&amp;(INDEX('StB-D1 Besondere Lstg'!$A$1:$N$250,G138,5))&amp;" "&amp;(INDEX('StB-D1 Besondere Lstg'!$A$1:$N$250,(G138+1),5)),IF(AND(Projektgrundlagen!$I$23,(INDEX('HB-D1 Besondere Lstg Land'!$A$1:$O$250,G138,12))=TRUE),(INDEX('HB-D1 Besondere Lstg Land'!$A$1:$O$250,G138,3))&amp;" "&amp;(INDEX('HB-D1 Besondere Lstg Land'!$A$1:$O$250,G138,5))&amp;" "&amp;(INDEX('HB-D1 Besondere Lstg Land'!$A$1:$O$250,(G138+1),5)),IF(AND(Projektgrundlagen!$I$24,(INDEX('HB-D2 Besondere Lstg Bund'!$A$1:$O$272,G138,12)=TRUE)),(INDEX('HB-D2 Besondere Lstg Bund'!$A$1:$O$272,G138,3))&amp;" "&amp;(INDEX('HB-D2 Besondere Lstg Bund'!$A$1:$O$272,G138,5))&amp;" "&amp;(INDEX('HB-D2 Besondere Lstg Bund'!$A$1:$O$272,(G138+1),5)),"")))</f>
        <v/>
      </c>
      <c r="C138" s="1216" t="str">
        <f>IF(AND(Projektgrundlagen!$I$22,(INDEX('StB-D1 Besondere Lstg'!$A$1:$N$250,G138,12))=TRUE),(INDEX('StB-D1 Besondere Lstg'!$A$1:$N$250,G138,7)),"")</f>
        <v/>
      </c>
      <c r="D138" s="1216" t="str">
        <f>IF(AND(Projektgrundlagen!$I$22,(INDEX('StB-D1 Besondere Lstg'!$A$1:$N$250,G138,12))=TRUE),(INDEX('StB-D1 Besondere Lstg'!$A$1:$N$250,G138,8)),IF(AND(Projektgrundlagen!$I$23,(INDEX('HB-D1 Besondere Lstg Land'!$A$1:$O$250,G138,12))=TRUE),(INDEX('HB-D1 Besondere Lstg Land'!$A$1:$O$250,G138,6)),IF(AND(Projektgrundlagen!$I$24,(INDEX('HB-D2 Besondere Lstg Bund'!$A$1:$O$272,G138,12))=TRUE),(INDEX('HB-D2 Besondere Lstg Bund'!$A$1:$O$272,G138,6)),"")))</f>
        <v/>
      </c>
      <c r="E138" s="1216" t="str">
        <f>IF(AND(Projektgrundlagen!$I$22,(INDEX('StB-D1 Besondere Lstg'!$A$1:$N$250,G138,12))=TRUE),(INDEX('StB-D1 Besondere Lstg'!$A$1:$N$250,G138,9)),IF(AND(Projektgrundlagen!$I$23,(INDEX('HB-D1 Besondere Lstg Land'!$A$1:$O$250,G138,12))=TRUE),IF((INDEX('HB-D1 Besondere Lstg Land'!$A$1:$O$253,G138,9))="",(INDEX('HB-D1 Besondere Lstg Land'!$A$1:$O$253,G138,7)),0)+(INDEX('HB-D1 Besondere Lstg Land'!$A$1:$O$253,G138,9)),IF(AND(Projektgrundlagen!$I$24,(INDEX('HB-D2 Besondere Lstg Bund'!$A$1:$O$272,G138,12))=TRUE),IF((INDEX('HB-D2 Besondere Lstg Bund'!$A$1:$O$272,G138,9))="",(INDEX('HB-D2 Besondere Lstg Bund'!$A$1:$O$272,G138,7)),0)+(INDEX('HB-D2 Besondere Lstg Bund'!$A$1:$O$272,G138,9)),"")))</f>
        <v/>
      </c>
      <c r="F138" s="1216" t="str">
        <f>IF(AND(Projektgrundlagen!$I$22,(INDEX('StB-D1 Besondere Lstg'!$A$1:$N$250,G138,12))=TRUE),(INDEX('StB-D1 Besondere Lstg'!$A$1:$N$250,G138,10)),IF(AND(Projektgrundlagen!$I$23,(INDEX('HB-D1 Besondere Lstg Land'!$A$1:$O$250,G138,12))=TRUE),(INDEX('HB-D1 Besondere Lstg Land'!$A$1:$O$250,G138,10)),IF(AND(Projektgrundlagen!$I$24,(INDEX('HB-D2 Besondere Lstg Bund'!$A$1:$O$272,G138,12))=TRUE),(INDEX('HB-D2 Besondere Lstg Bund'!$A$1:$O$272,G138,10)),"")))</f>
        <v/>
      </c>
      <c r="G138">
        <v>92</v>
      </c>
      <c r="H138" s="1225"/>
    </row>
    <row r="139" spans="2:8" ht="14.25">
      <c r="B139" t="str">
        <f>IF(AND(Projektgrundlagen!$I$22,(INDEX('StB-D1 Besondere Lstg'!$A$1:$N$250,G139,12))=TRUE),(INDEX('StB-D1 Besondere Lstg'!$A$1:$N$250,G139,3))&amp;" "&amp;(INDEX('StB-D1 Besondere Lstg'!$A$1:$N$250,G139,5))&amp;" "&amp;(INDEX('StB-D1 Besondere Lstg'!$A$1:$N$250,(G139+1),5)),IF(AND(Projektgrundlagen!$I$23,(INDEX('HB-D1 Besondere Lstg Land'!$A$1:$O$250,G139,12))=TRUE),(INDEX('HB-D1 Besondere Lstg Land'!$A$1:$O$250,G139,3))&amp;" "&amp;(INDEX('HB-D1 Besondere Lstg Land'!$A$1:$O$250,G139,5))&amp;" "&amp;(INDEX('HB-D1 Besondere Lstg Land'!$A$1:$O$250,(G139+1),5)),IF(AND(Projektgrundlagen!$I$24,(INDEX('HB-D2 Besondere Lstg Bund'!$A$1:$O$272,G139,12)=TRUE)),(INDEX('HB-D2 Besondere Lstg Bund'!$A$1:$O$272,G139,3))&amp;" "&amp;(INDEX('HB-D2 Besondere Lstg Bund'!$A$1:$O$272,G139,5))&amp;" "&amp;(INDEX('HB-D2 Besondere Lstg Bund'!$A$1:$O$272,(G139+1),5)),"")))</f>
        <v/>
      </c>
      <c r="C139" s="1216" t="str">
        <f>IF(AND(Projektgrundlagen!$I$22,(INDEX('StB-D1 Besondere Lstg'!$A$1:$N$250,G139,12))=TRUE),(INDEX('StB-D1 Besondere Lstg'!$A$1:$N$250,G139,7)),"")</f>
        <v/>
      </c>
      <c r="D139" s="1216" t="str">
        <f>IF(AND(Projektgrundlagen!$I$22,(INDEX('StB-D1 Besondere Lstg'!$A$1:$N$250,G139,12))=TRUE),(INDEX('StB-D1 Besondere Lstg'!$A$1:$N$250,G139,8)),IF(AND(Projektgrundlagen!$I$23,(INDEX('HB-D1 Besondere Lstg Land'!$A$1:$O$250,G139,12))=TRUE),(INDEX('HB-D1 Besondere Lstg Land'!$A$1:$O$250,G139,6)),IF(AND(Projektgrundlagen!$I$24,(INDEX('HB-D2 Besondere Lstg Bund'!$A$1:$O$272,G139,12))=TRUE),(INDEX('HB-D2 Besondere Lstg Bund'!$A$1:$O$272,G139,6)),"")))</f>
        <v/>
      </c>
      <c r="E139" s="1216" t="str">
        <f>IF(AND(Projektgrundlagen!$I$22,(INDEX('StB-D1 Besondere Lstg'!$A$1:$N$250,G139,12))=TRUE),(INDEX('StB-D1 Besondere Lstg'!$A$1:$N$250,G139,9)),IF(AND(Projektgrundlagen!$I$23,(INDEX('HB-D1 Besondere Lstg Land'!$A$1:$O$250,G139,12))=TRUE),IF((INDEX('HB-D1 Besondere Lstg Land'!$A$1:$O$253,G139,9))="",(INDEX('HB-D1 Besondere Lstg Land'!$A$1:$O$253,G139,7)),0)+(INDEX('HB-D1 Besondere Lstg Land'!$A$1:$O$253,G139,9)),IF(AND(Projektgrundlagen!$I$24,(INDEX('HB-D2 Besondere Lstg Bund'!$A$1:$O$272,G139,12))=TRUE),IF((INDEX('HB-D2 Besondere Lstg Bund'!$A$1:$O$272,G139,9))="",(INDEX('HB-D2 Besondere Lstg Bund'!$A$1:$O$272,G139,7)),0)+(INDEX('HB-D2 Besondere Lstg Bund'!$A$1:$O$272,G139,9)),"")))</f>
        <v/>
      </c>
      <c r="F139" s="1216" t="str">
        <f>IF(AND(Projektgrundlagen!$I$22,(INDEX('StB-D1 Besondere Lstg'!$A$1:$N$250,G139,12))=TRUE),(INDEX('StB-D1 Besondere Lstg'!$A$1:$N$250,G139,10)),IF(AND(Projektgrundlagen!$I$23,(INDEX('HB-D1 Besondere Lstg Land'!$A$1:$O$250,G139,12))=TRUE),(INDEX('HB-D1 Besondere Lstg Land'!$A$1:$O$250,G139,10)),IF(AND(Projektgrundlagen!$I$24,(INDEX('HB-D2 Besondere Lstg Bund'!$A$1:$O$272,G139,12))=TRUE),(INDEX('HB-D2 Besondere Lstg Bund'!$A$1:$O$272,G139,10)),"")))</f>
        <v/>
      </c>
      <c r="G139">
        <v>93</v>
      </c>
      <c r="H139" s="1225"/>
    </row>
    <row r="140" spans="2:8" ht="14.25">
      <c r="B140" t="str">
        <f>IF(AND(Projektgrundlagen!$I$22,(INDEX('StB-D1 Besondere Lstg'!$A$1:$N$250,G140,12))=TRUE),(INDEX('StB-D1 Besondere Lstg'!$A$1:$N$250,G140,3))&amp;" "&amp;(INDEX('StB-D1 Besondere Lstg'!$A$1:$N$250,G140,5))&amp;" "&amp;(INDEX('StB-D1 Besondere Lstg'!$A$1:$N$250,(G140+1),5)),IF(AND(Projektgrundlagen!$I$23,(INDEX('HB-D1 Besondere Lstg Land'!$A$1:$O$250,G140,12))=TRUE),(INDEX('HB-D1 Besondere Lstg Land'!$A$1:$O$250,G140,3))&amp;" "&amp;(INDEX('HB-D1 Besondere Lstg Land'!$A$1:$O$250,G140,5))&amp;" "&amp;(INDEX('HB-D1 Besondere Lstg Land'!$A$1:$O$250,(G140+1),5)),IF(AND(Projektgrundlagen!$I$24,(INDEX('HB-D2 Besondere Lstg Bund'!$A$1:$O$272,G140,12)=TRUE)),(INDEX('HB-D2 Besondere Lstg Bund'!$A$1:$O$272,G140,3))&amp;" "&amp;(INDEX('HB-D2 Besondere Lstg Bund'!$A$1:$O$272,G140,5))&amp;" "&amp;(INDEX('HB-D2 Besondere Lstg Bund'!$A$1:$O$272,(G140+1),5)),"")))</f>
        <v/>
      </c>
      <c r="C140" s="1216" t="str">
        <f>IF(AND(Projektgrundlagen!$I$22,(INDEX('StB-D1 Besondere Lstg'!$A$1:$N$250,G140,12))=TRUE),(INDEX('StB-D1 Besondere Lstg'!$A$1:$N$250,G140,7)),"")</f>
        <v/>
      </c>
      <c r="D140" s="1216" t="str">
        <f>IF(AND(Projektgrundlagen!$I$22,(INDEX('StB-D1 Besondere Lstg'!$A$1:$N$250,G140,12))=TRUE),(INDEX('StB-D1 Besondere Lstg'!$A$1:$N$250,G140,8)),IF(AND(Projektgrundlagen!$I$23,(INDEX('HB-D1 Besondere Lstg Land'!$A$1:$O$250,G140,12))=TRUE),(INDEX('HB-D1 Besondere Lstg Land'!$A$1:$O$250,G140,6)),IF(AND(Projektgrundlagen!$I$24,(INDEX('HB-D2 Besondere Lstg Bund'!$A$1:$O$272,G140,12))=TRUE),(INDEX('HB-D2 Besondere Lstg Bund'!$A$1:$O$272,G140,6)),"")))</f>
        <v/>
      </c>
      <c r="E140" s="1216" t="str">
        <f>IF(AND(Projektgrundlagen!$I$22,(INDEX('StB-D1 Besondere Lstg'!$A$1:$N$250,G140,12))=TRUE),(INDEX('StB-D1 Besondere Lstg'!$A$1:$N$250,G140,9)),IF(AND(Projektgrundlagen!$I$23,(INDEX('HB-D1 Besondere Lstg Land'!$A$1:$O$250,G140,12))=TRUE),IF((INDEX('HB-D1 Besondere Lstg Land'!$A$1:$O$253,G140,9))="",(INDEX('HB-D1 Besondere Lstg Land'!$A$1:$O$253,G140,7)),0)+(INDEX('HB-D1 Besondere Lstg Land'!$A$1:$O$253,G140,9)),IF(AND(Projektgrundlagen!$I$24,(INDEX('HB-D2 Besondere Lstg Bund'!$A$1:$O$272,G140,12))=TRUE),IF((INDEX('HB-D2 Besondere Lstg Bund'!$A$1:$O$272,G140,9))="",(INDEX('HB-D2 Besondere Lstg Bund'!$A$1:$O$272,G140,7)),0)+(INDEX('HB-D2 Besondere Lstg Bund'!$A$1:$O$272,G140,9)),"")))</f>
        <v/>
      </c>
      <c r="F140" s="1216" t="str">
        <f>IF(AND(Projektgrundlagen!$I$22,(INDEX('StB-D1 Besondere Lstg'!$A$1:$N$250,G140,12))=TRUE),(INDEX('StB-D1 Besondere Lstg'!$A$1:$N$250,G140,10)),IF(AND(Projektgrundlagen!$I$23,(INDEX('HB-D1 Besondere Lstg Land'!$A$1:$O$250,G140,12))=TRUE),(INDEX('HB-D1 Besondere Lstg Land'!$A$1:$O$250,G140,10)),IF(AND(Projektgrundlagen!$I$24,(INDEX('HB-D2 Besondere Lstg Bund'!$A$1:$O$272,G140,12))=TRUE),(INDEX('HB-D2 Besondere Lstg Bund'!$A$1:$O$272,G140,10)),"")))</f>
        <v/>
      </c>
      <c r="G140">
        <v>94</v>
      </c>
      <c r="H140" s="1225"/>
    </row>
    <row r="141" spans="2:8" ht="14.25">
      <c r="B141" t="str">
        <f>IF(AND(Projektgrundlagen!$I$22,(INDEX('StB-D1 Besondere Lstg'!$A$1:$N$250,G141,12))=TRUE),(INDEX('StB-D1 Besondere Lstg'!$A$1:$N$250,G141,3))&amp;" "&amp;(INDEX('StB-D1 Besondere Lstg'!$A$1:$N$250,G141,5))&amp;" "&amp;(INDEX('StB-D1 Besondere Lstg'!$A$1:$N$250,(G141+1),5)),IF(AND(Projektgrundlagen!$I$23,(INDEX('HB-D1 Besondere Lstg Land'!$A$1:$O$250,G141,12))=TRUE),(INDEX('HB-D1 Besondere Lstg Land'!$A$1:$O$250,G141,3))&amp;" "&amp;(INDEX('HB-D1 Besondere Lstg Land'!$A$1:$O$250,G141,5))&amp;" "&amp;(INDEX('HB-D1 Besondere Lstg Land'!$A$1:$O$250,(G141+1),5)),IF(AND(Projektgrundlagen!$I$24,(INDEX('HB-D2 Besondere Lstg Bund'!$A$1:$O$272,G141,12)=TRUE)),(INDEX('HB-D2 Besondere Lstg Bund'!$A$1:$O$272,G141,3))&amp;" "&amp;(INDEX('HB-D2 Besondere Lstg Bund'!$A$1:$O$272,G141,5))&amp;" "&amp;(INDEX('HB-D2 Besondere Lstg Bund'!$A$1:$O$272,(G141+1),5)),"")))</f>
        <v/>
      </c>
      <c r="C141" s="1216" t="str">
        <f>IF(AND(Projektgrundlagen!$I$22,(INDEX('StB-D1 Besondere Lstg'!$A$1:$N$250,G141,12))=TRUE),(INDEX('StB-D1 Besondere Lstg'!$A$1:$N$250,G141,7)),"")</f>
        <v/>
      </c>
      <c r="D141" s="1216" t="str">
        <f>IF(AND(Projektgrundlagen!$I$22,(INDEX('StB-D1 Besondere Lstg'!$A$1:$N$250,G141,12))=TRUE),(INDEX('StB-D1 Besondere Lstg'!$A$1:$N$250,G141,8)),IF(AND(Projektgrundlagen!$I$23,(INDEX('HB-D1 Besondere Lstg Land'!$A$1:$O$250,G141,12))=TRUE),(INDEX('HB-D1 Besondere Lstg Land'!$A$1:$O$250,G141,6)),IF(AND(Projektgrundlagen!$I$24,(INDEX('HB-D2 Besondere Lstg Bund'!$A$1:$O$272,G141,12))=TRUE),(INDEX('HB-D2 Besondere Lstg Bund'!$A$1:$O$272,G141,6)),"")))</f>
        <v/>
      </c>
      <c r="E141" s="1216" t="str">
        <f>IF(AND(Projektgrundlagen!$I$22,(INDEX('StB-D1 Besondere Lstg'!$A$1:$N$250,G141,12))=TRUE),(INDEX('StB-D1 Besondere Lstg'!$A$1:$N$250,G141,9)),IF(AND(Projektgrundlagen!$I$23,(INDEX('HB-D1 Besondere Lstg Land'!$A$1:$O$250,G141,12))=TRUE),IF((INDEX('HB-D1 Besondere Lstg Land'!$A$1:$O$253,G141,9))="",(INDEX('HB-D1 Besondere Lstg Land'!$A$1:$O$253,G141,7)),0)+(INDEX('HB-D1 Besondere Lstg Land'!$A$1:$O$253,G141,9)),IF(AND(Projektgrundlagen!$I$24,(INDEX('HB-D2 Besondere Lstg Bund'!$A$1:$O$272,G141,12))=TRUE),IF((INDEX('HB-D2 Besondere Lstg Bund'!$A$1:$O$272,G141,9))="",(INDEX('HB-D2 Besondere Lstg Bund'!$A$1:$O$272,G141,7)),0)+(INDEX('HB-D2 Besondere Lstg Bund'!$A$1:$O$272,G141,9)),"")))</f>
        <v/>
      </c>
      <c r="F141" s="1216" t="str">
        <f>IF(AND(Projektgrundlagen!$I$22,(INDEX('StB-D1 Besondere Lstg'!$A$1:$N$250,G141,12))=TRUE),(INDEX('StB-D1 Besondere Lstg'!$A$1:$N$250,G141,10)),IF(AND(Projektgrundlagen!$I$23,(INDEX('HB-D1 Besondere Lstg Land'!$A$1:$O$250,G141,12))=TRUE),(INDEX('HB-D1 Besondere Lstg Land'!$A$1:$O$250,G141,10)),IF(AND(Projektgrundlagen!$I$24,(INDEX('HB-D2 Besondere Lstg Bund'!$A$1:$O$272,G141,12))=TRUE),(INDEX('HB-D2 Besondere Lstg Bund'!$A$1:$O$272,G141,10)),"")))</f>
        <v/>
      </c>
      <c r="G141">
        <v>95</v>
      </c>
      <c r="H141" s="1225"/>
    </row>
    <row r="142" spans="2:8" ht="14.25">
      <c r="B142" t="str">
        <f>IF(AND(Projektgrundlagen!$I$22,(INDEX('StB-D1 Besondere Lstg'!$A$1:$N$250,G142,12))=TRUE),(INDEX('StB-D1 Besondere Lstg'!$A$1:$N$250,G142,3))&amp;" "&amp;(INDEX('StB-D1 Besondere Lstg'!$A$1:$N$250,G142,5))&amp;" "&amp;(INDEX('StB-D1 Besondere Lstg'!$A$1:$N$250,(G142+1),5)),IF(AND(Projektgrundlagen!$I$23,(INDEX('HB-D1 Besondere Lstg Land'!$A$1:$O$250,G142,12))=TRUE),(INDEX('HB-D1 Besondere Lstg Land'!$A$1:$O$250,G142,3))&amp;" "&amp;(INDEX('HB-D1 Besondere Lstg Land'!$A$1:$O$250,G142,5))&amp;" "&amp;(INDEX('HB-D1 Besondere Lstg Land'!$A$1:$O$250,(G142+1),5)),IF(AND(Projektgrundlagen!$I$24,(INDEX('HB-D2 Besondere Lstg Bund'!$A$1:$O$272,G142,12)=TRUE)),(INDEX('HB-D2 Besondere Lstg Bund'!$A$1:$O$272,G142,3))&amp;" "&amp;(INDEX('HB-D2 Besondere Lstg Bund'!$A$1:$O$272,G142,5))&amp;" "&amp;(INDEX('HB-D2 Besondere Lstg Bund'!$A$1:$O$272,(G142+1),5)),"")))</f>
        <v/>
      </c>
      <c r="C142" s="1216" t="str">
        <f>IF(AND(Projektgrundlagen!$I$22,(INDEX('StB-D1 Besondere Lstg'!$A$1:$N$250,G142,12))=TRUE),(INDEX('StB-D1 Besondere Lstg'!$A$1:$N$250,G142,7)),"")</f>
        <v/>
      </c>
      <c r="D142" s="1216" t="str">
        <f>IF(AND(Projektgrundlagen!$I$22,(INDEX('StB-D1 Besondere Lstg'!$A$1:$N$250,G142,12))=TRUE),(INDEX('StB-D1 Besondere Lstg'!$A$1:$N$250,G142,8)),IF(AND(Projektgrundlagen!$I$23,(INDEX('HB-D1 Besondere Lstg Land'!$A$1:$O$250,G142,12))=TRUE),(INDEX('HB-D1 Besondere Lstg Land'!$A$1:$O$250,G142,6)),IF(AND(Projektgrundlagen!$I$24,(INDEX('HB-D2 Besondere Lstg Bund'!$A$1:$O$272,G142,12))=TRUE),(INDEX('HB-D2 Besondere Lstg Bund'!$A$1:$O$272,G142,6)),"")))</f>
        <v/>
      </c>
      <c r="E142" s="1216" t="str">
        <f>IF(AND(Projektgrundlagen!$I$22,(INDEX('StB-D1 Besondere Lstg'!$A$1:$N$250,G142,12))=TRUE),(INDEX('StB-D1 Besondere Lstg'!$A$1:$N$250,G142,9)),IF(AND(Projektgrundlagen!$I$23,(INDEX('HB-D1 Besondere Lstg Land'!$A$1:$O$250,G142,12))=TRUE),IF((INDEX('HB-D1 Besondere Lstg Land'!$A$1:$O$253,G142,9))="",(INDEX('HB-D1 Besondere Lstg Land'!$A$1:$O$253,G142,7)),0)+(INDEX('HB-D1 Besondere Lstg Land'!$A$1:$O$253,G142,9)),IF(AND(Projektgrundlagen!$I$24,(INDEX('HB-D2 Besondere Lstg Bund'!$A$1:$O$272,G142,12))=TRUE),IF((INDEX('HB-D2 Besondere Lstg Bund'!$A$1:$O$272,G142,9))="",(INDEX('HB-D2 Besondere Lstg Bund'!$A$1:$O$272,G142,7)),0)+(INDEX('HB-D2 Besondere Lstg Bund'!$A$1:$O$272,G142,9)),"")))</f>
        <v/>
      </c>
      <c r="F142" s="1216" t="str">
        <f>IF(AND(Projektgrundlagen!$I$22,(INDEX('StB-D1 Besondere Lstg'!$A$1:$N$250,G142,12))=TRUE),(INDEX('StB-D1 Besondere Lstg'!$A$1:$N$250,G142,10)),IF(AND(Projektgrundlagen!$I$23,(INDEX('HB-D1 Besondere Lstg Land'!$A$1:$O$250,G142,12))=TRUE),(INDEX('HB-D1 Besondere Lstg Land'!$A$1:$O$250,G142,10)),IF(AND(Projektgrundlagen!$I$24,(INDEX('HB-D2 Besondere Lstg Bund'!$A$1:$O$272,G142,12))=TRUE),(INDEX('HB-D2 Besondere Lstg Bund'!$A$1:$O$272,G142,10)),"")))</f>
        <v/>
      </c>
      <c r="G142">
        <v>96</v>
      </c>
      <c r="H142" s="1225"/>
    </row>
    <row r="143" spans="2:8" ht="14.25">
      <c r="B143" t="str">
        <f>IF(AND(Projektgrundlagen!$I$22,(INDEX('StB-D1 Besondere Lstg'!$A$1:$N$250,G143,12))=TRUE),(INDEX('StB-D1 Besondere Lstg'!$A$1:$N$250,G143,3))&amp;" "&amp;(INDEX('StB-D1 Besondere Lstg'!$A$1:$N$250,G143,5))&amp;" "&amp;(INDEX('StB-D1 Besondere Lstg'!$A$1:$N$250,(G143+1),5)),IF(AND(Projektgrundlagen!$I$23,(INDEX('HB-D1 Besondere Lstg Land'!$A$1:$O$250,G143,12))=TRUE),(INDEX('HB-D1 Besondere Lstg Land'!$A$1:$O$250,G143,3))&amp;" "&amp;(INDEX('HB-D1 Besondere Lstg Land'!$A$1:$O$250,G143,5))&amp;" "&amp;(INDEX('HB-D1 Besondere Lstg Land'!$A$1:$O$250,(G143+1),5)),IF(AND(Projektgrundlagen!$I$24,(INDEX('HB-D2 Besondere Lstg Bund'!$A$1:$O$272,G143,12)=TRUE)),(INDEX('HB-D2 Besondere Lstg Bund'!$A$1:$O$272,G143,3))&amp;" "&amp;(INDEX('HB-D2 Besondere Lstg Bund'!$A$1:$O$272,G143,5))&amp;" "&amp;(INDEX('HB-D2 Besondere Lstg Bund'!$A$1:$O$272,(G143+1),5)),"")))</f>
        <v/>
      </c>
      <c r="C143" s="1216" t="str">
        <f>IF(AND(Projektgrundlagen!$I$22,(INDEX('StB-D1 Besondere Lstg'!$A$1:$N$250,G143,12))=TRUE),(INDEX('StB-D1 Besondere Lstg'!$A$1:$N$250,G143,7)),"")</f>
        <v/>
      </c>
      <c r="D143" s="1216" t="str">
        <f>IF(AND(Projektgrundlagen!$I$22,(INDEX('StB-D1 Besondere Lstg'!$A$1:$N$250,G143,12))=TRUE),(INDEX('StB-D1 Besondere Lstg'!$A$1:$N$250,G143,8)),IF(AND(Projektgrundlagen!$I$23,(INDEX('HB-D1 Besondere Lstg Land'!$A$1:$O$250,G143,12))=TRUE),(INDEX('HB-D1 Besondere Lstg Land'!$A$1:$O$250,G143,6)),IF(AND(Projektgrundlagen!$I$24,(INDEX('HB-D2 Besondere Lstg Bund'!$A$1:$O$272,G143,12))=TRUE),(INDEX('HB-D2 Besondere Lstg Bund'!$A$1:$O$272,G143,6)),"")))</f>
        <v/>
      </c>
      <c r="E143" s="1216" t="str">
        <f>IF(AND(Projektgrundlagen!$I$22,(INDEX('StB-D1 Besondere Lstg'!$A$1:$N$250,G143,12))=TRUE),(INDEX('StB-D1 Besondere Lstg'!$A$1:$N$250,G143,9)),IF(AND(Projektgrundlagen!$I$23,(INDEX('HB-D1 Besondere Lstg Land'!$A$1:$O$250,G143,12))=TRUE),IF((INDEX('HB-D1 Besondere Lstg Land'!$A$1:$O$253,G143,9))="",(INDEX('HB-D1 Besondere Lstg Land'!$A$1:$O$253,G143,7)),0)+(INDEX('HB-D1 Besondere Lstg Land'!$A$1:$O$253,G143,9)),IF(AND(Projektgrundlagen!$I$24,(INDEX('HB-D2 Besondere Lstg Bund'!$A$1:$O$272,G143,12))=TRUE),IF((INDEX('HB-D2 Besondere Lstg Bund'!$A$1:$O$272,G143,9))="",(INDEX('HB-D2 Besondere Lstg Bund'!$A$1:$O$272,G143,7)),0)+(INDEX('HB-D2 Besondere Lstg Bund'!$A$1:$O$272,G143,9)),"")))</f>
        <v/>
      </c>
      <c r="F143" s="1216" t="str">
        <f>IF(AND(Projektgrundlagen!$I$22,(INDEX('StB-D1 Besondere Lstg'!$A$1:$N$250,G143,12))=TRUE),(INDEX('StB-D1 Besondere Lstg'!$A$1:$N$250,G143,10)),IF(AND(Projektgrundlagen!$I$23,(INDEX('HB-D1 Besondere Lstg Land'!$A$1:$O$250,G143,12))=TRUE),(INDEX('HB-D1 Besondere Lstg Land'!$A$1:$O$250,G143,10)),IF(AND(Projektgrundlagen!$I$24,(INDEX('HB-D2 Besondere Lstg Bund'!$A$1:$O$272,G143,12))=TRUE),(INDEX('HB-D2 Besondere Lstg Bund'!$A$1:$O$272,G143,10)),"")))</f>
        <v/>
      </c>
      <c r="G143">
        <v>97</v>
      </c>
      <c r="H143" s="1225"/>
    </row>
    <row r="144" spans="2:8" ht="14.25">
      <c r="B144" t="str">
        <f>IF(AND(Projektgrundlagen!$I$22,(INDEX('StB-D1 Besondere Lstg'!$A$1:$N$250,G144,12))=TRUE),(INDEX('StB-D1 Besondere Lstg'!$A$1:$N$250,G144,3))&amp;" "&amp;(INDEX('StB-D1 Besondere Lstg'!$A$1:$N$250,G144,5))&amp;" "&amp;(INDEX('StB-D1 Besondere Lstg'!$A$1:$N$250,(G144+1),5)),IF(AND(Projektgrundlagen!$I$23,(INDEX('HB-D1 Besondere Lstg Land'!$A$1:$O$250,G144,12))=TRUE),(INDEX('HB-D1 Besondere Lstg Land'!$A$1:$O$250,G144,3))&amp;" "&amp;(INDEX('HB-D1 Besondere Lstg Land'!$A$1:$O$250,G144,5))&amp;" "&amp;(INDEX('HB-D1 Besondere Lstg Land'!$A$1:$O$250,(G144+1),5)),IF(AND(Projektgrundlagen!$I$24,(INDEX('HB-D2 Besondere Lstg Bund'!$A$1:$O$272,G144,12)=TRUE)),(INDEX('HB-D2 Besondere Lstg Bund'!$A$1:$O$272,G144,3))&amp;" "&amp;(INDEX('HB-D2 Besondere Lstg Bund'!$A$1:$O$272,G144,5))&amp;" "&amp;(INDEX('HB-D2 Besondere Lstg Bund'!$A$1:$O$272,(G144+1),5)),"")))</f>
        <v/>
      </c>
      <c r="C144" s="1216" t="str">
        <f>IF(AND(Projektgrundlagen!$I$22,(INDEX('StB-D1 Besondere Lstg'!$A$1:$N$250,G144,12))=TRUE),(INDEX('StB-D1 Besondere Lstg'!$A$1:$N$250,G144,7)),"")</f>
        <v/>
      </c>
      <c r="D144" s="1216" t="str">
        <f>IF(AND(Projektgrundlagen!$I$22,(INDEX('StB-D1 Besondere Lstg'!$A$1:$N$250,G144,12))=TRUE),(INDEX('StB-D1 Besondere Lstg'!$A$1:$N$250,G144,8)),IF(AND(Projektgrundlagen!$I$23,(INDEX('HB-D1 Besondere Lstg Land'!$A$1:$O$250,G144,12))=TRUE),(INDEX('HB-D1 Besondere Lstg Land'!$A$1:$O$250,G144,6)),IF(AND(Projektgrundlagen!$I$24,(INDEX('HB-D2 Besondere Lstg Bund'!$A$1:$O$272,G144,12))=TRUE),(INDEX('HB-D2 Besondere Lstg Bund'!$A$1:$O$272,G144,6)),"")))</f>
        <v/>
      </c>
      <c r="E144" s="1216" t="str">
        <f>IF(AND(Projektgrundlagen!$I$22,(INDEX('StB-D1 Besondere Lstg'!$A$1:$N$250,G144,12))=TRUE),(INDEX('StB-D1 Besondere Lstg'!$A$1:$N$250,G144,9)),IF(AND(Projektgrundlagen!$I$23,(INDEX('HB-D1 Besondere Lstg Land'!$A$1:$O$250,G144,12))=TRUE),IF((INDEX('HB-D1 Besondere Lstg Land'!$A$1:$O$253,G144,9))="",(INDEX('HB-D1 Besondere Lstg Land'!$A$1:$O$253,G144,7)),0)+(INDEX('HB-D1 Besondere Lstg Land'!$A$1:$O$253,G144,9)),IF(AND(Projektgrundlagen!$I$24,(INDEX('HB-D2 Besondere Lstg Bund'!$A$1:$O$272,G144,12))=TRUE),IF((INDEX('HB-D2 Besondere Lstg Bund'!$A$1:$O$272,G144,9))="",(INDEX('HB-D2 Besondere Lstg Bund'!$A$1:$O$272,G144,7)),0)+(INDEX('HB-D2 Besondere Lstg Bund'!$A$1:$O$272,G144,9)),"")))</f>
        <v/>
      </c>
      <c r="F144" s="1216" t="str">
        <f>IF(AND(Projektgrundlagen!$I$22,(INDEX('StB-D1 Besondere Lstg'!$A$1:$N$250,G144,12))=TRUE),(INDEX('StB-D1 Besondere Lstg'!$A$1:$N$250,G144,10)),IF(AND(Projektgrundlagen!$I$23,(INDEX('HB-D1 Besondere Lstg Land'!$A$1:$O$250,G144,12))=TRUE),(INDEX('HB-D1 Besondere Lstg Land'!$A$1:$O$250,G144,10)),IF(AND(Projektgrundlagen!$I$24,(INDEX('HB-D2 Besondere Lstg Bund'!$A$1:$O$272,G144,12))=TRUE),(INDEX('HB-D2 Besondere Lstg Bund'!$A$1:$O$272,G144,10)),"")))</f>
        <v/>
      </c>
      <c r="G144">
        <v>98</v>
      </c>
      <c r="H144" s="1225"/>
    </row>
    <row r="145" spans="2:8" ht="14.25">
      <c r="B145" t="str">
        <f>IF(AND(Projektgrundlagen!$I$22,(INDEX('StB-D1 Besondere Lstg'!$A$1:$N$250,G145,12))=TRUE),(INDEX('StB-D1 Besondere Lstg'!$A$1:$N$250,G145,3))&amp;" "&amp;(INDEX('StB-D1 Besondere Lstg'!$A$1:$N$250,G145,5))&amp;" "&amp;(INDEX('StB-D1 Besondere Lstg'!$A$1:$N$250,(G145+1),5)),IF(AND(Projektgrundlagen!$I$23,(INDEX('HB-D1 Besondere Lstg Land'!$A$1:$O$250,G145,12))=TRUE),(INDEX('HB-D1 Besondere Lstg Land'!$A$1:$O$250,G145,3))&amp;" "&amp;(INDEX('HB-D1 Besondere Lstg Land'!$A$1:$O$250,G145,5))&amp;" "&amp;(INDEX('HB-D1 Besondere Lstg Land'!$A$1:$O$250,(G145+1),5)),IF(AND(Projektgrundlagen!$I$24,(INDEX('HB-D2 Besondere Lstg Bund'!$A$1:$O$272,G145,12)=TRUE)),(INDEX('HB-D2 Besondere Lstg Bund'!$A$1:$O$272,G145,3))&amp;" "&amp;(INDEX('HB-D2 Besondere Lstg Bund'!$A$1:$O$272,G145,5))&amp;" "&amp;(INDEX('HB-D2 Besondere Lstg Bund'!$A$1:$O$272,(G145+1),5)),"")))</f>
        <v/>
      </c>
      <c r="C145" s="1216" t="str">
        <f>IF(AND(Projektgrundlagen!$I$22,(INDEX('StB-D1 Besondere Lstg'!$A$1:$N$250,G145,12))=TRUE),(INDEX('StB-D1 Besondere Lstg'!$A$1:$N$250,G145,7)),"")</f>
        <v/>
      </c>
      <c r="D145" s="1216" t="str">
        <f>IF(AND(Projektgrundlagen!$I$22,(INDEX('StB-D1 Besondere Lstg'!$A$1:$N$250,G145,12))=TRUE),(INDEX('StB-D1 Besondere Lstg'!$A$1:$N$250,G145,8)),IF(AND(Projektgrundlagen!$I$23,(INDEX('HB-D1 Besondere Lstg Land'!$A$1:$O$250,G145,12))=TRUE),(INDEX('HB-D1 Besondere Lstg Land'!$A$1:$O$250,G145,6)),IF(AND(Projektgrundlagen!$I$24,(INDEX('HB-D2 Besondere Lstg Bund'!$A$1:$O$272,G145,12))=TRUE),(INDEX('HB-D2 Besondere Lstg Bund'!$A$1:$O$272,G145,6)),"")))</f>
        <v/>
      </c>
      <c r="E145" s="1216" t="str">
        <f>IF(AND(Projektgrundlagen!$I$22,(INDEX('StB-D1 Besondere Lstg'!$A$1:$N$250,G145,12))=TRUE),(INDEX('StB-D1 Besondere Lstg'!$A$1:$N$250,G145,9)),IF(AND(Projektgrundlagen!$I$23,(INDEX('HB-D1 Besondere Lstg Land'!$A$1:$O$250,G145,12))=TRUE),IF((INDEX('HB-D1 Besondere Lstg Land'!$A$1:$O$253,G145,9))="",(INDEX('HB-D1 Besondere Lstg Land'!$A$1:$O$253,G145,7)),0)+(INDEX('HB-D1 Besondere Lstg Land'!$A$1:$O$253,G145,9)),IF(AND(Projektgrundlagen!$I$24,(INDEX('HB-D2 Besondere Lstg Bund'!$A$1:$O$272,G145,12))=TRUE),IF((INDEX('HB-D2 Besondere Lstg Bund'!$A$1:$O$272,G145,9))="",(INDEX('HB-D2 Besondere Lstg Bund'!$A$1:$O$272,G145,7)),0)+(INDEX('HB-D2 Besondere Lstg Bund'!$A$1:$O$272,G145,9)),"")))</f>
        <v/>
      </c>
      <c r="F145" s="1216" t="str">
        <f>IF(AND(Projektgrundlagen!$I$22,(INDEX('StB-D1 Besondere Lstg'!$A$1:$N$250,G145,12))=TRUE),(INDEX('StB-D1 Besondere Lstg'!$A$1:$N$250,G145,10)),IF(AND(Projektgrundlagen!$I$23,(INDEX('HB-D1 Besondere Lstg Land'!$A$1:$O$250,G145,12))=TRUE),(INDEX('HB-D1 Besondere Lstg Land'!$A$1:$O$250,G145,10)),IF(AND(Projektgrundlagen!$I$24,(INDEX('HB-D2 Besondere Lstg Bund'!$A$1:$O$272,G145,12))=TRUE),(INDEX('HB-D2 Besondere Lstg Bund'!$A$1:$O$272,G145,10)),"")))</f>
        <v/>
      </c>
      <c r="G145">
        <v>99</v>
      </c>
      <c r="H145" s="1225"/>
    </row>
    <row r="146" spans="2:8" ht="14.25">
      <c r="B146" t="str">
        <f>IF(AND(Projektgrundlagen!$I$22,(INDEX('StB-D1 Besondere Lstg'!$A$1:$N$250,G146,12))=TRUE),(INDEX('StB-D1 Besondere Lstg'!$A$1:$N$250,G146,3))&amp;" "&amp;(INDEX('StB-D1 Besondere Lstg'!$A$1:$N$250,G146,5))&amp;" "&amp;(INDEX('StB-D1 Besondere Lstg'!$A$1:$N$250,(G146+1),5)),IF(AND(Projektgrundlagen!$I$23,(INDEX('HB-D1 Besondere Lstg Land'!$A$1:$O$250,G146,12))=TRUE),(INDEX('HB-D1 Besondere Lstg Land'!$A$1:$O$250,G146,3))&amp;" "&amp;(INDEX('HB-D1 Besondere Lstg Land'!$A$1:$O$250,G146,5))&amp;" "&amp;(INDEX('HB-D1 Besondere Lstg Land'!$A$1:$O$250,(G146+1),5)),IF(AND(Projektgrundlagen!$I$24,(INDEX('HB-D2 Besondere Lstg Bund'!$A$1:$O$272,G146,12)=TRUE)),(INDEX('HB-D2 Besondere Lstg Bund'!$A$1:$O$272,G146,3))&amp;" "&amp;(INDEX('HB-D2 Besondere Lstg Bund'!$A$1:$O$272,G146,5))&amp;" "&amp;(INDEX('HB-D2 Besondere Lstg Bund'!$A$1:$O$272,(G146+1),5)),"")))</f>
        <v/>
      </c>
      <c r="C146" s="1216" t="str">
        <f>IF(AND(Projektgrundlagen!$I$22,(INDEX('StB-D1 Besondere Lstg'!$A$1:$N$250,G146,12))=TRUE),(INDEX('StB-D1 Besondere Lstg'!$A$1:$N$250,G146,7)),"")</f>
        <v/>
      </c>
      <c r="D146" s="1216" t="str">
        <f>IF(AND(Projektgrundlagen!$I$22,(INDEX('StB-D1 Besondere Lstg'!$A$1:$N$250,G146,12))=TRUE),(INDEX('StB-D1 Besondere Lstg'!$A$1:$N$250,G146,8)),IF(AND(Projektgrundlagen!$I$23,(INDEX('HB-D1 Besondere Lstg Land'!$A$1:$O$250,G146,12))=TRUE),(INDEX('HB-D1 Besondere Lstg Land'!$A$1:$O$250,G146,6)),IF(AND(Projektgrundlagen!$I$24,(INDEX('HB-D2 Besondere Lstg Bund'!$A$1:$O$272,G146,12))=TRUE),(INDEX('HB-D2 Besondere Lstg Bund'!$A$1:$O$272,G146,6)),"")))</f>
        <v/>
      </c>
      <c r="E146" s="1216" t="str">
        <f>IF(AND(Projektgrundlagen!$I$22,(INDEX('StB-D1 Besondere Lstg'!$A$1:$N$250,G146,12))=TRUE),(INDEX('StB-D1 Besondere Lstg'!$A$1:$N$250,G146,9)),IF(AND(Projektgrundlagen!$I$23,(INDEX('HB-D1 Besondere Lstg Land'!$A$1:$O$250,G146,12))=TRUE),IF((INDEX('HB-D1 Besondere Lstg Land'!$A$1:$O$253,G146,9))="",(INDEX('HB-D1 Besondere Lstg Land'!$A$1:$O$253,G146,7)),0)+(INDEX('HB-D1 Besondere Lstg Land'!$A$1:$O$253,G146,9)),IF(AND(Projektgrundlagen!$I$24,(INDEX('HB-D2 Besondere Lstg Bund'!$A$1:$O$272,G146,12))=TRUE),IF((INDEX('HB-D2 Besondere Lstg Bund'!$A$1:$O$272,G146,9))="",(INDEX('HB-D2 Besondere Lstg Bund'!$A$1:$O$272,G146,7)),0)+(INDEX('HB-D2 Besondere Lstg Bund'!$A$1:$O$272,G146,9)),"")))</f>
        <v/>
      </c>
      <c r="F146" s="1216" t="str">
        <f>IF(AND(Projektgrundlagen!$I$22,(INDEX('StB-D1 Besondere Lstg'!$A$1:$N$250,G146,12))=TRUE),(INDEX('StB-D1 Besondere Lstg'!$A$1:$N$250,G146,10)),IF(AND(Projektgrundlagen!$I$23,(INDEX('HB-D1 Besondere Lstg Land'!$A$1:$O$250,G146,12))=TRUE),(INDEX('HB-D1 Besondere Lstg Land'!$A$1:$O$250,G146,10)),IF(AND(Projektgrundlagen!$I$24,(INDEX('HB-D2 Besondere Lstg Bund'!$A$1:$O$272,G146,12))=TRUE),(INDEX('HB-D2 Besondere Lstg Bund'!$A$1:$O$272,G146,10)),"")))</f>
        <v/>
      </c>
      <c r="G146">
        <v>100</v>
      </c>
      <c r="H146" s="1225"/>
    </row>
    <row r="147" spans="2:8" ht="14.25">
      <c r="B147" t="str">
        <f>IF(AND(Projektgrundlagen!$I$22,(INDEX('StB-D1 Besondere Lstg'!$A$1:$N$250,G147,12))=TRUE),(INDEX('StB-D1 Besondere Lstg'!$A$1:$N$250,G147,3))&amp;" "&amp;(INDEX('StB-D1 Besondere Lstg'!$A$1:$N$250,G147,5))&amp;" "&amp;(INDEX('StB-D1 Besondere Lstg'!$A$1:$N$250,(G147+1),5)),IF(AND(Projektgrundlagen!$I$23,(INDEX('HB-D1 Besondere Lstg Land'!$A$1:$O$250,G147,12))=TRUE),(INDEX('HB-D1 Besondere Lstg Land'!$A$1:$O$250,G147,3))&amp;" "&amp;(INDEX('HB-D1 Besondere Lstg Land'!$A$1:$O$250,G147,5))&amp;" "&amp;(INDEX('HB-D1 Besondere Lstg Land'!$A$1:$O$250,(G147+1),5)),IF(AND(Projektgrundlagen!$I$24,(INDEX('HB-D2 Besondere Lstg Bund'!$A$1:$O$272,G147,12)=TRUE)),(INDEX('HB-D2 Besondere Lstg Bund'!$A$1:$O$272,G147,3))&amp;" "&amp;(INDEX('HB-D2 Besondere Lstg Bund'!$A$1:$O$272,G147,5))&amp;" "&amp;(INDEX('HB-D2 Besondere Lstg Bund'!$A$1:$O$272,(G147+1),5)),"")))</f>
        <v/>
      </c>
      <c r="C147" s="1216" t="str">
        <f>IF(AND(Projektgrundlagen!$I$22,(INDEX('StB-D1 Besondere Lstg'!$A$1:$N$250,G147,12))=TRUE),(INDEX('StB-D1 Besondere Lstg'!$A$1:$N$250,G147,7)),"")</f>
        <v/>
      </c>
      <c r="D147" s="1216" t="str">
        <f>IF(AND(Projektgrundlagen!$I$22,(INDEX('StB-D1 Besondere Lstg'!$A$1:$N$250,G147,12))=TRUE),(INDEX('StB-D1 Besondere Lstg'!$A$1:$N$250,G147,8)),IF(AND(Projektgrundlagen!$I$23,(INDEX('HB-D1 Besondere Lstg Land'!$A$1:$O$250,G147,12))=TRUE),(INDEX('HB-D1 Besondere Lstg Land'!$A$1:$O$250,G147,6)),IF(AND(Projektgrundlagen!$I$24,(INDEX('HB-D2 Besondere Lstg Bund'!$A$1:$O$272,G147,12))=TRUE),(INDEX('HB-D2 Besondere Lstg Bund'!$A$1:$O$272,G147,6)),"")))</f>
        <v/>
      </c>
      <c r="E147" s="1216" t="str">
        <f>IF(AND(Projektgrundlagen!$I$22,(INDEX('StB-D1 Besondere Lstg'!$A$1:$N$250,G147,12))=TRUE),(INDEX('StB-D1 Besondere Lstg'!$A$1:$N$250,G147,9)),IF(AND(Projektgrundlagen!$I$23,(INDEX('HB-D1 Besondere Lstg Land'!$A$1:$O$250,G147,12))=TRUE),IF((INDEX('HB-D1 Besondere Lstg Land'!$A$1:$O$253,G147,9))="",(INDEX('HB-D1 Besondere Lstg Land'!$A$1:$O$253,G147,7)),0)+(INDEX('HB-D1 Besondere Lstg Land'!$A$1:$O$253,G147,9)),IF(AND(Projektgrundlagen!$I$24,(INDEX('HB-D2 Besondere Lstg Bund'!$A$1:$O$272,G147,12))=TRUE),IF((INDEX('HB-D2 Besondere Lstg Bund'!$A$1:$O$272,G147,9))="",(INDEX('HB-D2 Besondere Lstg Bund'!$A$1:$O$272,G147,7)),0)+(INDEX('HB-D2 Besondere Lstg Bund'!$A$1:$O$272,G147,9)),"")))</f>
        <v/>
      </c>
      <c r="F147" s="1216" t="str">
        <f>IF(AND(Projektgrundlagen!$I$22,(INDEX('StB-D1 Besondere Lstg'!$A$1:$N$250,G147,12))=TRUE),(INDEX('StB-D1 Besondere Lstg'!$A$1:$N$250,G147,10)),IF(AND(Projektgrundlagen!$I$23,(INDEX('HB-D1 Besondere Lstg Land'!$A$1:$O$250,G147,12))=TRUE),(INDEX('HB-D1 Besondere Lstg Land'!$A$1:$O$250,G147,10)),IF(AND(Projektgrundlagen!$I$24,(INDEX('HB-D2 Besondere Lstg Bund'!$A$1:$O$272,G147,12))=TRUE),(INDEX('HB-D2 Besondere Lstg Bund'!$A$1:$O$272,G147,10)),"")))</f>
        <v/>
      </c>
      <c r="G147">
        <v>101</v>
      </c>
      <c r="H147" s="1225"/>
    </row>
    <row r="148" spans="2:8" ht="14.25">
      <c r="B148" t="str">
        <f>IF(AND(Projektgrundlagen!$I$22,(INDEX('StB-D1 Besondere Lstg'!$A$1:$N$250,G148,12))=TRUE),(INDEX('StB-D1 Besondere Lstg'!$A$1:$N$250,G148,3))&amp;" "&amp;(INDEX('StB-D1 Besondere Lstg'!$A$1:$N$250,G148,5))&amp;" "&amp;(INDEX('StB-D1 Besondere Lstg'!$A$1:$N$250,(G148+1),5)),IF(AND(Projektgrundlagen!$I$23,(INDEX('HB-D1 Besondere Lstg Land'!$A$1:$O$250,G148,12))=TRUE),(INDEX('HB-D1 Besondere Lstg Land'!$A$1:$O$250,G148,3))&amp;" "&amp;(INDEX('HB-D1 Besondere Lstg Land'!$A$1:$O$250,G148,5))&amp;" "&amp;(INDEX('HB-D1 Besondere Lstg Land'!$A$1:$O$250,(G148+1),5)),IF(AND(Projektgrundlagen!$I$24,(INDEX('HB-D2 Besondere Lstg Bund'!$A$1:$O$272,G148,12)=TRUE)),(INDEX('HB-D2 Besondere Lstg Bund'!$A$1:$O$272,G148,3))&amp;" "&amp;(INDEX('HB-D2 Besondere Lstg Bund'!$A$1:$O$272,G148,5))&amp;" "&amp;(INDEX('HB-D2 Besondere Lstg Bund'!$A$1:$O$272,(G148+1),5)),"")))</f>
        <v/>
      </c>
      <c r="C148" s="1216" t="str">
        <f>IF(AND(Projektgrundlagen!$I$22,(INDEX('StB-D1 Besondere Lstg'!$A$1:$N$250,G148,12))=TRUE),(INDEX('StB-D1 Besondere Lstg'!$A$1:$N$250,G148,7)),"")</f>
        <v/>
      </c>
      <c r="D148" s="1216" t="str">
        <f>IF(AND(Projektgrundlagen!$I$22,(INDEX('StB-D1 Besondere Lstg'!$A$1:$N$250,G148,12))=TRUE),(INDEX('StB-D1 Besondere Lstg'!$A$1:$N$250,G148,8)),IF(AND(Projektgrundlagen!$I$23,(INDEX('HB-D1 Besondere Lstg Land'!$A$1:$O$250,G148,12))=TRUE),(INDEX('HB-D1 Besondere Lstg Land'!$A$1:$O$250,G148,6)),IF(AND(Projektgrundlagen!$I$24,(INDEX('HB-D2 Besondere Lstg Bund'!$A$1:$O$272,G148,12))=TRUE),(INDEX('HB-D2 Besondere Lstg Bund'!$A$1:$O$272,G148,6)),"")))</f>
        <v/>
      </c>
      <c r="E148" s="1216" t="str">
        <f>IF(AND(Projektgrundlagen!$I$22,(INDEX('StB-D1 Besondere Lstg'!$A$1:$N$250,G148,12))=TRUE),(INDEX('StB-D1 Besondere Lstg'!$A$1:$N$250,G148,9)),IF(AND(Projektgrundlagen!$I$23,(INDEX('HB-D1 Besondere Lstg Land'!$A$1:$O$250,G148,12))=TRUE),IF((INDEX('HB-D1 Besondere Lstg Land'!$A$1:$O$253,G148,9))="",(INDEX('HB-D1 Besondere Lstg Land'!$A$1:$O$253,G148,7)),0)+(INDEX('HB-D1 Besondere Lstg Land'!$A$1:$O$253,G148,9)),IF(AND(Projektgrundlagen!$I$24,(INDEX('HB-D2 Besondere Lstg Bund'!$A$1:$O$272,G148,12))=TRUE),IF((INDEX('HB-D2 Besondere Lstg Bund'!$A$1:$O$272,G148,9))="",(INDEX('HB-D2 Besondere Lstg Bund'!$A$1:$O$272,G148,7)),0)+(INDEX('HB-D2 Besondere Lstg Bund'!$A$1:$O$272,G148,9)),"")))</f>
        <v/>
      </c>
      <c r="F148" s="1216" t="str">
        <f>IF(AND(Projektgrundlagen!$I$22,(INDEX('StB-D1 Besondere Lstg'!$A$1:$N$250,G148,12))=TRUE),(INDEX('StB-D1 Besondere Lstg'!$A$1:$N$250,G148,10)),IF(AND(Projektgrundlagen!$I$23,(INDEX('HB-D1 Besondere Lstg Land'!$A$1:$O$250,G148,12))=TRUE),(INDEX('HB-D1 Besondere Lstg Land'!$A$1:$O$250,G148,10)),IF(AND(Projektgrundlagen!$I$24,(INDEX('HB-D2 Besondere Lstg Bund'!$A$1:$O$272,G148,12))=TRUE),(INDEX('HB-D2 Besondere Lstg Bund'!$A$1:$O$272,G148,10)),"")))</f>
        <v/>
      </c>
      <c r="G148">
        <v>102</v>
      </c>
      <c r="H148" s="1225"/>
    </row>
    <row r="149" spans="2:8" ht="14.25">
      <c r="B149" t="str">
        <f>IF(AND(Projektgrundlagen!$I$22,(INDEX('StB-D1 Besondere Lstg'!$A$1:$N$250,G149,12))=TRUE),(INDEX('StB-D1 Besondere Lstg'!$A$1:$N$250,G149,3))&amp;" "&amp;(INDEX('StB-D1 Besondere Lstg'!$A$1:$N$250,G149,5))&amp;" "&amp;(INDEX('StB-D1 Besondere Lstg'!$A$1:$N$250,(G149+1),5)),IF(AND(Projektgrundlagen!$I$23,(INDEX('HB-D1 Besondere Lstg Land'!$A$1:$O$250,G149,12))=TRUE),(INDEX('HB-D1 Besondere Lstg Land'!$A$1:$O$250,G149,3))&amp;" "&amp;(INDEX('HB-D1 Besondere Lstg Land'!$A$1:$O$250,G149,5))&amp;" "&amp;(INDEX('HB-D1 Besondere Lstg Land'!$A$1:$O$250,(G149+1),5)),IF(AND(Projektgrundlagen!$I$24,(INDEX('HB-D2 Besondere Lstg Bund'!$A$1:$O$272,G149,12)=TRUE)),(INDEX('HB-D2 Besondere Lstg Bund'!$A$1:$O$272,G149,3))&amp;" "&amp;(INDEX('HB-D2 Besondere Lstg Bund'!$A$1:$O$272,G149,5))&amp;" "&amp;(INDEX('HB-D2 Besondere Lstg Bund'!$A$1:$O$272,(G149+1),5)),"")))</f>
        <v/>
      </c>
      <c r="C149" s="1216" t="str">
        <f>IF(AND(Projektgrundlagen!$I$22,(INDEX('StB-D1 Besondere Lstg'!$A$1:$N$250,G149,12))=TRUE),(INDEX('StB-D1 Besondere Lstg'!$A$1:$N$250,G149,7)),"")</f>
        <v/>
      </c>
      <c r="D149" s="1216" t="str">
        <f>IF(AND(Projektgrundlagen!$I$22,(INDEX('StB-D1 Besondere Lstg'!$A$1:$N$250,G149,12))=TRUE),(INDEX('StB-D1 Besondere Lstg'!$A$1:$N$250,G149,8)),IF(AND(Projektgrundlagen!$I$23,(INDEX('HB-D1 Besondere Lstg Land'!$A$1:$O$250,G149,12))=TRUE),(INDEX('HB-D1 Besondere Lstg Land'!$A$1:$O$250,G149,6)),IF(AND(Projektgrundlagen!$I$24,(INDEX('HB-D2 Besondere Lstg Bund'!$A$1:$O$272,G149,12))=TRUE),(INDEX('HB-D2 Besondere Lstg Bund'!$A$1:$O$272,G149,6)),"")))</f>
        <v/>
      </c>
      <c r="E149" s="1216" t="str">
        <f>IF(AND(Projektgrundlagen!$I$22,(INDEX('StB-D1 Besondere Lstg'!$A$1:$N$250,G149,12))=TRUE),(INDEX('StB-D1 Besondere Lstg'!$A$1:$N$250,G149,9)),IF(AND(Projektgrundlagen!$I$23,(INDEX('HB-D1 Besondere Lstg Land'!$A$1:$O$250,G149,12))=TRUE),IF((INDEX('HB-D1 Besondere Lstg Land'!$A$1:$O$253,G149,9))="",(INDEX('HB-D1 Besondere Lstg Land'!$A$1:$O$253,G149,7)),0)+(INDEX('HB-D1 Besondere Lstg Land'!$A$1:$O$253,G149,9)),IF(AND(Projektgrundlagen!$I$24,(INDEX('HB-D2 Besondere Lstg Bund'!$A$1:$O$272,G149,12))=TRUE),IF((INDEX('HB-D2 Besondere Lstg Bund'!$A$1:$O$272,G149,9))="",(INDEX('HB-D2 Besondere Lstg Bund'!$A$1:$O$272,G149,7)),0)+(INDEX('HB-D2 Besondere Lstg Bund'!$A$1:$O$272,G149,9)),"")))</f>
        <v/>
      </c>
      <c r="F149" s="1216" t="str">
        <f>IF(AND(Projektgrundlagen!$I$22,(INDEX('StB-D1 Besondere Lstg'!$A$1:$N$250,G149,12))=TRUE),(INDEX('StB-D1 Besondere Lstg'!$A$1:$N$250,G149,10)),IF(AND(Projektgrundlagen!$I$23,(INDEX('HB-D1 Besondere Lstg Land'!$A$1:$O$250,G149,12))=TRUE),(INDEX('HB-D1 Besondere Lstg Land'!$A$1:$O$250,G149,10)),IF(AND(Projektgrundlagen!$I$24,(INDEX('HB-D2 Besondere Lstg Bund'!$A$1:$O$272,G149,12))=TRUE),(INDEX('HB-D2 Besondere Lstg Bund'!$A$1:$O$272,G149,10)),"")))</f>
        <v/>
      </c>
      <c r="G149">
        <v>103</v>
      </c>
      <c r="H149" s="1225"/>
    </row>
    <row r="150" spans="2:8" ht="14.25">
      <c r="B150" t="str">
        <f>IF(AND(Projektgrundlagen!$I$22,(INDEX('StB-D1 Besondere Lstg'!$A$1:$N$250,G150,12))=TRUE),(INDEX('StB-D1 Besondere Lstg'!$A$1:$N$250,G150,3))&amp;" "&amp;(INDEX('StB-D1 Besondere Lstg'!$A$1:$N$250,G150,5))&amp;" "&amp;(INDEX('StB-D1 Besondere Lstg'!$A$1:$N$250,(G150+1),5)),IF(AND(Projektgrundlagen!$I$23,(INDEX('HB-D1 Besondere Lstg Land'!$A$1:$O$250,G150,12))=TRUE),(INDEX('HB-D1 Besondere Lstg Land'!$A$1:$O$250,G150,3))&amp;" "&amp;(INDEX('HB-D1 Besondere Lstg Land'!$A$1:$O$250,G150,5))&amp;" "&amp;(INDEX('HB-D1 Besondere Lstg Land'!$A$1:$O$250,(G150+1),5)),IF(AND(Projektgrundlagen!$I$24,(INDEX('HB-D2 Besondere Lstg Bund'!$A$1:$O$272,G150,12)=TRUE)),(INDEX('HB-D2 Besondere Lstg Bund'!$A$1:$O$272,G150,3))&amp;" "&amp;(INDEX('HB-D2 Besondere Lstg Bund'!$A$1:$O$272,G150,5))&amp;" "&amp;(INDEX('HB-D2 Besondere Lstg Bund'!$A$1:$O$272,(G150+1),5)),"")))</f>
        <v/>
      </c>
      <c r="C150" s="1216" t="str">
        <f>IF(AND(Projektgrundlagen!$I$22,(INDEX('StB-D1 Besondere Lstg'!$A$1:$N$250,G150,12))=TRUE),(INDEX('StB-D1 Besondere Lstg'!$A$1:$N$250,G150,7)),"")</f>
        <v/>
      </c>
      <c r="D150" s="1216" t="str">
        <f>IF(AND(Projektgrundlagen!$I$22,(INDEX('StB-D1 Besondere Lstg'!$A$1:$N$250,G150,12))=TRUE),(INDEX('StB-D1 Besondere Lstg'!$A$1:$N$250,G150,8)),IF(AND(Projektgrundlagen!$I$23,(INDEX('HB-D1 Besondere Lstg Land'!$A$1:$O$250,G150,12))=TRUE),(INDEX('HB-D1 Besondere Lstg Land'!$A$1:$O$250,G150,6)),IF(AND(Projektgrundlagen!$I$24,(INDEX('HB-D2 Besondere Lstg Bund'!$A$1:$O$272,G150,12))=TRUE),(INDEX('HB-D2 Besondere Lstg Bund'!$A$1:$O$272,G150,6)),"")))</f>
        <v/>
      </c>
      <c r="E150" s="1216" t="str">
        <f>IF(AND(Projektgrundlagen!$I$22,(INDEX('StB-D1 Besondere Lstg'!$A$1:$N$250,G150,12))=TRUE),(INDEX('StB-D1 Besondere Lstg'!$A$1:$N$250,G150,9)),IF(AND(Projektgrundlagen!$I$23,(INDEX('HB-D1 Besondere Lstg Land'!$A$1:$O$250,G150,12))=TRUE),IF((INDEX('HB-D1 Besondere Lstg Land'!$A$1:$O$253,G150,9))="",(INDEX('HB-D1 Besondere Lstg Land'!$A$1:$O$253,G150,7)),0)+(INDEX('HB-D1 Besondere Lstg Land'!$A$1:$O$253,G150,9)),IF(AND(Projektgrundlagen!$I$24,(INDEX('HB-D2 Besondere Lstg Bund'!$A$1:$O$272,G150,12))=TRUE),IF((INDEX('HB-D2 Besondere Lstg Bund'!$A$1:$O$272,G150,9))="",(INDEX('HB-D2 Besondere Lstg Bund'!$A$1:$O$272,G150,7)),0)+(INDEX('HB-D2 Besondere Lstg Bund'!$A$1:$O$272,G150,9)),"")))</f>
        <v/>
      </c>
      <c r="F150" s="1216" t="str">
        <f>IF(AND(Projektgrundlagen!$I$22,(INDEX('StB-D1 Besondere Lstg'!$A$1:$N$250,G150,12))=TRUE),(INDEX('StB-D1 Besondere Lstg'!$A$1:$N$250,G150,10)),IF(AND(Projektgrundlagen!$I$23,(INDEX('HB-D1 Besondere Lstg Land'!$A$1:$O$250,G150,12))=TRUE),(INDEX('HB-D1 Besondere Lstg Land'!$A$1:$O$250,G150,10)),IF(AND(Projektgrundlagen!$I$24,(INDEX('HB-D2 Besondere Lstg Bund'!$A$1:$O$272,G150,12))=TRUE),(INDEX('HB-D2 Besondere Lstg Bund'!$A$1:$O$272,G150,10)),"")))</f>
        <v/>
      </c>
      <c r="G150">
        <v>104</v>
      </c>
      <c r="H150" s="1225"/>
    </row>
    <row r="151" spans="2:8" ht="14.25">
      <c r="B151" t="str">
        <f>IF(AND(Projektgrundlagen!$I$22,(INDEX('StB-D1 Besondere Lstg'!$A$1:$N$250,G151,12))=TRUE),(INDEX('StB-D1 Besondere Lstg'!$A$1:$N$250,G151,3))&amp;" "&amp;(INDEX('StB-D1 Besondere Lstg'!$A$1:$N$250,G151,5))&amp;" "&amp;(INDEX('StB-D1 Besondere Lstg'!$A$1:$N$250,(G151+1),5)),IF(AND(Projektgrundlagen!$I$23,(INDEX('HB-D1 Besondere Lstg Land'!$A$1:$O$250,G151,12))=TRUE),(INDEX('HB-D1 Besondere Lstg Land'!$A$1:$O$250,G151,3))&amp;" "&amp;(INDEX('HB-D1 Besondere Lstg Land'!$A$1:$O$250,G151,5))&amp;" "&amp;(INDEX('HB-D1 Besondere Lstg Land'!$A$1:$O$250,(G151+1),5)),IF(AND(Projektgrundlagen!$I$24,(INDEX('HB-D2 Besondere Lstg Bund'!$A$1:$O$272,G151,12)=TRUE)),(INDEX('HB-D2 Besondere Lstg Bund'!$A$1:$O$272,G151,3))&amp;" "&amp;(INDEX('HB-D2 Besondere Lstg Bund'!$A$1:$O$272,G151,5))&amp;" "&amp;(INDEX('HB-D2 Besondere Lstg Bund'!$A$1:$O$272,(G151+1),5)),"")))</f>
        <v/>
      </c>
      <c r="C151" s="1216" t="str">
        <f>IF(AND(Projektgrundlagen!$I$22,(INDEX('StB-D1 Besondere Lstg'!$A$1:$N$250,G151,12))=TRUE),(INDEX('StB-D1 Besondere Lstg'!$A$1:$N$250,G151,7)),"")</f>
        <v/>
      </c>
      <c r="D151" s="1216" t="str">
        <f>IF(AND(Projektgrundlagen!$I$22,(INDEX('StB-D1 Besondere Lstg'!$A$1:$N$250,G151,12))=TRUE),(INDEX('StB-D1 Besondere Lstg'!$A$1:$N$250,G151,8)),IF(AND(Projektgrundlagen!$I$23,(INDEX('HB-D1 Besondere Lstg Land'!$A$1:$O$250,G151,12))=TRUE),(INDEX('HB-D1 Besondere Lstg Land'!$A$1:$O$250,G151,6)),IF(AND(Projektgrundlagen!$I$24,(INDEX('HB-D2 Besondere Lstg Bund'!$A$1:$O$272,G151,12))=TRUE),(INDEX('HB-D2 Besondere Lstg Bund'!$A$1:$O$272,G151,6)),"")))</f>
        <v/>
      </c>
      <c r="E151" s="1216" t="str">
        <f>IF(AND(Projektgrundlagen!$I$22,(INDEX('StB-D1 Besondere Lstg'!$A$1:$N$250,G151,12))=TRUE),(INDEX('StB-D1 Besondere Lstg'!$A$1:$N$250,G151,9)),IF(AND(Projektgrundlagen!$I$23,(INDEX('HB-D1 Besondere Lstg Land'!$A$1:$O$250,G151,12))=TRUE),IF((INDEX('HB-D1 Besondere Lstg Land'!$A$1:$O$253,G151,9))="",(INDEX('HB-D1 Besondere Lstg Land'!$A$1:$O$253,G151,7)),0)+(INDEX('HB-D1 Besondere Lstg Land'!$A$1:$O$253,G151,9)),IF(AND(Projektgrundlagen!$I$24,(INDEX('HB-D2 Besondere Lstg Bund'!$A$1:$O$272,G151,12))=TRUE),IF((INDEX('HB-D2 Besondere Lstg Bund'!$A$1:$O$272,G151,9))="",(INDEX('HB-D2 Besondere Lstg Bund'!$A$1:$O$272,G151,7)),0)+(INDEX('HB-D2 Besondere Lstg Bund'!$A$1:$O$272,G151,9)),"")))</f>
        <v/>
      </c>
      <c r="F151" s="1216" t="str">
        <f>IF(AND(Projektgrundlagen!$I$22,(INDEX('StB-D1 Besondere Lstg'!$A$1:$N$250,G151,12))=TRUE),(INDEX('StB-D1 Besondere Lstg'!$A$1:$N$250,G151,10)),IF(AND(Projektgrundlagen!$I$23,(INDEX('HB-D1 Besondere Lstg Land'!$A$1:$O$250,G151,12))=TRUE),(INDEX('HB-D1 Besondere Lstg Land'!$A$1:$O$250,G151,10)),IF(AND(Projektgrundlagen!$I$24,(INDEX('HB-D2 Besondere Lstg Bund'!$A$1:$O$272,G151,12))=TRUE),(INDEX('HB-D2 Besondere Lstg Bund'!$A$1:$O$272,G151,10)),"")))</f>
        <v/>
      </c>
      <c r="G151">
        <v>105</v>
      </c>
      <c r="H151" s="1225"/>
    </row>
    <row r="152" spans="2:8" ht="14.25">
      <c r="B152" t="str">
        <f>IF(AND(Projektgrundlagen!$I$22,(INDEX('StB-D1 Besondere Lstg'!$A$1:$N$250,G152,12))=TRUE),(INDEX('StB-D1 Besondere Lstg'!$A$1:$N$250,G152,3))&amp;" "&amp;(INDEX('StB-D1 Besondere Lstg'!$A$1:$N$250,G152,5))&amp;" "&amp;(INDEX('StB-D1 Besondere Lstg'!$A$1:$N$250,(G152+1),5)),IF(AND(Projektgrundlagen!$I$23,(INDEX('HB-D1 Besondere Lstg Land'!$A$1:$O$250,G152,12))=TRUE),(INDEX('HB-D1 Besondere Lstg Land'!$A$1:$O$250,G152,3))&amp;" "&amp;(INDEX('HB-D1 Besondere Lstg Land'!$A$1:$O$250,G152,5))&amp;" "&amp;(INDEX('HB-D1 Besondere Lstg Land'!$A$1:$O$250,(G152+1),5)),IF(AND(Projektgrundlagen!$I$24,(INDEX('HB-D2 Besondere Lstg Bund'!$A$1:$O$272,G152,12)=TRUE)),(INDEX('HB-D2 Besondere Lstg Bund'!$A$1:$O$272,G152,3))&amp;" "&amp;(INDEX('HB-D2 Besondere Lstg Bund'!$A$1:$O$272,G152,5))&amp;" "&amp;(INDEX('HB-D2 Besondere Lstg Bund'!$A$1:$O$272,(G152+1),5)),"")))</f>
        <v/>
      </c>
      <c r="C152" s="1216" t="str">
        <f>IF(AND(Projektgrundlagen!$I$22,(INDEX('StB-D1 Besondere Lstg'!$A$1:$N$250,G152,12))=TRUE),(INDEX('StB-D1 Besondere Lstg'!$A$1:$N$250,G152,7)),"")</f>
        <v/>
      </c>
      <c r="D152" s="1216" t="str">
        <f>IF(AND(Projektgrundlagen!$I$22,(INDEX('StB-D1 Besondere Lstg'!$A$1:$N$250,G152,12))=TRUE),(INDEX('StB-D1 Besondere Lstg'!$A$1:$N$250,G152,8)),IF(AND(Projektgrundlagen!$I$23,(INDEX('HB-D1 Besondere Lstg Land'!$A$1:$O$250,G152,12))=TRUE),(INDEX('HB-D1 Besondere Lstg Land'!$A$1:$O$250,G152,6)),IF(AND(Projektgrundlagen!$I$24,(INDEX('HB-D2 Besondere Lstg Bund'!$A$1:$O$272,G152,12))=TRUE),(INDEX('HB-D2 Besondere Lstg Bund'!$A$1:$O$272,G152,6)),"")))</f>
        <v/>
      </c>
      <c r="E152" s="1216" t="str">
        <f>IF(AND(Projektgrundlagen!$I$22,(INDEX('StB-D1 Besondere Lstg'!$A$1:$N$250,G152,12))=TRUE),(INDEX('StB-D1 Besondere Lstg'!$A$1:$N$250,G152,9)),IF(AND(Projektgrundlagen!$I$23,(INDEX('HB-D1 Besondere Lstg Land'!$A$1:$O$250,G152,12))=TRUE),IF((INDEX('HB-D1 Besondere Lstg Land'!$A$1:$O$253,G152,9))="",(INDEX('HB-D1 Besondere Lstg Land'!$A$1:$O$253,G152,7)),0)+(INDEX('HB-D1 Besondere Lstg Land'!$A$1:$O$253,G152,9)),IF(AND(Projektgrundlagen!$I$24,(INDEX('HB-D2 Besondere Lstg Bund'!$A$1:$O$272,G152,12))=TRUE),IF((INDEX('HB-D2 Besondere Lstg Bund'!$A$1:$O$272,G152,9))="",(INDEX('HB-D2 Besondere Lstg Bund'!$A$1:$O$272,G152,7)),0)+(INDEX('HB-D2 Besondere Lstg Bund'!$A$1:$O$272,G152,9)),"")))</f>
        <v/>
      </c>
      <c r="F152" s="1216" t="str">
        <f>IF(AND(Projektgrundlagen!$I$22,(INDEX('StB-D1 Besondere Lstg'!$A$1:$N$250,G152,12))=TRUE),(INDEX('StB-D1 Besondere Lstg'!$A$1:$N$250,G152,10)),IF(AND(Projektgrundlagen!$I$23,(INDEX('HB-D1 Besondere Lstg Land'!$A$1:$O$250,G152,12))=TRUE),(INDEX('HB-D1 Besondere Lstg Land'!$A$1:$O$250,G152,10)),IF(AND(Projektgrundlagen!$I$24,(INDEX('HB-D2 Besondere Lstg Bund'!$A$1:$O$272,G152,12))=TRUE),(INDEX('HB-D2 Besondere Lstg Bund'!$A$1:$O$272,G152,10)),"")))</f>
        <v/>
      </c>
      <c r="G152">
        <v>106</v>
      </c>
      <c r="H152" s="1225"/>
    </row>
    <row r="153" spans="2:8" ht="14.25">
      <c r="B153" t="str">
        <f>IF(AND(Projektgrundlagen!$I$22,(INDEX('StB-D1 Besondere Lstg'!$A$1:$N$250,G153,12))=TRUE),(INDEX('StB-D1 Besondere Lstg'!$A$1:$N$250,G153,3))&amp;" "&amp;(INDEX('StB-D1 Besondere Lstg'!$A$1:$N$250,G153,5))&amp;" "&amp;(INDEX('StB-D1 Besondere Lstg'!$A$1:$N$250,(G153+1),5)),IF(AND(Projektgrundlagen!$I$23,(INDEX('HB-D1 Besondere Lstg Land'!$A$1:$O$250,G153,12))=TRUE),(INDEX('HB-D1 Besondere Lstg Land'!$A$1:$O$250,G153,3))&amp;" "&amp;(INDEX('HB-D1 Besondere Lstg Land'!$A$1:$O$250,G153,5))&amp;" "&amp;(INDEX('HB-D1 Besondere Lstg Land'!$A$1:$O$250,(G153+1),5)),IF(AND(Projektgrundlagen!$I$24,(INDEX('HB-D2 Besondere Lstg Bund'!$A$1:$O$272,G153,12)=TRUE)),(INDEX('HB-D2 Besondere Lstg Bund'!$A$1:$O$272,G153,3))&amp;" "&amp;(INDEX('HB-D2 Besondere Lstg Bund'!$A$1:$O$272,G153,5))&amp;" "&amp;(INDEX('HB-D2 Besondere Lstg Bund'!$A$1:$O$272,(G153+1),5)),"")))</f>
        <v/>
      </c>
      <c r="C153" s="1216" t="str">
        <f>IF(AND(Projektgrundlagen!$I$22,(INDEX('StB-D1 Besondere Lstg'!$A$1:$N$250,G153,12))=TRUE),(INDEX('StB-D1 Besondere Lstg'!$A$1:$N$250,G153,7)),"")</f>
        <v/>
      </c>
      <c r="D153" s="1216" t="str">
        <f>IF(AND(Projektgrundlagen!$I$22,(INDEX('StB-D1 Besondere Lstg'!$A$1:$N$250,G153,12))=TRUE),(INDEX('StB-D1 Besondere Lstg'!$A$1:$N$250,G153,8)),IF(AND(Projektgrundlagen!$I$23,(INDEX('HB-D1 Besondere Lstg Land'!$A$1:$O$250,G153,12))=TRUE),(INDEX('HB-D1 Besondere Lstg Land'!$A$1:$O$250,G153,6)),IF(AND(Projektgrundlagen!$I$24,(INDEX('HB-D2 Besondere Lstg Bund'!$A$1:$O$272,G153,12))=TRUE),(INDEX('HB-D2 Besondere Lstg Bund'!$A$1:$O$272,G153,6)),"")))</f>
        <v/>
      </c>
      <c r="E153" s="1216" t="str">
        <f>IF(AND(Projektgrundlagen!$I$22,(INDEX('StB-D1 Besondere Lstg'!$A$1:$N$250,G153,12))=TRUE),(INDEX('StB-D1 Besondere Lstg'!$A$1:$N$250,G153,9)),IF(AND(Projektgrundlagen!$I$23,(INDEX('HB-D1 Besondere Lstg Land'!$A$1:$O$250,G153,12))=TRUE),IF((INDEX('HB-D1 Besondere Lstg Land'!$A$1:$O$253,G153,9))="",(INDEX('HB-D1 Besondere Lstg Land'!$A$1:$O$253,G153,7)),0)+(INDEX('HB-D1 Besondere Lstg Land'!$A$1:$O$253,G153,9)),IF(AND(Projektgrundlagen!$I$24,(INDEX('HB-D2 Besondere Lstg Bund'!$A$1:$O$272,G153,12))=TRUE),IF((INDEX('HB-D2 Besondere Lstg Bund'!$A$1:$O$272,G153,9))="",(INDEX('HB-D2 Besondere Lstg Bund'!$A$1:$O$272,G153,7)),0)+(INDEX('HB-D2 Besondere Lstg Bund'!$A$1:$O$272,G153,9)),"")))</f>
        <v/>
      </c>
      <c r="F153" s="1216" t="str">
        <f>IF(AND(Projektgrundlagen!$I$22,(INDEX('StB-D1 Besondere Lstg'!$A$1:$N$250,G153,12))=TRUE),(INDEX('StB-D1 Besondere Lstg'!$A$1:$N$250,G153,10)),IF(AND(Projektgrundlagen!$I$23,(INDEX('HB-D1 Besondere Lstg Land'!$A$1:$O$250,G153,12))=TRUE),(INDEX('HB-D1 Besondere Lstg Land'!$A$1:$O$250,G153,10)),IF(AND(Projektgrundlagen!$I$24,(INDEX('HB-D2 Besondere Lstg Bund'!$A$1:$O$272,G153,12))=TRUE),(INDEX('HB-D2 Besondere Lstg Bund'!$A$1:$O$272,G153,10)),"")))</f>
        <v/>
      </c>
      <c r="G153">
        <v>107</v>
      </c>
      <c r="H153" s="1225"/>
    </row>
    <row r="154" spans="2:8" ht="14.25">
      <c r="B154" t="str">
        <f>IF(AND(Projektgrundlagen!$I$22,(INDEX('StB-D1 Besondere Lstg'!$A$1:$N$250,G154,12))=TRUE),(INDEX('StB-D1 Besondere Lstg'!$A$1:$N$250,G154,3))&amp;" "&amp;(INDEX('StB-D1 Besondere Lstg'!$A$1:$N$250,G154,5))&amp;" "&amp;(INDEX('StB-D1 Besondere Lstg'!$A$1:$N$250,(G154+1),5)),IF(AND(Projektgrundlagen!$I$23,(INDEX('HB-D1 Besondere Lstg Land'!$A$1:$O$250,G154,12))=TRUE),(INDEX('HB-D1 Besondere Lstg Land'!$A$1:$O$250,G154,3))&amp;" "&amp;(INDEX('HB-D1 Besondere Lstg Land'!$A$1:$O$250,G154,5))&amp;" "&amp;(INDEX('HB-D1 Besondere Lstg Land'!$A$1:$O$250,(G154+1),5)),IF(AND(Projektgrundlagen!$I$24,(INDEX('HB-D2 Besondere Lstg Bund'!$A$1:$O$272,G154,12)=TRUE)),(INDEX('HB-D2 Besondere Lstg Bund'!$A$1:$O$272,G154,3))&amp;" "&amp;(INDEX('HB-D2 Besondere Lstg Bund'!$A$1:$O$272,G154,5))&amp;" "&amp;(INDEX('HB-D2 Besondere Lstg Bund'!$A$1:$O$272,(G154+1),5)),"")))</f>
        <v/>
      </c>
      <c r="C154" s="1216" t="str">
        <f>IF(AND(Projektgrundlagen!$I$22,(INDEX('StB-D1 Besondere Lstg'!$A$1:$N$250,G154,12))=TRUE),(INDEX('StB-D1 Besondere Lstg'!$A$1:$N$250,G154,7)),"")</f>
        <v/>
      </c>
      <c r="D154" s="1216" t="str">
        <f>IF(AND(Projektgrundlagen!$I$22,(INDEX('StB-D1 Besondere Lstg'!$A$1:$N$250,G154,12))=TRUE),(INDEX('StB-D1 Besondere Lstg'!$A$1:$N$250,G154,8)),IF(AND(Projektgrundlagen!$I$23,(INDEX('HB-D1 Besondere Lstg Land'!$A$1:$O$250,G154,12))=TRUE),(INDEX('HB-D1 Besondere Lstg Land'!$A$1:$O$250,G154,6)),IF(AND(Projektgrundlagen!$I$24,(INDEX('HB-D2 Besondere Lstg Bund'!$A$1:$O$272,G154,12))=TRUE),(INDEX('HB-D2 Besondere Lstg Bund'!$A$1:$O$272,G154,6)),"")))</f>
        <v/>
      </c>
      <c r="E154" s="1216" t="str">
        <f>IF(AND(Projektgrundlagen!$I$22,(INDEX('StB-D1 Besondere Lstg'!$A$1:$N$250,G154,12))=TRUE),(INDEX('StB-D1 Besondere Lstg'!$A$1:$N$250,G154,9)),IF(AND(Projektgrundlagen!$I$23,(INDEX('HB-D1 Besondere Lstg Land'!$A$1:$O$250,G154,12))=TRUE),IF((INDEX('HB-D1 Besondere Lstg Land'!$A$1:$O$253,G154,9))="",(INDEX('HB-D1 Besondere Lstg Land'!$A$1:$O$253,G154,7)),0)+(INDEX('HB-D1 Besondere Lstg Land'!$A$1:$O$253,G154,9)),IF(AND(Projektgrundlagen!$I$24,(INDEX('HB-D2 Besondere Lstg Bund'!$A$1:$O$272,G154,12))=TRUE),IF((INDEX('HB-D2 Besondere Lstg Bund'!$A$1:$O$272,G154,9))="",(INDEX('HB-D2 Besondere Lstg Bund'!$A$1:$O$272,G154,7)),0)+(INDEX('HB-D2 Besondere Lstg Bund'!$A$1:$O$272,G154,9)),"")))</f>
        <v/>
      </c>
      <c r="F154" s="1216" t="str">
        <f>IF(AND(Projektgrundlagen!$I$22,(INDEX('StB-D1 Besondere Lstg'!$A$1:$N$250,G154,12))=TRUE),(INDEX('StB-D1 Besondere Lstg'!$A$1:$N$250,G154,10)),IF(AND(Projektgrundlagen!$I$23,(INDEX('HB-D1 Besondere Lstg Land'!$A$1:$O$250,G154,12))=TRUE),(INDEX('HB-D1 Besondere Lstg Land'!$A$1:$O$250,G154,10)),IF(AND(Projektgrundlagen!$I$24,(INDEX('HB-D2 Besondere Lstg Bund'!$A$1:$O$272,G154,12))=TRUE),(INDEX('HB-D2 Besondere Lstg Bund'!$A$1:$O$272,G154,10)),"")))</f>
        <v/>
      </c>
      <c r="G154">
        <v>108</v>
      </c>
      <c r="H154" s="1225"/>
    </row>
    <row r="155" spans="2:8" ht="14.25">
      <c r="B155" t="str">
        <f>IF(AND(Projektgrundlagen!$I$22,(INDEX('StB-D1 Besondere Lstg'!$A$1:$N$250,G155,12))=TRUE),(INDEX('StB-D1 Besondere Lstg'!$A$1:$N$250,G155,3))&amp;" "&amp;(INDEX('StB-D1 Besondere Lstg'!$A$1:$N$250,G155,5))&amp;" "&amp;(INDEX('StB-D1 Besondere Lstg'!$A$1:$N$250,(G155+1),5)),IF(AND(Projektgrundlagen!$I$23,(INDEX('HB-D1 Besondere Lstg Land'!$A$1:$O$250,G155,12))=TRUE),(INDEX('HB-D1 Besondere Lstg Land'!$A$1:$O$250,G155,3))&amp;" "&amp;(INDEX('HB-D1 Besondere Lstg Land'!$A$1:$O$250,G155,5))&amp;" "&amp;(INDEX('HB-D1 Besondere Lstg Land'!$A$1:$O$250,(G155+1),5)),IF(AND(Projektgrundlagen!$I$24,(INDEX('HB-D2 Besondere Lstg Bund'!$A$1:$O$272,G155,12)=TRUE)),(INDEX('HB-D2 Besondere Lstg Bund'!$A$1:$O$272,G155,3))&amp;" "&amp;(INDEX('HB-D2 Besondere Lstg Bund'!$A$1:$O$272,G155,5))&amp;" "&amp;(INDEX('HB-D2 Besondere Lstg Bund'!$A$1:$O$272,(G155+1),5)),"")))</f>
        <v/>
      </c>
      <c r="C155" s="1216" t="str">
        <f>IF(AND(Projektgrundlagen!$I$22,(INDEX('StB-D1 Besondere Lstg'!$A$1:$N$250,G155,12))=TRUE),(INDEX('StB-D1 Besondere Lstg'!$A$1:$N$250,G155,7)),"")</f>
        <v/>
      </c>
      <c r="D155" s="1216" t="str">
        <f>IF(AND(Projektgrundlagen!$I$22,(INDEX('StB-D1 Besondere Lstg'!$A$1:$N$250,G155,12))=TRUE),(INDEX('StB-D1 Besondere Lstg'!$A$1:$N$250,G155,8)),IF(AND(Projektgrundlagen!$I$23,(INDEX('HB-D1 Besondere Lstg Land'!$A$1:$O$250,G155,12))=TRUE),(INDEX('HB-D1 Besondere Lstg Land'!$A$1:$O$250,G155,6)),IF(AND(Projektgrundlagen!$I$24,(INDEX('HB-D2 Besondere Lstg Bund'!$A$1:$O$272,G155,12))=TRUE),(INDEX('HB-D2 Besondere Lstg Bund'!$A$1:$O$272,G155,6)),"")))</f>
        <v/>
      </c>
      <c r="E155" s="1216" t="str">
        <f>IF(AND(Projektgrundlagen!$I$22,(INDEX('StB-D1 Besondere Lstg'!$A$1:$N$250,G155,12))=TRUE),(INDEX('StB-D1 Besondere Lstg'!$A$1:$N$250,G155,9)),IF(AND(Projektgrundlagen!$I$23,(INDEX('HB-D1 Besondere Lstg Land'!$A$1:$O$250,G155,12))=TRUE),IF((INDEX('HB-D1 Besondere Lstg Land'!$A$1:$O$253,G155,9))="",(INDEX('HB-D1 Besondere Lstg Land'!$A$1:$O$253,G155,7)),0)+(INDEX('HB-D1 Besondere Lstg Land'!$A$1:$O$253,G155,9)),IF(AND(Projektgrundlagen!$I$24,(INDEX('HB-D2 Besondere Lstg Bund'!$A$1:$O$272,G155,12))=TRUE),IF((INDEX('HB-D2 Besondere Lstg Bund'!$A$1:$O$272,G155,9))="",(INDEX('HB-D2 Besondere Lstg Bund'!$A$1:$O$272,G155,7)),0)+(INDEX('HB-D2 Besondere Lstg Bund'!$A$1:$O$272,G155,9)),"")))</f>
        <v/>
      </c>
      <c r="F155" s="1216" t="str">
        <f>IF(AND(Projektgrundlagen!$I$22,(INDEX('StB-D1 Besondere Lstg'!$A$1:$N$250,G155,12))=TRUE),(INDEX('StB-D1 Besondere Lstg'!$A$1:$N$250,G155,10)),IF(AND(Projektgrundlagen!$I$23,(INDEX('HB-D1 Besondere Lstg Land'!$A$1:$O$250,G155,12))=TRUE),(INDEX('HB-D1 Besondere Lstg Land'!$A$1:$O$250,G155,10)),IF(AND(Projektgrundlagen!$I$24,(INDEX('HB-D2 Besondere Lstg Bund'!$A$1:$O$272,G155,12))=TRUE),(INDEX('HB-D2 Besondere Lstg Bund'!$A$1:$O$272,G155,10)),"")))</f>
        <v/>
      </c>
      <c r="G155">
        <v>109</v>
      </c>
      <c r="H155" s="1225"/>
    </row>
    <row r="156" spans="2:8" ht="14.25">
      <c r="B156" t="str">
        <f>IF(AND(Projektgrundlagen!$I$22,(INDEX('StB-D1 Besondere Lstg'!$A$1:$N$250,G156,12))=TRUE),(INDEX('StB-D1 Besondere Lstg'!$A$1:$N$250,G156,3))&amp;" "&amp;(INDEX('StB-D1 Besondere Lstg'!$A$1:$N$250,G156,5))&amp;" "&amp;(INDEX('StB-D1 Besondere Lstg'!$A$1:$N$250,(G156+1),5)),IF(AND(Projektgrundlagen!$I$23,(INDEX('HB-D1 Besondere Lstg Land'!$A$1:$O$250,G156,12))=TRUE),(INDEX('HB-D1 Besondere Lstg Land'!$A$1:$O$250,G156,3))&amp;" "&amp;(INDEX('HB-D1 Besondere Lstg Land'!$A$1:$O$250,G156,5))&amp;" "&amp;(INDEX('HB-D1 Besondere Lstg Land'!$A$1:$O$250,(G156+1),5)),IF(AND(Projektgrundlagen!$I$24,(INDEX('HB-D2 Besondere Lstg Bund'!$A$1:$O$272,G156,12)=TRUE)),(INDEX('HB-D2 Besondere Lstg Bund'!$A$1:$O$272,G156,3))&amp;" "&amp;(INDEX('HB-D2 Besondere Lstg Bund'!$A$1:$O$272,G156,5))&amp;" "&amp;(INDEX('HB-D2 Besondere Lstg Bund'!$A$1:$O$272,(G156+1),5)),"")))</f>
        <v/>
      </c>
      <c r="C156" s="1216" t="str">
        <f>IF(AND(Projektgrundlagen!$I$22,(INDEX('StB-D1 Besondere Lstg'!$A$1:$N$250,G156,12))=TRUE),(INDEX('StB-D1 Besondere Lstg'!$A$1:$N$250,G156,7)),"")</f>
        <v/>
      </c>
      <c r="D156" s="1216" t="str">
        <f>IF(AND(Projektgrundlagen!$I$22,(INDEX('StB-D1 Besondere Lstg'!$A$1:$N$250,G156,12))=TRUE),(INDEX('StB-D1 Besondere Lstg'!$A$1:$N$250,G156,8)),IF(AND(Projektgrundlagen!$I$23,(INDEX('HB-D1 Besondere Lstg Land'!$A$1:$O$250,G156,12))=TRUE),(INDEX('HB-D1 Besondere Lstg Land'!$A$1:$O$250,G156,6)),IF(AND(Projektgrundlagen!$I$24,(INDEX('HB-D2 Besondere Lstg Bund'!$A$1:$O$272,G156,12))=TRUE),(INDEX('HB-D2 Besondere Lstg Bund'!$A$1:$O$272,G156,6)),"")))</f>
        <v/>
      </c>
      <c r="E156" s="1216" t="str">
        <f>IF(AND(Projektgrundlagen!$I$22,(INDEX('StB-D1 Besondere Lstg'!$A$1:$N$250,G156,12))=TRUE),(INDEX('StB-D1 Besondere Lstg'!$A$1:$N$250,G156,9)),IF(AND(Projektgrundlagen!$I$23,(INDEX('HB-D1 Besondere Lstg Land'!$A$1:$O$250,G156,12))=TRUE),IF((INDEX('HB-D1 Besondere Lstg Land'!$A$1:$O$253,G156,9))="",(INDEX('HB-D1 Besondere Lstg Land'!$A$1:$O$253,G156,7)),0)+(INDEX('HB-D1 Besondere Lstg Land'!$A$1:$O$253,G156,9)),IF(AND(Projektgrundlagen!$I$24,(INDEX('HB-D2 Besondere Lstg Bund'!$A$1:$O$272,G156,12))=TRUE),IF((INDEX('HB-D2 Besondere Lstg Bund'!$A$1:$O$272,G156,9))="",(INDEX('HB-D2 Besondere Lstg Bund'!$A$1:$O$272,G156,7)),0)+(INDEX('HB-D2 Besondere Lstg Bund'!$A$1:$O$272,G156,9)),"")))</f>
        <v/>
      </c>
      <c r="F156" s="1216" t="str">
        <f>IF(AND(Projektgrundlagen!$I$22,(INDEX('StB-D1 Besondere Lstg'!$A$1:$N$250,G156,12))=TRUE),(INDEX('StB-D1 Besondere Lstg'!$A$1:$N$250,G156,10)),IF(AND(Projektgrundlagen!$I$23,(INDEX('HB-D1 Besondere Lstg Land'!$A$1:$O$250,G156,12))=TRUE),(INDEX('HB-D1 Besondere Lstg Land'!$A$1:$O$250,G156,10)),IF(AND(Projektgrundlagen!$I$24,(INDEX('HB-D2 Besondere Lstg Bund'!$A$1:$O$272,G156,12))=TRUE),(INDEX('HB-D2 Besondere Lstg Bund'!$A$1:$O$272,G156,10)),"")))</f>
        <v/>
      </c>
      <c r="G156">
        <v>110</v>
      </c>
      <c r="H156" s="1225"/>
    </row>
    <row r="157" spans="2:8" ht="14.25">
      <c r="B157" t="str">
        <f>IF(AND(Projektgrundlagen!$I$22,(INDEX('StB-D1 Besondere Lstg'!$A$1:$N$250,G157,12))=TRUE),(INDEX('StB-D1 Besondere Lstg'!$A$1:$N$250,G157,3))&amp;" "&amp;(INDEX('StB-D1 Besondere Lstg'!$A$1:$N$250,G157,5))&amp;" "&amp;(INDEX('StB-D1 Besondere Lstg'!$A$1:$N$250,(G157+1),5)),IF(AND(Projektgrundlagen!$I$23,(INDEX('HB-D1 Besondere Lstg Land'!$A$1:$O$250,G157,12))=TRUE),(INDEX('HB-D1 Besondere Lstg Land'!$A$1:$O$250,G157,3))&amp;" "&amp;(INDEX('HB-D1 Besondere Lstg Land'!$A$1:$O$250,G157,5))&amp;" "&amp;(INDEX('HB-D1 Besondere Lstg Land'!$A$1:$O$250,(G157+1),5)),IF(AND(Projektgrundlagen!$I$24,(INDEX('HB-D2 Besondere Lstg Bund'!$A$1:$O$272,G157,12)=TRUE)),(INDEX('HB-D2 Besondere Lstg Bund'!$A$1:$O$272,G157,3))&amp;" "&amp;(INDEX('HB-D2 Besondere Lstg Bund'!$A$1:$O$272,G157,5))&amp;" "&amp;(INDEX('HB-D2 Besondere Lstg Bund'!$A$1:$O$272,(G157+1),5)),"")))</f>
        <v/>
      </c>
      <c r="C157" s="1216" t="str">
        <f>IF(AND(Projektgrundlagen!$I$22,(INDEX('StB-D1 Besondere Lstg'!$A$1:$N$250,G157,12))=TRUE),(INDEX('StB-D1 Besondere Lstg'!$A$1:$N$250,G157,7)),"")</f>
        <v/>
      </c>
      <c r="D157" s="1216" t="str">
        <f>IF(AND(Projektgrundlagen!$I$22,(INDEX('StB-D1 Besondere Lstg'!$A$1:$N$250,G157,12))=TRUE),(INDEX('StB-D1 Besondere Lstg'!$A$1:$N$250,G157,8)),IF(AND(Projektgrundlagen!$I$23,(INDEX('HB-D1 Besondere Lstg Land'!$A$1:$O$250,G157,12))=TRUE),(INDEX('HB-D1 Besondere Lstg Land'!$A$1:$O$250,G157,6)),IF(AND(Projektgrundlagen!$I$24,(INDEX('HB-D2 Besondere Lstg Bund'!$A$1:$O$272,G157,12))=TRUE),(INDEX('HB-D2 Besondere Lstg Bund'!$A$1:$O$272,G157,6)),"")))</f>
        <v/>
      </c>
      <c r="E157" s="1216" t="str">
        <f>IF(AND(Projektgrundlagen!$I$22,(INDEX('StB-D1 Besondere Lstg'!$A$1:$N$250,G157,12))=TRUE),(INDEX('StB-D1 Besondere Lstg'!$A$1:$N$250,G157,9)),IF(AND(Projektgrundlagen!$I$23,(INDEX('HB-D1 Besondere Lstg Land'!$A$1:$O$250,G157,12))=TRUE),IF((INDEX('HB-D1 Besondere Lstg Land'!$A$1:$O$253,G157,9))="",(INDEX('HB-D1 Besondere Lstg Land'!$A$1:$O$253,G157,7)),0)+(INDEX('HB-D1 Besondere Lstg Land'!$A$1:$O$253,G157,9)),IF(AND(Projektgrundlagen!$I$24,(INDEX('HB-D2 Besondere Lstg Bund'!$A$1:$O$272,G157,12))=TRUE),IF((INDEX('HB-D2 Besondere Lstg Bund'!$A$1:$O$272,G157,9))="",(INDEX('HB-D2 Besondere Lstg Bund'!$A$1:$O$272,G157,7)),0)+(INDEX('HB-D2 Besondere Lstg Bund'!$A$1:$O$272,G157,9)),"")))</f>
        <v/>
      </c>
      <c r="F157" s="1216" t="str">
        <f>IF(AND(Projektgrundlagen!$I$22,(INDEX('StB-D1 Besondere Lstg'!$A$1:$N$250,G157,12))=TRUE),(INDEX('StB-D1 Besondere Lstg'!$A$1:$N$250,G157,10)),IF(AND(Projektgrundlagen!$I$23,(INDEX('HB-D1 Besondere Lstg Land'!$A$1:$O$250,G157,12))=TRUE),(INDEX('HB-D1 Besondere Lstg Land'!$A$1:$O$250,G157,10)),IF(AND(Projektgrundlagen!$I$24,(INDEX('HB-D2 Besondere Lstg Bund'!$A$1:$O$272,G157,12))=TRUE),(INDEX('HB-D2 Besondere Lstg Bund'!$A$1:$O$272,G157,10)),"")))</f>
        <v/>
      </c>
      <c r="G157">
        <v>111</v>
      </c>
      <c r="H157" s="1225"/>
    </row>
    <row r="158" spans="2:8" ht="14.25">
      <c r="B158" t="str">
        <f>IF(AND(Projektgrundlagen!$I$22,(INDEX('StB-D1 Besondere Lstg'!$A$1:$N$250,G158,12))=TRUE),(INDEX('StB-D1 Besondere Lstg'!$A$1:$N$250,G158,3))&amp;" "&amp;(INDEX('StB-D1 Besondere Lstg'!$A$1:$N$250,G158,5))&amp;" "&amp;(INDEX('StB-D1 Besondere Lstg'!$A$1:$N$250,(G158+1),5)),IF(AND(Projektgrundlagen!$I$23,(INDEX('HB-D1 Besondere Lstg Land'!$A$1:$O$250,G158,12))=TRUE),(INDEX('HB-D1 Besondere Lstg Land'!$A$1:$O$250,G158,3))&amp;" "&amp;(INDEX('HB-D1 Besondere Lstg Land'!$A$1:$O$250,G158,5))&amp;" "&amp;(INDEX('HB-D1 Besondere Lstg Land'!$A$1:$O$250,(G158+1),5)),IF(AND(Projektgrundlagen!$I$24,(INDEX('HB-D2 Besondere Lstg Bund'!$A$1:$O$272,G158,12)=TRUE)),(INDEX('HB-D2 Besondere Lstg Bund'!$A$1:$O$272,G158,3))&amp;" "&amp;(INDEX('HB-D2 Besondere Lstg Bund'!$A$1:$O$272,G158,5))&amp;" "&amp;(INDEX('HB-D2 Besondere Lstg Bund'!$A$1:$O$272,(G158+1),5)),"")))</f>
        <v/>
      </c>
      <c r="C158" s="1216" t="str">
        <f>IF(AND(Projektgrundlagen!$I$22,(INDEX('StB-D1 Besondere Lstg'!$A$1:$N$250,G158,12))=TRUE),(INDEX('StB-D1 Besondere Lstg'!$A$1:$N$250,G158,7)),"")</f>
        <v/>
      </c>
      <c r="D158" s="1216" t="str">
        <f>IF(AND(Projektgrundlagen!$I$22,(INDEX('StB-D1 Besondere Lstg'!$A$1:$N$250,G158,12))=TRUE),(INDEX('StB-D1 Besondere Lstg'!$A$1:$N$250,G158,8)),IF(AND(Projektgrundlagen!$I$23,(INDEX('HB-D1 Besondere Lstg Land'!$A$1:$O$250,G158,12))=TRUE),(INDEX('HB-D1 Besondere Lstg Land'!$A$1:$O$250,G158,6)),IF(AND(Projektgrundlagen!$I$24,(INDEX('HB-D2 Besondere Lstg Bund'!$A$1:$O$272,G158,12))=TRUE),(INDEX('HB-D2 Besondere Lstg Bund'!$A$1:$O$272,G158,6)),"")))</f>
        <v/>
      </c>
      <c r="E158" s="1216" t="str">
        <f>IF(AND(Projektgrundlagen!$I$22,(INDEX('StB-D1 Besondere Lstg'!$A$1:$N$250,G158,12))=TRUE),(INDEX('StB-D1 Besondere Lstg'!$A$1:$N$250,G158,9)),IF(AND(Projektgrundlagen!$I$23,(INDEX('HB-D1 Besondere Lstg Land'!$A$1:$O$250,G158,12))=TRUE),IF((INDEX('HB-D1 Besondere Lstg Land'!$A$1:$O$253,G158,9))="",(INDEX('HB-D1 Besondere Lstg Land'!$A$1:$O$253,G158,7)),0)+(INDEX('HB-D1 Besondere Lstg Land'!$A$1:$O$253,G158,9)),IF(AND(Projektgrundlagen!$I$24,(INDEX('HB-D2 Besondere Lstg Bund'!$A$1:$O$272,G158,12))=TRUE),IF((INDEX('HB-D2 Besondere Lstg Bund'!$A$1:$O$272,G158,9))="",(INDEX('HB-D2 Besondere Lstg Bund'!$A$1:$O$272,G158,7)),0)+(INDEX('HB-D2 Besondere Lstg Bund'!$A$1:$O$272,G158,9)),"")))</f>
        <v/>
      </c>
      <c r="F158" s="1216" t="str">
        <f>IF(AND(Projektgrundlagen!$I$22,(INDEX('StB-D1 Besondere Lstg'!$A$1:$N$250,G158,12))=TRUE),(INDEX('StB-D1 Besondere Lstg'!$A$1:$N$250,G158,10)),IF(AND(Projektgrundlagen!$I$23,(INDEX('HB-D1 Besondere Lstg Land'!$A$1:$O$250,G158,12))=TRUE),(INDEX('HB-D1 Besondere Lstg Land'!$A$1:$O$250,G158,10)),IF(AND(Projektgrundlagen!$I$24,(INDEX('HB-D2 Besondere Lstg Bund'!$A$1:$O$272,G158,12))=TRUE),(INDEX('HB-D2 Besondere Lstg Bund'!$A$1:$O$272,G158,10)),"")))</f>
        <v/>
      </c>
      <c r="G158">
        <v>112</v>
      </c>
      <c r="H158" s="1225"/>
    </row>
    <row r="159" spans="2:8" ht="14.25">
      <c r="B159" t="str">
        <f>IF(AND(Projektgrundlagen!$I$22,(INDEX('StB-D1 Besondere Lstg'!$A$1:$N$250,G159,12))=TRUE),(INDEX('StB-D1 Besondere Lstg'!$A$1:$N$250,G159,3))&amp;" "&amp;(INDEX('StB-D1 Besondere Lstg'!$A$1:$N$250,G159,5))&amp;" "&amp;(INDEX('StB-D1 Besondere Lstg'!$A$1:$N$250,(G159+1),5)),IF(AND(Projektgrundlagen!$I$23,(INDEX('HB-D1 Besondere Lstg Land'!$A$1:$O$250,G159,12))=TRUE),(INDEX('HB-D1 Besondere Lstg Land'!$A$1:$O$250,G159,3))&amp;" "&amp;(INDEX('HB-D1 Besondere Lstg Land'!$A$1:$O$250,G159,5))&amp;" "&amp;(INDEX('HB-D1 Besondere Lstg Land'!$A$1:$O$250,(G159+1),5)),IF(AND(Projektgrundlagen!$I$24,(INDEX('HB-D2 Besondere Lstg Bund'!$A$1:$O$272,G159,12)=TRUE)),(INDEX('HB-D2 Besondere Lstg Bund'!$A$1:$O$272,G159,3))&amp;" "&amp;(INDEX('HB-D2 Besondere Lstg Bund'!$A$1:$O$272,G159,5))&amp;" "&amp;(INDEX('HB-D2 Besondere Lstg Bund'!$A$1:$O$272,(G159+1),5)),"")))</f>
        <v/>
      </c>
      <c r="C159" s="1216" t="str">
        <f>IF(AND(Projektgrundlagen!$I$22,(INDEX('StB-D1 Besondere Lstg'!$A$1:$N$250,G159,12))=TRUE),(INDEX('StB-D1 Besondere Lstg'!$A$1:$N$250,G159,7)),"")</f>
        <v/>
      </c>
      <c r="D159" s="1216" t="str">
        <f>IF(AND(Projektgrundlagen!$I$22,(INDEX('StB-D1 Besondere Lstg'!$A$1:$N$250,G159,12))=TRUE),(INDEX('StB-D1 Besondere Lstg'!$A$1:$N$250,G159,8)),IF(AND(Projektgrundlagen!$I$23,(INDEX('HB-D1 Besondere Lstg Land'!$A$1:$O$250,G159,12))=TRUE),(INDEX('HB-D1 Besondere Lstg Land'!$A$1:$O$250,G159,6)),IF(AND(Projektgrundlagen!$I$24,(INDEX('HB-D2 Besondere Lstg Bund'!$A$1:$O$272,G159,12))=TRUE),(INDEX('HB-D2 Besondere Lstg Bund'!$A$1:$O$272,G159,6)),"")))</f>
        <v/>
      </c>
      <c r="E159" s="1216" t="str">
        <f>IF(AND(Projektgrundlagen!$I$22,(INDEX('StB-D1 Besondere Lstg'!$A$1:$N$250,G159,12))=TRUE),(INDEX('StB-D1 Besondere Lstg'!$A$1:$N$250,G159,9)),IF(AND(Projektgrundlagen!$I$23,(INDEX('HB-D1 Besondere Lstg Land'!$A$1:$O$250,G159,12))=TRUE),IF((INDEX('HB-D1 Besondere Lstg Land'!$A$1:$O$253,G159,9))="",(INDEX('HB-D1 Besondere Lstg Land'!$A$1:$O$253,G159,7)),0)+(INDEX('HB-D1 Besondere Lstg Land'!$A$1:$O$253,G159,9)),IF(AND(Projektgrundlagen!$I$24,(INDEX('HB-D2 Besondere Lstg Bund'!$A$1:$O$272,G159,12))=TRUE),IF((INDEX('HB-D2 Besondere Lstg Bund'!$A$1:$O$272,G159,9))="",(INDEX('HB-D2 Besondere Lstg Bund'!$A$1:$O$272,G159,7)),0)+(INDEX('HB-D2 Besondere Lstg Bund'!$A$1:$O$272,G159,9)),"")))</f>
        <v/>
      </c>
      <c r="F159" s="1216" t="str">
        <f>IF(AND(Projektgrundlagen!$I$22,(INDEX('StB-D1 Besondere Lstg'!$A$1:$N$250,G159,12))=TRUE),(INDEX('StB-D1 Besondere Lstg'!$A$1:$N$250,G159,10)),IF(AND(Projektgrundlagen!$I$23,(INDEX('HB-D1 Besondere Lstg Land'!$A$1:$O$250,G159,12))=TRUE),(INDEX('HB-D1 Besondere Lstg Land'!$A$1:$O$250,G159,10)),IF(AND(Projektgrundlagen!$I$24,(INDEX('HB-D2 Besondere Lstg Bund'!$A$1:$O$272,G159,12))=TRUE),(INDEX('HB-D2 Besondere Lstg Bund'!$A$1:$O$272,G159,10)),"")))</f>
        <v/>
      </c>
      <c r="G159">
        <v>113</v>
      </c>
      <c r="H159" s="1225"/>
    </row>
    <row r="160" spans="2:8" ht="14.25">
      <c r="B160" t="str">
        <f>IF(AND(Projektgrundlagen!$I$22,(INDEX('StB-D1 Besondere Lstg'!$A$1:$N$250,G160,12))=TRUE),(INDEX('StB-D1 Besondere Lstg'!$A$1:$N$250,G160,3))&amp;" "&amp;(INDEX('StB-D1 Besondere Lstg'!$A$1:$N$250,G160,5))&amp;" "&amp;(INDEX('StB-D1 Besondere Lstg'!$A$1:$N$250,(G160+1),5)),IF(AND(Projektgrundlagen!$I$23,(INDEX('HB-D1 Besondere Lstg Land'!$A$1:$O$250,G160,12))=TRUE),(INDEX('HB-D1 Besondere Lstg Land'!$A$1:$O$250,G160,3))&amp;" "&amp;(INDEX('HB-D1 Besondere Lstg Land'!$A$1:$O$250,G160,5))&amp;" "&amp;(INDEX('HB-D1 Besondere Lstg Land'!$A$1:$O$250,(G160+1),5)),IF(AND(Projektgrundlagen!$I$24,(INDEX('HB-D2 Besondere Lstg Bund'!$A$1:$O$272,G160,12)=TRUE)),(INDEX('HB-D2 Besondere Lstg Bund'!$A$1:$O$272,G160,3))&amp;" "&amp;(INDEX('HB-D2 Besondere Lstg Bund'!$A$1:$O$272,G160,5))&amp;" "&amp;(INDEX('HB-D2 Besondere Lstg Bund'!$A$1:$O$272,(G160+1),5)),"")))</f>
        <v/>
      </c>
      <c r="C160" s="1216" t="str">
        <f>IF(AND(Projektgrundlagen!$I$22,(INDEX('StB-D1 Besondere Lstg'!$A$1:$N$250,G160,12))=TRUE),(INDEX('StB-D1 Besondere Lstg'!$A$1:$N$250,G160,7)),"")</f>
        <v/>
      </c>
      <c r="D160" s="1216" t="str">
        <f>IF(AND(Projektgrundlagen!$I$22,(INDEX('StB-D1 Besondere Lstg'!$A$1:$N$250,G160,12))=TRUE),(INDEX('StB-D1 Besondere Lstg'!$A$1:$N$250,G160,8)),IF(AND(Projektgrundlagen!$I$23,(INDEX('HB-D1 Besondere Lstg Land'!$A$1:$O$250,G160,12))=TRUE),(INDEX('HB-D1 Besondere Lstg Land'!$A$1:$O$250,G160,6)),IF(AND(Projektgrundlagen!$I$24,(INDEX('HB-D2 Besondere Lstg Bund'!$A$1:$O$272,G160,12))=TRUE),(INDEX('HB-D2 Besondere Lstg Bund'!$A$1:$O$272,G160,6)),"")))</f>
        <v/>
      </c>
      <c r="E160" s="1216" t="str">
        <f>IF(AND(Projektgrundlagen!$I$22,(INDEX('StB-D1 Besondere Lstg'!$A$1:$N$250,G160,12))=TRUE),(INDEX('StB-D1 Besondere Lstg'!$A$1:$N$250,G160,9)),IF(AND(Projektgrundlagen!$I$23,(INDEX('HB-D1 Besondere Lstg Land'!$A$1:$O$250,G160,12))=TRUE),IF((INDEX('HB-D1 Besondere Lstg Land'!$A$1:$O$253,G160,9))="",(INDEX('HB-D1 Besondere Lstg Land'!$A$1:$O$253,G160,7)),0)+(INDEX('HB-D1 Besondere Lstg Land'!$A$1:$O$253,G160,9)),IF(AND(Projektgrundlagen!$I$24,(INDEX('HB-D2 Besondere Lstg Bund'!$A$1:$O$272,G160,12))=TRUE),IF((INDEX('HB-D2 Besondere Lstg Bund'!$A$1:$O$272,G160,9))="",(INDEX('HB-D2 Besondere Lstg Bund'!$A$1:$O$272,G160,7)),0)+(INDEX('HB-D2 Besondere Lstg Bund'!$A$1:$O$272,G160,9)),"")))</f>
        <v/>
      </c>
      <c r="F160" s="1216" t="str">
        <f>IF(AND(Projektgrundlagen!$I$22,(INDEX('StB-D1 Besondere Lstg'!$A$1:$N$250,G160,12))=TRUE),(INDEX('StB-D1 Besondere Lstg'!$A$1:$N$250,G160,10)),IF(AND(Projektgrundlagen!$I$23,(INDEX('HB-D1 Besondere Lstg Land'!$A$1:$O$250,G160,12))=TRUE),(INDEX('HB-D1 Besondere Lstg Land'!$A$1:$O$250,G160,10)),IF(AND(Projektgrundlagen!$I$24,(INDEX('HB-D2 Besondere Lstg Bund'!$A$1:$O$272,G160,12))=TRUE),(INDEX('HB-D2 Besondere Lstg Bund'!$A$1:$O$272,G160,10)),"")))</f>
        <v/>
      </c>
      <c r="G160">
        <v>114</v>
      </c>
      <c r="H160" s="1225"/>
    </row>
    <row r="161" spans="2:8" ht="14.25">
      <c r="B161" t="str">
        <f>IF(AND(Projektgrundlagen!$I$22,(INDEX('StB-D1 Besondere Lstg'!$A$1:$N$250,G161,12))=TRUE),(INDEX('StB-D1 Besondere Lstg'!$A$1:$N$250,G161,3))&amp;" "&amp;(INDEX('StB-D1 Besondere Lstg'!$A$1:$N$250,G161,5))&amp;" "&amp;(INDEX('StB-D1 Besondere Lstg'!$A$1:$N$250,(G161+1),5)),IF(AND(Projektgrundlagen!$I$23,(INDEX('HB-D1 Besondere Lstg Land'!$A$1:$O$250,G161,12))=TRUE),(INDEX('HB-D1 Besondere Lstg Land'!$A$1:$O$250,G161,3))&amp;" "&amp;(INDEX('HB-D1 Besondere Lstg Land'!$A$1:$O$250,G161,5))&amp;" "&amp;(INDEX('HB-D1 Besondere Lstg Land'!$A$1:$O$250,(G161+1),5)),IF(AND(Projektgrundlagen!$I$24,(INDEX('HB-D2 Besondere Lstg Bund'!$A$1:$O$272,G161,12)=TRUE)),(INDEX('HB-D2 Besondere Lstg Bund'!$A$1:$O$272,G161,3))&amp;" "&amp;(INDEX('HB-D2 Besondere Lstg Bund'!$A$1:$O$272,G161,5))&amp;" "&amp;(INDEX('HB-D2 Besondere Lstg Bund'!$A$1:$O$272,(G161+1),5)),"")))</f>
        <v/>
      </c>
      <c r="C161" s="1216" t="str">
        <f>IF(AND(Projektgrundlagen!$I$22,(INDEX('StB-D1 Besondere Lstg'!$A$1:$N$250,G161,12))=TRUE),(INDEX('StB-D1 Besondere Lstg'!$A$1:$N$250,G161,7)),"")</f>
        <v/>
      </c>
      <c r="D161" s="1216" t="str">
        <f>IF(AND(Projektgrundlagen!$I$22,(INDEX('StB-D1 Besondere Lstg'!$A$1:$N$250,G161,12))=TRUE),(INDEX('StB-D1 Besondere Lstg'!$A$1:$N$250,G161,8)),IF(AND(Projektgrundlagen!$I$23,(INDEX('HB-D1 Besondere Lstg Land'!$A$1:$O$250,G161,12))=TRUE),(INDEX('HB-D1 Besondere Lstg Land'!$A$1:$O$250,G161,6)),IF(AND(Projektgrundlagen!$I$24,(INDEX('HB-D2 Besondere Lstg Bund'!$A$1:$O$272,G161,12))=TRUE),(INDEX('HB-D2 Besondere Lstg Bund'!$A$1:$O$272,G161,6)),"")))</f>
        <v/>
      </c>
      <c r="E161" s="1216" t="str">
        <f>IF(AND(Projektgrundlagen!$I$22,(INDEX('StB-D1 Besondere Lstg'!$A$1:$N$250,G161,12))=TRUE),(INDEX('StB-D1 Besondere Lstg'!$A$1:$N$250,G161,9)),IF(AND(Projektgrundlagen!$I$23,(INDEX('HB-D1 Besondere Lstg Land'!$A$1:$O$250,G161,12))=TRUE),IF((INDEX('HB-D1 Besondere Lstg Land'!$A$1:$O$253,G161,9))="",(INDEX('HB-D1 Besondere Lstg Land'!$A$1:$O$253,G161,7)),0)+(INDEX('HB-D1 Besondere Lstg Land'!$A$1:$O$253,G161,9)),IF(AND(Projektgrundlagen!$I$24,(INDEX('HB-D2 Besondere Lstg Bund'!$A$1:$O$272,G161,12))=TRUE),IF((INDEX('HB-D2 Besondere Lstg Bund'!$A$1:$O$272,G161,9))="",(INDEX('HB-D2 Besondere Lstg Bund'!$A$1:$O$272,G161,7)),0)+(INDEX('HB-D2 Besondere Lstg Bund'!$A$1:$O$272,G161,9)),"")))</f>
        <v/>
      </c>
      <c r="F161" s="1216" t="str">
        <f>IF(AND(Projektgrundlagen!$I$22,(INDEX('StB-D1 Besondere Lstg'!$A$1:$N$250,G161,12))=TRUE),(INDEX('StB-D1 Besondere Lstg'!$A$1:$N$250,G161,10)),IF(AND(Projektgrundlagen!$I$23,(INDEX('HB-D1 Besondere Lstg Land'!$A$1:$O$250,G161,12))=TRUE),(INDEX('HB-D1 Besondere Lstg Land'!$A$1:$O$250,G161,10)),IF(AND(Projektgrundlagen!$I$24,(INDEX('HB-D2 Besondere Lstg Bund'!$A$1:$O$272,G161,12))=TRUE),(INDEX('HB-D2 Besondere Lstg Bund'!$A$1:$O$272,G161,10)),"")))</f>
        <v/>
      </c>
      <c r="G161">
        <v>115</v>
      </c>
      <c r="H161" s="1225"/>
    </row>
    <row r="162" spans="2:8" ht="14.25">
      <c r="B162" t="str">
        <f>IF(AND(Projektgrundlagen!$I$22,(INDEX('StB-D1 Besondere Lstg'!$A$1:$N$250,G162,12))=TRUE),(INDEX('StB-D1 Besondere Lstg'!$A$1:$N$250,G162,3))&amp;" "&amp;(INDEX('StB-D1 Besondere Lstg'!$A$1:$N$250,G162,5))&amp;" "&amp;(INDEX('StB-D1 Besondere Lstg'!$A$1:$N$250,(G162+1),5)),IF(AND(Projektgrundlagen!$I$23,(INDEX('HB-D1 Besondere Lstg Land'!$A$1:$O$250,G162,12))=TRUE),(INDEX('HB-D1 Besondere Lstg Land'!$A$1:$O$250,G162,3))&amp;" "&amp;(INDEX('HB-D1 Besondere Lstg Land'!$A$1:$O$250,G162,5))&amp;" "&amp;(INDEX('HB-D1 Besondere Lstg Land'!$A$1:$O$250,(G162+1),5)),IF(AND(Projektgrundlagen!$I$24,(INDEX('HB-D2 Besondere Lstg Bund'!$A$1:$O$272,G162,12)=TRUE)),(INDEX('HB-D2 Besondere Lstg Bund'!$A$1:$O$272,G162,3))&amp;" "&amp;(INDEX('HB-D2 Besondere Lstg Bund'!$A$1:$O$272,G162,5))&amp;" "&amp;(INDEX('HB-D2 Besondere Lstg Bund'!$A$1:$O$272,(G162+1),5)),"")))</f>
        <v/>
      </c>
      <c r="C162" s="1216" t="str">
        <f>IF(AND(Projektgrundlagen!$I$22,(INDEX('StB-D1 Besondere Lstg'!$A$1:$N$250,G162,12))=TRUE),(INDEX('StB-D1 Besondere Lstg'!$A$1:$N$250,G162,7)),"")</f>
        <v/>
      </c>
      <c r="D162" s="1216" t="str">
        <f>IF(AND(Projektgrundlagen!$I$22,(INDEX('StB-D1 Besondere Lstg'!$A$1:$N$250,G162,12))=TRUE),(INDEX('StB-D1 Besondere Lstg'!$A$1:$N$250,G162,8)),IF(AND(Projektgrundlagen!$I$23,(INDEX('HB-D1 Besondere Lstg Land'!$A$1:$O$250,G162,12))=TRUE),(INDEX('HB-D1 Besondere Lstg Land'!$A$1:$O$250,G162,6)),IF(AND(Projektgrundlagen!$I$24,(INDEX('HB-D2 Besondere Lstg Bund'!$A$1:$O$272,G162,12))=TRUE),(INDEX('HB-D2 Besondere Lstg Bund'!$A$1:$O$272,G162,6)),"")))</f>
        <v/>
      </c>
      <c r="E162" s="1216" t="str">
        <f>IF(AND(Projektgrundlagen!$I$22,(INDEX('StB-D1 Besondere Lstg'!$A$1:$N$250,G162,12))=TRUE),(INDEX('StB-D1 Besondere Lstg'!$A$1:$N$250,G162,9)),IF(AND(Projektgrundlagen!$I$23,(INDEX('HB-D1 Besondere Lstg Land'!$A$1:$O$250,G162,12))=TRUE),IF((INDEX('HB-D1 Besondere Lstg Land'!$A$1:$O$253,G162,9))="",(INDEX('HB-D1 Besondere Lstg Land'!$A$1:$O$253,G162,7)),0)+(INDEX('HB-D1 Besondere Lstg Land'!$A$1:$O$253,G162,9)),IF(AND(Projektgrundlagen!$I$24,(INDEX('HB-D2 Besondere Lstg Bund'!$A$1:$O$272,G162,12))=TRUE),IF((INDEX('HB-D2 Besondere Lstg Bund'!$A$1:$O$272,G162,9))="",(INDEX('HB-D2 Besondere Lstg Bund'!$A$1:$O$272,G162,7)),0)+(INDEX('HB-D2 Besondere Lstg Bund'!$A$1:$O$272,G162,9)),"")))</f>
        <v/>
      </c>
      <c r="F162" s="1216" t="str">
        <f>IF(AND(Projektgrundlagen!$I$22,(INDEX('StB-D1 Besondere Lstg'!$A$1:$N$250,G162,12))=TRUE),(INDEX('StB-D1 Besondere Lstg'!$A$1:$N$250,G162,10)),IF(AND(Projektgrundlagen!$I$23,(INDEX('HB-D1 Besondere Lstg Land'!$A$1:$O$250,G162,12))=TRUE),(INDEX('HB-D1 Besondere Lstg Land'!$A$1:$O$250,G162,10)),IF(AND(Projektgrundlagen!$I$24,(INDEX('HB-D2 Besondere Lstg Bund'!$A$1:$O$272,G162,12))=TRUE),(INDEX('HB-D2 Besondere Lstg Bund'!$A$1:$O$272,G162,10)),"")))</f>
        <v/>
      </c>
      <c r="G162">
        <v>116</v>
      </c>
      <c r="H162" s="1225"/>
    </row>
    <row r="163" spans="2:8" ht="14.25">
      <c r="B163" t="str">
        <f>IF(AND(Projektgrundlagen!$I$22,(INDEX('StB-D1 Besondere Lstg'!$A$1:$N$250,G163,12))=TRUE),(INDEX('StB-D1 Besondere Lstg'!$A$1:$N$250,G163,3))&amp;" "&amp;(INDEX('StB-D1 Besondere Lstg'!$A$1:$N$250,G163,5))&amp;" "&amp;(INDEX('StB-D1 Besondere Lstg'!$A$1:$N$250,(G163+1),5)),IF(AND(Projektgrundlagen!$I$23,(INDEX('HB-D1 Besondere Lstg Land'!$A$1:$O$250,G163,12))=TRUE),(INDEX('HB-D1 Besondere Lstg Land'!$A$1:$O$250,G163,3))&amp;" "&amp;(INDEX('HB-D1 Besondere Lstg Land'!$A$1:$O$250,G163,5))&amp;" "&amp;(INDEX('HB-D1 Besondere Lstg Land'!$A$1:$O$250,(G163+1),5)),IF(AND(Projektgrundlagen!$I$24,(INDEX('HB-D2 Besondere Lstg Bund'!$A$1:$O$272,G163,12)=TRUE)),(INDEX('HB-D2 Besondere Lstg Bund'!$A$1:$O$272,G163,3))&amp;" "&amp;(INDEX('HB-D2 Besondere Lstg Bund'!$A$1:$O$272,G163,5))&amp;" "&amp;(INDEX('HB-D2 Besondere Lstg Bund'!$A$1:$O$272,(G163+1),5)),"")))</f>
        <v/>
      </c>
      <c r="C163" s="1216" t="str">
        <f>IF(AND(Projektgrundlagen!$I$22,(INDEX('StB-D1 Besondere Lstg'!$A$1:$N$250,G163,12))=TRUE),(INDEX('StB-D1 Besondere Lstg'!$A$1:$N$250,G163,7)),"")</f>
        <v/>
      </c>
      <c r="D163" s="1216" t="str">
        <f>IF(AND(Projektgrundlagen!$I$22,(INDEX('StB-D1 Besondere Lstg'!$A$1:$N$250,G163,12))=TRUE),(INDEX('StB-D1 Besondere Lstg'!$A$1:$N$250,G163,8)),IF(AND(Projektgrundlagen!$I$23,(INDEX('HB-D1 Besondere Lstg Land'!$A$1:$O$250,G163,12))=TRUE),(INDEX('HB-D1 Besondere Lstg Land'!$A$1:$O$250,G163,6)),IF(AND(Projektgrundlagen!$I$24,(INDEX('HB-D2 Besondere Lstg Bund'!$A$1:$O$272,G163,12))=TRUE),(INDEX('HB-D2 Besondere Lstg Bund'!$A$1:$O$272,G163,6)),"")))</f>
        <v/>
      </c>
      <c r="E163" s="1216" t="str">
        <f>IF(AND(Projektgrundlagen!$I$22,(INDEX('StB-D1 Besondere Lstg'!$A$1:$N$250,G163,12))=TRUE),(INDEX('StB-D1 Besondere Lstg'!$A$1:$N$250,G163,9)),IF(AND(Projektgrundlagen!$I$23,(INDEX('HB-D1 Besondere Lstg Land'!$A$1:$O$250,G163,12))=TRUE),IF((INDEX('HB-D1 Besondere Lstg Land'!$A$1:$O$253,G163,9))="",(INDEX('HB-D1 Besondere Lstg Land'!$A$1:$O$253,G163,7)),0)+(INDEX('HB-D1 Besondere Lstg Land'!$A$1:$O$253,G163,9)),IF(AND(Projektgrundlagen!$I$24,(INDEX('HB-D2 Besondere Lstg Bund'!$A$1:$O$272,G163,12))=TRUE),IF((INDEX('HB-D2 Besondere Lstg Bund'!$A$1:$O$272,G163,9))="",(INDEX('HB-D2 Besondere Lstg Bund'!$A$1:$O$272,G163,7)),0)+(INDEX('HB-D2 Besondere Lstg Bund'!$A$1:$O$272,G163,9)),"")))</f>
        <v/>
      </c>
      <c r="F163" s="1216" t="str">
        <f>IF(AND(Projektgrundlagen!$I$22,(INDEX('StB-D1 Besondere Lstg'!$A$1:$N$250,G163,12))=TRUE),(INDEX('StB-D1 Besondere Lstg'!$A$1:$N$250,G163,10)),IF(AND(Projektgrundlagen!$I$23,(INDEX('HB-D1 Besondere Lstg Land'!$A$1:$O$250,G163,12))=TRUE),(INDEX('HB-D1 Besondere Lstg Land'!$A$1:$O$250,G163,10)),IF(AND(Projektgrundlagen!$I$24,(INDEX('HB-D2 Besondere Lstg Bund'!$A$1:$O$272,G163,12))=TRUE),(INDEX('HB-D2 Besondere Lstg Bund'!$A$1:$O$272,G163,10)),"")))</f>
        <v/>
      </c>
      <c r="G163">
        <v>117</v>
      </c>
      <c r="H163" s="1225"/>
    </row>
    <row r="164" spans="2:8" ht="14.25">
      <c r="B164" t="str">
        <f>IF(AND(Projektgrundlagen!$I$22,(INDEX('StB-D1 Besondere Lstg'!$A$1:$N$250,G164,12))=TRUE),(INDEX('StB-D1 Besondere Lstg'!$A$1:$N$250,G164,3))&amp;" "&amp;(INDEX('StB-D1 Besondere Lstg'!$A$1:$N$250,G164,5))&amp;" "&amp;(INDEX('StB-D1 Besondere Lstg'!$A$1:$N$250,(G164+1),5)),IF(AND(Projektgrundlagen!$I$23,(INDEX('HB-D1 Besondere Lstg Land'!$A$1:$O$250,G164,12))=TRUE),(INDEX('HB-D1 Besondere Lstg Land'!$A$1:$O$250,G164,3))&amp;" "&amp;(INDEX('HB-D1 Besondere Lstg Land'!$A$1:$O$250,G164,5))&amp;" "&amp;(INDEX('HB-D1 Besondere Lstg Land'!$A$1:$O$250,(G164+1),5)),IF(AND(Projektgrundlagen!$I$24,(INDEX('HB-D2 Besondere Lstg Bund'!$A$1:$O$272,G164,12)=TRUE)),(INDEX('HB-D2 Besondere Lstg Bund'!$A$1:$O$272,G164,3))&amp;" "&amp;(INDEX('HB-D2 Besondere Lstg Bund'!$A$1:$O$272,G164,5))&amp;" "&amp;(INDEX('HB-D2 Besondere Lstg Bund'!$A$1:$O$272,(G164+1),5)),"")))</f>
        <v/>
      </c>
      <c r="C164" s="1216" t="str">
        <f>IF(AND(Projektgrundlagen!$I$22,(INDEX('StB-D1 Besondere Lstg'!$A$1:$N$250,G164,12))=TRUE),(INDEX('StB-D1 Besondere Lstg'!$A$1:$N$250,G164,7)),"")</f>
        <v/>
      </c>
      <c r="D164" s="1216" t="str">
        <f>IF(AND(Projektgrundlagen!$I$22,(INDEX('StB-D1 Besondere Lstg'!$A$1:$N$250,G164,12))=TRUE),(INDEX('StB-D1 Besondere Lstg'!$A$1:$N$250,G164,8)),IF(AND(Projektgrundlagen!$I$23,(INDEX('HB-D1 Besondere Lstg Land'!$A$1:$O$250,G164,12))=TRUE),(INDEX('HB-D1 Besondere Lstg Land'!$A$1:$O$250,G164,6)),IF(AND(Projektgrundlagen!$I$24,(INDEX('HB-D2 Besondere Lstg Bund'!$A$1:$O$272,G164,12))=TRUE),(INDEX('HB-D2 Besondere Lstg Bund'!$A$1:$O$272,G164,6)),"")))</f>
        <v/>
      </c>
      <c r="E164" s="1216" t="str">
        <f>IF(AND(Projektgrundlagen!$I$22,(INDEX('StB-D1 Besondere Lstg'!$A$1:$N$250,G164,12))=TRUE),(INDEX('StB-D1 Besondere Lstg'!$A$1:$N$250,G164,9)),IF(AND(Projektgrundlagen!$I$23,(INDEX('HB-D1 Besondere Lstg Land'!$A$1:$O$250,G164,12))=TRUE),IF((INDEX('HB-D1 Besondere Lstg Land'!$A$1:$O$253,G164,9))="",(INDEX('HB-D1 Besondere Lstg Land'!$A$1:$O$253,G164,7)),0)+(INDEX('HB-D1 Besondere Lstg Land'!$A$1:$O$253,G164,9)),IF(AND(Projektgrundlagen!$I$24,(INDEX('HB-D2 Besondere Lstg Bund'!$A$1:$O$272,G164,12))=TRUE),IF((INDEX('HB-D2 Besondere Lstg Bund'!$A$1:$O$272,G164,9))="",(INDEX('HB-D2 Besondere Lstg Bund'!$A$1:$O$272,G164,7)),0)+(INDEX('HB-D2 Besondere Lstg Bund'!$A$1:$O$272,G164,9)),"")))</f>
        <v/>
      </c>
      <c r="F164" s="1216" t="str">
        <f>IF(AND(Projektgrundlagen!$I$22,(INDEX('StB-D1 Besondere Lstg'!$A$1:$N$250,G164,12))=TRUE),(INDEX('StB-D1 Besondere Lstg'!$A$1:$N$250,G164,10)),IF(AND(Projektgrundlagen!$I$23,(INDEX('HB-D1 Besondere Lstg Land'!$A$1:$O$250,G164,12))=TRUE),(INDEX('HB-D1 Besondere Lstg Land'!$A$1:$O$250,G164,10)),IF(AND(Projektgrundlagen!$I$24,(INDEX('HB-D2 Besondere Lstg Bund'!$A$1:$O$272,G164,12))=TRUE),(INDEX('HB-D2 Besondere Lstg Bund'!$A$1:$O$272,G164,10)),"")))</f>
        <v/>
      </c>
      <c r="G164">
        <v>118</v>
      </c>
      <c r="H164" s="1225"/>
    </row>
    <row r="165" spans="2:8" ht="14.25">
      <c r="B165" t="str">
        <f>IF(AND(Projektgrundlagen!$I$22,(INDEX('StB-D1 Besondere Lstg'!$A$1:$N$250,G165,12))=TRUE),(INDEX('StB-D1 Besondere Lstg'!$A$1:$N$250,G165,3))&amp;" "&amp;(INDEX('StB-D1 Besondere Lstg'!$A$1:$N$250,G165,5))&amp;" "&amp;(INDEX('StB-D1 Besondere Lstg'!$A$1:$N$250,(G165+1),5)),IF(AND(Projektgrundlagen!$I$23,(INDEX('HB-D1 Besondere Lstg Land'!$A$1:$O$250,G165,12))=TRUE),(INDEX('HB-D1 Besondere Lstg Land'!$A$1:$O$250,G165,3))&amp;" "&amp;(INDEX('HB-D1 Besondere Lstg Land'!$A$1:$O$250,G165,5))&amp;" "&amp;(INDEX('HB-D1 Besondere Lstg Land'!$A$1:$O$250,(G165+1),5)),IF(AND(Projektgrundlagen!$I$24,(INDEX('HB-D2 Besondere Lstg Bund'!$A$1:$O$272,G165,12)=TRUE)),(INDEX('HB-D2 Besondere Lstg Bund'!$A$1:$O$272,G165,3))&amp;" "&amp;(INDEX('HB-D2 Besondere Lstg Bund'!$A$1:$O$272,G165,5))&amp;" "&amp;(INDEX('HB-D2 Besondere Lstg Bund'!$A$1:$O$272,(G165+1),5)),"")))</f>
        <v/>
      </c>
      <c r="C165" s="1216" t="str">
        <f>IF(AND(Projektgrundlagen!$I$22,(INDEX('StB-D1 Besondere Lstg'!$A$1:$N$250,G165,12))=TRUE),(INDEX('StB-D1 Besondere Lstg'!$A$1:$N$250,G165,7)),"")</f>
        <v/>
      </c>
      <c r="D165" s="1216" t="str">
        <f>IF(AND(Projektgrundlagen!$I$22,(INDEX('StB-D1 Besondere Lstg'!$A$1:$N$250,G165,12))=TRUE),(INDEX('StB-D1 Besondere Lstg'!$A$1:$N$250,G165,8)),IF(AND(Projektgrundlagen!$I$23,(INDEX('HB-D1 Besondere Lstg Land'!$A$1:$O$250,G165,12))=TRUE),(INDEX('HB-D1 Besondere Lstg Land'!$A$1:$O$250,G165,6)),IF(AND(Projektgrundlagen!$I$24,(INDEX('HB-D2 Besondere Lstg Bund'!$A$1:$O$272,G165,12))=TRUE),(INDEX('HB-D2 Besondere Lstg Bund'!$A$1:$O$272,G165,6)),"")))</f>
        <v/>
      </c>
      <c r="E165" s="1216" t="str">
        <f>IF(AND(Projektgrundlagen!$I$22,(INDEX('StB-D1 Besondere Lstg'!$A$1:$N$250,G165,12))=TRUE),(INDEX('StB-D1 Besondere Lstg'!$A$1:$N$250,G165,9)),IF(AND(Projektgrundlagen!$I$23,(INDEX('HB-D1 Besondere Lstg Land'!$A$1:$O$250,G165,12))=TRUE),IF((INDEX('HB-D1 Besondere Lstg Land'!$A$1:$O$253,G165,9))="",(INDEX('HB-D1 Besondere Lstg Land'!$A$1:$O$253,G165,7)),0)+(INDEX('HB-D1 Besondere Lstg Land'!$A$1:$O$253,G165,9)),IF(AND(Projektgrundlagen!$I$24,(INDEX('HB-D2 Besondere Lstg Bund'!$A$1:$O$272,G165,12))=TRUE),IF((INDEX('HB-D2 Besondere Lstg Bund'!$A$1:$O$272,G165,9))="",(INDEX('HB-D2 Besondere Lstg Bund'!$A$1:$O$272,G165,7)),0)+(INDEX('HB-D2 Besondere Lstg Bund'!$A$1:$O$272,G165,9)),"")))</f>
        <v/>
      </c>
      <c r="F165" s="1216" t="str">
        <f>IF(AND(Projektgrundlagen!$I$22,(INDEX('StB-D1 Besondere Lstg'!$A$1:$N$250,G165,12))=TRUE),(INDEX('StB-D1 Besondere Lstg'!$A$1:$N$250,G165,10)),IF(AND(Projektgrundlagen!$I$23,(INDEX('HB-D1 Besondere Lstg Land'!$A$1:$O$250,G165,12))=TRUE),(INDEX('HB-D1 Besondere Lstg Land'!$A$1:$O$250,G165,10)),IF(AND(Projektgrundlagen!$I$24,(INDEX('HB-D2 Besondere Lstg Bund'!$A$1:$O$272,G165,12))=TRUE),(INDEX('HB-D2 Besondere Lstg Bund'!$A$1:$O$272,G165,10)),"")))</f>
        <v/>
      </c>
      <c r="G165">
        <v>119</v>
      </c>
      <c r="H165" s="1225"/>
    </row>
    <row r="166" spans="2:8" ht="14.25">
      <c r="B166" t="str">
        <f>IF(AND(Projektgrundlagen!$I$22,(INDEX('StB-D1 Besondere Lstg'!$A$1:$N$250,G166,12))=TRUE),(INDEX('StB-D1 Besondere Lstg'!$A$1:$N$250,G166,3))&amp;" "&amp;(INDEX('StB-D1 Besondere Lstg'!$A$1:$N$250,G166,5))&amp;" "&amp;(INDEX('StB-D1 Besondere Lstg'!$A$1:$N$250,(G166+1),5)),IF(AND(Projektgrundlagen!$I$23,(INDEX('HB-D1 Besondere Lstg Land'!$A$1:$O$250,G166,12))=TRUE),(INDEX('HB-D1 Besondere Lstg Land'!$A$1:$O$250,G166,3))&amp;" "&amp;(INDEX('HB-D1 Besondere Lstg Land'!$A$1:$O$250,G166,5))&amp;" "&amp;(INDEX('HB-D1 Besondere Lstg Land'!$A$1:$O$250,(G166+1),5)),IF(AND(Projektgrundlagen!$I$24,(INDEX('HB-D2 Besondere Lstg Bund'!$A$1:$O$272,G166,12)=TRUE)),(INDEX('HB-D2 Besondere Lstg Bund'!$A$1:$O$272,G166,3))&amp;" "&amp;(INDEX('HB-D2 Besondere Lstg Bund'!$A$1:$O$272,G166,5))&amp;" "&amp;(INDEX('HB-D2 Besondere Lstg Bund'!$A$1:$O$272,(G166+1),5)),"")))</f>
        <v/>
      </c>
      <c r="C166" s="1216" t="str">
        <f>IF(AND(Projektgrundlagen!$I$22,(INDEX('StB-D1 Besondere Lstg'!$A$1:$N$250,G166,12))=TRUE),(INDEX('StB-D1 Besondere Lstg'!$A$1:$N$250,G166,7)),"")</f>
        <v/>
      </c>
      <c r="D166" s="1216" t="str">
        <f>IF(AND(Projektgrundlagen!$I$22,(INDEX('StB-D1 Besondere Lstg'!$A$1:$N$250,G166,12))=TRUE),(INDEX('StB-D1 Besondere Lstg'!$A$1:$N$250,G166,8)),IF(AND(Projektgrundlagen!$I$23,(INDEX('HB-D1 Besondere Lstg Land'!$A$1:$O$250,G166,12))=TRUE),(INDEX('HB-D1 Besondere Lstg Land'!$A$1:$O$250,G166,6)),IF(AND(Projektgrundlagen!$I$24,(INDEX('HB-D2 Besondere Lstg Bund'!$A$1:$O$272,G166,12))=TRUE),(INDEX('HB-D2 Besondere Lstg Bund'!$A$1:$O$272,G166,6)),"")))</f>
        <v/>
      </c>
      <c r="E166" s="1216" t="str">
        <f>IF(AND(Projektgrundlagen!$I$22,(INDEX('StB-D1 Besondere Lstg'!$A$1:$N$250,G166,12))=TRUE),(INDEX('StB-D1 Besondere Lstg'!$A$1:$N$250,G166,9)),IF(AND(Projektgrundlagen!$I$23,(INDEX('HB-D1 Besondere Lstg Land'!$A$1:$O$250,G166,12))=TRUE),IF((INDEX('HB-D1 Besondere Lstg Land'!$A$1:$O$253,G166,9))="",(INDEX('HB-D1 Besondere Lstg Land'!$A$1:$O$253,G166,7)),0)+(INDEX('HB-D1 Besondere Lstg Land'!$A$1:$O$253,G166,9)),IF(AND(Projektgrundlagen!$I$24,(INDEX('HB-D2 Besondere Lstg Bund'!$A$1:$O$272,G166,12))=TRUE),IF((INDEX('HB-D2 Besondere Lstg Bund'!$A$1:$O$272,G166,9))="",(INDEX('HB-D2 Besondere Lstg Bund'!$A$1:$O$272,G166,7)),0)+(INDEX('HB-D2 Besondere Lstg Bund'!$A$1:$O$272,G166,9)),"")))</f>
        <v/>
      </c>
      <c r="F166" s="1216" t="str">
        <f>IF(AND(Projektgrundlagen!$I$22,(INDEX('StB-D1 Besondere Lstg'!$A$1:$N$250,G166,12))=TRUE),(INDEX('StB-D1 Besondere Lstg'!$A$1:$N$250,G166,10)),IF(AND(Projektgrundlagen!$I$23,(INDEX('HB-D1 Besondere Lstg Land'!$A$1:$O$250,G166,12))=TRUE),(INDEX('HB-D1 Besondere Lstg Land'!$A$1:$O$250,G166,10)),IF(AND(Projektgrundlagen!$I$24,(INDEX('HB-D2 Besondere Lstg Bund'!$A$1:$O$272,G166,12))=TRUE),(INDEX('HB-D2 Besondere Lstg Bund'!$A$1:$O$272,G166,10)),"")))</f>
        <v/>
      </c>
      <c r="G166">
        <v>120</v>
      </c>
      <c r="H166" s="1225"/>
    </row>
    <row r="167" spans="2:8" ht="14.25">
      <c r="B167" t="str">
        <f>IF(AND(Projektgrundlagen!$I$22,(INDEX('StB-D1 Besondere Lstg'!$A$1:$N$250,G167,12))=TRUE),(INDEX('StB-D1 Besondere Lstg'!$A$1:$N$250,G167,3))&amp;" "&amp;(INDEX('StB-D1 Besondere Lstg'!$A$1:$N$250,G167,5))&amp;" "&amp;(INDEX('StB-D1 Besondere Lstg'!$A$1:$N$250,(G167+1),5)),IF(AND(Projektgrundlagen!$I$23,(INDEX('HB-D1 Besondere Lstg Land'!$A$1:$O$250,G167,12))=TRUE),(INDEX('HB-D1 Besondere Lstg Land'!$A$1:$O$250,G167,3))&amp;" "&amp;(INDEX('HB-D1 Besondere Lstg Land'!$A$1:$O$250,G167,5))&amp;" "&amp;(INDEX('HB-D1 Besondere Lstg Land'!$A$1:$O$250,(G167+1),5)),IF(AND(Projektgrundlagen!$I$24,(INDEX('HB-D2 Besondere Lstg Bund'!$A$1:$O$272,G167,12)=TRUE)),(INDEX('HB-D2 Besondere Lstg Bund'!$A$1:$O$272,G167,3))&amp;" "&amp;(INDEX('HB-D2 Besondere Lstg Bund'!$A$1:$O$272,G167,5))&amp;" "&amp;(INDEX('HB-D2 Besondere Lstg Bund'!$A$1:$O$272,(G167+1),5)),"")))</f>
        <v/>
      </c>
      <c r="C167" s="1216" t="str">
        <f>IF(AND(Projektgrundlagen!$I$22,(INDEX('StB-D1 Besondere Lstg'!$A$1:$N$250,G167,12))=TRUE),(INDEX('StB-D1 Besondere Lstg'!$A$1:$N$250,G167,7)),"")</f>
        <v/>
      </c>
      <c r="D167" s="1216" t="str">
        <f>IF(AND(Projektgrundlagen!$I$22,(INDEX('StB-D1 Besondere Lstg'!$A$1:$N$250,G167,12))=TRUE),(INDEX('StB-D1 Besondere Lstg'!$A$1:$N$250,G167,8)),IF(AND(Projektgrundlagen!$I$23,(INDEX('HB-D1 Besondere Lstg Land'!$A$1:$O$250,G167,12))=TRUE),(INDEX('HB-D1 Besondere Lstg Land'!$A$1:$O$250,G167,6)),IF(AND(Projektgrundlagen!$I$24,(INDEX('HB-D2 Besondere Lstg Bund'!$A$1:$O$272,G167,12))=TRUE),(INDEX('HB-D2 Besondere Lstg Bund'!$A$1:$O$272,G167,6)),"")))</f>
        <v/>
      </c>
      <c r="E167" s="1216" t="str">
        <f>IF(AND(Projektgrundlagen!$I$22,(INDEX('StB-D1 Besondere Lstg'!$A$1:$N$250,G167,12))=TRUE),(INDEX('StB-D1 Besondere Lstg'!$A$1:$N$250,G167,9)),IF(AND(Projektgrundlagen!$I$23,(INDEX('HB-D1 Besondere Lstg Land'!$A$1:$O$250,G167,12))=TRUE),IF((INDEX('HB-D1 Besondere Lstg Land'!$A$1:$O$253,G167,9))="",(INDEX('HB-D1 Besondere Lstg Land'!$A$1:$O$253,G167,7)),0)+(INDEX('HB-D1 Besondere Lstg Land'!$A$1:$O$253,G167,9)),IF(AND(Projektgrundlagen!$I$24,(INDEX('HB-D2 Besondere Lstg Bund'!$A$1:$O$272,G167,12))=TRUE),IF((INDEX('HB-D2 Besondere Lstg Bund'!$A$1:$O$272,G167,9))="",(INDEX('HB-D2 Besondere Lstg Bund'!$A$1:$O$272,G167,7)),0)+(INDEX('HB-D2 Besondere Lstg Bund'!$A$1:$O$272,G167,9)),"")))</f>
        <v/>
      </c>
      <c r="F167" s="1216" t="str">
        <f>IF(AND(Projektgrundlagen!$I$22,(INDEX('StB-D1 Besondere Lstg'!$A$1:$N$250,G167,12))=TRUE),(INDEX('StB-D1 Besondere Lstg'!$A$1:$N$250,G167,10)),IF(AND(Projektgrundlagen!$I$23,(INDEX('HB-D1 Besondere Lstg Land'!$A$1:$O$250,G167,12))=TRUE),(INDEX('HB-D1 Besondere Lstg Land'!$A$1:$O$250,G167,10)),IF(AND(Projektgrundlagen!$I$24,(INDEX('HB-D2 Besondere Lstg Bund'!$A$1:$O$272,G167,12))=TRUE),(INDEX('HB-D2 Besondere Lstg Bund'!$A$1:$O$272,G167,10)),"")))</f>
        <v/>
      </c>
      <c r="G167">
        <v>121</v>
      </c>
      <c r="H167" s="1225"/>
    </row>
    <row r="168" spans="2:8" ht="14.25">
      <c r="B168" t="str">
        <f>IF(AND(Projektgrundlagen!$I$22,(INDEX('StB-D1 Besondere Lstg'!$A$1:$N$250,G168,12))=TRUE),(INDEX('StB-D1 Besondere Lstg'!$A$1:$N$250,G168,3))&amp;" "&amp;(INDEX('StB-D1 Besondere Lstg'!$A$1:$N$250,G168,5))&amp;" "&amp;(INDEX('StB-D1 Besondere Lstg'!$A$1:$N$250,(G168+1),5)),IF(AND(Projektgrundlagen!$I$23,(INDEX('HB-D1 Besondere Lstg Land'!$A$1:$O$250,G168,12))=TRUE),(INDEX('HB-D1 Besondere Lstg Land'!$A$1:$O$250,G168,3))&amp;" "&amp;(INDEX('HB-D1 Besondere Lstg Land'!$A$1:$O$250,G168,5))&amp;" "&amp;(INDEX('HB-D1 Besondere Lstg Land'!$A$1:$O$250,(G168+1),5)),IF(AND(Projektgrundlagen!$I$24,(INDEX('HB-D2 Besondere Lstg Bund'!$A$1:$O$272,G168,12)=TRUE)),(INDEX('HB-D2 Besondere Lstg Bund'!$A$1:$O$272,G168,3))&amp;" "&amp;(INDEX('HB-D2 Besondere Lstg Bund'!$A$1:$O$272,G168,5))&amp;" "&amp;(INDEX('HB-D2 Besondere Lstg Bund'!$A$1:$O$272,(G168+1),5)),"")))</f>
        <v/>
      </c>
      <c r="C168" s="1216" t="str">
        <f>IF(AND(Projektgrundlagen!$I$22,(INDEX('StB-D1 Besondere Lstg'!$A$1:$N$250,G168,12))=TRUE),(INDEX('StB-D1 Besondere Lstg'!$A$1:$N$250,G168,7)),"")</f>
        <v/>
      </c>
      <c r="D168" s="1216" t="str">
        <f>IF(AND(Projektgrundlagen!$I$22,(INDEX('StB-D1 Besondere Lstg'!$A$1:$N$250,G168,12))=TRUE),(INDEX('StB-D1 Besondere Lstg'!$A$1:$N$250,G168,8)),IF(AND(Projektgrundlagen!$I$23,(INDEX('HB-D1 Besondere Lstg Land'!$A$1:$O$250,G168,12))=TRUE),(INDEX('HB-D1 Besondere Lstg Land'!$A$1:$O$250,G168,6)),IF(AND(Projektgrundlagen!$I$24,(INDEX('HB-D2 Besondere Lstg Bund'!$A$1:$O$272,G168,12))=TRUE),(INDEX('HB-D2 Besondere Lstg Bund'!$A$1:$O$272,G168,6)),"")))</f>
        <v/>
      </c>
      <c r="E168" s="1216" t="str">
        <f>IF(AND(Projektgrundlagen!$I$22,(INDEX('StB-D1 Besondere Lstg'!$A$1:$N$250,G168,12))=TRUE),(INDEX('StB-D1 Besondere Lstg'!$A$1:$N$250,G168,9)),IF(AND(Projektgrundlagen!$I$23,(INDEX('HB-D1 Besondere Lstg Land'!$A$1:$O$250,G168,12))=TRUE),IF((INDEX('HB-D1 Besondere Lstg Land'!$A$1:$O$253,G168,9))="",(INDEX('HB-D1 Besondere Lstg Land'!$A$1:$O$253,G168,7)),0)+(INDEX('HB-D1 Besondere Lstg Land'!$A$1:$O$253,G168,9)),IF(AND(Projektgrundlagen!$I$24,(INDEX('HB-D2 Besondere Lstg Bund'!$A$1:$O$272,G168,12))=TRUE),IF((INDEX('HB-D2 Besondere Lstg Bund'!$A$1:$O$272,G168,9))="",(INDEX('HB-D2 Besondere Lstg Bund'!$A$1:$O$272,G168,7)),0)+(INDEX('HB-D2 Besondere Lstg Bund'!$A$1:$O$272,G168,9)),"")))</f>
        <v/>
      </c>
      <c r="F168" s="1216" t="str">
        <f>IF(AND(Projektgrundlagen!$I$22,(INDEX('StB-D1 Besondere Lstg'!$A$1:$N$250,G168,12))=TRUE),(INDEX('StB-D1 Besondere Lstg'!$A$1:$N$250,G168,10)),IF(AND(Projektgrundlagen!$I$23,(INDEX('HB-D1 Besondere Lstg Land'!$A$1:$O$250,G168,12))=TRUE),(INDEX('HB-D1 Besondere Lstg Land'!$A$1:$O$250,G168,10)),IF(AND(Projektgrundlagen!$I$24,(INDEX('HB-D2 Besondere Lstg Bund'!$A$1:$O$272,G168,12))=TRUE),(INDEX('HB-D2 Besondere Lstg Bund'!$A$1:$O$272,G168,10)),"")))</f>
        <v/>
      </c>
      <c r="G168">
        <v>122</v>
      </c>
      <c r="H168" s="1225"/>
    </row>
    <row r="169" spans="2:8" ht="14.25">
      <c r="B169" t="str">
        <f>IF(AND(Projektgrundlagen!$I$22,(INDEX('StB-D1 Besondere Lstg'!$A$1:$N$250,G169,12))=TRUE),(INDEX('StB-D1 Besondere Lstg'!$A$1:$N$250,G169,3))&amp;" "&amp;(INDEX('StB-D1 Besondere Lstg'!$A$1:$N$250,G169,5))&amp;" "&amp;(INDEX('StB-D1 Besondere Lstg'!$A$1:$N$250,(G169+1),5)),IF(AND(Projektgrundlagen!$I$23,(INDEX('HB-D1 Besondere Lstg Land'!$A$1:$O$250,G169,12))=TRUE),(INDEX('HB-D1 Besondere Lstg Land'!$A$1:$O$250,G169,3))&amp;" "&amp;(INDEX('HB-D1 Besondere Lstg Land'!$A$1:$O$250,G169,5))&amp;" "&amp;(INDEX('HB-D1 Besondere Lstg Land'!$A$1:$O$250,(G169+1),5)),IF(AND(Projektgrundlagen!$I$24,(INDEX('HB-D2 Besondere Lstg Bund'!$A$1:$O$272,G169,12)=TRUE)),(INDEX('HB-D2 Besondere Lstg Bund'!$A$1:$O$272,G169,3))&amp;" "&amp;(INDEX('HB-D2 Besondere Lstg Bund'!$A$1:$O$272,G169,5))&amp;" "&amp;(INDEX('HB-D2 Besondere Lstg Bund'!$A$1:$O$272,(G169+1),5)),"")))</f>
        <v/>
      </c>
      <c r="C169" s="1216" t="str">
        <f>IF(AND(Projektgrundlagen!$I$22,(INDEX('StB-D1 Besondere Lstg'!$A$1:$N$250,G169,12))=TRUE),(INDEX('StB-D1 Besondere Lstg'!$A$1:$N$250,G169,7)),"")</f>
        <v/>
      </c>
      <c r="D169" s="1216" t="str">
        <f>IF(AND(Projektgrundlagen!$I$22,(INDEX('StB-D1 Besondere Lstg'!$A$1:$N$250,G169,12))=TRUE),(INDEX('StB-D1 Besondere Lstg'!$A$1:$N$250,G169,8)),IF(AND(Projektgrundlagen!$I$23,(INDEX('HB-D1 Besondere Lstg Land'!$A$1:$O$250,G169,12))=TRUE),(INDEX('HB-D1 Besondere Lstg Land'!$A$1:$O$250,G169,6)),IF(AND(Projektgrundlagen!$I$24,(INDEX('HB-D2 Besondere Lstg Bund'!$A$1:$O$272,G169,12))=TRUE),(INDEX('HB-D2 Besondere Lstg Bund'!$A$1:$O$272,G169,6)),"")))</f>
        <v/>
      </c>
      <c r="E169" s="1216" t="str">
        <f>IF(AND(Projektgrundlagen!$I$22,(INDEX('StB-D1 Besondere Lstg'!$A$1:$N$250,G169,12))=TRUE),(INDEX('StB-D1 Besondere Lstg'!$A$1:$N$250,G169,9)),IF(AND(Projektgrundlagen!$I$23,(INDEX('HB-D1 Besondere Lstg Land'!$A$1:$O$250,G169,12))=TRUE),IF((INDEX('HB-D1 Besondere Lstg Land'!$A$1:$O$253,G169,9))="",(INDEX('HB-D1 Besondere Lstg Land'!$A$1:$O$253,G169,7)),0)+(INDEX('HB-D1 Besondere Lstg Land'!$A$1:$O$253,G169,9)),IF(AND(Projektgrundlagen!$I$24,(INDEX('HB-D2 Besondere Lstg Bund'!$A$1:$O$272,G169,12))=TRUE),IF((INDEX('HB-D2 Besondere Lstg Bund'!$A$1:$O$272,G169,9))="",(INDEX('HB-D2 Besondere Lstg Bund'!$A$1:$O$272,G169,7)),0)+(INDEX('HB-D2 Besondere Lstg Bund'!$A$1:$O$272,G169,9)),"")))</f>
        <v/>
      </c>
      <c r="F169" s="1216" t="str">
        <f>IF(AND(Projektgrundlagen!$I$22,(INDEX('StB-D1 Besondere Lstg'!$A$1:$N$250,G169,12))=TRUE),(INDEX('StB-D1 Besondere Lstg'!$A$1:$N$250,G169,10)),IF(AND(Projektgrundlagen!$I$23,(INDEX('HB-D1 Besondere Lstg Land'!$A$1:$O$250,G169,12))=TRUE),(INDEX('HB-D1 Besondere Lstg Land'!$A$1:$O$250,G169,10)),IF(AND(Projektgrundlagen!$I$24,(INDEX('HB-D2 Besondere Lstg Bund'!$A$1:$O$272,G169,12))=TRUE),(INDEX('HB-D2 Besondere Lstg Bund'!$A$1:$O$272,G169,10)),"")))</f>
        <v/>
      </c>
      <c r="G169">
        <v>123</v>
      </c>
      <c r="H169" s="1225"/>
    </row>
    <row r="170" spans="2:8" ht="14.25">
      <c r="B170" t="str">
        <f>IF(AND(Projektgrundlagen!$I$22,(INDEX('StB-D1 Besondere Lstg'!$A$1:$N$250,G170,12))=TRUE),(INDEX('StB-D1 Besondere Lstg'!$A$1:$N$250,G170,3))&amp;" "&amp;(INDEX('StB-D1 Besondere Lstg'!$A$1:$N$250,G170,5))&amp;" "&amp;(INDEX('StB-D1 Besondere Lstg'!$A$1:$N$250,(G170+1),5)),IF(AND(Projektgrundlagen!$I$23,(INDEX('HB-D1 Besondere Lstg Land'!$A$1:$O$250,G170,12))=TRUE),(INDEX('HB-D1 Besondere Lstg Land'!$A$1:$O$250,G170,3))&amp;" "&amp;(INDEX('HB-D1 Besondere Lstg Land'!$A$1:$O$250,G170,5))&amp;" "&amp;(INDEX('HB-D1 Besondere Lstg Land'!$A$1:$O$250,(G170+1),5)),IF(AND(Projektgrundlagen!$I$24,(INDEX('HB-D2 Besondere Lstg Bund'!$A$1:$O$272,G170,12)=TRUE)),(INDEX('HB-D2 Besondere Lstg Bund'!$A$1:$O$272,G170,3))&amp;" "&amp;(INDEX('HB-D2 Besondere Lstg Bund'!$A$1:$O$272,G170,5))&amp;" "&amp;(INDEX('HB-D2 Besondere Lstg Bund'!$A$1:$O$272,(G170+1),5)),"")))</f>
        <v/>
      </c>
      <c r="C170" s="1216" t="str">
        <f>IF(AND(Projektgrundlagen!$I$22,(INDEX('StB-D1 Besondere Lstg'!$A$1:$N$250,G170,12))=TRUE),(INDEX('StB-D1 Besondere Lstg'!$A$1:$N$250,G170,7)),"")</f>
        <v/>
      </c>
      <c r="D170" s="1216" t="str">
        <f>IF(AND(Projektgrundlagen!$I$22,(INDEX('StB-D1 Besondere Lstg'!$A$1:$N$250,G170,12))=TRUE),(INDEX('StB-D1 Besondere Lstg'!$A$1:$N$250,G170,8)),IF(AND(Projektgrundlagen!$I$23,(INDEX('HB-D1 Besondere Lstg Land'!$A$1:$O$250,G170,12))=TRUE),(INDEX('HB-D1 Besondere Lstg Land'!$A$1:$O$250,G170,6)),IF(AND(Projektgrundlagen!$I$24,(INDEX('HB-D2 Besondere Lstg Bund'!$A$1:$O$272,G170,12))=TRUE),(INDEX('HB-D2 Besondere Lstg Bund'!$A$1:$O$272,G170,6)),"")))</f>
        <v/>
      </c>
      <c r="E170" s="1216" t="str">
        <f>IF(AND(Projektgrundlagen!$I$22,(INDEX('StB-D1 Besondere Lstg'!$A$1:$N$250,G170,12))=TRUE),(INDEX('StB-D1 Besondere Lstg'!$A$1:$N$250,G170,9)),IF(AND(Projektgrundlagen!$I$23,(INDEX('HB-D1 Besondere Lstg Land'!$A$1:$O$250,G170,12))=TRUE),IF((INDEX('HB-D1 Besondere Lstg Land'!$A$1:$O$253,G170,9))="",(INDEX('HB-D1 Besondere Lstg Land'!$A$1:$O$253,G170,7)),0)+(INDEX('HB-D1 Besondere Lstg Land'!$A$1:$O$253,G170,9)),IF(AND(Projektgrundlagen!$I$24,(INDEX('HB-D2 Besondere Lstg Bund'!$A$1:$O$272,G170,12))=TRUE),IF((INDEX('HB-D2 Besondere Lstg Bund'!$A$1:$O$272,G170,9))="",(INDEX('HB-D2 Besondere Lstg Bund'!$A$1:$O$272,G170,7)),0)+(INDEX('HB-D2 Besondere Lstg Bund'!$A$1:$O$272,G170,9)),"")))</f>
        <v/>
      </c>
      <c r="F170" s="1216" t="str">
        <f>IF(AND(Projektgrundlagen!$I$22,(INDEX('StB-D1 Besondere Lstg'!$A$1:$N$250,G170,12))=TRUE),(INDEX('StB-D1 Besondere Lstg'!$A$1:$N$250,G170,10)),IF(AND(Projektgrundlagen!$I$23,(INDEX('HB-D1 Besondere Lstg Land'!$A$1:$O$250,G170,12))=TRUE),(INDEX('HB-D1 Besondere Lstg Land'!$A$1:$O$250,G170,10)),IF(AND(Projektgrundlagen!$I$24,(INDEX('HB-D2 Besondere Lstg Bund'!$A$1:$O$272,G170,12))=TRUE),(INDEX('HB-D2 Besondere Lstg Bund'!$A$1:$O$272,G170,10)),"")))</f>
        <v/>
      </c>
      <c r="G170">
        <v>124</v>
      </c>
      <c r="H170" s="1225"/>
    </row>
    <row r="171" spans="2:8" ht="14.25">
      <c r="B171" t="str">
        <f>IF(AND(Projektgrundlagen!$I$22,(INDEX('StB-D1 Besondere Lstg'!$A$1:$N$250,G171,12))=TRUE),(INDEX('StB-D1 Besondere Lstg'!$A$1:$N$250,G171,3))&amp;" "&amp;(INDEX('StB-D1 Besondere Lstg'!$A$1:$N$250,G171,5))&amp;" "&amp;(INDEX('StB-D1 Besondere Lstg'!$A$1:$N$250,(G171+1),5)),IF(AND(Projektgrundlagen!$I$23,(INDEX('HB-D1 Besondere Lstg Land'!$A$1:$O$250,G171,12))=TRUE),(INDEX('HB-D1 Besondere Lstg Land'!$A$1:$O$250,G171,3))&amp;" "&amp;(INDEX('HB-D1 Besondere Lstg Land'!$A$1:$O$250,G171,5))&amp;" "&amp;(INDEX('HB-D1 Besondere Lstg Land'!$A$1:$O$250,(G171+1),5)),IF(AND(Projektgrundlagen!$I$24,(INDEX('HB-D2 Besondere Lstg Bund'!$A$1:$O$272,G171,12)=TRUE)),(INDEX('HB-D2 Besondere Lstg Bund'!$A$1:$O$272,G171,3))&amp;" "&amp;(INDEX('HB-D2 Besondere Lstg Bund'!$A$1:$O$272,G171,5))&amp;" "&amp;(INDEX('HB-D2 Besondere Lstg Bund'!$A$1:$O$272,(G171+1),5)),"")))</f>
        <v/>
      </c>
      <c r="C171" s="1216" t="str">
        <f>IF(AND(Projektgrundlagen!$I$22,(INDEX('StB-D1 Besondere Lstg'!$A$1:$N$250,G171,12))=TRUE),(INDEX('StB-D1 Besondere Lstg'!$A$1:$N$250,G171,7)),"")</f>
        <v/>
      </c>
      <c r="D171" s="1216" t="str">
        <f>IF(AND(Projektgrundlagen!$I$22,(INDEX('StB-D1 Besondere Lstg'!$A$1:$N$250,G171,12))=TRUE),(INDEX('StB-D1 Besondere Lstg'!$A$1:$N$250,G171,8)),IF(AND(Projektgrundlagen!$I$23,(INDEX('HB-D1 Besondere Lstg Land'!$A$1:$O$250,G171,12))=TRUE),(INDEX('HB-D1 Besondere Lstg Land'!$A$1:$O$250,G171,6)),IF(AND(Projektgrundlagen!$I$24,(INDEX('HB-D2 Besondere Lstg Bund'!$A$1:$O$272,G171,12))=TRUE),(INDEX('HB-D2 Besondere Lstg Bund'!$A$1:$O$272,G171,6)),"")))</f>
        <v/>
      </c>
      <c r="E171" s="1216" t="str">
        <f>IF(AND(Projektgrundlagen!$I$22,(INDEX('StB-D1 Besondere Lstg'!$A$1:$N$250,G171,12))=TRUE),(INDEX('StB-D1 Besondere Lstg'!$A$1:$N$250,G171,9)),IF(AND(Projektgrundlagen!$I$23,(INDEX('HB-D1 Besondere Lstg Land'!$A$1:$O$250,G171,12))=TRUE),IF((INDEX('HB-D1 Besondere Lstg Land'!$A$1:$O$253,G171,9))="",(INDEX('HB-D1 Besondere Lstg Land'!$A$1:$O$253,G171,7)),0)+(INDEX('HB-D1 Besondere Lstg Land'!$A$1:$O$253,G171,9)),IF(AND(Projektgrundlagen!$I$24,(INDEX('HB-D2 Besondere Lstg Bund'!$A$1:$O$272,G171,12))=TRUE),IF((INDEX('HB-D2 Besondere Lstg Bund'!$A$1:$O$272,G171,9))="",(INDEX('HB-D2 Besondere Lstg Bund'!$A$1:$O$272,G171,7)),0)+(INDEX('HB-D2 Besondere Lstg Bund'!$A$1:$O$272,G171,9)),"")))</f>
        <v/>
      </c>
      <c r="F171" s="1216" t="str">
        <f>IF(AND(Projektgrundlagen!$I$22,(INDEX('StB-D1 Besondere Lstg'!$A$1:$N$250,G171,12))=TRUE),(INDEX('StB-D1 Besondere Lstg'!$A$1:$N$250,G171,10)),IF(AND(Projektgrundlagen!$I$23,(INDEX('HB-D1 Besondere Lstg Land'!$A$1:$O$250,G171,12))=TRUE),(INDEX('HB-D1 Besondere Lstg Land'!$A$1:$O$250,G171,10)),IF(AND(Projektgrundlagen!$I$24,(INDEX('HB-D2 Besondere Lstg Bund'!$A$1:$O$272,G171,12))=TRUE),(INDEX('HB-D2 Besondere Lstg Bund'!$A$1:$O$272,G171,10)),"")))</f>
        <v/>
      </c>
      <c r="G171">
        <v>125</v>
      </c>
      <c r="H171" s="1225"/>
    </row>
    <row r="172" spans="2:8" ht="14.25">
      <c r="B172" t="str">
        <f>IF(AND(Projektgrundlagen!$I$22,(INDEX('StB-D1 Besondere Lstg'!$A$1:$N$250,G172,12))=TRUE),(INDEX('StB-D1 Besondere Lstg'!$A$1:$N$250,G172,3))&amp;" "&amp;(INDEX('StB-D1 Besondere Lstg'!$A$1:$N$250,G172,5))&amp;" "&amp;(INDEX('StB-D1 Besondere Lstg'!$A$1:$N$250,(G172+1),5)),IF(AND(Projektgrundlagen!$I$23,(INDEX('HB-D1 Besondere Lstg Land'!$A$1:$O$250,G172,12))=TRUE),(INDEX('HB-D1 Besondere Lstg Land'!$A$1:$O$250,G172,3))&amp;" "&amp;(INDEX('HB-D1 Besondere Lstg Land'!$A$1:$O$250,G172,5))&amp;" "&amp;(INDEX('HB-D1 Besondere Lstg Land'!$A$1:$O$250,(G172+1),5)),IF(AND(Projektgrundlagen!$I$24,(INDEX('HB-D2 Besondere Lstg Bund'!$A$1:$O$272,G172,12)=TRUE)),(INDEX('HB-D2 Besondere Lstg Bund'!$A$1:$O$272,G172,3))&amp;" "&amp;(INDEX('HB-D2 Besondere Lstg Bund'!$A$1:$O$272,G172,5))&amp;" "&amp;(INDEX('HB-D2 Besondere Lstg Bund'!$A$1:$O$272,(G172+1),5)),"")))</f>
        <v/>
      </c>
      <c r="C172" s="1216" t="str">
        <f>IF(AND(Projektgrundlagen!$I$22,(INDEX('StB-D1 Besondere Lstg'!$A$1:$N$250,G172,12))=TRUE),(INDEX('StB-D1 Besondere Lstg'!$A$1:$N$250,G172,7)),"")</f>
        <v/>
      </c>
      <c r="D172" s="1216" t="str">
        <f>IF(AND(Projektgrundlagen!$I$22,(INDEX('StB-D1 Besondere Lstg'!$A$1:$N$250,G172,12))=TRUE),(INDEX('StB-D1 Besondere Lstg'!$A$1:$N$250,G172,8)),IF(AND(Projektgrundlagen!$I$23,(INDEX('HB-D1 Besondere Lstg Land'!$A$1:$O$250,G172,12))=TRUE),(INDEX('HB-D1 Besondere Lstg Land'!$A$1:$O$250,G172,6)),IF(AND(Projektgrundlagen!$I$24,(INDEX('HB-D2 Besondere Lstg Bund'!$A$1:$O$272,G172,12))=TRUE),(INDEX('HB-D2 Besondere Lstg Bund'!$A$1:$O$272,G172,6)),"")))</f>
        <v/>
      </c>
      <c r="E172" s="1216" t="str">
        <f>IF(AND(Projektgrundlagen!$I$22,(INDEX('StB-D1 Besondere Lstg'!$A$1:$N$250,G172,12))=TRUE),(INDEX('StB-D1 Besondere Lstg'!$A$1:$N$250,G172,9)),IF(AND(Projektgrundlagen!$I$23,(INDEX('HB-D1 Besondere Lstg Land'!$A$1:$O$250,G172,12))=TRUE),IF((INDEX('HB-D1 Besondere Lstg Land'!$A$1:$O$253,G172,9))="",(INDEX('HB-D1 Besondere Lstg Land'!$A$1:$O$253,G172,7)),0)+(INDEX('HB-D1 Besondere Lstg Land'!$A$1:$O$253,G172,9)),IF(AND(Projektgrundlagen!$I$24,(INDEX('HB-D2 Besondere Lstg Bund'!$A$1:$O$272,G172,12))=TRUE),IF((INDEX('HB-D2 Besondere Lstg Bund'!$A$1:$O$272,G172,9))="",(INDEX('HB-D2 Besondere Lstg Bund'!$A$1:$O$272,G172,7)),0)+(INDEX('HB-D2 Besondere Lstg Bund'!$A$1:$O$272,G172,9)),"")))</f>
        <v/>
      </c>
      <c r="F172" s="1216" t="str">
        <f>IF(AND(Projektgrundlagen!$I$22,(INDEX('StB-D1 Besondere Lstg'!$A$1:$N$250,G172,12))=TRUE),(INDEX('StB-D1 Besondere Lstg'!$A$1:$N$250,G172,10)),IF(AND(Projektgrundlagen!$I$23,(INDEX('HB-D1 Besondere Lstg Land'!$A$1:$O$250,G172,12))=TRUE),(INDEX('HB-D1 Besondere Lstg Land'!$A$1:$O$250,G172,10)),IF(AND(Projektgrundlagen!$I$24,(INDEX('HB-D2 Besondere Lstg Bund'!$A$1:$O$272,G172,12))=TRUE),(INDEX('HB-D2 Besondere Lstg Bund'!$A$1:$O$272,G172,10)),"")))</f>
        <v/>
      </c>
      <c r="G172">
        <v>126</v>
      </c>
      <c r="H172" s="1225"/>
    </row>
    <row r="173" spans="2:8" ht="14.25">
      <c r="B173" t="str">
        <f>IF(AND(Projektgrundlagen!$I$22,(INDEX('StB-D1 Besondere Lstg'!$A$1:$N$250,G173,12))=TRUE),(INDEX('StB-D1 Besondere Lstg'!$A$1:$N$250,G173,3))&amp;" "&amp;(INDEX('StB-D1 Besondere Lstg'!$A$1:$N$250,G173,5))&amp;" "&amp;(INDEX('StB-D1 Besondere Lstg'!$A$1:$N$250,(G173+1),5)),IF(AND(Projektgrundlagen!$I$23,(INDEX('HB-D1 Besondere Lstg Land'!$A$1:$O$250,G173,12))=TRUE),(INDEX('HB-D1 Besondere Lstg Land'!$A$1:$O$250,G173,3))&amp;" "&amp;(INDEX('HB-D1 Besondere Lstg Land'!$A$1:$O$250,G173,5))&amp;" "&amp;(INDEX('HB-D1 Besondere Lstg Land'!$A$1:$O$250,(G173+1),5)),IF(AND(Projektgrundlagen!$I$24,(INDEX('HB-D2 Besondere Lstg Bund'!$A$1:$O$272,G173,12)=TRUE)),(INDEX('HB-D2 Besondere Lstg Bund'!$A$1:$O$272,G173,3))&amp;" "&amp;(INDEX('HB-D2 Besondere Lstg Bund'!$A$1:$O$272,G173,5))&amp;" "&amp;(INDEX('HB-D2 Besondere Lstg Bund'!$A$1:$O$272,(G173+1),5)),"")))</f>
        <v/>
      </c>
      <c r="C173" s="1216" t="str">
        <f>IF(AND(Projektgrundlagen!$I$22,(INDEX('StB-D1 Besondere Lstg'!$A$1:$N$250,G173,12))=TRUE),(INDEX('StB-D1 Besondere Lstg'!$A$1:$N$250,G173,7)),"")</f>
        <v/>
      </c>
      <c r="D173" s="1216" t="str">
        <f>IF(AND(Projektgrundlagen!$I$22,(INDEX('StB-D1 Besondere Lstg'!$A$1:$N$250,G173,12))=TRUE),(INDEX('StB-D1 Besondere Lstg'!$A$1:$N$250,G173,8)),IF(AND(Projektgrundlagen!$I$23,(INDEX('HB-D1 Besondere Lstg Land'!$A$1:$O$250,G173,12))=TRUE),(INDEX('HB-D1 Besondere Lstg Land'!$A$1:$O$250,G173,6)),IF(AND(Projektgrundlagen!$I$24,(INDEX('HB-D2 Besondere Lstg Bund'!$A$1:$O$272,G173,12))=TRUE),(INDEX('HB-D2 Besondere Lstg Bund'!$A$1:$O$272,G173,6)),"")))</f>
        <v/>
      </c>
      <c r="E173" s="1216" t="str">
        <f>IF(AND(Projektgrundlagen!$I$22,(INDEX('StB-D1 Besondere Lstg'!$A$1:$N$250,G173,12))=TRUE),(INDEX('StB-D1 Besondere Lstg'!$A$1:$N$250,G173,9)),IF(AND(Projektgrundlagen!$I$23,(INDEX('HB-D1 Besondere Lstg Land'!$A$1:$O$250,G173,12))=TRUE),IF((INDEX('HB-D1 Besondere Lstg Land'!$A$1:$O$253,G173,9))="",(INDEX('HB-D1 Besondere Lstg Land'!$A$1:$O$253,G173,7)),0)+(INDEX('HB-D1 Besondere Lstg Land'!$A$1:$O$253,G173,9)),IF(AND(Projektgrundlagen!$I$24,(INDEX('HB-D2 Besondere Lstg Bund'!$A$1:$O$272,G173,12))=TRUE),IF((INDEX('HB-D2 Besondere Lstg Bund'!$A$1:$O$272,G173,9))="",(INDEX('HB-D2 Besondere Lstg Bund'!$A$1:$O$272,G173,7)),0)+(INDEX('HB-D2 Besondere Lstg Bund'!$A$1:$O$272,G173,9)),"")))</f>
        <v/>
      </c>
      <c r="F173" s="1216" t="str">
        <f>IF(AND(Projektgrundlagen!$I$22,(INDEX('StB-D1 Besondere Lstg'!$A$1:$N$250,G173,12))=TRUE),(INDEX('StB-D1 Besondere Lstg'!$A$1:$N$250,G173,10)),IF(AND(Projektgrundlagen!$I$23,(INDEX('HB-D1 Besondere Lstg Land'!$A$1:$O$250,G173,12))=TRUE),(INDEX('HB-D1 Besondere Lstg Land'!$A$1:$O$250,G173,10)),IF(AND(Projektgrundlagen!$I$24,(INDEX('HB-D2 Besondere Lstg Bund'!$A$1:$O$272,G173,12))=TRUE),(INDEX('HB-D2 Besondere Lstg Bund'!$A$1:$O$272,G173,10)),"")))</f>
        <v/>
      </c>
      <c r="G173">
        <v>127</v>
      </c>
      <c r="H173" s="1225"/>
    </row>
    <row r="174" spans="2:8" ht="14.25">
      <c r="B174" t="str">
        <f>IF(AND(Projektgrundlagen!$I$22,(INDEX('StB-D1 Besondere Lstg'!$A$1:$N$250,G174,12))=TRUE),(INDEX('StB-D1 Besondere Lstg'!$A$1:$N$250,G174,3))&amp;" "&amp;(INDEX('StB-D1 Besondere Lstg'!$A$1:$N$250,G174,5))&amp;" "&amp;(INDEX('StB-D1 Besondere Lstg'!$A$1:$N$250,(G174+1),5)),IF(AND(Projektgrundlagen!$I$23,(INDEX('HB-D1 Besondere Lstg Land'!$A$1:$O$250,G174,12))=TRUE),(INDEX('HB-D1 Besondere Lstg Land'!$A$1:$O$250,G174,3))&amp;" "&amp;(INDEX('HB-D1 Besondere Lstg Land'!$A$1:$O$250,G174,5))&amp;" "&amp;(INDEX('HB-D1 Besondere Lstg Land'!$A$1:$O$250,(G174+1),5)),IF(AND(Projektgrundlagen!$I$24,(INDEX('HB-D2 Besondere Lstg Bund'!$A$1:$O$272,G174,12)=TRUE)),(INDEX('HB-D2 Besondere Lstg Bund'!$A$1:$O$272,G174,3))&amp;" "&amp;(INDEX('HB-D2 Besondere Lstg Bund'!$A$1:$O$272,G174,5))&amp;" "&amp;(INDEX('HB-D2 Besondere Lstg Bund'!$A$1:$O$272,(G174+1),5)),"")))</f>
        <v/>
      </c>
      <c r="C174" s="1216" t="str">
        <f>IF(AND(Projektgrundlagen!$I$22,(INDEX('StB-D1 Besondere Lstg'!$A$1:$N$250,G174,12))=TRUE),(INDEX('StB-D1 Besondere Lstg'!$A$1:$N$250,G174,7)),"")</f>
        <v/>
      </c>
      <c r="D174" s="1216" t="str">
        <f>IF(AND(Projektgrundlagen!$I$22,(INDEX('StB-D1 Besondere Lstg'!$A$1:$N$250,G174,12))=TRUE),(INDEX('StB-D1 Besondere Lstg'!$A$1:$N$250,G174,8)),IF(AND(Projektgrundlagen!$I$23,(INDEX('HB-D1 Besondere Lstg Land'!$A$1:$O$250,G174,12))=TRUE),(INDEX('HB-D1 Besondere Lstg Land'!$A$1:$O$250,G174,6)),IF(AND(Projektgrundlagen!$I$24,(INDEX('HB-D2 Besondere Lstg Bund'!$A$1:$O$272,G174,12))=TRUE),(INDEX('HB-D2 Besondere Lstg Bund'!$A$1:$O$272,G174,6)),"")))</f>
        <v/>
      </c>
      <c r="E174" s="1216" t="str">
        <f>IF(AND(Projektgrundlagen!$I$22,(INDEX('StB-D1 Besondere Lstg'!$A$1:$N$250,G174,12))=TRUE),(INDEX('StB-D1 Besondere Lstg'!$A$1:$N$250,G174,9)),IF(AND(Projektgrundlagen!$I$23,(INDEX('HB-D1 Besondere Lstg Land'!$A$1:$O$250,G174,12))=TRUE),IF((INDEX('HB-D1 Besondere Lstg Land'!$A$1:$O$253,G174,9))="",(INDEX('HB-D1 Besondere Lstg Land'!$A$1:$O$253,G174,7)),0)+(INDEX('HB-D1 Besondere Lstg Land'!$A$1:$O$253,G174,9)),IF(AND(Projektgrundlagen!$I$24,(INDEX('HB-D2 Besondere Lstg Bund'!$A$1:$O$272,G174,12))=TRUE),IF((INDEX('HB-D2 Besondere Lstg Bund'!$A$1:$O$272,G174,9))="",(INDEX('HB-D2 Besondere Lstg Bund'!$A$1:$O$272,G174,7)),0)+(INDEX('HB-D2 Besondere Lstg Bund'!$A$1:$O$272,G174,9)),"")))</f>
        <v/>
      </c>
      <c r="F174" s="1216" t="str">
        <f>IF(AND(Projektgrundlagen!$I$22,(INDEX('StB-D1 Besondere Lstg'!$A$1:$N$250,G174,12))=TRUE),(INDEX('StB-D1 Besondere Lstg'!$A$1:$N$250,G174,10)),IF(AND(Projektgrundlagen!$I$23,(INDEX('HB-D1 Besondere Lstg Land'!$A$1:$O$250,G174,12))=TRUE),(INDEX('HB-D1 Besondere Lstg Land'!$A$1:$O$250,G174,10)),IF(AND(Projektgrundlagen!$I$24,(INDEX('HB-D2 Besondere Lstg Bund'!$A$1:$O$272,G174,12))=TRUE),(INDEX('HB-D2 Besondere Lstg Bund'!$A$1:$O$272,G174,10)),"")))</f>
        <v/>
      </c>
      <c r="G174">
        <v>128</v>
      </c>
      <c r="H174" s="1225"/>
    </row>
    <row r="175" spans="2:8" ht="14.25">
      <c r="B175" t="str">
        <f>IF(AND(Projektgrundlagen!$I$22,(INDEX('StB-D1 Besondere Lstg'!$A$1:$N$250,G175,12))=TRUE),(INDEX('StB-D1 Besondere Lstg'!$A$1:$N$250,G175,3))&amp;" "&amp;(INDEX('StB-D1 Besondere Lstg'!$A$1:$N$250,G175,5))&amp;" "&amp;(INDEX('StB-D1 Besondere Lstg'!$A$1:$N$250,(G175+1),5)),IF(AND(Projektgrundlagen!$I$23,(INDEX('HB-D1 Besondere Lstg Land'!$A$1:$O$250,G175,12))=TRUE),(INDEX('HB-D1 Besondere Lstg Land'!$A$1:$O$250,G175,3))&amp;" "&amp;(INDEX('HB-D1 Besondere Lstg Land'!$A$1:$O$250,G175,5))&amp;" "&amp;(INDEX('HB-D1 Besondere Lstg Land'!$A$1:$O$250,(G175+1),5)),IF(AND(Projektgrundlagen!$I$24,(INDEX('HB-D2 Besondere Lstg Bund'!$A$1:$O$272,G175,12)=TRUE)),(INDEX('HB-D2 Besondere Lstg Bund'!$A$1:$O$272,G175,3))&amp;" "&amp;(INDEX('HB-D2 Besondere Lstg Bund'!$A$1:$O$272,G175,5))&amp;" "&amp;(INDEX('HB-D2 Besondere Lstg Bund'!$A$1:$O$272,(G175+1),5)),"")))</f>
        <v/>
      </c>
      <c r="C175" s="1216" t="str">
        <f>IF(AND(Projektgrundlagen!$I$22,(INDEX('StB-D1 Besondere Lstg'!$A$1:$N$250,G175,12))=TRUE),(INDEX('StB-D1 Besondere Lstg'!$A$1:$N$250,G175,7)),"")</f>
        <v/>
      </c>
      <c r="D175" s="1216" t="str">
        <f>IF(AND(Projektgrundlagen!$I$22,(INDEX('StB-D1 Besondere Lstg'!$A$1:$N$250,G175,12))=TRUE),(INDEX('StB-D1 Besondere Lstg'!$A$1:$N$250,G175,8)),IF(AND(Projektgrundlagen!$I$23,(INDEX('HB-D1 Besondere Lstg Land'!$A$1:$O$250,G175,12))=TRUE),(INDEX('HB-D1 Besondere Lstg Land'!$A$1:$O$250,G175,6)),IF(AND(Projektgrundlagen!$I$24,(INDEX('HB-D2 Besondere Lstg Bund'!$A$1:$O$272,G175,12))=TRUE),(INDEX('HB-D2 Besondere Lstg Bund'!$A$1:$O$272,G175,6)),"")))</f>
        <v/>
      </c>
      <c r="E175" s="1216" t="str">
        <f>IF(AND(Projektgrundlagen!$I$22,(INDEX('StB-D1 Besondere Lstg'!$A$1:$N$250,G175,12))=TRUE),(INDEX('StB-D1 Besondere Lstg'!$A$1:$N$250,G175,9)),IF(AND(Projektgrundlagen!$I$23,(INDEX('HB-D1 Besondere Lstg Land'!$A$1:$O$250,G175,12))=TRUE),IF((INDEX('HB-D1 Besondere Lstg Land'!$A$1:$O$253,G175,9))="",(INDEX('HB-D1 Besondere Lstg Land'!$A$1:$O$253,G175,7)),0)+(INDEX('HB-D1 Besondere Lstg Land'!$A$1:$O$253,G175,9)),IF(AND(Projektgrundlagen!$I$24,(INDEX('HB-D2 Besondere Lstg Bund'!$A$1:$O$272,G175,12))=TRUE),IF((INDEX('HB-D2 Besondere Lstg Bund'!$A$1:$O$272,G175,9))="",(INDEX('HB-D2 Besondere Lstg Bund'!$A$1:$O$272,G175,7)),0)+(INDEX('HB-D2 Besondere Lstg Bund'!$A$1:$O$272,G175,9)),"")))</f>
        <v/>
      </c>
      <c r="F175" s="1216" t="str">
        <f>IF(AND(Projektgrundlagen!$I$22,(INDEX('StB-D1 Besondere Lstg'!$A$1:$N$250,G175,12))=TRUE),(INDEX('StB-D1 Besondere Lstg'!$A$1:$N$250,G175,10)),IF(AND(Projektgrundlagen!$I$23,(INDEX('HB-D1 Besondere Lstg Land'!$A$1:$O$250,G175,12))=TRUE),(INDEX('HB-D1 Besondere Lstg Land'!$A$1:$O$250,G175,10)),IF(AND(Projektgrundlagen!$I$24,(INDEX('HB-D2 Besondere Lstg Bund'!$A$1:$O$272,G175,12))=TRUE),(INDEX('HB-D2 Besondere Lstg Bund'!$A$1:$O$272,G175,10)),"")))</f>
        <v/>
      </c>
      <c r="G175">
        <v>129</v>
      </c>
      <c r="H175" s="1225"/>
    </row>
    <row r="176" spans="2:8" ht="14.25">
      <c r="B176" t="str">
        <f>IF(AND(Projektgrundlagen!$I$22,(INDEX('StB-D1 Besondere Lstg'!$A$1:$N$250,G176,12))=TRUE),(INDEX('StB-D1 Besondere Lstg'!$A$1:$N$250,G176,3))&amp;" "&amp;(INDEX('StB-D1 Besondere Lstg'!$A$1:$N$250,G176,5))&amp;" "&amp;(INDEX('StB-D1 Besondere Lstg'!$A$1:$N$250,(G176+1),5)),IF(AND(Projektgrundlagen!$I$23,(INDEX('HB-D1 Besondere Lstg Land'!$A$1:$O$250,G176,12))=TRUE),(INDEX('HB-D1 Besondere Lstg Land'!$A$1:$O$250,G176,3))&amp;" "&amp;(INDEX('HB-D1 Besondere Lstg Land'!$A$1:$O$250,G176,5))&amp;" "&amp;(INDEX('HB-D1 Besondere Lstg Land'!$A$1:$O$250,(G176+1),5)),IF(AND(Projektgrundlagen!$I$24,(INDEX('HB-D2 Besondere Lstg Bund'!$A$1:$O$272,G176,12)=TRUE)),(INDEX('HB-D2 Besondere Lstg Bund'!$A$1:$O$272,G176,3))&amp;" "&amp;(INDEX('HB-D2 Besondere Lstg Bund'!$A$1:$O$272,G176,5))&amp;" "&amp;(INDEX('HB-D2 Besondere Lstg Bund'!$A$1:$O$272,(G176+1),5)),"")))</f>
        <v/>
      </c>
      <c r="C176" s="1216" t="str">
        <f>IF(AND(Projektgrundlagen!$I$22,(INDEX('StB-D1 Besondere Lstg'!$A$1:$N$250,G176,12))=TRUE),(INDEX('StB-D1 Besondere Lstg'!$A$1:$N$250,G176,7)),"")</f>
        <v/>
      </c>
      <c r="D176" s="1216" t="str">
        <f>IF(AND(Projektgrundlagen!$I$22,(INDEX('StB-D1 Besondere Lstg'!$A$1:$N$250,G176,12))=TRUE),(INDEX('StB-D1 Besondere Lstg'!$A$1:$N$250,G176,8)),IF(AND(Projektgrundlagen!$I$23,(INDEX('HB-D1 Besondere Lstg Land'!$A$1:$O$250,G176,12))=TRUE),(INDEX('HB-D1 Besondere Lstg Land'!$A$1:$O$250,G176,6)),IF(AND(Projektgrundlagen!$I$24,(INDEX('HB-D2 Besondere Lstg Bund'!$A$1:$O$272,G176,12))=TRUE),(INDEX('HB-D2 Besondere Lstg Bund'!$A$1:$O$272,G176,6)),"")))</f>
        <v/>
      </c>
      <c r="E176" s="1216" t="str">
        <f>IF(AND(Projektgrundlagen!$I$22,(INDEX('StB-D1 Besondere Lstg'!$A$1:$N$250,G176,12))=TRUE),(INDEX('StB-D1 Besondere Lstg'!$A$1:$N$250,G176,9)),IF(AND(Projektgrundlagen!$I$23,(INDEX('HB-D1 Besondere Lstg Land'!$A$1:$O$250,G176,12))=TRUE),IF((INDEX('HB-D1 Besondere Lstg Land'!$A$1:$O$253,G176,9))="",(INDEX('HB-D1 Besondere Lstg Land'!$A$1:$O$253,G176,7)),0)+(INDEX('HB-D1 Besondere Lstg Land'!$A$1:$O$253,G176,9)),IF(AND(Projektgrundlagen!$I$24,(INDEX('HB-D2 Besondere Lstg Bund'!$A$1:$O$272,G176,12))=TRUE),IF((INDEX('HB-D2 Besondere Lstg Bund'!$A$1:$O$272,G176,9))="",(INDEX('HB-D2 Besondere Lstg Bund'!$A$1:$O$272,G176,7)),0)+(INDEX('HB-D2 Besondere Lstg Bund'!$A$1:$O$272,G176,9)),"")))</f>
        <v/>
      </c>
      <c r="F176" s="1216" t="str">
        <f>IF(AND(Projektgrundlagen!$I$22,(INDEX('StB-D1 Besondere Lstg'!$A$1:$N$250,G176,12))=TRUE),(INDEX('StB-D1 Besondere Lstg'!$A$1:$N$250,G176,10)),IF(AND(Projektgrundlagen!$I$23,(INDEX('HB-D1 Besondere Lstg Land'!$A$1:$O$250,G176,12))=TRUE),(INDEX('HB-D1 Besondere Lstg Land'!$A$1:$O$250,G176,10)),IF(AND(Projektgrundlagen!$I$24,(INDEX('HB-D2 Besondere Lstg Bund'!$A$1:$O$272,G176,12))=TRUE),(INDEX('HB-D2 Besondere Lstg Bund'!$A$1:$O$272,G176,10)),"")))</f>
        <v/>
      </c>
      <c r="G176">
        <v>130</v>
      </c>
      <c r="H176" s="1225"/>
    </row>
    <row r="177" spans="2:8" ht="14.25">
      <c r="B177" t="str">
        <f>IF(AND(Projektgrundlagen!$I$22,(INDEX('StB-D1 Besondere Lstg'!$A$1:$N$250,G177,12))=TRUE),(INDEX('StB-D1 Besondere Lstg'!$A$1:$N$250,G177,3))&amp;" "&amp;(INDEX('StB-D1 Besondere Lstg'!$A$1:$N$250,G177,5))&amp;" "&amp;(INDEX('StB-D1 Besondere Lstg'!$A$1:$N$250,(G177+1),5)),IF(AND(Projektgrundlagen!$I$23,(INDEX('HB-D1 Besondere Lstg Land'!$A$1:$O$250,G177,12))=TRUE),(INDEX('HB-D1 Besondere Lstg Land'!$A$1:$O$250,G177,3))&amp;" "&amp;(INDEX('HB-D1 Besondere Lstg Land'!$A$1:$O$250,G177,5))&amp;" "&amp;(INDEX('HB-D1 Besondere Lstg Land'!$A$1:$O$250,(G177+1),5)),IF(AND(Projektgrundlagen!$I$24,(INDEX('HB-D2 Besondere Lstg Bund'!$A$1:$O$272,G177,12)=TRUE)),(INDEX('HB-D2 Besondere Lstg Bund'!$A$1:$O$272,G177,3))&amp;" "&amp;(INDEX('HB-D2 Besondere Lstg Bund'!$A$1:$O$272,G177,5))&amp;" "&amp;(INDEX('HB-D2 Besondere Lstg Bund'!$A$1:$O$272,(G177+1),5)),"")))</f>
        <v/>
      </c>
      <c r="C177" s="1216" t="str">
        <f>IF(AND(Projektgrundlagen!$I$22,(INDEX('StB-D1 Besondere Lstg'!$A$1:$N$250,G177,12))=TRUE),(INDEX('StB-D1 Besondere Lstg'!$A$1:$N$250,G177,7)),"")</f>
        <v/>
      </c>
      <c r="D177" s="1216" t="str">
        <f>IF(AND(Projektgrundlagen!$I$22,(INDEX('StB-D1 Besondere Lstg'!$A$1:$N$250,G177,12))=TRUE),(INDEX('StB-D1 Besondere Lstg'!$A$1:$N$250,G177,8)),IF(AND(Projektgrundlagen!$I$23,(INDEX('HB-D1 Besondere Lstg Land'!$A$1:$O$250,G177,12))=TRUE),(INDEX('HB-D1 Besondere Lstg Land'!$A$1:$O$250,G177,6)),IF(AND(Projektgrundlagen!$I$24,(INDEX('HB-D2 Besondere Lstg Bund'!$A$1:$O$272,G177,12))=TRUE),(INDEX('HB-D2 Besondere Lstg Bund'!$A$1:$O$272,G177,6)),"")))</f>
        <v/>
      </c>
      <c r="E177" s="1216" t="str">
        <f>IF(AND(Projektgrundlagen!$I$22,(INDEX('StB-D1 Besondere Lstg'!$A$1:$N$250,G177,12))=TRUE),(INDEX('StB-D1 Besondere Lstg'!$A$1:$N$250,G177,9)),IF(AND(Projektgrundlagen!$I$23,(INDEX('HB-D1 Besondere Lstg Land'!$A$1:$O$250,G177,12))=TRUE),IF((INDEX('HB-D1 Besondere Lstg Land'!$A$1:$O$253,G177,9))="",(INDEX('HB-D1 Besondere Lstg Land'!$A$1:$O$253,G177,7)),0)+(INDEX('HB-D1 Besondere Lstg Land'!$A$1:$O$253,G177,9)),IF(AND(Projektgrundlagen!$I$24,(INDEX('HB-D2 Besondere Lstg Bund'!$A$1:$O$272,G177,12))=TRUE),IF((INDEX('HB-D2 Besondere Lstg Bund'!$A$1:$O$272,G177,9))="",(INDEX('HB-D2 Besondere Lstg Bund'!$A$1:$O$272,G177,7)),0)+(INDEX('HB-D2 Besondere Lstg Bund'!$A$1:$O$272,G177,9)),"")))</f>
        <v/>
      </c>
      <c r="F177" s="1216" t="str">
        <f>IF(AND(Projektgrundlagen!$I$22,(INDEX('StB-D1 Besondere Lstg'!$A$1:$N$250,G177,12))=TRUE),(INDEX('StB-D1 Besondere Lstg'!$A$1:$N$250,G177,10)),IF(AND(Projektgrundlagen!$I$23,(INDEX('HB-D1 Besondere Lstg Land'!$A$1:$O$250,G177,12))=TRUE),(INDEX('HB-D1 Besondere Lstg Land'!$A$1:$O$250,G177,10)),IF(AND(Projektgrundlagen!$I$24,(INDEX('HB-D2 Besondere Lstg Bund'!$A$1:$O$272,G177,12))=TRUE),(INDEX('HB-D2 Besondere Lstg Bund'!$A$1:$O$272,G177,10)),"")))</f>
        <v/>
      </c>
      <c r="G177">
        <v>131</v>
      </c>
      <c r="H177" s="1225"/>
    </row>
    <row r="178" spans="2:8" ht="14.25">
      <c r="B178" t="str">
        <f>IF(AND(Projektgrundlagen!$I$22,(INDEX('StB-D1 Besondere Lstg'!$A$1:$N$250,G178,12))=TRUE),(INDEX('StB-D1 Besondere Lstg'!$A$1:$N$250,G178,3))&amp;" "&amp;(INDEX('StB-D1 Besondere Lstg'!$A$1:$N$250,G178,5))&amp;" "&amp;(INDEX('StB-D1 Besondere Lstg'!$A$1:$N$250,(G178+1),5)),IF(AND(Projektgrundlagen!$I$23,(INDEX('HB-D1 Besondere Lstg Land'!$A$1:$O$250,G178,12))=TRUE),(INDEX('HB-D1 Besondere Lstg Land'!$A$1:$O$250,G178,3))&amp;" "&amp;(INDEX('HB-D1 Besondere Lstg Land'!$A$1:$O$250,G178,5))&amp;" "&amp;(INDEX('HB-D1 Besondere Lstg Land'!$A$1:$O$250,(G178+1),5)),IF(AND(Projektgrundlagen!$I$24,(INDEX('HB-D2 Besondere Lstg Bund'!$A$1:$O$272,G178,12)=TRUE)),(INDEX('HB-D2 Besondere Lstg Bund'!$A$1:$O$272,G178,3))&amp;" "&amp;(INDEX('HB-D2 Besondere Lstg Bund'!$A$1:$O$272,G178,5))&amp;" "&amp;(INDEX('HB-D2 Besondere Lstg Bund'!$A$1:$O$272,(G178+1),5)),"")))</f>
        <v/>
      </c>
      <c r="C178" s="1216" t="str">
        <f>IF(AND(Projektgrundlagen!$I$22,(INDEX('StB-D1 Besondere Lstg'!$A$1:$N$250,G178,12))=TRUE),(INDEX('StB-D1 Besondere Lstg'!$A$1:$N$250,G178,7)),"")</f>
        <v/>
      </c>
      <c r="D178" s="1216" t="str">
        <f>IF(AND(Projektgrundlagen!$I$22,(INDEX('StB-D1 Besondere Lstg'!$A$1:$N$250,G178,12))=TRUE),(INDEX('StB-D1 Besondere Lstg'!$A$1:$N$250,G178,8)),IF(AND(Projektgrundlagen!$I$23,(INDEX('HB-D1 Besondere Lstg Land'!$A$1:$O$250,G178,12))=TRUE),(INDEX('HB-D1 Besondere Lstg Land'!$A$1:$O$250,G178,6)),IF(AND(Projektgrundlagen!$I$24,(INDEX('HB-D2 Besondere Lstg Bund'!$A$1:$O$272,G178,12))=TRUE),(INDEX('HB-D2 Besondere Lstg Bund'!$A$1:$O$272,G178,6)),"")))</f>
        <v/>
      </c>
      <c r="E178" s="1216" t="str">
        <f>IF(AND(Projektgrundlagen!$I$22,(INDEX('StB-D1 Besondere Lstg'!$A$1:$N$250,G178,12))=TRUE),(INDEX('StB-D1 Besondere Lstg'!$A$1:$N$250,G178,9)),IF(AND(Projektgrundlagen!$I$23,(INDEX('HB-D1 Besondere Lstg Land'!$A$1:$O$250,G178,12))=TRUE),IF((INDEX('HB-D1 Besondere Lstg Land'!$A$1:$O$253,G178,9))="",(INDEX('HB-D1 Besondere Lstg Land'!$A$1:$O$253,G178,7)),0)+(INDEX('HB-D1 Besondere Lstg Land'!$A$1:$O$253,G178,9)),IF(AND(Projektgrundlagen!$I$24,(INDEX('HB-D2 Besondere Lstg Bund'!$A$1:$O$272,G178,12))=TRUE),IF((INDEX('HB-D2 Besondere Lstg Bund'!$A$1:$O$272,G178,9))="",(INDEX('HB-D2 Besondere Lstg Bund'!$A$1:$O$272,G178,7)),0)+(INDEX('HB-D2 Besondere Lstg Bund'!$A$1:$O$272,G178,9)),"")))</f>
        <v/>
      </c>
      <c r="F178" s="1216" t="str">
        <f>IF(AND(Projektgrundlagen!$I$22,(INDEX('StB-D1 Besondere Lstg'!$A$1:$N$250,G178,12))=TRUE),(INDEX('StB-D1 Besondere Lstg'!$A$1:$N$250,G178,10)),IF(AND(Projektgrundlagen!$I$23,(INDEX('HB-D1 Besondere Lstg Land'!$A$1:$O$250,G178,12))=TRUE),(INDEX('HB-D1 Besondere Lstg Land'!$A$1:$O$250,G178,10)),IF(AND(Projektgrundlagen!$I$24,(INDEX('HB-D2 Besondere Lstg Bund'!$A$1:$O$272,G178,12))=TRUE),(INDEX('HB-D2 Besondere Lstg Bund'!$A$1:$O$272,G178,10)),"")))</f>
        <v/>
      </c>
      <c r="G178">
        <v>132</v>
      </c>
      <c r="H178" s="1225"/>
    </row>
    <row r="179" spans="2:8" ht="14.25">
      <c r="B179" t="str">
        <f>IF(AND(Projektgrundlagen!$I$22,(INDEX('StB-D1 Besondere Lstg'!$A$1:$N$250,G179,12))=TRUE),(INDEX('StB-D1 Besondere Lstg'!$A$1:$N$250,G179,3))&amp;" "&amp;(INDEX('StB-D1 Besondere Lstg'!$A$1:$N$250,G179,5))&amp;" "&amp;(INDEX('StB-D1 Besondere Lstg'!$A$1:$N$250,(G179+1),5)),IF(AND(Projektgrundlagen!$I$23,(INDEX('HB-D1 Besondere Lstg Land'!$A$1:$O$250,G179,12))=TRUE),(INDEX('HB-D1 Besondere Lstg Land'!$A$1:$O$250,G179,3))&amp;" "&amp;(INDEX('HB-D1 Besondere Lstg Land'!$A$1:$O$250,G179,5))&amp;" "&amp;(INDEX('HB-D1 Besondere Lstg Land'!$A$1:$O$250,(G179+1),5)),IF(AND(Projektgrundlagen!$I$24,(INDEX('HB-D2 Besondere Lstg Bund'!$A$1:$O$272,G179,12)=TRUE)),(INDEX('HB-D2 Besondere Lstg Bund'!$A$1:$O$272,G179,3))&amp;" "&amp;(INDEX('HB-D2 Besondere Lstg Bund'!$A$1:$O$272,G179,5))&amp;" "&amp;(INDEX('HB-D2 Besondere Lstg Bund'!$A$1:$O$272,(G179+1),5)),"")))</f>
        <v/>
      </c>
      <c r="C179" s="1216" t="str">
        <f>IF(AND(Projektgrundlagen!$I$22,(INDEX('StB-D1 Besondere Lstg'!$A$1:$N$250,G179,12))=TRUE),(INDEX('StB-D1 Besondere Lstg'!$A$1:$N$250,G179,7)),"")</f>
        <v/>
      </c>
      <c r="D179" s="1216" t="str">
        <f>IF(AND(Projektgrundlagen!$I$22,(INDEX('StB-D1 Besondere Lstg'!$A$1:$N$250,G179,12))=TRUE),(INDEX('StB-D1 Besondere Lstg'!$A$1:$N$250,G179,8)),IF(AND(Projektgrundlagen!$I$23,(INDEX('HB-D1 Besondere Lstg Land'!$A$1:$O$250,G179,12))=TRUE),(INDEX('HB-D1 Besondere Lstg Land'!$A$1:$O$250,G179,6)),IF(AND(Projektgrundlagen!$I$24,(INDEX('HB-D2 Besondere Lstg Bund'!$A$1:$O$272,G179,12))=TRUE),(INDEX('HB-D2 Besondere Lstg Bund'!$A$1:$O$272,G179,6)),"")))</f>
        <v/>
      </c>
      <c r="E179" s="1216" t="str">
        <f>IF(AND(Projektgrundlagen!$I$22,(INDEX('StB-D1 Besondere Lstg'!$A$1:$N$250,G179,12))=TRUE),(INDEX('StB-D1 Besondere Lstg'!$A$1:$N$250,G179,9)),IF(AND(Projektgrundlagen!$I$23,(INDEX('HB-D1 Besondere Lstg Land'!$A$1:$O$250,G179,12))=TRUE),IF((INDEX('HB-D1 Besondere Lstg Land'!$A$1:$O$253,G179,9))="",(INDEX('HB-D1 Besondere Lstg Land'!$A$1:$O$253,G179,7)),0)+(INDEX('HB-D1 Besondere Lstg Land'!$A$1:$O$253,G179,9)),IF(AND(Projektgrundlagen!$I$24,(INDEX('HB-D2 Besondere Lstg Bund'!$A$1:$O$272,G179,12))=TRUE),IF((INDEX('HB-D2 Besondere Lstg Bund'!$A$1:$O$272,G179,9))="",(INDEX('HB-D2 Besondere Lstg Bund'!$A$1:$O$272,G179,7)),0)+(INDEX('HB-D2 Besondere Lstg Bund'!$A$1:$O$272,G179,9)),"")))</f>
        <v/>
      </c>
      <c r="F179" s="1216" t="str">
        <f>IF(AND(Projektgrundlagen!$I$22,(INDEX('StB-D1 Besondere Lstg'!$A$1:$N$250,G179,12))=TRUE),(INDEX('StB-D1 Besondere Lstg'!$A$1:$N$250,G179,10)),IF(AND(Projektgrundlagen!$I$23,(INDEX('HB-D1 Besondere Lstg Land'!$A$1:$O$250,G179,12))=TRUE),(INDEX('HB-D1 Besondere Lstg Land'!$A$1:$O$250,G179,10)),IF(AND(Projektgrundlagen!$I$24,(INDEX('HB-D2 Besondere Lstg Bund'!$A$1:$O$272,G179,12))=TRUE),(INDEX('HB-D2 Besondere Lstg Bund'!$A$1:$O$272,G179,10)),"")))</f>
        <v/>
      </c>
      <c r="G179">
        <v>133</v>
      </c>
      <c r="H179" s="1225"/>
    </row>
    <row r="180" spans="2:8" ht="14.25">
      <c r="B180" t="str">
        <f>IF(AND(Projektgrundlagen!$I$22,(INDEX('StB-D1 Besondere Lstg'!$A$1:$N$250,G180,12))=TRUE),(INDEX('StB-D1 Besondere Lstg'!$A$1:$N$250,G180,3))&amp;" "&amp;(INDEX('StB-D1 Besondere Lstg'!$A$1:$N$250,G180,5))&amp;" "&amp;(INDEX('StB-D1 Besondere Lstg'!$A$1:$N$250,(G180+1),5)),IF(AND(Projektgrundlagen!$I$23,(INDEX('HB-D1 Besondere Lstg Land'!$A$1:$O$250,G180,12))=TRUE),(INDEX('HB-D1 Besondere Lstg Land'!$A$1:$O$250,G180,3))&amp;" "&amp;(INDEX('HB-D1 Besondere Lstg Land'!$A$1:$O$250,G180,5))&amp;" "&amp;(INDEX('HB-D1 Besondere Lstg Land'!$A$1:$O$250,(G180+1),5)),IF(AND(Projektgrundlagen!$I$24,(INDEX('HB-D2 Besondere Lstg Bund'!$A$1:$O$272,G180,12)=TRUE)),(INDEX('HB-D2 Besondere Lstg Bund'!$A$1:$O$272,G180,3))&amp;" "&amp;(INDEX('HB-D2 Besondere Lstg Bund'!$A$1:$O$272,G180,5))&amp;" "&amp;(INDEX('HB-D2 Besondere Lstg Bund'!$A$1:$O$272,(G180+1),5)),"")))</f>
        <v/>
      </c>
      <c r="C180" s="1216" t="str">
        <f>IF(AND(Projektgrundlagen!$I$22,(INDEX('StB-D1 Besondere Lstg'!$A$1:$N$250,G180,12))=TRUE),(INDEX('StB-D1 Besondere Lstg'!$A$1:$N$250,G180,7)),"")</f>
        <v/>
      </c>
      <c r="D180" s="1216" t="str">
        <f>IF(AND(Projektgrundlagen!$I$22,(INDEX('StB-D1 Besondere Lstg'!$A$1:$N$250,G180,12))=TRUE),(INDEX('StB-D1 Besondere Lstg'!$A$1:$N$250,G180,8)),IF(AND(Projektgrundlagen!$I$23,(INDEX('HB-D1 Besondere Lstg Land'!$A$1:$O$250,G180,12))=TRUE),(INDEX('HB-D1 Besondere Lstg Land'!$A$1:$O$250,G180,6)),IF(AND(Projektgrundlagen!$I$24,(INDEX('HB-D2 Besondere Lstg Bund'!$A$1:$O$272,G180,12))=TRUE),(INDEX('HB-D2 Besondere Lstg Bund'!$A$1:$O$272,G180,6)),"")))</f>
        <v/>
      </c>
      <c r="E180" s="1216" t="str">
        <f>IF(AND(Projektgrundlagen!$I$22,(INDEX('StB-D1 Besondere Lstg'!$A$1:$N$250,G180,12))=TRUE),(INDEX('StB-D1 Besondere Lstg'!$A$1:$N$250,G180,9)),IF(AND(Projektgrundlagen!$I$23,(INDEX('HB-D1 Besondere Lstg Land'!$A$1:$O$250,G180,12))=TRUE),IF((INDEX('HB-D1 Besondere Lstg Land'!$A$1:$O$253,G180,9))="",(INDEX('HB-D1 Besondere Lstg Land'!$A$1:$O$253,G180,7)),0)+(INDEX('HB-D1 Besondere Lstg Land'!$A$1:$O$253,G180,9)),IF(AND(Projektgrundlagen!$I$24,(INDEX('HB-D2 Besondere Lstg Bund'!$A$1:$O$272,G180,12))=TRUE),IF((INDEX('HB-D2 Besondere Lstg Bund'!$A$1:$O$272,G180,9))="",(INDEX('HB-D2 Besondere Lstg Bund'!$A$1:$O$272,G180,7)),0)+(INDEX('HB-D2 Besondere Lstg Bund'!$A$1:$O$272,G180,9)),"")))</f>
        <v/>
      </c>
      <c r="F180" s="1216" t="str">
        <f>IF(AND(Projektgrundlagen!$I$22,(INDEX('StB-D1 Besondere Lstg'!$A$1:$N$250,G180,12))=TRUE),(INDEX('StB-D1 Besondere Lstg'!$A$1:$N$250,G180,10)),IF(AND(Projektgrundlagen!$I$23,(INDEX('HB-D1 Besondere Lstg Land'!$A$1:$O$250,G180,12))=TRUE),(INDEX('HB-D1 Besondere Lstg Land'!$A$1:$O$250,G180,10)),IF(AND(Projektgrundlagen!$I$24,(INDEX('HB-D2 Besondere Lstg Bund'!$A$1:$O$272,G180,12))=TRUE),(INDEX('HB-D2 Besondere Lstg Bund'!$A$1:$O$272,G180,10)),"")))</f>
        <v/>
      </c>
      <c r="G180">
        <v>134</v>
      </c>
      <c r="H180" s="1225"/>
    </row>
    <row r="181" spans="2:8" ht="14.25">
      <c r="B181" t="str">
        <f>IF(AND(Projektgrundlagen!$I$22,(INDEX('StB-D1 Besondere Lstg'!$A$1:$N$250,G181,12))=TRUE),(INDEX('StB-D1 Besondere Lstg'!$A$1:$N$250,G181,3))&amp;" "&amp;(INDEX('StB-D1 Besondere Lstg'!$A$1:$N$250,G181,5))&amp;" "&amp;(INDEX('StB-D1 Besondere Lstg'!$A$1:$N$250,(G181+1),5)),IF(AND(Projektgrundlagen!$I$23,(INDEX('HB-D1 Besondere Lstg Land'!$A$1:$O$250,G181,12))=TRUE),(INDEX('HB-D1 Besondere Lstg Land'!$A$1:$O$250,G181,3))&amp;" "&amp;(INDEX('HB-D1 Besondere Lstg Land'!$A$1:$O$250,G181,5))&amp;" "&amp;(INDEX('HB-D1 Besondere Lstg Land'!$A$1:$O$250,(G181+1),5)),IF(AND(Projektgrundlagen!$I$24,(INDEX('HB-D2 Besondere Lstg Bund'!$A$1:$O$272,G181,12)=TRUE)),(INDEX('HB-D2 Besondere Lstg Bund'!$A$1:$O$272,G181,3))&amp;" "&amp;(INDEX('HB-D2 Besondere Lstg Bund'!$A$1:$O$272,G181,5))&amp;" "&amp;(INDEX('HB-D2 Besondere Lstg Bund'!$A$1:$O$272,(G181+1),5)),"")))</f>
        <v/>
      </c>
      <c r="C181" s="1216" t="str">
        <f>IF(AND(Projektgrundlagen!$I$22,(INDEX('StB-D1 Besondere Lstg'!$A$1:$N$250,G181,12))=TRUE),(INDEX('StB-D1 Besondere Lstg'!$A$1:$N$250,G181,7)),"")</f>
        <v/>
      </c>
      <c r="D181" s="1216" t="str">
        <f>IF(AND(Projektgrundlagen!$I$22,(INDEX('StB-D1 Besondere Lstg'!$A$1:$N$250,G181,12))=TRUE),(INDEX('StB-D1 Besondere Lstg'!$A$1:$N$250,G181,8)),IF(AND(Projektgrundlagen!$I$23,(INDEX('HB-D1 Besondere Lstg Land'!$A$1:$O$250,G181,12))=TRUE),(INDEX('HB-D1 Besondere Lstg Land'!$A$1:$O$250,G181,6)),IF(AND(Projektgrundlagen!$I$24,(INDEX('HB-D2 Besondere Lstg Bund'!$A$1:$O$272,G181,12))=TRUE),(INDEX('HB-D2 Besondere Lstg Bund'!$A$1:$O$272,G181,6)),"")))</f>
        <v/>
      </c>
      <c r="E181" s="1216" t="str">
        <f>IF(AND(Projektgrundlagen!$I$22,(INDEX('StB-D1 Besondere Lstg'!$A$1:$N$250,G181,12))=TRUE),(INDEX('StB-D1 Besondere Lstg'!$A$1:$N$250,G181,9)),IF(AND(Projektgrundlagen!$I$23,(INDEX('HB-D1 Besondere Lstg Land'!$A$1:$O$250,G181,12))=TRUE),IF((INDEX('HB-D1 Besondere Lstg Land'!$A$1:$O$253,G181,9))="",(INDEX('HB-D1 Besondere Lstg Land'!$A$1:$O$253,G181,7)),0)+(INDEX('HB-D1 Besondere Lstg Land'!$A$1:$O$253,G181,9)),IF(AND(Projektgrundlagen!$I$24,(INDEX('HB-D2 Besondere Lstg Bund'!$A$1:$O$272,G181,12))=TRUE),IF((INDEX('HB-D2 Besondere Lstg Bund'!$A$1:$O$272,G181,9))="",(INDEX('HB-D2 Besondere Lstg Bund'!$A$1:$O$272,G181,7)),0)+(INDEX('HB-D2 Besondere Lstg Bund'!$A$1:$O$272,G181,9)),"")))</f>
        <v/>
      </c>
      <c r="F181" s="1216" t="str">
        <f>IF(AND(Projektgrundlagen!$I$22,(INDEX('StB-D1 Besondere Lstg'!$A$1:$N$250,G181,12))=TRUE),(INDEX('StB-D1 Besondere Lstg'!$A$1:$N$250,G181,10)),IF(AND(Projektgrundlagen!$I$23,(INDEX('HB-D1 Besondere Lstg Land'!$A$1:$O$250,G181,12))=TRUE),(INDEX('HB-D1 Besondere Lstg Land'!$A$1:$O$250,G181,10)),IF(AND(Projektgrundlagen!$I$24,(INDEX('HB-D2 Besondere Lstg Bund'!$A$1:$O$272,G181,12))=TRUE),(INDEX('HB-D2 Besondere Lstg Bund'!$A$1:$O$272,G181,10)),"")))</f>
        <v/>
      </c>
      <c r="G181">
        <v>135</v>
      </c>
      <c r="H181" s="1225"/>
    </row>
    <row r="182" spans="2:8" ht="14.25">
      <c r="B182" t="str">
        <f>IF(AND(Projektgrundlagen!$I$22,(INDEX('StB-D1 Besondere Lstg'!$A$1:$N$250,G182,12))=TRUE),(INDEX('StB-D1 Besondere Lstg'!$A$1:$N$250,G182,3))&amp;" "&amp;(INDEX('StB-D1 Besondere Lstg'!$A$1:$N$250,G182,5))&amp;" "&amp;(INDEX('StB-D1 Besondere Lstg'!$A$1:$N$250,(G182+1),5)),IF(AND(Projektgrundlagen!$I$23,(INDEX('HB-D1 Besondere Lstg Land'!$A$1:$O$250,G182,12))=TRUE),(INDEX('HB-D1 Besondere Lstg Land'!$A$1:$O$250,G182,3))&amp;" "&amp;(INDEX('HB-D1 Besondere Lstg Land'!$A$1:$O$250,G182,5))&amp;" "&amp;(INDEX('HB-D1 Besondere Lstg Land'!$A$1:$O$250,(G182+1),5)),IF(AND(Projektgrundlagen!$I$24,(INDEX('HB-D2 Besondere Lstg Bund'!$A$1:$O$272,G182,12)=TRUE)),(INDEX('HB-D2 Besondere Lstg Bund'!$A$1:$O$272,G182,3))&amp;" "&amp;(INDEX('HB-D2 Besondere Lstg Bund'!$A$1:$O$272,G182,5))&amp;" "&amp;(INDEX('HB-D2 Besondere Lstg Bund'!$A$1:$O$272,(G182+1),5)),"")))</f>
        <v/>
      </c>
      <c r="C182" s="1216" t="str">
        <f>IF(AND(Projektgrundlagen!$I$22,(INDEX('StB-D1 Besondere Lstg'!$A$1:$N$250,G182,12))=TRUE),(INDEX('StB-D1 Besondere Lstg'!$A$1:$N$250,G182,7)),"")</f>
        <v/>
      </c>
      <c r="D182" s="1216" t="str">
        <f>IF(AND(Projektgrundlagen!$I$22,(INDEX('StB-D1 Besondere Lstg'!$A$1:$N$250,G182,12))=TRUE),(INDEX('StB-D1 Besondere Lstg'!$A$1:$N$250,G182,8)),IF(AND(Projektgrundlagen!$I$23,(INDEX('HB-D1 Besondere Lstg Land'!$A$1:$O$250,G182,12))=TRUE),(INDEX('HB-D1 Besondere Lstg Land'!$A$1:$O$250,G182,6)),IF(AND(Projektgrundlagen!$I$24,(INDEX('HB-D2 Besondere Lstg Bund'!$A$1:$O$272,G182,12))=TRUE),(INDEX('HB-D2 Besondere Lstg Bund'!$A$1:$O$272,G182,6)),"")))</f>
        <v/>
      </c>
      <c r="E182" s="1216" t="str">
        <f>IF(AND(Projektgrundlagen!$I$22,(INDEX('StB-D1 Besondere Lstg'!$A$1:$N$250,G182,12))=TRUE),(INDEX('StB-D1 Besondere Lstg'!$A$1:$N$250,G182,9)),IF(AND(Projektgrundlagen!$I$23,(INDEX('HB-D1 Besondere Lstg Land'!$A$1:$O$250,G182,12))=TRUE),IF((INDEX('HB-D1 Besondere Lstg Land'!$A$1:$O$253,G182,9))="",(INDEX('HB-D1 Besondere Lstg Land'!$A$1:$O$253,G182,7)),0)+(INDEX('HB-D1 Besondere Lstg Land'!$A$1:$O$253,G182,9)),IF(AND(Projektgrundlagen!$I$24,(INDEX('HB-D2 Besondere Lstg Bund'!$A$1:$O$272,G182,12))=TRUE),IF((INDEX('HB-D2 Besondere Lstg Bund'!$A$1:$O$272,G182,9))="",(INDEX('HB-D2 Besondere Lstg Bund'!$A$1:$O$272,G182,7)),0)+(INDEX('HB-D2 Besondere Lstg Bund'!$A$1:$O$272,G182,9)),"")))</f>
        <v/>
      </c>
      <c r="F182" s="1216" t="str">
        <f>IF(AND(Projektgrundlagen!$I$22,(INDEX('StB-D1 Besondere Lstg'!$A$1:$N$250,G182,12))=TRUE),(INDEX('StB-D1 Besondere Lstg'!$A$1:$N$250,G182,10)),IF(AND(Projektgrundlagen!$I$23,(INDEX('HB-D1 Besondere Lstg Land'!$A$1:$O$250,G182,12))=TRUE),(INDEX('HB-D1 Besondere Lstg Land'!$A$1:$O$250,G182,10)),IF(AND(Projektgrundlagen!$I$24,(INDEX('HB-D2 Besondere Lstg Bund'!$A$1:$O$272,G182,12))=TRUE),(INDEX('HB-D2 Besondere Lstg Bund'!$A$1:$O$272,G182,10)),"")))</f>
        <v/>
      </c>
      <c r="G182">
        <v>136</v>
      </c>
      <c r="H182" s="1225"/>
    </row>
    <row r="183" spans="2:8" ht="14.25">
      <c r="B183" t="str">
        <f>IF(AND(Projektgrundlagen!$I$22,(INDEX('StB-D1 Besondere Lstg'!$A$1:$N$250,G183,12))=TRUE),(INDEX('StB-D1 Besondere Lstg'!$A$1:$N$250,G183,3))&amp;" "&amp;(INDEX('StB-D1 Besondere Lstg'!$A$1:$N$250,G183,5))&amp;" "&amp;(INDEX('StB-D1 Besondere Lstg'!$A$1:$N$250,(G183+1),5)),IF(AND(Projektgrundlagen!$I$23,(INDEX('HB-D1 Besondere Lstg Land'!$A$1:$O$250,G183,12))=TRUE),(INDEX('HB-D1 Besondere Lstg Land'!$A$1:$O$250,G183,3))&amp;" "&amp;(INDEX('HB-D1 Besondere Lstg Land'!$A$1:$O$250,G183,5))&amp;" "&amp;(INDEX('HB-D1 Besondere Lstg Land'!$A$1:$O$250,(G183+1),5)),IF(AND(Projektgrundlagen!$I$24,(INDEX('HB-D2 Besondere Lstg Bund'!$A$1:$O$272,G183,12)=TRUE)),(INDEX('HB-D2 Besondere Lstg Bund'!$A$1:$O$272,G183,3))&amp;" "&amp;(INDEX('HB-D2 Besondere Lstg Bund'!$A$1:$O$272,G183,5))&amp;" "&amp;(INDEX('HB-D2 Besondere Lstg Bund'!$A$1:$O$272,(G183+1),5)),"")))</f>
        <v/>
      </c>
      <c r="C183" s="1216" t="str">
        <f>IF(AND(Projektgrundlagen!$I$22,(INDEX('StB-D1 Besondere Lstg'!$A$1:$N$250,G183,12))=TRUE),(INDEX('StB-D1 Besondere Lstg'!$A$1:$N$250,G183,7)),"")</f>
        <v/>
      </c>
      <c r="D183" s="1216" t="str">
        <f>IF(AND(Projektgrundlagen!$I$22,(INDEX('StB-D1 Besondere Lstg'!$A$1:$N$250,G183,12))=TRUE),(INDEX('StB-D1 Besondere Lstg'!$A$1:$N$250,G183,8)),IF(AND(Projektgrundlagen!$I$23,(INDEX('HB-D1 Besondere Lstg Land'!$A$1:$O$250,G183,12))=TRUE),(INDEX('HB-D1 Besondere Lstg Land'!$A$1:$O$250,G183,6)),IF(AND(Projektgrundlagen!$I$24,(INDEX('HB-D2 Besondere Lstg Bund'!$A$1:$O$272,G183,12))=TRUE),(INDEX('HB-D2 Besondere Lstg Bund'!$A$1:$O$272,G183,6)),"")))</f>
        <v/>
      </c>
      <c r="E183" s="1216" t="str">
        <f>IF(AND(Projektgrundlagen!$I$22,(INDEX('StB-D1 Besondere Lstg'!$A$1:$N$250,G183,12))=TRUE),(INDEX('StB-D1 Besondere Lstg'!$A$1:$N$250,G183,9)),IF(AND(Projektgrundlagen!$I$23,(INDEX('HB-D1 Besondere Lstg Land'!$A$1:$O$250,G183,12))=TRUE),IF((INDEX('HB-D1 Besondere Lstg Land'!$A$1:$O$253,G183,9))="",(INDEX('HB-D1 Besondere Lstg Land'!$A$1:$O$253,G183,7)),0)+(INDEX('HB-D1 Besondere Lstg Land'!$A$1:$O$253,G183,9)),IF(AND(Projektgrundlagen!$I$24,(INDEX('HB-D2 Besondere Lstg Bund'!$A$1:$O$272,G183,12))=TRUE),IF((INDEX('HB-D2 Besondere Lstg Bund'!$A$1:$O$272,G183,9))="",(INDEX('HB-D2 Besondere Lstg Bund'!$A$1:$O$272,G183,7)),0)+(INDEX('HB-D2 Besondere Lstg Bund'!$A$1:$O$272,G183,9)),"")))</f>
        <v/>
      </c>
      <c r="F183" s="1216" t="str">
        <f>IF(AND(Projektgrundlagen!$I$22,(INDEX('StB-D1 Besondere Lstg'!$A$1:$N$250,G183,12))=TRUE),(INDEX('StB-D1 Besondere Lstg'!$A$1:$N$250,G183,10)),IF(AND(Projektgrundlagen!$I$23,(INDEX('HB-D1 Besondere Lstg Land'!$A$1:$O$250,G183,12))=TRUE),(INDEX('HB-D1 Besondere Lstg Land'!$A$1:$O$250,G183,10)),IF(AND(Projektgrundlagen!$I$24,(INDEX('HB-D2 Besondere Lstg Bund'!$A$1:$O$272,G183,12))=TRUE),(INDEX('HB-D2 Besondere Lstg Bund'!$A$1:$O$272,G183,10)),"")))</f>
        <v/>
      </c>
      <c r="G183">
        <v>137</v>
      </c>
      <c r="H183" s="1225"/>
    </row>
    <row r="184" spans="2:8" ht="14.25">
      <c r="B184" t="str">
        <f>IF(AND(Projektgrundlagen!$I$22,(INDEX('StB-D1 Besondere Lstg'!$A$1:$N$250,G184,12))=TRUE),(INDEX('StB-D1 Besondere Lstg'!$A$1:$N$250,G184,3))&amp;" "&amp;(INDEX('StB-D1 Besondere Lstg'!$A$1:$N$250,G184,5))&amp;" "&amp;(INDEX('StB-D1 Besondere Lstg'!$A$1:$N$250,(G184+1),5)),IF(AND(Projektgrundlagen!$I$23,(INDEX('HB-D1 Besondere Lstg Land'!$A$1:$O$250,G184,12))=TRUE),(INDEX('HB-D1 Besondere Lstg Land'!$A$1:$O$250,G184,3))&amp;" "&amp;(INDEX('HB-D1 Besondere Lstg Land'!$A$1:$O$250,G184,5))&amp;" "&amp;(INDEX('HB-D1 Besondere Lstg Land'!$A$1:$O$250,(G184+1),5)),IF(AND(Projektgrundlagen!$I$24,(INDEX('HB-D2 Besondere Lstg Bund'!$A$1:$O$272,G184,12)=TRUE)),(INDEX('HB-D2 Besondere Lstg Bund'!$A$1:$O$272,G184,3))&amp;" "&amp;(INDEX('HB-D2 Besondere Lstg Bund'!$A$1:$O$272,G184,5))&amp;" "&amp;(INDEX('HB-D2 Besondere Lstg Bund'!$A$1:$O$272,(G184+1),5)),"")))</f>
        <v/>
      </c>
      <c r="C184" s="1216" t="str">
        <f>IF(AND(Projektgrundlagen!$I$22,(INDEX('StB-D1 Besondere Lstg'!$A$1:$N$250,G184,12))=TRUE),(INDEX('StB-D1 Besondere Lstg'!$A$1:$N$250,G184,7)),"")</f>
        <v/>
      </c>
      <c r="D184" s="1216" t="str">
        <f>IF(AND(Projektgrundlagen!$I$22,(INDEX('StB-D1 Besondere Lstg'!$A$1:$N$250,G184,12))=TRUE),(INDEX('StB-D1 Besondere Lstg'!$A$1:$N$250,G184,8)),IF(AND(Projektgrundlagen!$I$23,(INDEX('HB-D1 Besondere Lstg Land'!$A$1:$O$250,G184,12))=TRUE),(INDEX('HB-D1 Besondere Lstg Land'!$A$1:$O$250,G184,6)),IF(AND(Projektgrundlagen!$I$24,(INDEX('HB-D2 Besondere Lstg Bund'!$A$1:$O$272,G184,12))=TRUE),(INDEX('HB-D2 Besondere Lstg Bund'!$A$1:$O$272,G184,6)),"")))</f>
        <v/>
      </c>
      <c r="E184" s="1216" t="str">
        <f>IF(AND(Projektgrundlagen!$I$22,(INDEX('StB-D1 Besondere Lstg'!$A$1:$N$250,G184,12))=TRUE),(INDEX('StB-D1 Besondere Lstg'!$A$1:$N$250,G184,9)),IF(AND(Projektgrundlagen!$I$23,(INDEX('HB-D1 Besondere Lstg Land'!$A$1:$O$250,G184,12))=TRUE),IF((INDEX('HB-D1 Besondere Lstg Land'!$A$1:$O$253,G184,9))="",(INDEX('HB-D1 Besondere Lstg Land'!$A$1:$O$253,G184,7)),0)+(INDEX('HB-D1 Besondere Lstg Land'!$A$1:$O$253,G184,9)),IF(AND(Projektgrundlagen!$I$24,(INDEX('HB-D2 Besondere Lstg Bund'!$A$1:$O$272,G184,12))=TRUE),IF((INDEX('HB-D2 Besondere Lstg Bund'!$A$1:$O$272,G184,9))="",(INDEX('HB-D2 Besondere Lstg Bund'!$A$1:$O$272,G184,7)),0)+(INDEX('HB-D2 Besondere Lstg Bund'!$A$1:$O$272,G184,9)),"")))</f>
        <v/>
      </c>
      <c r="F184" s="1216" t="str">
        <f>IF(AND(Projektgrundlagen!$I$22,(INDEX('StB-D1 Besondere Lstg'!$A$1:$N$250,G184,12))=TRUE),(INDEX('StB-D1 Besondere Lstg'!$A$1:$N$250,G184,10)),IF(AND(Projektgrundlagen!$I$23,(INDEX('HB-D1 Besondere Lstg Land'!$A$1:$O$250,G184,12))=TRUE),(INDEX('HB-D1 Besondere Lstg Land'!$A$1:$O$250,G184,10)),IF(AND(Projektgrundlagen!$I$24,(INDEX('HB-D2 Besondere Lstg Bund'!$A$1:$O$272,G184,12))=TRUE),(INDEX('HB-D2 Besondere Lstg Bund'!$A$1:$O$272,G184,10)),"")))</f>
        <v/>
      </c>
      <c r="G184">
        <v>138</v>
      </c>
      <c r="H184" s="1225"/>
    </row>
    <row r="185" spans="2:8" ht="14.25">
      <c r="B185" t="str">
        <f>IF(AND(Projektgrundlagen!$I$22,(INDEX('StB-D1 Besondere Lstg'!$A$1:$N$250,G185,12))=TRUE),(INDEX('StB-D1 Besondere Lstg'!$A$1:$N$250,G185,3))&amp;" "&amp;(INDEX('StB-D1 Besondere Lstg'!$A$1:$N$250,G185,5))&amp;" "&amp;(INDEX('StB-D1 Besondere Lstg'!$A$1:$N$250,(G185+1),5)),IF(AND(Projektgrundlagen!$I$23,(INDEX('HB-D1 Besondere Lstg Land'!$A$1:$O$250,G185,12))=TRUE),(INDEX('HB-D1 Besondere Lstg Land'!$A$1:$O$250,G185,3))&amp;" "&amp;(INDEX('HB-D1 Besondere Lstg Land'!$A$1:$O$250,G185,5))&amp;" "&amp;(INDEX('HB-D1 Besondere Lstg Land'!$A$1:$O$250,(G185+1),5)),IF(AND(Projektgrundlagen!$I$24,(INDEX('HB-D2 Besondere Lstg Bund'!$A$1:$O$272,G185,12)=TRUE)),(INDEX('HB-D2 Besondere Lstg Bund'!$A$1:$O$272,G185,3))&amp;" "&amp;(INDEX('HB-D2 Besondere Lstg Bund'!$A$1:$O$272,G185,5))&amp;" "&amp;(INDEX('HB-D2 Besondere Lstg Bund'!$A$1:$O$272,(G185+1),5)),"")))</f>
        <v/>
      </c>
      <c r="C185" s="1216" t="str">
        <f>IF(AND(Projektgrundlagen!$I$22,(INDEX('StB-D1 Besondere Lstg'!$A$1:$N$250,G185,12))=TRUE),(INDEX('StB-D1 Besondere Lstg'!$A$1:$N$250,G185,7)),"")</f>
        <v/>
      </c>
      <c r="D185" s="1216" t="str">
        <f>IF(AND(Projektgrundlagen!$I$22,(INDEX('StB-D1 Besondere Lstg'!$A$1:$N$250,G185,12))=TRUE),(INDEX('StB-D1 Besondere Lstg'!$A$1:$N$250,G185,8)),IF(AND(Projektgrundlagen!$I$23,(INDEX('HB-D1 Besondere Lstg Land'!$A$1:$O$250,G185,12))=TRUE),(INDEX('HB-D1 Besondere Lstg Land'!$A$1:$O$250,G185,6)),IF(AND(Projektgrundlagen!$I$24,(INDEX('HB-D2 Besondere Lstg Bund'!$A$1:$O$272,G185,12))=TRUE),(INDEX('HB-D2 Besondere Lstg Bund'!$A$1:$O$272,G185,6)),"")))</f>
        <v/>
      </c>
      <c r="E185" s="1216" t="str">
        <f>IF(AND(Projektgrundlagen!$I$22,(INDEX('StB-D1 Besondere Lstg'!$A$1:$N$250,G185,12))=TRUE),(INDEX('StB-D1 Besondere Lstg'!$A$1:$N$250,G185,9)),IF(AND(Projektgrundlagen!$I$23,(INDEX('HB-D1 Besondere Lstg Land'!$A$1:$O$250,G185,12))=TRUE),IF((INDEX('HB-D1 Besondere Lstg Land'!$A$1:$O$253,G185,9))="",(INDEX('HB-D1 Besondere Lstg Land'!$A$1:$O$253,G185,7)),0)+(INDEX('HB-D1 Besondere Lstg Land'!$A$1:$O$253,G185,9)),IF(AND(Projektgrundlagen!$I$24,(INDEX('HB-D2 Besondere Lstg Bund'!$A$1:$O$272,G185,12))=TRUE),IF((INDEX('HB-D2 Besondere Lstg Bund'!$A$1:$O$272,G185,9))="",(INDEX('HB-D2 Besondere Lstg Bund'!$A$1:$O$272,G185,7)),0)+(INDEX('HB-D2 Besondere Lstg Bund'!$A$1:$O$272,G185,9)),"")))</f>
        <v/>
      </c>
      <c r="F185" s="1216" t="str">
        <f>IF(AND(Projektgrundlagen!$I$22,(INDEX('StB-D1 Besondere Lstg'!$A$1:$N$250,G185,12))=TRUE),(INDEX('StB-D1 Besondere Lstg'!$A$1:$N$250,G185,10)),IF(AND(Projektgrundlagen!$I$23,(INDEX('HB-D1 Besondere Lstg Land'!$A$1:$O$250,G185,12))=TRUE),(INDEX('HB-D1 Besondere Lstg Land'!$A$1:$O$250,G185,10)),IF(AND(Projektgrundlagen!$I$24,(INDEX('HB-D2 Besondere Lstg Bund'!$A$1:$O$272,G185,12))=TRUE),(INDEX('HB-D2 Besondere Lstg Bund'!$A$1:$O$272,G185,10)),"")))</f>
        <v/>
      </c>
      <c r="G185">
        <v>139</v>
      </c>
      <c r="H185" s="1225"/>
    </row>
    <row r="186" spans="2:8" ht="14.25">
      <c r="B186" t="str">
        <f>IF(AND(Projektgrundlagen!$I$22,(INDEX('StB-D1 Besondere Lstg'!$A$1:$N$250,G186,12))=TRUE),(INDEX('StB-D1 Besondere Lstg'!$A$1:$N$250,G186,3))&amp;" "&amp;(INDEX('StB-D1 Besondere Lstg'!$A$1:$N$250,G186,5))&amp;" "&amp;(INDEX('StB-D1 Besondere Lstg'!$A$1:$N$250,(G186+1),5)),IF(AND(Projektgrundlagen!$I$23,(INDEX('HB-D1 Besondere Lstg Land'!$A$1:$O$250,G186,12))=TRUE),(INDEX('HB-D1 Besondere Lstg Land'!$A$1:$O$250,G186,3))&amp;" "&amp;(INDEX('HB-D1 Besondere Lstg Land'!$A$1:$O$250,G186,5))&amp;" "&amp;(INDEX('HB-D1 Besondere Lstg Land'!$A$1:$O$250,(G186+1),5)),IF(AND(Projektgrundlagen!$I$24,(INDEX('HB-D2 Besondere Lstg Bund'!$A$1:$O$272,G186,12)=TRUE)),(INDEX('HB-D2 Besondere Lstg Bund'!$A$1:$O$272,G186,3))&amp;" "&amp;(INDEX('HB-D2 Besondere Lstg Bund'!$A$1:$O$272,G186,5))&amp;" "&amp;(INDEX('HB-D2 Besondere Lstg Bund'!$A$1:$O$272,(G186+1),5)),"")))</f>
        <v/>
      </c>
      <c r="C186" s="1216" t="str">
        <f>IF(AND(Projektgrundlagen!$I$22,(INDEX('StB-D1 Besondere Lstg'!$A$1:$N$250,G186,12))=TRUE),(INDEX('StB-D1 Besondere Lstg'!$A$1:$N$250,G186,7)),"")</f>
        <v/>
      </c>
      <c r="D186" s="1216" t="str">
        <f>IF(AND(Projektgrundlagen!$I$22,(INDEX('StB-D1 Besondere Lstg'!$A$1:$N$250,G186,12))=TRUE),(INDEX('StB-D1 Besondere Lstg'!$A$1:$N$250,G186,8)),IF(AND(Projektgrundlagen!$I$23,(INDEX('HB-D1 Besondere Lstg Land'!$A$1:$O$250,G186,12))=TRUE),(INDEX('HB-D1 Besondere Lstg Land'!$A$1:$O$250,G186,6)),IF(AND(Projektgrundlagen!$I$24,(INDEX('HB-D2 Besondere Lstg Bund'!$A$1:$O$272,G186,12))=TRUE),(INDEX('HB-D2 Besondere Lstg Bund'!$A$1:$O$272,G186,6)),"")))</f>
        <v/>
      </c>
      <c r="E186" s="1216" t="str">
        <f>IF(AND(Projektgrundlagen!$I$22,(INDEX('StB-D1 Besondere Lstg'!$A$1:$N$250,G186,12))=TRUE),(INDEX('StB-D1 Besondere Lstg'!$A$1:$N$250,G186,9)),IF(AND(Projektgrundlagen!$I$23,(INDEX('HB-D1 Besondere Lstg Land'!$A$1:$O$250,G186,12))=TRUE),IF((INDEX('HB-D1 Besondere Lstg Land'!$A$1:$O$253,G186,9))="",(INDEX('HB-D1 Besondere Lstg Land'!$A$1:$O$253,G186,7)),0)+(INDEX('HB-D1 Besondere Lstg Land'!$A$1:$O$253,G186,9)),IF(AND(Projektgrundlagen!$I$24,(INDEX('HB-D2 Besondere Lstg Bund'!$A$1:$O$272,G186,12))=TRUE),IF((INDEX('HB-D2 Besondere Lstg Bund'!$A$1:$O$272,G186,9))="",(INDEX('HB-D2 Besondere Lstg Bund'!$A$1:$O$272,G186,7)),0)+(INDEX('HB-D2 Besondere Lstg Bund'!$A$1:$O$272,G186,9)),"")))</f>
        <v/>
      </c>
      <c r="F186" s="1216" t="str">
        <f>IF(AND(Projektgrundlagen!$I$22,(INDEX('StB-D1 Besondere Lstg'!$A$1:$N$250,G186,12))=TRUE),(INDEX('StB-D1 Besondere Lstg'!$A$1:$N$250,G186,10)),IF(AND(Projektgrundlagen!$I$23,(INDEX('HB-D1 Besondere Lstg Land'!$A$1:$O$250,G186,12))=TRUE),(INDEX('HB-D1 Besondere Lstg Land'!$A$1:$O$250,G186,10)),IF(AND(Projektgrundlagen!$I$24,(INDEX('HB-D2 Besondere Lstg Bund'!$A$1:$O$272,G186,12))=TRUE),(INDEX('HB-D2 Besondere Lstg Bund'!$A$1:$O$272,G186,10)),"")))</f>
        <v/>
      </c>
      <c r="G186">
        <v>140</v>
      </c>
      <c r="H186" s="1225"/>
    </row>
    <row r="187" spans="2:8" ht="14.25">
      <c r="B187" t="str">
        <f>IF(AND(Projektgrundlagen!$I$22,(INDEX('StB-D1 Besondere Lstg'!$A$1:$N$250,G187,12))=TRUE),(INDEX('StB-D1 Besondere Lstg'!$A$1:$N$250,G187,3))&amp;" "&amp;(INDEX('StB-D1 Besondere Lstg'!$A$1:$N$250,G187,5))&amp;" "&amp;(INDEX('StB-D1 Besondere Lstg'!$A$1:$N$250,(G187+1),5)),IF(AND(Projektgrundlagen!$I$23,(INDEX('HB-D1 Besondere Lstg Land'!$A$1:$O$250,G187,12))=TRUE),(INDEX('HB-D1 Besondere Lstg Land'!$A$1:$O$250,G187,3))&amp;" "&amp;(INDEX('HB-D1 Besondere Lstg Land'!$A$1:$O$250,G187,5))&amp;" "&amp;(INDEX('HB-D1 Besondere Lstg Land'!$A$1:$O$250,(G187+1),5)),IF(AND(Projektgrundlagen!$I$24,(INDEX('HB-D2 Besondere Lstg Bund'!$A$1:$O$272,G187,12)=TRUE)),(INDEX('HB-D2 Besondere Lstg Bund'!$A$1:$O$272,G187,3))&amp;" "&amp;(INDEX('HB-D2 Besondere Lstg Bund'!$A$1:$O$272,G187,5))&amp;" "&amp;(INDEX('HB-D2 Besondere Lstg Bund'!$A$1:$O$272,(G187+1),5)),"")))</f>
        <v/>
      </c>
      <c r="C187" s="1216" t="str">
        <f>IF(AND(Projektgrundlagen!$I$22,(INDEX('StB-D1 Besondere Lstg'!$A$1:$N$250,G187,12))=TRUE),(INDEX('StB-D1 Besondere Lstg'!$A$1:$N$250,G187,7)),"")</f>
        <v/>
      </c>
      <c r="D187" s="1216" t="str">
        <f>IF(AND(Projektgrundlagen!$I$22,(INDEX('StB-D1 Besondere Lstg'!$A$1:$N$250,G187,12))=TRUE),(INDEX('StB-D1 Besondere Lstg'!$A$1:$N$250,G187,8)),IF(AND(Projektgrundlagen!$I$23,(INDEX('HB-D1 Besondere Lstg Land'!$A$1:$O$250,G187,12))=TRUE),(INDEX('HB-D1 Besondere Lstg Land'!$A$1:$O$250,G187,6)),IF(AND(Projektgrundlagen!$I$24,(INDEX('HB-D2 Besondere Lstg Bund'!$A$1:$O$272,G187,12))=TRUE),(INDEX('HB-D2 Besondere Lstg Bund'!$A$1:$O$272,G187,6)),"")))</f>
        <v/>
      </c>
      <c r="E187" s="1216" t="str">
        <f>IF(AND(Projektgrundlagen!$I$22,(INDEX('StB-D1 Besondere Lstg'!$A$1:$N$250,G187,12))=TRUE),(INDEX('StB-D1 Besondere Lstg'!$A$1:$N$250,G187,9)),IF(AND(Projektgrundlagen!$I$23,(INDEX('HB-D1 Besondere Lstg Land'!$A$1:$O$250,G187,12))=TRUE),IF((INDEX('HB-D1 Besondere Lstg Land'!$A$1:$O$253,G187,9))="",(INDEX('HB-D1 Besondere Lstg Land'!$A$1:$O$253,G187,7)),0)+(INDEX('HB-D1 Besondere Lstg Land'!$A$1:$O$253,G187,9)),IF(AND(Projektgrundlagen!$I$24,(INDEX('HB-D2 Besondere Lstg Bund'!$A$1:$O$272,G187,12))=TRUE),IF((INDEX('HB-D2 Besondere Lstg Bund'!$A$1:$O$272,G187,9))="",(INDEX('HB-D2 Besondere Lstg Bund'!$A$1:$O$272,G187,7)),0)+(INDEX('HB-D2 Besondere Lstg Bund'!$A$1:$O$272,G187,9)),"")))</f>
        <v/>
      </c>
      <c r="F187" s="1216" t="str">
        <f>IF(AND(Projektgrundlagen!$I$22,(INDEX('StB-D1 Besondere Lstg'!$A$1:$N$250,G187,12))=TRUE),(INDEX('StB-D1 Besondere Lstg'!$A$1:$N$250,G187,10)),IF(AND(Projektgrundlagen!$I$23,(INDEX('HB-D1 Besondere Lstg Land'!$A$1:$O$250,G187,12))=TRUE),(INDEX('HB-D1 Besondere Lstg Land'!$A$1:$O$250,G187,10)),IF(AND(Projektgrundlagen!$I$24,(INDEX('HB-D2 Besondere Lstg Bund'!$A$1:$O$272,G187,12))=TRUE),(INDEX('HB-D2 Besondere Lstg Bund'!$A$1:$O$272,G187,10)),"")))</f>
        <v/>
      </c>
      <c r="G187">
        <v>141</v>
      </c>
      <c r="H187" s="1225"/>
    </row>
    <row r="188" spans="2:8" ht="14.25">
      <c r="B188" t="str">
        <f>IF(AND(Projektgrundlagen!$I$22,(INDEX('StB-D1 Besondere Lstg'!$A$1:$N$250,G188,12))=TRUE),(INDEX('StB-D1 Besondere Lstg'!$A$1:$N$250,G188,3))&amp;" "&amp;(INDEX('StB-D1 Besondere Lstg'!$A$1:$N$250,G188,5))&amp;" "&amp;(INDEX('StB-D1 Besondere Lstg'!$A$1:$N$250,(G188+1),5)),IF(AND(Projektgrundlagen!$I$23,(INDEX('HB-D1 Besondere Lstg Land'!$A$1:$O$250,G188,12))=TRUE),(INDEX('HB-D1 Besondere Lstg Land'!$A$1:$O$250,G188,3))&amp;" "&amp;(INDEX('HB-D1 Besondere Lstg Land'!$A$1:$O$250,G188,5))&amp;" "&amp;(INDEX('HB-D1 Besondere Lstg Land'!$A$1:$O$250,(G188+1),5)),IF(AND(Projektgrundlagen!$I$24,(INDEX('HB-D2 Besondere Lstg Bund'!$A$1:$O$272,G188,12)=TRUE)),(INDEX('HB-D2 Besondere Lstg Bund'!$A$1:$O$272,G188,3))&amp;" "&amp;(INDEX('HB-D2 Besondere Lstg Bund'!$A$1:$O$272,G188,5))&amp;" "&amp;(INDEX('HB-D2 Besondere Lstg Bund'!$A$1:$O$272,(G188+1),5)),"")))</f>
        <v/>
      </c>
      <c r="C188" s="1216" t="str">
        <f>IF(AND(Projektgrundlagen!$I$22,(INDEX('StB-D1 Besondere Lstg'!$A$1:$N$250,G188,12))=TRUE),(INDEX('StB-D1 Besondere Lstg'!$A$1:$N$250,G188,7)),"")</f>
        <v/>
      </c>
      <c r="D188" s="1216" t="str">
        <f>IF(AND(Projektgrundlagen!$I$22,(INDEX('StB-D1 Besondere Lstg'!$A$1:$N$250,G188,12))=TRUE),(INDEX('StB-D1 Besondere Lstg'!$A$1:$N$250,G188,8)),IF(AND(Projektgrundlagen!$I$23,(INDEX('HB-D1 Besondere Lstg Land'!$A$1:$O$250,G188,12))=TRUE),(INDEX('HB-D1 Besondere Lstg Land'!$A$1:$O$250,G188,6)),IF(AND(Projektgrundlagen!$I$24,(INDEX('HB-D2 Besondere Lstg Bund'!$A$1:$O$272,G188,12))=TRUE),(INDEX('HB-D2 Besondere Lstg Bund'!$A$1:$O$272,G188,6)),"")))</f>
        <v/>
      </c>
      <c r="E188" s="1216" t="str">
        <f>IF(AND(Projektgrundlagen!$I$22,(INDEX('StB-D1 Besondere Lstg'!$A$1:$N$250,G188,12))=TRUE),(INDEX('StB-D1 Besondere Lstg'!$A$1:$N$250,G188,9)),IF(AND(Projektgrundlagen!$I$23,(INDEX('HB-D1 Besondere Lstg Land'!$A$1:$O$250,G188,12))=TRUE),IF((INDEX('HB-D1 Besondere Lstg Land'!$A$1:$O$253,G188,9))="",(INDEX('HB-D1 Besondere Lstg Land'!$A$1:$O$253,G188,7)),0)+(INDEX('HB-D1 Besondere Lstg Land'!$A$1:$O$253,G188,9)),IF(AND(Projektgrundlagen!$I$24,(INDEX('HB-D2 Besondere Lstg Bund'!$A$1:$O$272,G188,12))=TRUE),IF((INDEX('HB-D2 Besondere Lstg Bund'!$A$1:$O$272,G188,9))="",(INDEX('HB-D2 Besondere Lstg Bund'!$A$1:$O$272,G188,7)),0)+(INDEX('HB-D2 Besondere Lstg Bund'!$A$1:$O$272,G188,9)),"")))</f>
        <v/>
      </c>
      <c r="F188" s="1216" t="str">
        <f>IF(AND(Projektgrundlagen!$I$22,(INDEX('StB-D1 Besondere Lstg'!$A$1:$N$250,G188,12))=TRUE),(INDEX('StB-D1 Besondere Lstg'!$A$1:$N$250,G188,10)),IF(AND(Projektgrundlagen!$I$23,(INDEX('HB-D1 Besondere Lstg Land'!$A$1:$O$250,G188,12))=TRUE),(INDEX('HB-D1 Besondere Lstg Land'!$A$1:$O$250,G188,10)),IF(AND(Projektgrundlagen!$I$24,(INDEX('HB-D2 Besondere Lstg Bund'!$A$1:$O$272,G188,12))=TRUE),(INDEX('HB-D2 Besondere Lstg Bund'!$A$1:$O$272,G188,10)),"")))</f>
        <v/>
      </c>
      <c r="G188">
        <v>142</v>
      </c>
      <c r="H188" s="1225"/>
    </row>
    <row r="189" spans="2:8" ht="14.25">
      <c r="B189" t="str">
        <f>IF(AND(Projektgrundlagen!$I$22,(INDEX('StB-D1 Besondere Lstg'!$A$1:$N$250,G189,12))=TRUE),(INDEX('StB-D1 Besondere Lstg'!$A$1:$N$250,G189,3))&amp;" "&amp;(INDEX('StB-D1 Besondere Lstg'!$A$1:$N$250,G189,5))&amp;" "&amp;(INDEX('StB-D1 Besondere Lstg'!$A$1:$N$250,(G189+1),5)),IF(AND(Projektgrundlagen!$I$23,(INDEX('HB-D1 Besondere Lstg Land'!$A$1:$O$250,G189,12))=TRUE),(INDEX('HB-D1 Besondere Lstg Land'!$A$1:$O$250,G189,3))&amp;" "&amp;(INDEX('HB-D1 Besondere Lstg Land'!$A$1:$O$250,G189,5))&amp;" "&amp;(INDEX('HB-D1 Besondere Lstg Land'!$A$1:$O$250,(G189+1),5)),IF(AND(Projektgrundlagen!$I$24,(INDEX('HB-D2 Besondere Lstg Bund'!$A$1:$O$272,G189,12)=TRUE)),(INDEX('HB-D2 Besondere Lstg Bund'!$A$1:$O$272,G189,3))&amp;" "&amp;(INDEX('HB-D2 Besondere Lstg Bund'!$A$1:$O$272,G189,5))&amp;" "&amp;(INDEX('HB-D2 Besondere Lstg Bund'!$A$1:$O$272,(G189+1),5)),"")))</f>
        <v/>
      </c>
      <c r="C189" s="1216" t="str">
        <f>IF(AND(Projektgrundlagen!$I$22,(INDEX('StB-D1 Besondere Lstg'!$A$1:$N$250,G189,12))=TRUE),(INDEX('StB-D1 Besondere Lstg'!$A$1:$N$250,G189,7)),"")</f>
        <v/>
      </c>
      <c r="D189" s="1216" t="str">
        <f>IF(AND(Projektgrundlagen!$I$22,(INDEX('StB-D1 Besondere Lstg'!$A$1:$N$250,G189,12))=TRUE),(INDEX('StB-D1 Besondere Lstg'!$A$1:$N$250,G189,8)),IF(AND(Projektgrundlagen!$I$23,(INDEX('HB-D1 Besondere Lstg Land'!$A$1:$O$250,G189,12))=TRUE),(INDEX('HB-D1 Besondere Lstg Land'!$A$1:$O$250,G189,6)),IF(AND(Projektgrundlagen!$I$24,(INDEX('HB-D2 Besondere Lstg Bund'!$A$1:$O$272,G189,12))=TRUE),(INDEX('HB-D2 Besondere Lstg Bund'!$A$1:$O$272,G189,6)),"")))</f>
        <v/>
      </c>
      <c r="E189" s="1216" t="str">
        <f>IF(AND(Projektgrundlagen!$I$22,(INDEX('StB-D1 Besondere Lstg'!$A$1:$N$250,G189,12))=TRUE),(INDEX('StB-D1 Besondere Lstg'!$A$1:$N$250,G189,9)),IF(AND(Projektgrundlagen!$I$23,(INDEX('HB-D1 Besondere Lstg Land'!$A$1:$O$250,G189,12))=TRUE),IF((INDEX('HB-D1 Besondere Lstg Land'!$A$1:$O$253,G189,9))="",(INDEX('HB-D1 Besondere Lstg Land'!$A$1:$O$253,G189,7)),0)+(INDEX('HB-D1 Besondere Lstg Land'!$A$1:$O$253,G189,9)),IF(AND(Projektgrundlagen!$I$24,(INDEX('HB-D2 Besondere Lstg Bund'!$A$1:$O$272,G189,12))=TRUE),IF((INDEX('HB-D2 Besondere Lstg Bund'!$A$1:$O$272,G189,9))="",(INDEX('HB-D2 Besondere Lstg Bund'!$A$1:$O$272,G189,7)),0)+(INDEX('HB-D2 Besondere Lstg Bund'!$A$1:$O$272,G189,9)),"")))</f>
        <v/>
      </c>
      <c r="F189" s="1216" t="str">
        <f>IF(AND(Projektgrundlagen!$I$22,(INDEX('StB-D1 Besondere Lstg'!$A$1:$N$250,G189,12))=TRUE),(INDEX('StB-D1 Besondere Lstg'!$A$1:$N$250,G189,10)),IF(AND(Projektgrundlagen!$I$23,(INDEX('HB-D1 Besondere Lstg Land'!$A$1:$O$250,G189,12))=TRUE),(INDEX('HB-D1 Besondere Lstg Land'!$A$1:$O$250,G189,10)),IF(AND(Projektgrundlagen!$I$24,(INDEX('HB-D2 Besondere Lstg Bund'!$A$1:$O$272,G189,12))=TRUE),(INDEX('HB-D2 Besondere Lstg Bund'!$A$1:$O$272,G189,10)),"")))</f>
        <v/>
      </c>
      <c r="G189">
        <v>143</v>
      </c>
      <c r="H189" s="1225"/>
    </row>
    <row r="190" spans="2:8" ht="14.25">
      <c r="B190" t="str">
        <f>IF(AND(Projektgrundlagen!$I$22,(INDEX('StB-D1 Besondere Lstg'!$A$1:$N$250,G190,12))=TRUE),(INDEX('StB-D1 Besondere Lstg'!$A$1:$N$250,G190,3))&amp;" "&amp;(INDEX('StB-D1 Besondere Lstg'!$A$1:$N$250,G190,5))&amp;" "&amp;(INDEX('StB-D1 Besondere Lstg'!$A$1:$N$250,(G190+1),5)),IF(AND(Projektgrundlagen!$I$23,(INDEX('HB-D1 Besondere Lstg Land'!$A$1:$O$250,G190,12))=TRUE),(INDEX('HB-D1 Besondere Lstg Land'!$A$1:$O$250,G190,3))&amp;" "&amp;(INDEX('HB-D1 Besondere Lstg Land'!$A$1:$O$250,G190,5))&amp;" "&amp;(INDEX('HB-D1 Besondere Lstg Land'!$A$1:$O$250,(G190+1),5)),IF(AND(Projektgrundlagen!$I$24,(INDEX('HB-D2 Besondere Lstg Bund'!$A$1:$O$272,G190,12)=TRUE)),(INDEX('HB-D2 Besondere Lstg Bund'!$A$1:$O$272,G190,3))&amp;" "&amp;(INDEX('HB-D2 Besondere Lstg Bund'!$A$1:$O$272,G190,5))&amp;" "&amp;(INDEX('HB-D2 Besondere Lstg Bund'!$A$1:$O$272,(G190+1),5)),"")))</f>
        <v/>
      </c>
      <c r="C190" s="1216" t="str">
        <f>IF(AND(Projektgrundlagen!$I$22,(INDEX('StB-D1 Besondere Lstg'!$A$1:$N$250,G190,12))=TRUE),(INDEX('StB-D1 Besondere Lstg'!$A$1:$N$250,G190,7)),"")</f>
        <v/>
      </c>
      <c r="D190" s="1216" t="str">
        <f>IF(AND(Projektgrundlagen!$I$22,(INDEX('StB-D1 Besondere Lstg'!$A$1:$N$250,G190,12))=TRUE),(INDEX('StB-D1 Besondere Lstg'!$A$1:$N$250,G190,8)),IF(AND(Projektgrundlagen!$I$23,(INDEX('HB-D1 Besondere Lstg Land'!$A$1:$O$250,G190,12))=TRUE),(INDEX('HB-D1 Besondere Lstg Land'!$A$1:$O$250,G190,6)),IF(AND(Projektgrundlagen!$I$24,(INDEX('HB-D2 Besondere Lstg Bund'!$A$1:$O$272,G190,12))=TRUE),(INDEX('HB-D2 Besondere Lstg Bund'!$A$1:$O$272,G190,6)),"")))</f>
        <v/>
      </c>
      <c r="E190" s="1216" t="str">
        <f>IF(AND(Projektgrundlagen!$I$22,(INDEX('StB-D1 Besondere Lstg'!$A$1:$N$250,G190,12))=TRUE),(INDEX('StB-D1 Besondere Lstg'!$A$1:$N$250,G190,9)),IF(AND(Projektgrundlagen!$I$23,(INDEX('HB-D1 Besondere Lstg Land'!$A$1:$O$250,G190,12))=TRUE),IF((INDEX('HB-D1 Besondere Lstg Land'!$A$1:$O$253,G190,9))="",(INDEX('HB-D1 Besondere Lstg Land'!$A$1:$O$253,G190,7)),0)+(INDEX('HB-D1 Besondere Lstg Land'!$A$1:$O$253,G190,9)),IF(AND(Projektgrundlagen!$I$24,(INDEX('HB-D2 Besondere Lstg Bund'!$A$1:$O$272,G190,12))=TRUE),IF((INDEX('HB-D2 Besondere Lstg Bund'!$A$1:$O$272,G190,9))="",(INDEX('HB-D2 Besondere Lstg Bund'!$A$1:$O$272,G190,7)),0)+(INDEX('HB-D2 Besondere Lstg Bund'!$A$1:$O$272,G190,9)),"")))</f>
        <v/>
      </c>
      <c r="F190" s="1216" t="str">
        <f>IF(AND(Projektgrundlagen!$I$22,(INDEX('StB-D1 Besondere Lstg'!$A$1:$N$250,G190,12))=TRUE),(INDEX('StB-D1 Besondere Lstg'!$A$1:$N$250,G190,10)),IF(AND(Projektgrundlagen!$I$23,(INDEX('HB-D1 Besondere Lstg Land'!$A$1:$O$250,G190,12))=TRUE),(INDEX('HB-D1 Besondere Lstg Land'!$A$1:$O$250,G190,10)),IF(AND(Projektgrundlagen!$I$24,(INDEX('HB-D2 Besondere Lstg Bund'!$A$1:$O$272,G190,12))=TRUE),(INDEX('HB-D2 Besondere Lstg Bund'!$A$1:$O$272,G190,10)),"")))</f>
        <v/>
      </c>
      <c r="G190">
        <v>144</v>
      </c>
      <c r="H190" s="1225"/>
    </row>
    <row r="191" spans="2:8" ht="14.25">
      <c r="B191" t="str">
        <f>IF(AND(Projektgrundlagen!$I$22,(INDEX('StB-D1 Besondere Lstg'!$A$1:$N$250,G191,12))=TRUE),(INDEX('StB-D1 Besondere Lstg'!$A$1:$N$250,G191,3))&amp;" "&amp;(INDEX('StB-D1 Besondere Lstg'!$A$1:$N$250,G191,5))&amp;" "&amp;(INDEX('StB-D1 Besondere Lstg'!$A$1:$N$250,(G191+1),5)),IF(AND(Projektgrundlagen!$I$23,(INDEX('HB-D1 Besondere Lstg Land'!$A$1:$O$250,G191,12))=TRUE),(INDEX('HB-D1 Besondere Lstg Land'!$A$1:$O$250,G191,3))&amp;" "&amp;(INDEX('HB-D1 Besondere Lstg Land'!$A$1:$O$250,G191,5))&amp;" "&amp;(INDEX('HB-D1 Besondere Lstg Land'!$A$1:$O$250,(G191+1),5)),IF(AND(Projektgrundlagen!$I$24,(INDEX('HB-D2 Besondere Lstg Bund'!$A$1:$O$272,G191,12)=TRUE)),(INDEX('HB-D2 Besondere Lstg Bund'!$A$1:$O$272,G191,3))&amp;" "&amp;(INDEX('HB-D2 Besondere Lstg Bund'!$A$1:$O$272,G191,5))&amp;" "&amp;(INDEX('HB-D2 Besondere Lstg Bund'!$A$1:$O$272,(G191+1),5)),"")))</f>
        <v/>
      </c>
      <c r="C191" s="1216" t="str">
        <f>IF(AND(Projektgrundlagen!$I$22,(INDEX('StB-D1 Besondere Lstg'!$A$1:$N$250,G191,12))=TRUE),(INDEX('StB-D1 Besondere Lstg'!$A$1:$N$250,G191,7)),"")</f>
        <v/>
      </c>
      <c r="D191" s="1216" t="str">
        <f>IF(AND(Projektgrundlagen!$I$22,(INDEX('StB-D1 Besondere Lstg'!$A$1:$N$250,G191,12))=TRUE),(INDEX('StB-D1 Besondere Lstg'!$A$1:$N$250,G191,8)),IF(AND(Projektgrundlagen!$I$23,(INDEX('HB-D1 Besondere Lstg Land'!$A$1:$O$250,G191,12))=TRUE),(INDEX('HB-D1 Besondere Lstg Land'!$A$1:$O$250,G191,6)),IF(AND(Projektgrundlagen!$I$24,(INDEX('HB-D2 Besondere Lstg Bund'!$A$1:$O$272,G191,12))=TRUE),(INDEX('HB-D2 Besondere Lstg Bund'!$A$1:$O$272,G191,6)),"")))</f>
        <v/>
      </c>
      <c r="E191" s="1216" t="str">
        <f>IF(AND(Projektgrundlagen!$I$22,(INDEX('StB-D1 Besondere Lstg'!$A$1:$N$250,G191,12))=TRUE),(INDEX('StB-D1 Besondere Lstg'!$A$1:$N$250,G191,9)),IF(AND(Projektgrundlagen!$I$23,(INDEX('HB-D1 Besondere Lstg Land'!$A$1:$O$250,G191,12))=TRUE),IF((INDEX('HB-D1 Besondere Lstg Land'!$A$1:$O$253,G191,9))="",(INDEX('HB-D1 Besondere Lstg Land'!$A$1:$O$253,G191,7)),0)+(INDEX('HB-D1 Besondere Lstg Land'!$A$1:$O$253,G191,9)),IF(AND(Projektgrundlagen!$I$24,(INDEX('HB-D2 Besondere Lstg Bund'!$A$1:$O$272,G191,12))=TRUE),IF((INDEX('HB-D2 Besondere Lstg Bund'!$A$1:$O$272,G191,9))="",(INDEX('HB-D2 Besondere Lstg Bund'!$A$1:$O$272,G191,7)),0)+(INDEX('HB-D2 Besondere Lstg Bund'!$A$1:$O$272,G191,9)),"")))</f>
        <v/>
      </c>
      <c r="F191" s="1216" t="str">
        <f>IF(AND(Projektgrundlagen!$I$22,(INDEX('StB-D1 Besondere Lstg'!$A$1:$N$250,G191,12))=TRUE),(INDEX('StB-D1 Besondere Lstg'!$A$1:$N$250,G191,10)),IF(AND(Projektgrundlagen!$I$23,(INDEX('HB-D1 Besondere Lstg Land'!$A$1:$O$250,G191,12))=TRUE),(INDEX('HB-D1 Besondere Lstg Land'!$A$1:$O$250,G191,10)),IF(AND(Projektgrundlagen!$I$24,(INDEX('HB-D2 Besondere Lstg Bund'!$A$1:$O$272,G191,12))=TRUE),(INDEX('HB-D2 Besondere Lstg Bund'!$A$1:$O$272,G191,10)),"")))</f>
        <v/>
      </c>
      <c r="G191">
        <v>145</v>
      </c>
      <c r="H191" s="1225"/>
    </row>
    <row r="192" spans="2:8" ht="14.25">
      <c r="B192" t="str">
        <f>IF(AND(Projektgrundlagen!$I$22,(INDEX('StB-D1 Besondere Lstg'!$A$1:$N$250,G192,12))=TRUE),(INDEX('StB-D1 Besondere Lstg'!$A$1:$N$250,G192,3))&amp;" "&amp;(INDEX('StB-D1 Besondere Lstg'!$A$1:$N$250,G192,5))&amp;" "&amp;(INDEX('StB-D1 Besondere Lstg'!$A$1:$N$250,(G192+1),5)),IF(AND(Projektgrundlagen!$I$23,(INDEX('HB-D1 Besondere Lstg Land'!$A$1:$O$250,G192,12))=TRUE),(INDEX('HB-D1 Besondere Lstg Land'!$A$1:$O$250,G192,3))&amp;" "&amp;(INDEX('HB-D1 Besondere Lstg Land'!$A$1:$O$250,G192,5))&amp;" "&amp;(INDEX('HB-D1 Besondere Lstg Land'!$A$1:$O$250,(G192+1),5)),IF(AND(Projektgrundlagen!$I$24,(INDEX('HB-D2 Besondere Lstg Bund'!$A$1:$O$272,G192,12)=TRUE)),(INDEX('HB-D2 Besondere Lstg Bund'!$A$1:$O$272,G192,3))&amp;" "&amp;(INDEX('HB-D2 Besondere Lstg Bund'!$A$1:$O$272,G192,5))&amp;" "&amp;(INDEX('HB-D2 Besondere Lstg Bund'!$A$1:$O$272,(G192+1),5)),"")))</f>
        <v/>
      </c>
      <c r="C192" s="1216" t="str">
        <f>IF(AND(Projektgrundlagen!$I$22,(INDEX('StB-D1 Besondere Lstg'!$A$1:$N$250,G192,12))=TRUE),(INDEX('StB-D1 Besondere Lstg'!$A$1:$N$250,G192,7)),"")</f>
        <v/>
      </c>
      <c r="D192" s="1216" t="str">
        <f>IF(AND(Projektgrundlagen!$I$22,(INDEX('StB-D1 Besondere Lstg'!$A$1:$N$250,G192,12))=TRUE),(INDEX('StB-D1 Besondere Lstg'!$A$1:$N$250,G192,8)),IF(AND(Projektgrundlagen!$I$23,(INDEX('HB-D1 Besondere Lstg Land'!$A$1:$O$250,G192,12))=TRUE),(INDEX('HB-D1 Besondere Lstg Land'!$A$1:$O$250,G192,6)),IF(AND(Projektgrundlagen!$I$24,(INDEX('HB-D2 Besondere Lstg Bund'!$A$1:$O$272,G192,12))=TRUE),(INDEX('HB-D2 Besondere Lstg Bund'!$A$1:$O$272,G192,6)),"")))</f>
        <v/>
      </c>
      <c r="E192" s="1216" t="str">
        <f>IF(AND(Projektgrundlagen!$I$22,(INDEX('StB-D1 Besondere Lstg'!$A$1:$N$250,G192,12))=TRUE),(INDEX('StB-D1 Besondere Lstg'!$A$1:$N$250,G192,9)),IF(AND(Projektgrundlagen!$I$23,(INDEX('HB-D1 Besondere Lstg Land'!$A$1:$O$250,G192,12))=TRUE),IF((INDEX('HB-D1 Besondere Lstg Land'!$A$1:$O$253,G192,9))="",(INDEX('HB-D1 Besondere Lstg Land'!$A$1:$O$253,G192,7)),0)+(INDEX('HB-D1 Besondere Lstg Land'!$A$1:$O$253,G192,9)),IF(AND(Projektgrundlagen!$I$24,(INDEX('HB-D2 Besondere Lstg Bund'!$A$1:$O$272,G192,12))=TRUE),IF((INDEX('HB-D2 Besondere Lstg Bund'!$A$1:$O$272,G192,9))="",(INDEX('HB-D2 Besondere Lstg Bund'!$A$1:$O$272,G192,7)),0)+(INDEX('HB-D2 Besondere Lstg Bund'!$A$1:$O$272,G192,9)),"")))</f>
        <v/>
      </c>
      <c r="F192" s="1216" t="str">
        <f>IF(AND(Projektgrundlagen!$I$22,(INDEX('StB-D1 Besondere Lstg'!$A$1:$N$250,G192,12))=TRUE),(INDEX('StB-D1 Besondere Lstg'!$A$1:$N$250,G192,10)),IF(AND(Projektgrundlagen!$I$23,(INDEX('HB-D1 Besondere Lstg Land'!$A$1:$O$250,G192,12))=TRUE),(INDEX('HB-D1 Besondere Lstg Land'!$A$1:$O$250,G192,10)),IF(AND(Projektgrundlagen!$I$24,(INDEX('HB-D2 Besondere Lstg Bund'!$A$1:$O$272,G192,12))=TRUE),(INDEX('HB-D2 Besondere Lstg Bund'!$A$1:$O$272,G192,10)),"")))</f>
        <v/>
      </c>
      <c r="G192">
        <v>146</v>
      </c>
      <c r="H192" s="1225"/>
    </row>
    <row r="193" spans="2:8" ht="14.25">
      <c r="B193" t="str">
        <f>IF(AND(Projektgrundlagen!$I$22,(INDEX('StB-D1 Besondere Lstg'!$A$1:$N$250,G193,12))=TRUE),(INDEX('StB-D1 Besondere Lstg'!$A$1:$N$250,G193,3))&amp;" "&amp;(INDEX('StB-D1 Besondere Lstg'!$A$1:$N$250,G193,5))&amp;" "&amp;(INDEX('StB-D1 Besondere Lstg'!$A$1:$N$250,(G193+1),5)),IF(AND(Projektgrundlagen!$I$23,(INDEX('HB-D1 Besondere Lstg Land'!$A$1:$O$250,G193,12))=TRUE),(INDEX('HB-D1 Besondere Lstg Land'!$A$1:$O$250,G193,3))&amp;" "&amp;(INDEX('HB-D1 Besondere Lstg Land'!$A$1:$O$250,G193,5))&amp;" "&amp;(INDEX('HB-D1 Besondere Lstg Land'!$A$1:$O$250,(G193+1),5)),IF(AND(Projektgrundlagen!$I$24,(INDEX('HB-D2 Besondere Lstg Bund'!$A$1:$O$272,G193,12)=TRUE)),(INDEX('HB-D2 Besondere Lstg Bund'!$A$1:$O$272,G193,3))&amp;" "&amp;(INDEX('HB-D2 Besondere Lstg Bund'!$A$1:$O$272,G193,5))&amp;" "&amp;(INDEX('HB-D2 Besondere Lstg Bund'!$A$1:$O$272,(G193+1),5)),"")))</f>
        <v/>
      </c>
      <c r="C193" s="1216" t="str">
        <f>IF(AND(Projektgrundlagen!$I$22,(INDEX('StB-D1 Besondere Lstg'!$A$1:$N$250,G193,12))=TRUE),(INDEX('StB-D1 Besondere Lstg'!$A$1:$N$250,G193,7)),"")</f>
        <v/>
      </c>
      <c r="D193" s="1216" t="str">
        <f>IF(AND(Projektgrundlagen!$I$22,(INDEX('StB-D1 Besondere Lstg'!$A$1:$N$250,G193,12))=TRUE),(INDEX('StB-D1 Besondere Lstg'!$A$1:$N$250,G193,8)),IF(AND(Projektgrundlagen!$I$23,(INDEX('HB-D1 Besondere Lstg Land'!$A$1:$O$250,G193,12))=TRUE),(INDEX('HB-D1 Besondere Lstg Land'!$A$1:$O$250,G193,6)),IF(AND(Projektgrundlagen!$I$24,(INDEX('HB-D2 Besondere Lstg Bund'!$A$1:$O$272,G193,12))=TRUE),(INDEX('HB-D2 Besondere Lstg Bund'!$A$1:$O$272,G193,6)),"")))</f>
        <v/>
      </c>
      <c r="E193" s="1216" t="str">
        <f>IF(AND(Projektgrundlagen!$I$22,(INDEX('StB-D1 Besondere Lstg'!$A$1:$N$250,G193,12))=TRUE),(INDEX('StB-D1 Besondere Lstg'!$A$1:$N$250,G193,9)),IF(AND(Projektgrundlagen!$I$23,(INDEX('HB-D1 Besondere Lstg Land'!$A$1:$O$250,G193,12))=TRUE),IF((INDEX('HB-D1 Besondere Lstg Land'!$A$1:$O$253,G193,9))="",(INDEX('HB-D1 Besondere Lstg Land'!$A$1:$O$253,G193,7)),0)+(INDEX('HB-D1 Besondere Lstg Land'!$A$1:$O$253,G193,9)),IF(AND(Projektgrundlagen!$I$24,(INDEX('HB-D2 Besondere Lstg Bund'!$A$1:$O$272,G193,12))=TRUE),IF((INDEX('HB-D2 Besondere Lstg Bund'!$A$1:$O$272,G193,9))="",(INDEX('HB-D2 Besondere Lstg Bund'!$A$1:$O$272,G193,7)),0)+(INDEX('HB-D2 Besondere Lstg Bund'!$A$1:$O$272,G193,9)),"")))</f>
        <v/>
      </c>
      <c r="F193" s="1216" t="str">
        <f>IF(AND(Projektgrundlagen!$I$22,(INDEX('StB-D1 Besondere Lstg'!$A$1:$N$250,G193,12))=TRUE),(INDEX('StB-D1 Besondere Lstg'!$A$1:$N$250,G193,10)),IF(AND(Projektgrundlagen!$I$23,(INDEX('HB-D1 Besondere Lstg Land'!$A$1:$O$250,G193,12))=TRUE),(INDEX('HB-D1 Besondere Lstg Land'!$A$1:$O$250,G193,10)),IF(AND(Projektgrundlagen!$I$24,(INDEX('HB-D2 Besondere Lstg Bund'!$A$1:$O$272,G193,12))=TRUE),(INDEX('HB-D2 Besondere Lstg Bund'!$A$1:$O$272,G193,10)),"")))</f>
        <v/>
      </c>
      <c r="G193">
        <v>147</v>
      </c>
      <c r="H193" s="1225"/>
    </row>
    <row r="194" spans="2:8" ht="14.25">
      <c r="B194" t="str">
        <f>IF(AND(Projektgrundlagen!$I$22,(INDEX('StB-D1 Besondere Lstg'!$A$1:$N$250,G194,12))=TRUE),(INDEX('StB-D1 Besondere Lstg'!$A$1:$N$250,G194,3))&amp;" "&amp;(INDEX('StB-D1 Besondere Lstg'!$A$1:$N$250,G194,5))&amp;" "&amp;(INDEX('StB-D1 Besondere Lstg'!$A$1:$N$250,(G194+1),5)),IF(AND(Projektgrundlagen!$I$23,(INDEX('HB-D1 Besondere Lstg Land'!$A$1:$O$250,G194,12))=TRUE),(INDEX('HB-D1 Besondere Lstg Land'!$A$1:$O$250,G194,3))&amp;" "&amp;(INDEX('HB-D1 Besondere Lstg Land'!$A$1:$O$250,G194,5))&amp;" "&amp;(INDEX('HB-D1 Besondere Lstg Land'!$A$1:$O$250,(G194+1),5)),IF(AND(Projektgrundlagen!$I$24,(INDEX('HB-D2 Besondere Lstg Bund'!$A$1:$O$272,G194,12)=TRUE)),(INDEX('HB-D2 Besondere Lstg Bund'!$A$1:$O$272,G194,3))&amp;" "&amp;(INDEX('HB-D2 Besondere Lstg Bund'!$A$1:$O$272,G194,5))&amp;" "&amp;(INDEX('HB-D2 Besondere Lstg Bund'!$A$1:$O$272,(G194+1),5)),"")))</f>
        <v/>
      </c>
      <c r="C194" s="1216" t="str">
        <f>IF(AND(Projektgrundlagen!$I$22,(INDEX('StB-D1 Besondere Lstg'!$A$1:$N$250,G194,12))=TRUE),(INDEX('StB-D1 Besondere Lstg'!$A$1:$N$250,G194,7)),"")</f>
        <v/>
      </c>
      <c r="D194" s="1216" t="str">
        <f>IF(AND(Projektgrundlagen!$I$22,(INDEX('StB-D1 Besondere Lstg'!$A$1:$N$250,G194,12))=TRUE),(INDEX('StB-D1 Besondere Lstg'!$A$1:$N$250,G194,8)),IF(AND(Projektgrundlagen!$I$23,(INDEX('HB-D1 Besondere Lstg Land'!$A$1:$O$250,G194,12))=TRUE),(INDEX('HB-D1 Besondere Lstg Land'!$A$1:$O$250,G194,6)),IF(AND(Projektgrundlagen!$I$24,(INDEX('HB-D2 Besondere Lstg Bund'!$A$1:$O$272,G194,12))=TRUE),(INDEX('HB-D2 Besondere Lstg Bund'!$A$1:$O$272,G194,6)),"")))</f>
        <v/>
      </c>
      <c r="E194" s="1216" t="str">
        <f>IF(AND(Projektgrundlagen!$I$22,(INDEX('StB-D1 Besondere Lstg'!$A$1:$N$250,G194,12))=TRUE),(INDEX('StB-D1 Besondere Lstg'!$A$1:$N$250,G194,9)),IF(AND(Projektgrundlagen!$I$23,(INDEX('HB-D1 Besondere Lstg Land'!$A$1:$O$250,G194,12))=TRUE),IF((INDEX('HB-D1 Besondere Lstg Land'!$A$1:$O$253,G194,9))="",(INDEX('HB-D1 Besondere Lstg Land'!$A$1:$O$253,G194,7)),0)+(INDEX('HB-D1 Besondere Lstg Land'!$A$1:$O$253,G194,9)),IF(AND(Projektgrundlagen!$I$24,(INDEX('HB-D2 Besondere Lstg Bund'!$A$1:$O$272,G194,12))=TRUE),IF((INDEX('HB-D2 Besondere Lstg Bund'!$A$1:$O$272,G194,9))="",(INDEX('HB-D2 Besondere Lstg Bund'!$A$1:$O$272,G194,7)),0)+(INDEX('HB-D2 Besondere Lstg Bund'!$A$1:$O$272,G194,9)),"")))</f>
        <v/>
      </c>
      <c r="F194" s="1216" t="str">
        <f>IF(AND(Projektgrundlagen!$I$22,(INDEX('StB-D1 Besondere Lstg'!$A$1:$N$250,G194,12))=TRUE),(INDEX('StB-D1 Besondere Lstg'!$A$1:$N$250,G194,10)),IF(AND(Projektgrundlagen!$I$23,(INDEX('HB-D1 Besondere Lstg Land'!$A$1:$O$250,G194,12))=TRUE),(INDEX('HB-D1 Besondere Lstg Land'!$A$1:$O$250,G194,10)),IF(AND(Projektgrundlagen!$I$24,(INDEX('HB-D2 Besondere Lstg Bund'!$A$1:$O$272,G194,12))=TRUE),(INDEX('HB-D2 Besondere Lstg Bund'!$A$1:$O$272,G194,10)),"")))</f>
        <v/>
      </c>
      <c r="G194">
        <v>148</v>
      </c>
      <c r="H194" s="1225"/>
    </row>
    <row r="195" spans="2:8" ht="14.25">
      <c r="B195" t="str">
        <f>IF(AND(Projektgrundlagen!$I$22,(INDEX('StB-D1 Besondere Lstg'!$A$1:$N$250,G195,12))=TRUE),(INDEX('StB-D1 Besondere Lstg'!$A$1:$N$250,G195,3))&amp;" "&amp;(INDEX('StB-D1 Besondere Lstg'!$A$1:$N$250,G195,5))&amp;" "&amp;(INDEX('StB-D1 Besondere Lstg'!$A$1:$N$250,(G195+1),5)),IF(AND(Projektgrundlagen!$I$23,(INDEX('HB-D1 Besondere Lstg Land'!$A$1:$O$250,G195,12))=TRUE),(INDEX('HB-D1 Besondere Lstg Land'!$A$1:$O$250,G195,3))&amp;" "&amp;(INDEX('HB-D1 Besondere Lstg Land'!$A$1:$O$250,G195,5))&amp;" "&amp;(INDEX('HB-D1 Besondere Lstg Land'!$A$1:$O$250,(G195+1),5)),IF(AND(Projektgrundlagen!$I$24,(INDEX('HB-D2 Besondere Lstg Bund'!$A$1:$O$272,G195,12)=TRUE)),(INDEX('HB-D2 Besondere Lstg Bund'!$A$1:$O$272,G195,3))&amp;" "&amp;(INDEX('HB-D2 Besondere Lstg Bund'!$A$1:$O$272,G195,5))&amp;" "&amp;(INDEX('HB-D2 Besondere Lstg Bund'!$A$1:$O$272,(G195+1),5)),"")))</f>
        <v/>
      </c>
      <c r="C195" s="1216" t="str">
        <f>IF(AND(Projektgrundlagen!$I$22,(INDEX('StB-D1 Besondere Lstg'!$A$1:$N$250,G195,12))=TRUE),(INDEX('StB-D1 Besondere Lstg'!$A$1:$N$250,G195,7)),"")</f>
        <v/>
      </c>
      <c r="D195" s="1216" t="str">
        <f>IF(AND(Projektgrundlagen!$I$22,(INDEX('StB-D1 Besondere Lstg'!$A$1:$N$250,G195,12))=TRUE),(INDEX('StB-D1 Besondere Lstg'!$A$1:$N$250,G195,8)),IF(AND(Projektgrundlagen!$I$23,(INDEX('HB-D1 Besondere Lstg Land'!$A$1:$O$250,G195,12))=TRUE),(INDEX('HB-D1 Besondere Lstg Land'!$A$1:$O$250,G195,6)),IF(AND(Projektgrundlagen!$I$24,(INDEX('HB-D2 Besondere Lstg Bund'!$A$1:$O$272,G195,12))=TRUE),(INDEX('HB-D2 Besondere Lstg Bund'!$A$1:$O$272,G195,6)),"")))</f>
        <v/>
      </c>
      <c r="E195" s="1216" t="str">
        <f>IF(AND(Projektgrundlagen!$I$22,(INDEX('StB-D1 Besondere Lstg'!$A$1:$N$250,G195,12))=TRUE),(INDEX('StB-D1 Besondere Lstg'!$A$1:$N$250,G195,9)),IF(AND(Projektgrundlagen!$I$23,(INDEX('HB-D1 Besondere Lstg Land'!$A$1:$O$250,G195,12))=TRUE),IF((INDEX('HB-D1 Besondere Lstg Land'!$A$1:$O$253,G195,9))="",(INDEX('HB-D1 Besondere Lstg Land'!$A$1:$O$253,G195,7)),0)+(INDEX('HB-D1 Besondere Lstg Land'!$A$1:$O$253,G195,9)),IF(AND(Projektgrundlagen!$I$24,(INDEX('HB-D2 Besondere Lstg Bund'!$A$1:$O$272,G195,12))=TRUE),IF((INDEX('HB-D2 Besondere Lstg Bund'!$A$1:$O$272,G195,9))="",(INDEX('HB-D2 Besondere Lstg Bund'!$A$1:$O$272,G195,7)),0)+(INDEX('HB-D2 Besondere Lstg Bund'!$A$1:$O$272,G195,9)),"")))</f>
        <v/>
      </c>
      <c r="F195" s="1216" t="str">
        <f>IF(AND(Projektgrundlagen!$I$22,(INDEX('StB-D1 Besondere Lstg'!$A$1:$N$250,G195,12))=TRUE),(INDEX('StB-D1 Besondere Lstg'!$A$1:$N$250,G195,10)),IF(AND(Projektgrundlagen!$I$23,(INDEX('HB-D1 Besondere Lstg Land'!$A$1:$O$250,G195,12))=TRUE),(INDEX('HB-D1 Besondere Lstg Land'!$A$1:$O$250,G195,10)),IF(AND(Projektgrundlagen!$I$24,(INDEX('HB-D2 Besondere Lstg Bund'!$A$1:$O$272,G195,12))=TRUE),(INDEX('HB-D2 Besondere Lstg Bund'!$A$1:$O$272,G195,10)),"")))</f>
        <v/>
      </c>
      <c r="G195">
        <v>149</v>
      </c>
      <c r="H195" s="1225"/>
    </row>
    <row r="196" spans="2:8" ht="14.25">
      <c r="B196" t="str">
        <f>IF(AND(Projektgrundlagen!$I$22,(INDEX('StB-D1 Besondere Lstg'!$A$1:$N$250,G196,12))=TRUE),(INDEX('StB-D1 Besondere Lstg'!$A$1:$N$250,G196,3))&amp;" "&amp;(INDEX('StB-D1 Besondere Lstg'!$A$1:$N$250,G196,5))&amp;" "&amp;(INDEX('StB-D1 Besondere Lstg'!$A$1:$N$250,(G196+1),5)),IF(AND(Projektgrundlagen!$I$23,(INDEX('HB-D1 Besondere Lstg Land'!$A$1:$O$250,G196,12))=TRUE),(INDEX('HB-D1 Besondere Lstg Land'!$A$1:$O$250,G196,3))&amp;" "&amp;(INDEX('HB-D1 Besondere Lstg Land'!$A$1:$O$250,G196,5))&amp;" "&amp;(INDEX('HB-D1 Besondere Lstg Land'!$A$1:$O$250,(G196+1),5)),IF(AND(Projektgrundlagen!$I$24,(INDEX('HB-D2 Besondere Lstg Bund'!$A$1:$O$272,G196,12)=TRUE)),(INDEX('HB-D2 Besondere Lstg Bund'!$A$1:$O$272,G196,3))&amp;" "&amp;(INDEX('HB-D2 Besondere Lstg Bund'!$A$1:$O$272,G196,5))&amp;" "&amp;(INDEX('HB-D2 Besondere Lstg Bund'!$A$1:$O$272,(G196+1),5)),"")))</f>
        <v/>
      </c>
      <c r="C196" s="1216" t="str">
        <f>IF(AND(Projektgrundlagen!$I$22,(INDEX('StB-D1 Besondere Lstg'!$A$1:$N$250,G196,12))=TRUE),(INDEX('StB-D1 Besondere Lstg'!$A$1:$N$250,G196,7)),"")</f>
        <v/>
      </c>
      <c r="D196" s="1216" t="str">
        <f>IF(AND(Projektgrundlagen!$I$22,(INDEX('StB-D1 Besondere Lstg'!$A$1:$N$250,G196,12))=TRUE),(INDEX('StB-D1 Besondere Lstg'!$A$1:$N$250,G196,8)),IF(AND(Projektgrundlagen!$I$23,(INDEX('HB-D1 Besondere Lstg Land'!$A$1:$O$250,G196,12))=TRUE),(INDEX('HB-D1 Besondere Lstg Land'!$A$1:$O$250,G196,6)),IF(AND(Projektgrundlagen!$I$24,(INDEX('HB-D2 Besondere Lstg Bund'!$A$1:$O$272,G196,12))=TRUE),(INDEX('HB-D2 Besondere Lstg Bund'!$A$1:$O$272,G196,6)),"")))</f>
        <v/>
      </c>
      <c r="E196" s="1216" t="str">
        <f>IF(AND(Projektgrundlagen!$I$22,(INDEX('StB-D1 Besondere Lstg'!$A$1:$N$250,G196,12))=TRUE),(INDEX('StB-D1 Besondere Lstg'!$A$1:$N$250,G196,9)),IF(AND(Projektgrundlagen!$I$23,(INDEX('HB-D1 Besondere Lstg Land'!$A$1:$O$250,G196,12))=TRUE),IF((INDEX('HB-D1 Besondere Lstg Land'!$A$1:$O$253,G196,9))="",(INDEX('HB-D1 Besondere Lstg Land'!$A$1:$O$253,G196,7)),0)+(INDEX('HB-D1 Besondere Lstg Land'!$A$1:$O$253,G196,9)),IF(AND(Projektgrundlagen!$I$24,(INDEX('HB-D2 Besondere Lstg Bund'!$A$1:$O$272,G196,12))=TRUE),IF((INDEX('HB-D2 Besondere Lstg Bund'!$A$1:$O$272,G196,9))="",(INDEX('HB-D2 Besondere Lstg Bund'!$A$1:$O$272,G196,7)),0)+(INDEX('HB-D2 Besondere Lstg Bund'!$A$1:$O$272,G196,9)),"")))</f>
        <v/>
      </c>
      <c r="F196" s="1216" t="str">
        <f>IF(AND(Projektgrundlagen!$I$22,(INDEX('StB-D1 Besondere Lstg'!$A$1:$N$250,G196,12))=TRUE),(INDEX('StB-D1 Besondere Lstg'!$A$1:$N$250,G196,10)),IF(AND(Projektgrundlagen!$I$23,(INDEX('HB-D1 Besondere Lstg Land'!$A$1:$O$250,G196,12))=TRUE),(INDEX('HB-D1 Besondere Lstg Land'!$A$1:$O$250,G196,10)),IF(AND(Projektgrundlagen!$I$24,(INDEX('HB-D2 Besondere Lstg Bund'!$A$1:$O$272,G196,12))=TRUE),(INDEX('HB-D2 Besondere Lstg Bund'!$A$1:$O$272,G196,10)),"")))</f>
        <v/>
      </c>
      <c r="G196">
        <v>150</v>
      </c>
      <c r="H196" s="1225"/>
    </row>
    <row r="197" spans="2:8" ht="14.25">
      <c r="B197" t="str">
        <f>IF(AND(Projektgrundlagen!$I$22,(INDEX('StB-D1 Besondere Lstg'!$A$1:$N$250,G197,12))=TRUE),(INDEX('StB-D1 Besondere Lstg'!$A$1:$N$250,G197,3))&amp;" "&amp;(INDEX('StB-D1 Besondere Lstg'!$A$1:$N$250,G197,5))&amp;" "&amp;(INDEX('StB-D1 Besondere Lstg'!$A$1:$N$250,(G197+1),5)),IF(AND(Projektgrundlagen!$I$23,(INDEX('HB-D1 Besondere Lstg Land'!$A$1:$O$250,G197,12))=TRUE),(INDEX('HB-D1 Besondere Lstg Land'!$A$1:$O$250,G197,3))&amp;" "&amp;(INDEX('HB-D1 Besondere Lstg Land'!$A$1:$O$250,G197,5))&amp;" "&amp;(INDEX('HB-D1 Besondere Lstg Land'!$A$1:$O$250,(G197+1),5)),IF(AND(Projektgrundlagen!$I$24,(INDEX('HB-D2 Besondere Lstg Bund'!$A$1:$O$272,G197,12)=TRUE)),(INDEX('HB-D2 Besondere Lstg Bund'!$A$1:$O$272,G197,3))&amp;" "&amp;(INDEX('HB-D2 Besondere Lstg Bund'!$A$1:$O$272,G197,5))&amp;" "&amp;(INDEX('HB-D2 Besondere Lstg Bund'!$A$1:$O$272,(G197+1),5)),"")))</f>
        <v/>
      </c>
      <c r="C197" s="1216" t="str">
        <f>IF(AND(Projektgrundlagen!$I$22,(INDEX('StB-D1 Besondere Lstg'!$A$1:$N$250,G197,12))=TRUE),(INDEX('StB-D1 Besondere Lstg'!$A$1:$N$250,G197,7)),"")</f>
        <v/>
      </c>
      <c r="D197" s="1216" t="str">
        <f>IF(AND(Projektgrundlagen!$I$22,(INDEX('StB-D1 Besondere Lstg'!$A$1:$N$250,G197,12))=TRUE),(INDEX('StB-D1 Besondere Lstg'!$A$1:$N$250,G197,8)),IF(AND(Projektgrundlagen!$I$23,(INDEX('HB-D1 Besondere Lstg Land'!$A$1:$O$250,G197,12))=TRUE),(INDEX('HB-D1 Besondere Lstg Land'!$A$1:$O$250,G197,6)),IF(AND(Projektgrundlagen!$I$24,(INDEX('HB-D2 Besondere Lstg Bund'!$A$1:$O$272,G197,12))=TRUE),(INDEX('HB-D2 Besondere Lstg Bund'!$A$1:$O$272,G197,6)),"")))</f>
        <v/>
      </c>
      <c r="E197" s="1216" t="str">
        <f>IF(AND(Projektgrundlagen!$I$22,(INDEX('StB-D1 Besondere Lstg'!$A$1:$N$250,G197,12))=TRUE),(INDEX('StB-D1 Besondere Lstg'!$A$1:$N$250,G197,9)),IF(AND(Projektgrundlagen!$I$23,(INDEX('HB-D1 Besondere Lstg Land'!$A$1:$O$250,G197,12))=TRUE),IF((INDEX('HB-D1 Besondere Lstg Land'!$A$1:$O$253,G197,9))="",(INDEX('HB-D1 Besondere Lstg Land'!$A$1:$O$253,G197,7)),0)+(INDEX('HB-D1 Besondere Lstg Land'!$A$1:$O$253,G197,9)),IF(AND(Projektgrundlagen!$I$24,(INDEX('HB-D2 Besondere Lstg Bund'!$A$1:$O$272,G197,12))=TRUE),IF((INDEX('HB-D2 Besondere Lstg Bund'!$A$1:$O$272,G197,9))="",(INDEX('HB-D2 Besondere Lstg Bund'!$A$1:$O$272,G197,7)),0)+(INDEX('HB-D2 Besondere Lstg Bund'!$A$1:$O$272,G197,9)),"")))</f>
        <v/>
      </c>
      <c r="F197" s="1216" t="str">
        <f>IF(AND(Projektgrundlagen!$I$22,(INDEX('StB-D1 Besondere Lstg'!$A$1:$N$250,G197,12))=TRUE),(INDEX('StB-D1 Besondere Lstg'!$A$1:$N$250,G197,10)),IF(AND(Projektgrundlagen!$I$23,(INDEX('HB-D1 Besondere Lstg Land'!$A$1:$O$250,G197,12))=TRUE),(INDEX('HB-D1 Besondere Lstg Land'!$A$1:$O$250,G197,10)),IF(AND(Projektgrundlagen!$I$24,(INDEX('HB-D2 Besondere Lstg Bund'!$A$1:$O$272,G197,12))=TRUE),(INDEX('HB-D2 Besondere Lstg Bund'!$A$1:$O$272,G197,10)),"")))</f>
        <v/>
      </c>
      <c r="G197">
        <v>151</v>
      </c>
      <c r="H197" s="1225"/>
    </row>
    <row r="198" spans="2:8" ht="14.25">
      <c r="B198" t="str">
        <f>IF(AND(Projektgrundlagen!$I$22,(INDEX('StB-D1 Besondere Lstg'!$A$1:$N$250,G198,12))=TRUE),(INDEX('StB-D1 Besondere Lstg'!$A$1:$N$250,G198,3))&amp;" "&amp;(INDEX('StB-D1 Besondere Lstg'!$A$1:$N$250,G198,5))&amp;" "&amp;(INDEX('StB-D1 Besondere Lstg'!$A$1:$N$250,(G198+1),5)),IF(AND(Projektgrundlagen!$I$23,(INDEX('HB-D1 Besondere Lstg Land'!$A$1:$O$250,G198,12))=TRUE),(INDEX('HB-D1 Besondere Lstg Land'!$A$1:$O$250,G198,3))&amp;" "&amp;(INDEX('HB-D1 Besondere Lstg Land'!$A$1:$O$250,G198,5))&amp;" "&amp;(INDEX('HB-D1 Besondere Lstg Land'!$A$1:$O$250,(G198+1),5)),IF(AND(Projektgrundlagen!$I$24,(INDEX('HB-D2 Besondere Lstg Bund'!$A$1:$O$272,G198,12)=TRUE)),(INDEX('HB-D2 Besondere Lstg Bund'!$A$1:$O$272,G198,3))&amp;" "&amp;(INDEX('HB-D2 Besondere Lstg Bund'!$A$1:$O$272,G198,5))&amp;" "&amp;(INDEX('HB-D2 Besondere Lstg Bund'!$A$1:$O$272,(G198+1),5)),"")))</f>
        <v/>
      </c>
      <c r="C198" s="1216" t="str">
        <f>IF(AND(Projektgrundlagen!$I$22,(INDEX('StB-D1 Besondere Lstg'!$A$1:$N$250,G198,12))=TRUE),(INDEX('StB-D1 Besondere Lstg'!$A$1:$N$250,G198,7)),"")</f>
        <v/>
      </c>
      <c r="D198" s="1216" t="str">
        <f>IF(AND(Projektgrundlagen!$I$22,(INDEX('StB-D1 Besondere Lstg'!$A$1:$N$250,G198,12))=TRUE),(INDEX('StB-D1 Besondere Lstg'!$A$1:$N$250,G198,8)),IF(AND(Projektgrundlagen!$I$23,(INDEX('HB-D1 Besondere Lstg Land'!$A$1:$O$250,G198,12))=TRUE),(INDEX('HB-D1 Besondere Lstg Land'!$A$1:$O$250,G198,6)),IF(AND(Projektgrundlagen!$I$24,(INDEX('HB-D2 Besondere Lstg Bund'!$A$1:$O$272,G198,12))=TRUE),(INDEX('HB-D2 Besondere Lstg Bund'!$A$1:$O$272,G198,6)),"")))</f>
        <v/>
      </c>
      <c r="E198" s="1216" t="str">
        <f>IF(AND(Projektgrundlagen!$I$22,(INDEX('StB-D1 Besondere Lstg'!$A$1:$N$250,G198,12))=TRUE),(INDEX('StB-D1 Besondere Lstg'!$A$1:$N$250,G198,9)),IF(AND(Projektgrundlagen!$I$23,(INDEX('HB-D1 Besondere Lstg Land'!$A$1:$O$250,G198,12))=TRUE),IF((INDEX('HB-D1 Besondere Lstg Land'!$A$1:$O$253,G198,9))="",(INDEX('HB-D1 Besondere Lstg Land'!$A$1:$O$253,G198,7)),0)+(INDEX('HB-D1 Besondere Lstg Land'!$A$1:$O$253,G198,9)),IF(AND(Projektgrundlagen!$I$24,(INDEX('HB-D2 Besondere Lstg Bund'!$A$1:$O$272,G198,12))=TRUE),IF((INDEX('HB-D2 Besondere Lstg Bund'!$A$1:$O$272,G198,9))="",(INDEX('HB-D2 Besondere Lstg Bund'!$A$1:$O$272,G198,7)),0)+(INDEX('HB-D2 Besondere Lstg Bund'!$A$1:$O$272,G198,9)),"")))</f>
        <v/>
      </c>
      <c r="F198" s="1216" t="str">
        <f>IF(AND(Projektgrundlagen!$I$22,(INDEX('StB-D1 Besondere Lstg'!$A$1:$N$250,G198,12))=TRUE),(INDEX('StB-D1 Besondere Lstg'!$A$1:$N$250,G198,10)),IF(AND(Projektgrundlagen!$I$23,(INDEX('HB-D1 Besondere Lstg Land'!$A$1:$O$250,G198,12))=TRUE),(INDEX('HB-D1 Besondere Lstg Land'!$A$1:$O$250,G198,10)),IF(AND(Projektgrundlagen!$I$24,(INDEX('HB-D2 Besondere Lstg Bund'!$A$1:$O$272,G198,12))=TRUE),(INDEX('HB-D2 Besondere Lstg Bund'!$A$1:$O$272,G198,10)),"")))</f>
        <v/>
      </c>
      <c r="G198">
        <v>152</v>
      </c>
      <c r="H198" s="1225"/>
    </row>
    <row r="199" spans="2:8" ht="14.25">
      <c r="B199" t="str">
        <f>IF(AND(Projektgrundlagen!$I$22,(INDEX('StB-D1 Besondere Lstg'!$A$1:$N$250,G199,12))=TRUE),(INDEX('StB-D1 Besondere Lstg'!$A$1:$N$250,G199,3))&amp;" "&amp;(INDEX('StB-D1 Besondere Lstg'!$A$1:$N$250,G199,5))&amp;" "&amp;(INDEX('StB-D1 Besondere Lstg'!$A$1:$N$250,(G199+1),5)),IF(AND(Projektgrundlagen!$I$23,(INDEX('HB-D1 Besondere Lstg Land'!$A$1:$O$250,G199,12))=TRUE),(INDEX('HB-D1 Besondere Lstg Land'!$A$1:$O$250,G199,3))&amp;" "&amp;(INDEX('HB-D1 Besondere Lstg Land'!$A$1:$O$250,G199,5))&amp;" "&amp;(INDEX('HB-D1 Besondere Lstg Land'!$A$1:$O$250,(G199+1),5)),IF(AND(Projektgrundlagen!$I$24,(INDEX('HB-D2 Besondere Lstg Bund'!$A$1:$O$272,G199,12)=TRUE)),(INDEX('HB-D2 Besondere Lstg Bund'!$A$1:$O$272,G199,3))&amp;" "&amp;(INDEX('HB-D2 Besondere Lstg Bund'!$A$1:$O$272,G199,5))&amp;" "&amp;(INDEX('HB-D2 Besondere Lstg Bund'!$A$1:$O$272,(G199+1),5)),"")))</f>
        <v/>
      </c>
      <c r="C199" s="1216" t="str">
        <f>IF(AND(Projektgrundlagen!$I$22,(INDEX('StB-D1 Besondere Lstg'!$A$1:$N$250,G199,12))=TRUE),(INDEX('StB-D1 Besondere Lstg'!$A$1:$N$250,G199,7)),"")</f>
        <v/>
      </c>
      <c r="D199" s="1216" t="str">
        <f>IF(AND(Projektgrundlagen!$I$22,(INDEX('StB-D1 Besondere Lstg'!$A$1:$N$250,G199,12))=TRUE),(INDEX('StB-D1 Besondere Lstg'!$A$1:$N$250,G199,8)),IF(AND(Projektgrundlagen!$I$23,(INDEX('HB-D1 Besondere Lstg Land'!$A$1:$O$250,G199,12))=TRUE),(INDEX('HB-D1 Besondere Lstg Land'!$A$1:$O$250,G199,6)),IF(AND(Projektgrundlagen!$I$24,(INDEX('HB-D2 Besondere Lstg Bund'!$A$1:$O$272,G199,12))=TRUE),(INDEX('HB-D2 Besondere Lstg Bund'!$A$1:$O$272,G199,6)),"")))</f>
        <v/>
      </c>
      <c r="E199" s="1216" t="str">
        <f>IF(AND(Projektgrundlagen!$I$22,(INDEX('StB-D1 Besondere Lstg'!$A$1:$N$250,G199,12))=TRUE),(INDEX('StB-D1 Besondere Lstg'!$A$1:$N$250,G199,9)),IF(AND(Projektgrundlagen!$I$23,(INDEX('HB-D1 Besondere Lstg Land'!$A$1:$O$250,G199,12))=TRUE),IF((INDEX('HB-D1 Besondere Lstg Land'!$A$1:$O$253,G199,9))="",(INDEX('HB-D1 Besondere Lstg Land'!$A$1:$O$253,G199,7)),0)+(INDEX('HB-D1 Besondere Lstg Land'!$A$1:$O$253,G199,9)),IF(AND(Projektgrundlagen!$I$24,(INDEX('HB-D2 Besondere Lstg Bund'!$A$1:$O$272,G199,12))=TRUE),IF((INDEX('HB-D2 Besondere Lstg Bund'!$A$1:$O$272,G199,9))="",(INDEX('HB-D2 Besondere Lstg Bund'!$A$1:$O$272,G199,7)),0)+(INDEX('HB-D2 Besondere Lstg Bund'!$A$1:$O$272,G199,9)),"")))</f>
        <v/>
      </c>
      <c r="F199" s="1216" t="str">
        <f>IF(AND(Projektgrundlagen!$I$22,(INDEX('StB-D1 Besondere Lstg'!$A$1:$N$250,G199,12))=TRUE),(INDEX('StB-D1 Besondere Lstg'!$A$1:$N$250,G199,10)),IF(AND(Projektgrundlagen!$I$23,(INDEX('HB-D1 Besondere Lstg Land'!$A$1:$O$250,G199,12))=TRUE),(INDEX('HB-D1 Besondere Lstg Land'!$A$1:$O$250,G199,10)),IF(AND(Projektgrundlagen!$I$24,(INDEX('HB-D2 Besondere Lstg Bund'!$A$1:$O$272,G199,12))=TRUE),(INDEX('HB-D2 Besondere Lstg Bund'!$A$1:$O$272,G199,10)),"")))</f>
        <v/>
      </c>
      <c r="G199">
        <v>153</v>
      </c>
      <c r="H199" s="1225"/>
    </row>
    <row r="200" spans="2:8" ht="14.25">
      <c r="B200" t="str">
        <f>IF(AND(Projektgrundlagen!$I$22,(INDEX('StB-D1 Besondere Lstg'!$A$1:$N$250,G200,12))=TRUE),(INDEX('StB-D1 Besondere Lstg'!$A$1:$N$250,G200,3))&amp;" "&amp;(INDEX('StB-D1 Besondere Lstg'!$A$1:$N$250,G200,5))&amp;" "&amp;(INDEX('StB-D1 Besondere Lstg'!$A$1:$N$250,(G200+1),5)),IF(AND(Projektgrundlagen!$I$23,(INDEX('HB-D1 Besondere Lstg Land'!$A$1:$O$250,G200,12))=TRUE),(INDEX('HB-D1 Besondere Lstg Land'!$A$1:$O$250,G200,3))&amp;" "&amp;(INDEX('HB-D1 Besondere Lstg Land'!$A$1:$O$250,G200,5))&amp;" "&amp;(INDEX('HB-D1 Besondere Lstg Land'!$A$1:$O$250,(G200+1),5)),IF(AND(Projektgrundlagen!$I$24,(INDEX('HB-D2 Besondere Lstg Bund'!$A$1:$O$272,G200,12)=TRUE)),(INDEX('HB-D2 Besondere Lstg Bund'!$A$1:$O$272,G200,3))&amp;" "&amp;(INDEX('HB-D2 Besondere Lstg Bund'!$A$1:$O$272,G200,5))&amp;" "&amp;(INDEX('HB-D2 Besondere Lstg Bund'!$A$1:$O$272,(G200+1),5)),"")))</f>
        <v/>
      </c>
      <c r="C200" s="1216" t="str">
        <f>IF(AND(Projektgrundlagen!$I$22,(INDEX('StB-D1 Besondere Lstg'!$A$1:$N$250,G200,12))=TRUE),(INDEX('StB-D1 Besondere Lstg'!$A$1:$N$250,G200,7)),"")</f>
        <v/>
      </c>
      <c r="D200" s="1216" t="str">
        <f>IF(AND(Projektgrundlagen!$I$22,(INDEX('StB-D1 Besondere Lstg'!$A$1:$N$250,G200,12))=TRUE),(INDEX('StB-D1 Besondere Lstg'!$A$1:$N$250,G200,8)),IF(AND(Projektgrundlagen!$I$23,(INDEX('HB-D1 Besondere Lstg Land'!$A$1:$O$250,G200,12))=TRUE),(INDEX('HB-D1 Besondere Lstg Land'!$A$1:$O$250,G200,6)),IF(AND(Projektgrundlagen!$I$24,(INDEX('HB-D2 Besondere Lstg Bund'!$A$1:$O$272,G200,12))=TRUE),(INDEX('HB-D2 Besondere Lstg Bund'!$A$1:$O$272,G200,6)),"")))</f>
        <v/>
      </c>
      <c r="E200" s="1216" t="str">
        <f>IF(AND(Projektgrundlagen!$I$22,(INDEX('StB-D1 Besondere Lstg'!$A$1:$N$250,G200,12))=TRUE),(INDEX('StB-D1 Besondere Lstg'!$A$1:$N$250,G200,9)),IF(AND(Projektgrundlagen!$I$23,(INDEX('HB-D1 Besondere Lstg Land'!$A$1:$O$250,G200,12))=TRUE),IF((INDEX('HB-D1 Besondere Lstg Land'!$A$1:$O$253,G200,9))="",(INDEX('HB-D1 Besondere Lstg Land'!$A$1:$O$253,G200,7)),0)+(INDEX('HB-D1 Besondere Lstg Land'!$A$1:$O$253,G200,9)),IF(AND(Projektgrundlagen!$I$24,(INDEX('HB-D2 Besondere Lstg Bund'!$A$1:$O$272,G200,12))=TRUE),IF((INDEX('HB-D2 Besondere Lstg Bund'!$A$1:$O$272,G200,9))="",(INDEX('HB-D2 Besondere Lstg Bund'!$A$1:$O$272,G200,7)),0)+(INDEX('HB-D2 Besondere Lstg Bund'!$A$1:$O$272,G200,9)),"")))</f>
        <v/>
      </c>
      <c r="F200" s="1216" t="str">
        <f>IF(AND(Projektgrundlagen!$I$22,(INDEX('StB-D1 Besondere Lstg'!$A$1:$N$250,G200,12))=TRUE),(INDEX('StB-D1 Besondere Lstg'!$A$1:$N$250,G200,10)),IF(AND(Projektgrundlagen!$I$23,(INDEX('HB-D1 Besondere Lstg Land'!$A$1:$O$250,G200,12))=TRUE),(INDEX('HB-D1 Besondere Lstg Land'!$A$1:$O$250,G200,10)),IF(AND(Projektgrundlagen!$I$24,(INDEX('HB-D2 Besondere Lstg Bund'!$A$1:$O$272,G200,12))=TRUE),(INDEX('HB-D2 Besondere Lstg Bund'!$A$1:$O$272,G200,10)),"")))</f>
        <v/>
      </c>
      <c r="G200">
        <v>154</v>
      </c>
      <c r="H200" s="1225"/>
    </row>
    <row r="201" spans="2:8" ht="14.25">
      <c r="B201" t="str">
        <f>IF(AND(Projektgrundlagen!$I$22,(INDEX('StB-D1 Besondere Lstg'!$A$1:$N$250,G201,12))=TRUE),(INDEX('StB-D1 Besondere Lstg'!$A$1:$N$250,G201,3))&amp;" "&amp;(INDEX('StB-D1 Besondere Lstg'!$A$1:$N$250,G201,5))&amp;" "&amp;(INDEX('StB-D1 Besondere Lstg'!$A$1:$N$250,(G201+1),5)),IF(AND(Projektgrundlagen!$I$23,(INDEX('HB-D1 Besondere Lstg Land'!$A$1:$O$250,G201,12))=TRUE),(INDEX('HB-D1 Besondere Lstg Land'!$A$1:$O$250,G201,3))&amp;" "&amp;(INDEX('HB-D1 Besondere Lstg Land'!$A$1:$O$250,G201,5))&amp;" "&amp;(INDEX('HB-D1 Besondere Lstg Land'!$A$1:$O$250,(G201+1),5)),IF(AND(Projektgrundlagen!$I$24,(INDEX('HB-D2 Besondere Lstg Bund'!$A$1:$O$272,G201,12)=TRUE)),(INDEX('HB-D2 Besondere Lstg Bund'!$A$1:$O$272,G201,3))&amp;" "&amp;(INDEX('HB-D2 Besondere Lstg Bund'!$A$1:$O$272,G201,5))&amp;" "&amp;(INDEX('HB-D2 Besondere Lstg Bund'!$A$1:$O$272,(G201+1),5)),"")))</f>
        <v/>
      </c>
      <c r="C201" s="1216" t="str">
        <f>IF(AND(Projektgrundlagen!$I$22,(INDEX('StB-D1 Besondere Lstg'!$A$1:$N$250,G201,12))=TRUE),(INDEX('StB-D1 Besondere Lstg'!$A$1:$N$250,G201,7)),"")</f>
        <v/>
      </c>
      <c r="D201" s="1216" t="str">
        <f>IF(AND(Projektgrundlagen!$I$22,(INDEX('StB-D1 Besondere Lstg'!$A$1:$N$250,G201,12))=TRUE),(INDEX('StB-D1 Besondere Lstg'!$A$1:$N$250,G201,8)),IF(AND(Projektgrundlagen!$I$23,(INDEX('HB-D1 Besondere Lstg Land'!$A$1:$O$250,G201,12))=TRUE),(INDEX('HB-D1 Besondere Lstg Land'!$A$1:$O$250,G201,6)),IF(AND(Projektgrundlagen!$I$24,(INDEX('HB-D2 Besondere Lstg Bund'!$A$1:$O$272,G201,12))=TRUE),(INDEX('HB-D2 Besondere Lstg Bund'!$A$1:$O$272,G201,6)),"")))</f>
        <v/>
      </c>
      <c r="E201" s="1216" t="str">
        <f>IF(AND(Projektgrundlagen!$I$22,(INDEX('StB-D1 Besondere Lstg'!$A$1:$N$250,G201,12))=TRUE),(INDEX('StB-D1 Besondere Lstg'!$A$1:$N$250,G201,9)),IF(AND(Projektgrundlagen!$I$23,(INDEX('HB-D1 Besondere Lstg Land'!$A$1:$O$250,G201,12))=TRUE),IF((INDEX('HB-D1 Besondere Lstg Land'!$A$1:$O$253,G201,9))="",(INDEX('HB-D1 Besondere Lstg Land'!$A$1:$O$253,G201,7)),0)+(INDEX('HB-D1 Besondere Lstg Land'!$A$1:$O$253,G201,9)),IF(AND(Projektgrundlagen!$I$24,(INDEX('HB-D2 Besondere Lstg Bund'!$A$1:$O$272,G201,12))=TRUE),IF((INDEX('HB-D2 Besondere Lstg Bund'!$A$1:$O$272,G201,9))="",(INDEX('HB-D2 Besondere Lstg Bund'!$A$1:$O$272,G201,7)),0)+(INDEX('HB-D2 Besondere Lstg Bund'!$A$1:$O$272,G201,9)),"")))</f>
        <v/>
      </c>
      <c r="F201" s="1216" t="str">
        <f>IF(AND(Projektgrundlagen!$I$22,(INDEX('StB-D1 Besondere Lstg'!$A$1:$N$250,G201,12))=TRUE),(INDEX('StB-D1 Besondere Lstg'!$A$1:$N$250,G201,10)),IF(AND(Projektgrundlagen!$I$23,(INDEX('HB-D1 Besondere Lstg Land'!$A$1:$O$250,G201,12))=TRUE),(INDEX('HB-D1 Besondere Lstg Land'!$A$1:$O$250,G201,10)),IF(AND(Projektgrundlagen!$I$24,(INDEX('HB-D2 Besondere Lstg Bund'!$A$1:$O$272,G201,12))=TRUE),(INDEX('HB-D2 Besondere Lstg Bund'!$A$1:$O$272,G201,10)),"")))</f>
        <v/>
      </c>
      <c r="G201">
        <v>155</v>
      </c>
      <c r="H201" s="1225"/>
    </row>
    <row r="202" spans="2:8" ht="14.25">
      <c r="B202" t="str">
        <f>IF(AND(Projektgrundlagen!$I$22,(INDEX('StB-D1 Besondere Lstg'!$A$1:$N$250,G202,12))=TRUE),(INDEX('StB-D1 Besondere Lstg'!$A$1:$N$250,G202,3))&amp;" "&amp;(INDEX('StB-D1 Besondere Lstg'!$A$1:$N$250,G202,5))&amp;" "&amp;(INDEX('StB-D1 Besondere Lstg'!$A$1:$N$250,(G202+1),5)),IF(AND(Projektgrundlagen!$I$23,(INDEX('HB-D1 Besondere Lstg Land'!$A$1:$O$250,G202,12))=TRUE),(INDEX('HB-D1 Besondere Lstg Land'!$A$1:$O$250,G202,3))&amp;" "&amp;(INDEX('HB-D1 Besondere Lstg Land'!$A$1:$O$250,G202,5))&amp;" "&amp;(INDEX('HB-D1 Besondere Lstg Land'!$A$1:$O$250,(G202+1),5)),IF(AND(Projektgrundlagen!$I$24,(INDEX('HB-D2 Besondere Lstg Bund'!$A$1:$O$272,G202,12)=TRUE)),(INDEX('HB-D2 Besondere Lstg Bund'!$A$1:$O$272,G202,3))&amp;" "&amp;(INDEX('HB-D2 Besondere Lstg Bund'!$A$1:$O$272,G202,5))&amp;" "&amp;(INDEX('HB-D2 Besondere Lstg Bund'!$A$1:$O$272,(G202+1),5)),"")))</f>
        <v/>
      </c>
      <c r="C202" s="1216" t="str">
        <f>IF(AND(Projektgrundlagen!$I$22,(INDEX('StB-D1 Besondere Lstg'!$A$1:$N$250,G202,12))=TRUE),(INDEX('StB-D1 Besondere Lstg'!$A$1:$N$250,G202,7)),"")</f>
        <v/>
      </c>
      <c r="D202" s="1216" t="str">
        <f>IF(AND(Projektgrundlagen!$I$22,(INDEX('StB-D1 Besondere Lstg'!$A$1:$N$250,G202,12))=TRUE),(INDEX('StB-D1 Besondere Lstg'!$A$1:$N$250,G202,8)),IF(AND(Projektgrundlagen!$I$23,(INDEX('HB-D1 Besondere Lstg Land'!$A$1:$O$250,G202,12))=TRUE),(INDEX('HB-D1 Besondere Lstg Land'!$A$1:$O$250,G202,6)),IF(AND(Projektgrundlagen!$I$24,(INDEX('HB-D2 Besondere Lstg Bund'!$A$1:$O$272,G202,12))=TRUE),(INDEX('HB-D2 Besondere Lstg Bund'!$A$1:$O$272,G202,6)),"")))</f>
        <v/>
      </c>
      <c r="E202" s="1216" t="str">
        <f>IF(AND(Projektgrundlagen!$I$22,(INDEX('StB-D1 Besondere Lstg'!$A$1:$N$250,G202,12))=TRUE),(INDEX('StB-D1 Besondere Lstg'!$A$1:$N$250,G202,9)),IF(AND(Projektgrundlagen!$I$23,(INDEX('HB-D1 Besondere Lstg Land'!$A$1:$O$250,G202,12))=TRUE),IF((INDEX('HB-D1 Besondere Lstg Land'!$A$1:$O$253,G202,9))="",(INDEX('HB-D1 Besondere Lstg Land'!$A$1:$O$253,G202,7)),0)+(INDEX('HB-D1 Besondere Lstg Land'!$A$1:$O$253,G202,9)),IF(AND(Projektgrundlagen!$I$24,(INDEX('HB-D2 Besondere Lstg Bund'!$A$1:$O$272,G202,12))=TRUE),IF((INDEX('HB-D2 Besondere Lstg Bund'!$A$1:$O$272,G202,9))="",(INDEX('HB-D2 Besondere Lstg Bund'!$A$1:$O$272,G202,7)),0)+(INDEX('HB-D2 Besondere Lstg Bund'!$A$1:$O$272,G202,9)),"")))</f>
        <v/>
      </c>
      <c r="F202" s="1216" t="str">
        <f>IF(AND(Projektgrundlagen!$I$22,(INDEX('StB-D1 Besondere Lstg'!$A$1:$N$250,G202,12))=TRUE),(INDEX('StB-D1 Besondere Lstg'!$A$1:$N$250,G202,10)),IF(AND(Projektgrundlagen!$I$23,(INDEX('HB-D1 Besondere Lstg Land'!$A$1:$O$250,G202,12))=TRUE),(INDEX('HB-D1 Besondere Lstg Land'!$A$1:$O$250,G202,10)),IF(AND(Projektgrundlagen!$I$24,(INDEX('HB-D2 Besondere Lstg Bund'!$A$1:$O$272,G202,12))=TRUE),(INDEX('HB-D2 Besondere Lstg Bund'!$A$1:$O$272,G202,10)),"")))</f>
        <v/>
      </c>
      <c r="G202">
        <v>156</v>
      </c>
      <c r="H202" s="1225"/>
    </row>
    <row r="203" spans="2:8" ht="14.25">
      <c r="B203" t="str">
        <f>IF(AND(Projektgrundlagen!$I$22,(INDEX('StB-D1 Besondere Lstg'!$A$1:$N$250,G203,12))=TRUE),(INDEX('StB-D1 Besondere Lstg'!$A$1:$N$250,G203,3))&amp;" "&amp;(INDEX('StB-D1 Besondere Lstg'!$A$1:$N$250,G203,5))&amp;" "&amp;(INDEX('StB-D1 Besondere Lstg'!$A$1:$N$250,(G203+1),5)),IF(AND(Projektgrundlagen!$I$23,(INDEX('HB-D1 Besondere Lstg Land'!$A$1:$O$250,G203,12))=TRUE),(INDEX('HB-D1 Besondere Lstg Land'!$A$1:$O$250,G203,3))&amp;" "&amp;(INDEX('HB-D1 Besondere Lstg Land'!$A$1:$O$250,G203,5))&amp;" "&amp;(INDEX('HB-D1 Besondere Lstg Land'!$A$1:$O$250,(G203+1),5)),IF(AND(Projektgrundlagen!$I$24,(INDEX('HB-D2 Besondere Lstg Bund'!$A$1:$O$272,G203,12)=TRUE)),(INDEX('HB-D2 Besondere Lstg Bund'!$A$1:$O$272,G203,3))&amp;" "&amp;(INDEX('HB-D2 Besondere Lstg Bund'!$A$1:$O$272,G203,5))&amp;" "&amp;(INDEX('HB-D2 Besondere Lstg Bund'!$A$1:$O$272,(G203+1),5)),"")))</f>
        <v/>
      </c>
      <c r="C203" s="1216" t="str">
        <f>IF(AND(Projektgrundlagen!$I$22,(INDEX('StB-D1 Besondere Lstg'!$A$1:$N$250,G203,12))=TRUE),(INDEX('StB-D1 Besondere Lstg'!$A$1:$N$250,G203,7)),"")</f>
        <v/>
      </c>
      <c r="D203" s="1216" t="str">
        <f>IF(AND(Projektgrundlagen!$I$22,(INDEX('StB-D1 Besondere Lstg'!$A$1:$N$250,G203,12))=TRUE),(INDEX('StB-D1 Besondere Lstg'!$A$1:$N$250,G203,8)),IF(AND(Projektgrundlagen!$I$23,(INDEX('HB-D1 Besondere Lstg Land'!$A$1:$O$250,G203,12))=TRUE),(INDEX('HB-D1 Besondere Lstg Land'!$A$1:$O$250,G203,6)),IF(AND(Projektgrundlagen!$I$24,(INDEX('HB-D2 Besondere Lstg Bund'!$A$1:$O$272,G203,12))=TRUE),(INDEX('HB-D2 Besondere Lstg Bund'!$A$1:$O$272,G203,6)),"")))</f>
        <v/>
      </c>
      <c r="E203" s="1216" t="str">
        <f>IF(AND(Projektgrundlagen!$I$22,(INDEX('StB-D1 Besondere Lstg'!$A$1:$N$250,G203,12))=TRUE),(INDEX('StB-D1 Besondere Lstg'!$A$1:$N$250,G203,9)),IF(AND(Projektgrundlagen!$I$23,(INDEX('HB-D1 Besondere Lstg Land'!$A$1:$O$250,G203,12))=TRUE),IF((INDEX('HB-D1 Besondere Lstg Land'!$A$1:$O$253,G203,9))="",(INDEX('HB-D1 Besondere Lstg Land'!$A$1:$O$253,G203,7)),0)+(INDEX('HB-D1 Besondere Lstg Land'!$A$1:$O$253,G203,9)),IF(AND(Projektgrundlagen!$I$24,(INDEX('HB-D2 Besondere Lstg Bund'!$A$1:$O$272,G203,12))=TRUE),IF((INDEX('HB-D2 Besondere Lstg Bund'!$A$1:$O$272,G203,9))="",(INDEX('HB-D2 Besondere Lstg Bund'!$A$1:$O$272,G203,7)),0)+(INDEX('HB-D2 Besondere Lstg Bund'!$A$1:$O$272,G203,9)),"")))</f>
        <v/>
      </c>
      <c r="F203" s="1216" t="str">
        <f>IF(AND(Projektgrundlagen!$I$22,(INDEX('StB-D1 Besondere Lstg'!$A$1:$N$250,G203,12))=TRUE),(INDEX('StB-D1 Besondere Lstg'!$A$1:$N$250,G203,10)),IF(AND(Projektgrundlagen!$I$23,(INDEX('HB-D1 Besondere Lstg Land'!$A$1:$O$250,G203,12))=TRUE),(INDEX('HB-D1 Besondere Lstg Land'!$A$1:$O$250,G203,10)),IF(AND(Projektgrundlagen!$I$24,(INDEX('HB-D2 Besondere Lstg Bund'!$A$1:$O$272,G203,12))=TRUE),(INDEX('HB-D2 Besondere Lstg Bund'!$A$1:$O$272,G203,10)),"")))</f>
        <v/>
      </c>
      <c r="G203">
        <v>157</v>
      </c>
      <c r="H203" s="1225"/>
    </row>
    <row r="204" spans="2:8" ht="14.25">
      <c r="B204" t="str">
        <f>IF(AND(Projektgrundlagen!$I$22,(INDEX('StB-D1 Besondere Lstg'!$A$1:$N$250,G204,12))=TRUE),(INDEX('StB-D1 Besondere Lstg'!$A$1:$N$250,G204,3))&amp;" "&amp;(INDEX('StB-D1 Besondere Lstg'!$A$1:$N$250,G204,5))&amp;" "&amp;(INDEX('StB-D1 Besondere Lstg'!$A$1:$N$250,(G204+1),5)),IF(AND(Projektgrundlagen!$I$23,(INDEX('HB-D1 Besondere Lstg Land'!$A$1:$O$250,G204,12))=TRUE),(INDEX('HB-D1 Besondere Lstg Land'!$A$1:$O$250,G204,3))&amp;" "&amp;(INDEX('HB-D1 Besondere Lstg Land'!$A$1:$O$250,G204,5))&amp;" "&amp;(INDEX('HB-D1 Besondere Lstg Land'!$A$1:$O$250,(G204+1),5)),IF(AND(Projektgrundlagen!$I$24,(INDEX('HB-D2 Besondere Lstg Bund'!$A$1:$O$272,G204,12)=TRUE)),(INDEX('HB-D2 Besondere Lstg Bund'!$A$1:$O$272,G204,3))&amp;" "&amp;(INDEX('HB-D2 Besondere Lstg Bund'!$A$1:$O$272,G204,5))&amp;" "&amp;(INDEX('HB-D2 Besondere Lstg Bund'!$A$1:$O$272,(G204+1),5)),"")))</f>
        <v/>
      </c>
      <c r="C204" s="1216" t="str">
        <f>IF(AND(Projektgrundlagen!$I$22,(INDEX('StB-D1 Besondere Lstg'!$A$1:$N$250,G204,12))=TRUE),(INDEX('StB-D1 Besondere Lstg'!$A$1:$N$250,G204,7)),"")</f>
        <v/>
      </c>
      <c r="D204" s="1216" t="str">
        <f>IF(AND(Projektgrundlagen!$I$22,(INDEX('StB-D1 Besondere Lstg'!$A$1:$N$250,G204,12))=TRUE),(INDEX('StB-D1 Besondere Lstg'!$A$1:$N$250,G204,8)),IF(AND(Projektgrundlagen!$I$23,(INDEX('HB-D1 Besondere Lstg Land'!$A$1:$O$250,G204,12))=TRUE),(INDEX('HB-D1 Besondere Lstg Land'!$A$1:$O$250,G204,6)),IF(AND(Projektgrundlagen!$I$24,(INDEX('HB-D2 Besondere Lstg Bund'!$A$1:$O$272,G204,12))=TRUE),(INDEX('HB-D2 Besondere Lstg Bund'!$A$1:$O$272,G204,6)),"")))</f>
        <v/>
      </c>
      <c r="E204" s="1216" t="str">
        <f>IF(AND(Projektgrundlagen!$I$22,(INDEX('StB-D1 Besondere Lstg'!$A$1:$N$250,G204,12))=TRUE),(INDEX('StB-D1 Besondere Lstg'!$A$1:$N$250,G204,9)),IF(AND(Projektgrundlagen!$I$23,(INDEX('HB-D1 Besondere Lstg Land'!$A$1:$O$250,G204,12))=TRUE),IF((INDEX('HB-D1 Besondere Lstg Land'!$A$1:$O$253,G204,9))="",(INDEX('HB-D1 Besondere Lstg Land'!$A$1:$O$253,G204,7)),0)+(INDEX('HB-D1 Besondere Lstg Land'!$A$1:$O$253,G204,9)),IF(AND(Projektgrundlagen!$I$24,(INDEX('HB-D2 Besondere Lstg Bund'!$A$1:$O$272,G204,12))=TRUE),IF((INDEX('HB-D2 Besondere Lstg Bund'!$A$1:$O$272,G204,9))="",(INDEX('HB-D2 Besondere Lstg Bund'!$A$1:$O$272,G204,7)),0)+(INDEX('HB-D2 Besondere Lstg Bund'!$A$1:$O$272,G204,9)),"")))</f>
        <v/>
      </c>
      <c r="F204" s="1216" t="str">
        <f>IF(AND(Projektgrundlagen!$I$22,(INDEX('StB-D1 Besondere Lstg'!$A$1:$N$250,G204,12))=TRUE),(INDEX('StB-D1 Besondere Lstg'!$A$1:$N$250,G204,10)),IF(AND(Projektgrundlagen!$I$23,(INDEX('HB-D1 Besondere Lstg Land'!$A$1:$O$250,G204,12))=TRUE),(INDEX('HB-D1 Besondere Lstg Land'!$A$1:$O$250,G204,10)),IF(AND(Projektgrundlagen!$I$24,(INDEX('HB-D2 Besondere Lstg Bund'!$A$1:$O$272,G204,12))=TRUE),(INDEX('HB-D2 Besondere Lstg Bund'!$A$1:$O$272,G204,10)),"")))</f>
        <v/>
      </c>
      <c r="G204">
        <v>158</v>
      </c>
      <c r="H204" s="1225"/>
    </row>
    <row r="205" spans="2:8" ht="14.25">
      <c r="B205" t="str">
        <f>IF(AND(Projektgrundlagen!$I$22,(INDEX('StB-D1 Besondere Lstg'!$A$1:$N$250,G205,12))=TRUE),(INDEX('StB-D1 Besondere Lstg'!$A$1:$N$250,G205,3))&amp;" "&amp;(INDEX('StB-D1 Besondere Lstg'!$A$1:$N$250,G205,5))&amp;" "&amp;(INDEX('StB-D1 Besondere Lstg'!$A$1:$N$250,(G205+1),5)),IF(AND(Projektgrundlagen!$I$23,(INDEX('HB-D1 Besondere Lstg Land'!$A$1:$O$250,G205,12))=TRUE),(INDEX('HB-D1 Besondere Lstg Land'!$A$1:$O$250,G205,3))&amp;" "&amp;(INDEX('HB-D1 Besondere Lstg Land'!$A$1:$O$250,G205,5))&amp;" "&amp;(INDEX('HB-D1 Besondere Lstg Land'!$A$1:$O$250,(G205+1),5)),IF(AND(Projektgrundlagen!$I$24,(INDEX('HB-D2 Besondere Lstg Bund'!$A$1:$O$272,G205,12)=TRUE)),(INDEX('HB-D2 Besondere Lstg Bund'!$A$1:$O$272,G205,3))&amp;" "&amp;(INDEX('HB-D2 Besondere Lstg Bund'!$A$1:$O$272,G205,5))&amp;" "&amp;(INDEX('HB-D2 Besondere Lstg Bund'!$A$1:$O$272,(G205+1),5)),"")))</f>
        <v/>
      </c>
      <c r="C205" s="1216" t="str">
        <f>IF(AND(Projektgrundlagen!$I$22,(INDEX('StB-D1 Besondere Lstg'!$A$1:$N$250,G205,12))=TRUE),(INDEX('StB-D1 Besondere Lstg'!$A$1:$N$250,G205,7)),"")</f>
        <v/>
      </c>
      <c r="D205" s="1216" t="str">
        <f>IF(AND(Projektgrundlagen!$I$22,(INDEX('StB-D1 Besondere Lstg'!$A$1:$N$250,G205,12))=TRUE),(INDEX('StB-D1 Besondere Lstg'!$A$1:$N$250,G205,8)),IF(AND(Projektgrundlagen!$I$23,(INDEX('HB-D1 Besondere Lstg Land'!$A$1:$O$250,G205,12))=TRUE),(INDEX('HB-D1 Besondere Lstg Land'!$A$1:$O$250,G205,6)),IF(AND(Projektgrundlagen!$I$24,(INDEX('HB-D2 Besondere Lstg Bund'!$A$1:$O$272,G205,12))=TRUE),(INDEX('HB-D2 Besondere Lstg Bund'!$A$1:$O$272,G205,6)),"")))</f>
        <v/>
      </c>
      <c r="E205" s="1216" t="str">
        <f>IF(AND(Projektgrundlagen!$I$22,(INDEX('StB-D1 Besondere Lstg'!$A$1:$N$250,G205,12))=TRUE),(INDEX('StB-D1 Besondere Lstg'!$A$1:$N$250,G205,9)),IF(AND(Projektgrundlagen!$I$23,(INDEX('HB-D1 Besondere Lstg Land'!$A$1:$O$250,G205,12))=TRUE),IF((INDEX('HB-D1 Besondere Lstg Land'!$A$1:$O$253,G205,9))="",(INDEX('HB-D1 Besondere Lstg Land'!$A$1:$O$253,G205,7)),0)+(INDEX('HB-D1 Besondere Lstg Land'!$A$1:$O$253,G205,9)),IF(AND(Projektgrundlagen!$I$24,(INDEX('HB-D2 Besondere Lstg Bund'!$A$1:$O$272,G205,12))=TRUE),IF((INDEX('HB-D2 Besondere Lstg Bund'!$A$1:$O$272,G205,9))="",(INDEX('HB-D2 Besondere Lstg Bund'!$A$1:$O$272,G205,7)),0)+(INDEX('HB-D2 Besondere Lstg Bund'!$A$1:$O$272,G205,9)),"")))</f>
        <v/>
      </c>
      <c r="F205" s="1216" t="str">
        <f>IF(AND(Projektgrundlagen!$I$22,(INDEX('StB-D1 Besondere Lstg'!$A$1:$N$250,G205,12))=TRUE),(INDEX('StB-D1 Besondere Lstg'!$A$1:$N$250,G205,10)),IF(AND(Projektgrundlagen!$I$23,(INDEX('HB-D1 Besondere Lstg Land'!$A$1:$O$250,G205,12))=TRUE),(INDEX('HB-D1 Besondere Lstg Land'!$A$1:$O$250,G205,10)),IF(AND(Projektgrundlagen!$I$24,(INDEX('HB-D2 Besondere Lstg Bund'!$A$1:$O$272,G205,12))=TRUE),(INDEX('HB-D2 Besondere Lstg Bund'!$A$1:$O$272,G205,10)),"")))</f>
        <v/>
      </c>
      <c r="G205">
        <v>159</v>
      </c>
      <c r="H205" s="1225"/>
    </row>
    <row r="206" spans="2:8" ht="14.25">
      <c r="B206" t="str">
        <f>IF(AND(Projektgrundlagen!$I$22,(INDEX('StB-D1 Besondere Lstg'!$A$1:$N$250,G206,12))=TRUE),(INDEX('StB-D1 Besondere Lstg'!$A$1:$N$250,G206,3))&amp;" "&amp;(INDEX('StB-D1 Besondere Lstg'!$A$1:$N$250,G206,5))&amp;" "&amp;(INDEX('StB-D1 Besondere Lstg'!$A$1:$N$250,(G206+1),5)),IF(AND(Projektgrundlagen!$I$23,(INDEX('HB-D1 Besondere Lstg Land'!$A$1:$O$250,G206,12))=TRUE),(INDEX('HB-D1 Besondere Lstg Land'!$A$1:$O$250,G206,3))&amp;" "&amp;(INDEX('HB-D1 Besondere Lstg Land'!$A$1:$O$250,G206,5))&amp;" "&amp;(INDEX('HB-D1 Besondere Lstg Land'!$A$1:$O$250,(G206+1),5)),IF(AND(Projektgrundlagen!$I$24,(INDEX('HB-D2 Besondere Lstg Bund'!$A$1:$O$272,G206,12)=TRUE)),(INDEX('HB-D2 Besondere Lstg Bund'!$A$1:$O$272,G206,3))&amp;" "&amp;(INDEX('HB-D2 Besondere Lstg Bund'!$A$1:$O$272,G206,5))&amp;" "&amp;(INDEX('HB-D2 Besondere Lstg Bund'!$A$1:$O$272,(G206+1),5)),"")))</f>
        <v/>
      </c>
      <c r="C206" s="1216" t="str">
        <f>IF(AND(Projektgrundlagen!$I$22,(INDEX('StB-D1 Besondere Lstg'!$A$1:$N$250,G206,12))=TRUE),(INDEX('StB-D1 Besondere Lstg'!$A$1:$N$250,G206,7)),"")</f>
        <v/>
      </c>
      <c r="D206" s="1216" t="str">
        <f>IF(AND(Projektgrundlagen!$I$22,(INDEX('StB-D1 Besondere Lstg'!$A$1:$N$250,G206,12))=TRUE),(INDEX('StB-D1 Besondere Lstg'!$A$1:$N$250,G206,8)),IF(AND(Projektgrundlagen!$I$23,(INDEX('HB-D1 Besondere Lstg Land'!$A$1:$O$250,G206,12))=TRUE),(INDEX('HB-D1 Besondere Lstg Land'!$A$1:$O$250,G206,6)),IF(AND(Projektgrundlagen!$I$24,(INDEX('HB-D2 Besondere Lstg Bund'!$A$1:$O$272,G206,12))=TRUE),(INDEX('HB-D2 Besondere Lstg Bund'!$A$1:$O$272,G206,6)),"")))</f>
        <v/>
      </c>
      <c r="E206" s="1216" t="str">
        <f>IF(AND(Projektgrundlagen!$I$22,(INDEX('StB-D1 Besondere Lstg'!$A$1:$N$250,G206,12))=TRUE),(INDEX('StB-D1 Besondere Lstg'!$A$1:$N$250,G206,9)),IF(AND(Projektgrundlagen!$I$23,(INDEX('HB-D1 Besondere Lstg Land'!$A$1:$O$250,G206,12))=TRUE),IF((INDEX('HB-D1 Besondere Lstg Land'!$A$1:$O$253,G206,9))="",(INDEX('HB-D1 Besondere Lstg Land'!$A$1:$O$253,G206,7)),0)+(INDEX('HB-D1 Besondere Lstg Land'!$A$1:$O$253,G206,9)),IF(AND(Projektgrundlagen!$I$24,(INDEX('HB-D2 Besondere Lstg Bund'!$A$1:$O$272,G206,12))=TRUE),IF((INDEX('HB-D2 Besondere Lstg Bund'!$A$1:$O$272,G206,9))="",(INDEX('HB-D2 Besondere Lstg Bund'!$A$1:$O$272,G206,7)),0)+(INDEX('HB-D2 Besondere Lstg Bund'!$A$1:$O$272,G206,9)),"")))</f>
        <v/>
      </c>
      <c r="F206" s="1216" t="str">
        <f>IF(AND(Projektgrundlagen!$I$22,(INDEX('StB-D1 Besondere Lstg'!$A$1:$N$250,G206,12))=TRUE),(INDEX('StB-D1 Besondere Lstg'!$A$1:$N$250,G206,10)),IF(AND(Projektgrundlagen!$I$23,(INDEX('HB-D1 Besondere Lstg Land'!$A$1:$O$250,G206,12))=TRUE),(INDEX('HB-D1 Besondere Lstg Land'!$A$1:$O$250,G206,10)),IF(AND(Projektgrundlagen!$I$24,(INDEX('HB-D2 Besondere Lstg Bund'!$A$1:$O$272,G206,12))=TRUE),(INDEX('HB-D2 Besondere Lstg Bund'!$A$1:$O$272,G206,10)),"")))</f>
        <v/>
      </c>
      <c r="G206">
        <v>160</v>
      </c>
      <c r="H206" s="1225"/>
    </row>
    <row r="207" spans="2:8" ht="14.25">
      <c r="B207" t="str">
        <f>IF(AND(Projektgrundlagen!$I$22,(INDEX('StB-D1 Besondere Lstg'!$A$1:$N$250,G207,12))=TRUE),(INDEX('StB-D1 Besondere Lstg'!$A$1:$N$250,G207,3))&amp;" "&amp;(INDEX('StB-D1 Besondere Lstg'!$A$1:$N$250,G207,5))&amp;" "&amp;(INDEX('StB-D1 Besondere Lstg'!$A$1:$N$250,(G207+1),5)),IF(AND(Projektgrundlagen!$I$23,(INDEX('HB-D1 Besondere Lstg Land'!$A$1:$O$250,G207,12))=TRUE),(INDEX('HB-D1 Besondere Lstg Land'!$A$1:$O$250,G207,3))&amp;" "&amp;(INDEX('HB-D1 Besondere Lstg Land'!$A$1:$O$250,G207,5))&amp;" "&amp;(INDEX('HB-D1 Besondere Lstg Land'!$A$1:$O$250,(G207+1),5)),IF(AND(Projektgrundlagen!$I$24,(INDEX('HB-D2 Besondere Lstg Bund'!$A$1:$O$272,G207,12)=TRUE)),(INDEX('HB-D2 Besondere Lstg Bund'!$A$1:$O$272,G207,3))&amp;" "&amp;(INDEX('HB-D2 Besondere Lstg Bund'!$A$1:$O$272,G207,5))&amp;" "&amp;(INDEX('HB-D2 Besondere Lstg Bund'!$A$1:$O$272,(G207+1),5)),"")))</f>
        <v/>
      </c>
      <c r="C207" s="1216" t="str">
        <f>IF(AND(Projektgrundlagen!$I$22,(INDEX('StB-D1 Besondere Lstg'!$A$1:$N$250,G207,12))=TRUE),(INDEX('StB-D1 Besondere Lstg'!$A$1:$N$250,G207,7)),"")</f>
        <v/>
      </c>
      <c r="D207" s="1216" t="str">
        <f>IF(AND(Projektgrundlagen!$I$22,(INDEX('StB-D1 Besondere Lstg'!$A$1:$N$250,G207,12))=TRUE),(INDEX('StB-D1 Besondere Lstg'!$A$1:$N$250,G207,8)),IF(AND(Projektgrundlagen!$I$23,(INDEX('HB-D1 Besondere Lstg Land'!$A$1:$O$250,G207,12))=TRUE),(INDEX('HB-D1 Besondere Lstg Land'!$A$1:$O$250,G207,6)),IF(AND(Projektgrundlagen!$I$24,(INDEX('HB-D2 Besondere Lstg Bund'!$A$1:$O$272,G207,12))=TRUE),(INDEX('HB-D2 Besondere Lstg Bund'!$A$1:$O$272,G207,6)),"")))</f>
        <v/>
      </c>
      <c r="E207" s="1216" t="str">
        <f>IF(AND(Projektgrundlagen!$I$22,(INDEX('StB-D1 Besondere Lstg'!$A$1:$N$250,G207,12))=TRUE),(INDEX('StB-D1 Besondere Lstg'!$A$1:$N$250,G207,9)),IF(AND(Projektgrundlagen!$I$23,(INDEX('HB-D1 Besondere Lstg Land'!$A$1:$O$250,G207,12))=TRUE),IF((INDEX('HB-D1 Besondere Lstg Land'!$A$1:$O$253,G207,9))="",(INDEX('HB-D1 Besondere Lstg Land'!$A$1:$O$253,G207,7)),0)+(INDEX('HB-D1 Besondere Lstg Land'!$A$1:$O$253,G207,9)),IF(AND(Projektgrundlagen!$I$24,(INDEX('HB-D2 Besondere Lstg Bund'!$A$1:$O$272,G207,12))=TRUE),IF((INDEX('HB-D2 Besondere Lstg Bund'!$A$1:$O$272,G207,9))="",(INDEX('HB-D2 Besondere Lstg Bund'!$A$1:$O$272,G207,7)),0)+(INDEX('HB-D2 Besondere Lstg Bund'!$A$1:$O$272,G207,9)),"")))</f>
        <v/>
      </c>
      <c r="F207" s="1216" t="str">
        <f>IF(AND(Projektgrundlagen!$I$22,(INDEX('StB-D1 Besondere Lstg'!$A$1:$N$250,G207,12))=TRUE),(INDEX('StB-D1 Besondere Lstg'!$A$1:$N$250,G207,10)),IF(AND(Projektgrundlagen!$I$23,(INDEX('HB-D1 Besondere Lstg Land'!$A$1:$O$250,G207,12))=TRUE),(INDEX('HB-D1 Besondere Lstg Land'!$A$1:$O$250,G207,10)),IF(AND(Projektgrundlagen!$I$24,(INDEX('HB-D2 Besondere Lstg Bund'!$A$1:$O$272,G207,12))=TRUE),(INDEX('HB-D2 Besondere Lstg Bund'!$A$1:$O$272,G207,10)),"")))</f>
        <v/>
      </c>
      <c r="G207">
        <v>161</v>
      </c>
      <c r="H207" s="1225"/>
    </row>
    <row r="208" spans="2:8" ht="14.25">
      <c r="B208" t="str">
        <f>IF(AND(Projektgrundlagen!$I$22,(INDEX('StB-D1 Besondere Lstg'!$A$1:$N$250,G208,12))=TRUE),(INDEX('StB-D1 Besondere Lstg'!$A$1:$N$250,G208,3))&amp;" "&amp;(INDEX('StB-D1 Besondere Lstg'!$A$1:$N$250,G208,5))&amp;" "&amp;(INDEX('StB-D1 Besondere Lstg'!$A$1:$N$250,(G208+1),5)),IF(AND(Projektgrundlagen!$I$23,(INDEX('HB-D1 Besondere Lstg Land'!$A$1:$O$250,G208,12))=TRUE),(INDEX('HB-D1 Besondere Lstg Land'!$A$1:$O$250,G208,3))&amp;" "&amp;(INDEX('HB-D1 Besondere Lstg Land'!$A$1:$O$250,G208,5))&amp;" "&amp;(INDEX('HB-D1 Besondere Lstg Land'!$A$1:$O$250,(G208+1),5)),IF(AND(Projektgrundlagen!$I$24,(INDEX('HB-D2 Besondere Lstg Bund'!$A$1:$O$272,G208,12)=TRUE)),(INDEX('HB-D2 Besondere Lstg Bund'!$A$1:$O$272,G208,3))&amp;" "&amp;(INDEX('HB-D2 Besondere Lstg Bund'!$A$1:$O$272,G208,5))&amp;" "&amp;(INDEX('HB-D2 Besondere Lstg Bund'!$A$1:$O$272,(G208+1),5)),"")))</f>
        <v/>
      </c>
      <c r="C208" s="1216" t="str">
        <f>IF(AND(Projektgrundlagen!$I$22,(INDEX('StB-D1 Besondere Lstg'!$A$1:$N$250,G208,12))=TRUE),(INDEX('StB-D1 Besondere Lstg'!$A$1:$N$250,G208,7)),"")</f>
        <v/>
      </c>
      <c r="D208" s="1216" t="str">
        <f>IF(AND(Projektgrundlagen!$I$22,(INDEX('StB-D1 Besondere Lstg'!$A$1:$N$250,G208,12))=TRUE),(INDEX('StB-D1 Besondere Lstg'!$A$1:$N$250,G208,8)),IF(AND(Projektgrundlagen!$I$23,(INDEX('HB-D1 Besondere Lstg Land'!$A$1:$O$250,G208,12))=TRUE),(INDEX('HB-D1 Besondere Lstg Land'!$A$1:$O$250,G208,6)),IF(AND(Projektgrundlagen!$I$24,(INDEX('HB-D2 Besondere Lstg Bund'!$A$1:$O$272,G208,12))=TRUE),(INDEX('HB-D2 Besondere Lstg Bund'!$A$1:$O$272,G208,6)),"")))</f>
        <v/>
      </c>
      <c r="E208" s="1216" t="str">
        <f>IF(AND(Projektgrundlagen!$I$22,(INDEX('StB-D1 Besondere Lstg'!$A$1:$N$250,G208,12))=TRUE),(INDEX('StB-D1 Besondere Lstg'!$A$1:$N$250,G208,9)),IF(AND(Projektgrundlagen!$I$23,(INDEX('HB-D1 Besondere Lstg Land'!$A$1:$O$250,G208,12))=TRUE),IF((INDEX('HB-D1 Besondere Lstg Land'!$A$1:$O$253,G208,9))="",(INDEX('HB-D1 Besondere Lstg Land'!$A$1:$O$253,G208,7)),0)+(INDEX('HB-D1 Besondere Lstg Land'!$A$1:$O$253,G208,9)),IF(AND(Projektgrundlagen!$I$24,(INDEX('HB-D2 Besondere Lstg Bund'!$A$1:$O$272,G208,12))=TRUE),IF((INDEX('HB-D2 Besondere Lstg Bund'!$A$1:$O$272,G208,9))="",(INDEX('HB-D2 Besondere Lstg Bund'!$A$1:$O$272,G208,7)),0)+(INDEX('HB-D2 Besondere Lstg Bund'!$A$1:$O$272,G208,9)),"")))</f>
        <v/>
      </c>
      <c r="F208" s="1216" t="str">
        <f>IF(AND(Projektgrundlagen!$I$22,(INDEX('StB-D1 Besondere Lstg'!$A$1:$N$250,G208,12))=TRUE),(INDEX('StB-D1 Besondere Lstg'!$A$1:$N$250,G208,10)),IF(AND(Projektgrundlagen!$I$23,(INDEX('HB-D1 Besondere Lstg Land'!$A$1:$O$250,G208,12))=TRUE),(INDEX('HB-D1 Besondere Lstg Land'!$A$1:$O$250,G208,10)),IF(AND(Projektgrundlagen!$I$24,(INDEX('HB-D2 Besondere Lstg Bund'!$A$1:$O$272,G208,12))=TRUE),(INDEX('HB-D2 Besondere Lstg Bund'!$A$1:$O$272,G208,10)),"")))</f>
        <v/>
      </c>
      <c r="G208">
        <v>162</v>
      </c>
      <c r="H208" s="1225"/>
    </row>
    <row r="209" spans="2:8" ht="14.25">
      <c r="B209" t="str">
        <f>IF(AND(Projektgrundlagen!$I$22,(INDEX('StB-D1 Besondere Lstg'!$A$1:$N$250,G209,12))=TRUE),(INDEX('StB-D1 Besondere Lstg'!$A$1:$N$250,G209,3))&amp;" "&amp;(INDEX('StB-D1 Besondere Lstg'!$A$1:$N$250,G209,5))&amp;" "&amp;(INDEX('StB-D1 Besondere Lstg'!$A$1:$N$250,(G209+1),5)),IF(AND(Projektgrundlagen!$I$23,(INDEX('HB-D1 Besondere Lstg Land'!$A$1:$O$250,G209,12))=TRUE),(INDEX('HB-D1 Besondere Lstg Land'!$A$1:$O$250,G209,3))&amp;" "&amp;(INDEX('HB-D1 Besondere Lstg Land'!$A$1:$O$250,G209,5))&amp;" "&amp;(INDEX('HB-D1 Besondere Lstg Land'!$A$1:$O$250,(G209+1),5)),IF(AND(Projektgrundlagen!$I$24,(INDEX('HB-D2 Besondere Lstg Bund'!$A$1:$O$272,G209,12)=TRUE)),(INDEX('HB-D2 Besondere Lstg Bund'!$A$1:$O$272,G209,3))&amp;" "&amp;(INDEX('HB-D2 Besondere Lstg Bund'!$A$1:$O$272,G209,5))&amp;" "&amp;(INDEX('HB-D2 Besondere Lstg Bund'!$A$1:$O$272,(G209+1),5)),"")))</f>
        <v/>
      </c>
      <c r="C209" s="1216" t="str">
        <f>IF(AND(Projektgrundlagen!$I$22,(INDEX('StB-D1 Besondere Lstg'!$A$1:$N$250,G209,12))=TRUE),(INDEX('StB-D1 Besondere Lstg'!$A$1:$N$250,G209,7)),"")</f>
        <v/>
      </c>
      <c r="D209" s="1216" t="str">
        <f>IF(AND(Projektgrundlagen!$I$22,(INDEX('StB-D1 Besondere Lstg'!$A$1:$N$250,G209,12))=TRUE),(INDEX('StB-D1 Besondere Lstg'!$A$1:$N$250,G209,8)),IF(AND(Projektgrundlagen!$I$23,(INDEX('HB-D1 Besondere Lstg Land'!$A$1:$O$250,G209,12))=TRUE),(INDEX('HB-D1 Besondere Lstg Land'!$A$1:$O$250,G209,6)),IF(AND(Projektgrundlagen!$I$24,(INDEX('HB-D2 Besondere Lstg Bund'!$A$1:$O$272,G209,12))=TRUE),(INDEX('HB-D2 Besondere Lstg Bund'!$A$1:$O$272,G209,6)),"")))</f>
        <v/>
      </c>
      <c r="E209" s="1216" t="str">
        <f>IF(AND(Projektgrundlagen!$I$22,(INDEX('StB-D1 Besondere Lstg'!$A$1:$N$250,G209,12))=TRUE),(INDEX('StB-D1 Besondere Lstg'!$A$1:$N$250,G209,9)),IF(AND(Projektgrundlagen!$I$23,(INDEX('HB-D1 Besondere Lstg Land'!$A$1:$O$250,G209,12))=TRUE),IF((INDEX('HB-D1 Besondere Lstg Land'!$A$1:$O$253,G209,9))="",(INDEX('HB-D1 Besondere Lstg Land'!$A$1:$O$253,G209,7)),0)+(INDEX('HB-D1 Besondere Lstg Land'!$A$1:$O$253,G209,9)),IF(AND(Projektgrundlagen!$I$24,(INDEX('HB-D2 Besondere Lstg Bund'!$A$1:$O$272,G209,12))=TRUE),IF((INDEX('HB-D2 Besondere Lstg Bund'!$A$1:$O$272,G209,9))="",(INDEX('HB-D2 Besondere Lstg Bund'!$A$1:$O$272,G209,7)),0)+(INDEX('HB-D2 Besondere Lstg Bund'!$A$1:$O$272,G209,9)),"")))</f>
        <v/>
      </c>
      <c r="F209" s="1216" t="str">
        <f>IF(AND(Projektgrundlagen!$I$22,(INDEX('StB-D1 Besondere Lstg'!$A$1:$N$250,G209,12))=TRUE),(INDEX('StB-D1 Besondere Lstg'!$A$1:$N$250,G209,10)),IF(AND(Projektgrundlagen!$I$23,(INDEX('HB-D1 Besondere Lstg Land'!$A$1:$O$250,G209,12))=TRUE),(INDEX('HB-D1 Besondere Lstg Land'!$A$1:$O$250,G209,10)),IF(AND(Projektgrundlagen!$I$24,(INDEX('HB-D2 Besondere Lstg Bund'!$A$1:$O$272,G209,12))=TRUE),(INDEX('HB-D2 Besondere Lstg Bund'!$A$1:$O$272,G209,10)),"")))</f>
        <v/>
      </c>
      <c r="G209">
        <v>163</v>
      </c>
      <c r="H209" s="1225"/>
    </row>
    <row r="210" spans="2:8" ht="14.25">
      <c r="B210" t="str">
        <f>IF(AND(Projektgrundlagen!$I$22,(INDEX('StB-D1 Besondere Lstg'!$A$1:$N$250,G210,12))=TRUE),(INDEX('StB-D1 Besondere Lstg'!$A$1:$N$250,G210,3))&amp;" "&amp;(INDEX('StB-D1 Besondere Lstg'!$A$1:$N$250,G210,5))&amp;" "&amp;(INDEX('StB-D1 Besondere Lstg'!$A$1:$N$250,(G210+1),5)),IF(AND(Projektgrundlagen!$I$23,(INDEX('HB-D1 Besondere Lstg Land'!$A$1:$O$250,G210,12))=TRUE),(INDEX('HB-D1 Besondere Lstg Land'!$A$1:$O$250,G210,3))&amp;" "&amp;(INDEX('HB-D1 Besondere Lstg Land'!$A$1:$O$250,G210,5))&amp;" "&amp;(INDEX('HB-D1 Besondere Lstg Land'!$A$1:$O$250,(G210+1),5)),IF(AND(Projektgrundlagen!$I$24,(INDEX('HB-D2 Besondere Lstg Bund'!$A$1:$O$272,G210,12)=TRUE)),(INDEX('HB-D2 Besondere Lstg Bund'!$A$1:$O$272,G210,3))&amp;" "&amp;(INDEX('HB-D2 Besondere Lstg Bund'!$A$1:$O$272,G210,5))&amp;" "&amp;(INDEX('HB-D2 Besondere Lstg Bund'!$A$1:$O$272,(G210+1),5)),"")))</f>
        <v/>
      </c>
      <c r="C210" s="1216" t="str">
        <f>IF(AND(Projektgrundlagen!$I$22,(INDEX('StB-D1 Besondere Lstg'!$A$1:$N$250,G210,12))=TRUE),(INDEX('StB-D1 Besondere Lstg'!$A$1:$N$250,G210,7)),"")</f>
        <v/>
      </c>
      <c r="D210" s="1216" t="str">
        <f>IF(AND(Projektgrundlagen!$I$22,(INDEX('StB-D1 Besondere Lstg'!$A$1:$N$250,G210,12))=TRUE),(INDEX('StB-D1 Besondere Lstg'!$A$1:$N$250,G210,8)),IF(AND(Projektgrundlagen!$I$23,(INDEX('HB-D1 Besondere Lstg Land'!$A$1:$O$250,G210,12))=TRUE),(INDEX('HB-D1 Besondere Lstg Land'!$A$1:$O$250,G210,6)),IF(AND(Projektgrundlagen!$I$24,(INDEX('HB-D2 Besondere Lstg Bund'!$A$1:$O$272,G210,12))=TRUE),(INDEX('HB-D2 Besondere Lstg Bund'!$A$1:$O$272,G210,6)),"")))</f>
        <v/>
      </c>
      <c r="E210" s="1216" t="str">
        <f>IF(AND(Projektgrundlagen!$I$22,(INDEX('StB-D1 Besondere Lstg'!$A$1:$N$250,G210,12))=TRUE),(INDEX('StB-D1 Besondere Lstg'!$A$1:$N$250,G210,9)),IF(AND(Projektgrundlagen!$I$23,(INDEX('HB-D1 Besondere Lstg Land'!$A$1:$O$250,G210,12))=TRUE),IF((INDEX('HB-D1 Besondere Lstg Land'!$A$1:$O$253,G210,9))="",(INDEX('HB-D1 Besondere Lstg Land'!$A$1:$O$253,G210,7)),0)+(INDEX('HB-D1 Besondere Lstg Land'!$A$1:$O$253,G210,9)),IF(AND(Projektgrundlagen!$I$24,(INDEX('HB-D2 Besondere Lstg Bund'!$A$1:$O$272,G210,12))=TRUE),IF((INDEX('HB-D2 Besondere Lstg Bund'!$A$1:$O$272,G210,9))="",(INDEX('HB-D2 Besondere Lstg Bund'!$A$1:$O$272,G210,7)),0)+(INDEX('HB-D2 Besondere Lstg Bund'!$A$1:$O$272,G210,9)),"")))</f>
        <v/>
      </c>
      <c r="F210" s="1216" t="str">
        <f>IF(AND(Projektgrundlagen!$I$22,(INDEX('StB-D1 Besondere Lstg'!$A$1:$N$250,G210,12))=TRUE),(INDEX('StB-D1 Besondere Lstg'!$A$1:$N$250,G210,10)),IF(AND(Projektgrundlagen!$I$23,(INDEX('HB-D1 Besondere Lstg Land'!$A$1:$O$250,G210,12))=TRUE),(INDEX('HB-D1 Besondere Lstg Land'!$A$1:$O$250,G210,10)),IF(AND(Projektgrundlagen!$I$24,(INDEX('HB-D2 Besondere Lstg Bund'!$A$1:$O$272,G210,12))=TRUE),(INDEX('HB-D2 Besondere Lstg Bund'!$A$1:$O$272,G210,10)),"")))</f>
        <v/>
      </c>
      <c r="G210">
        <v>164</v>
      </c>
      <c r="H210" s="1225"/>
    </row>
    <row r="211" spans="2:8" ht="14.25">
      <c r="B211" t="str">
        <f>IF(AND(Projektgrundlagen!$I$22,(INDEX('StB-D1 Besondere Lstg'!$A$1:$N$250,G211,12))=TRUE),(INDEX('StB-D1 Besondere Lstg'!$A$1:$N$250,G211,3))&amp;" "&amp;(INDEX('StB-D1 Besondere Lstg'!$A$1:$N$250,G211,5))&amp;" "&amp;(INDEX('StB-D1 Besondere Lstg'!$A$1:$N$250,(G211+1),5)),IF(AND(Projektgrundlagen!$I$23,(INDEX('HB-D1 Besondere Lstg Land'!$A$1:$O$250,G211,12))=TRUE),(INDEX('HB-D1 Besondere Lstg Land'!$A$1:$O$250,G211,3))&amp;" "&amp;(INDEX('HB-D1 Besondere Lstg Land'!$A$1:$O$250,G211,5))&amp;" "&amp;(INDEX('HB-D1 Besondere Lstg Land'!$A$1:$O$250,(G211+1),5)),IF(AND(Projektgrundlagen!$I$24,(INDEX('HB-D2 Besondere Lstg Bund'!$A$1:$O$272,G211,12)=TRUE)),(INDEX('HB-D2 Besondere Lstg Bund'!$A$1:$O$272,G211,3))&amp;" "&amp;(INDEX('HB-D2 Besondere Lstg Bund'!$A$1:$O$272,G211,5))&amp;" "&amp;(INDEX('HB-D2 Besondere Lstg Bund'!$A$1:$O$272,(G211+1),5)),"")))</f>
        <v/>
      </c>
      <c r="C211" s="1216" t="str">
        <f>IF(AND(Projektgrundlagen!$I$22,(INDEX('StB-D1 Besondere Lstg'!$A$1:$N$250,G211,12))=TRUE),(INDEX('StB-D1 Besondere Lstg'!$A$1:$N$250,G211,7)),"")</f>
        <v/>
      </c>
      <c r="D211" s="1216" t="str">
        <f>IF(AND(Projektgrundlagen!$I$22,(INDEX('StB-D1 Besondere Lstg'!$A$1:$N$250,G211,12))=TRUE),(INDEX('StB-D1 Besondere Lstg'!$A$1:$N$250,G211,8)),IF(AND(Projektgrundlagen!$I$23,(INDEX('HB-D1 Besondere Lstg Land'!$A$1:$O$250,G211,12))=TRUE),(INDEX('HB-D1 Besondere Lstg Land'!$A$1:$O$250,G211,6)),IF(AND(Projektgrundlagen!$I$24,(INDEX('HB-D2 Besondere Lstg Bund'!$A$1:$O$272,G211,12))=TRUE),(INDEX('HB-D2 Besondere Lstg Bund'!$A$1:$O$272,G211,6)),"")))</f>
        <v/>
      </c>
      <c r="E211" s="1216" t="str">
        <f>IF(AND(Projektgrundlagen!$I$22,(INDEX('StB-D1 Besondere Lstg'!$A$1:$N$250,G211,12))=TRUE),(INDEX('StB-D1 Besondere Lstg'!$A$1:$N$250,G211,9)),IF(AND(Projektgrundlagen!$I$23,(INDEX('HB-D1 Besondere Lstg Land'!$A$1:$O$250,G211,12))=TRUE),IF((INDEX('HB-D1 Besondere Lstg Land'!$A$1:$O$253,G211,9))="",(INDEX('HB-D1 Besondere Lstg Land'!$A$1:$O$253,G211,7)),0)+(INDEX('HB-D1 Besondere Lstg Land'!$A$1:$O$253,G211,9)),IF(AND(Projektgrundlagen!$I$24,(INDEX('HB-D2 Besondere Lstg Bund'!$A$1:$O$272,G211,12))=TRUE),IF((INDEX('HB-D2 Besondere Lstg Bund'!$A$1:$O$272,G211,9))="",(INDEX('HB-D2 Besondere Lstg Bund'!$A$1:$O$272,G211,7)),0)+(INDEX('HB-D2 Besondere Lstg Bund'!$A$1:$O$272,G211,9)),"")))</f>
        <v/>
      </c>
      <c r="F211" s="1216" t="str">
        <f>IF(AND(Projektgrundlagen!$I$22,(INDEX('StB-D1 Besondere Lstg'!$A$1:$N$250,G211,12))=TRUE),(INDEX('StB-D1 Besondere Lstg'!$A$1:$N$250,G211,10)),IF(AND(Projektgrundlagen!$I$23,(INDEX('HB-D1 Besondere Lstg Land'!$A$1:$O$250,G211,12))=TRUE),(INDEX('HB-D1 Besondere Lstg Land'!$A$1:$O$250,G211,10)),IF(AND(Projektgrundlagen!$I$24,(INDEX('HB-D2 Besondere Lstg Bund'!$A$1:$O$272,G211,12))=TRUE),(INDEX('HB-D2 Besondere Lstg Bund'!$A$1:$O$272,G211,10)),"")))</f>
        <v/>
      </c>
      <c r="G211">
        <v>165</v>
      </c>
      <c r="H211" s="1225"/>
    </row>
    <row r="212" spans="2:8" ht="14.25">
      <c r="B212" t="str">
        <f>IF(AND(Projektgrundlagen!$I$22,(INDEX('StB-D1 Besondere Lstg'!$A$1:$N$250,G212,12))=TRUE),(INDEX('StB-D1 Besondere Lstg'!$A$1:$N$250,G212,3))&amp;" "&amp;(INDEX('StB-D1 Besondere Lstg'!$A$1:$N$250,G212,5))&amp;" "&amp;(INDEX('StB-D1 Besondere Lstg'!$A$1:$N$250,(G212+1),5)),IF(AND(Projektgrundlagen!$I$23,(INDEX('HB-D1 Besondere Lstg Land'!$A$1:$O$250,G212,12))=TRUE),(INDEX('HB-D1 Besondere Lstg Land'!$A$1:$O$250,G212,3))&amp;" "&amp;(INDEX('HB-D1 Besondere Lstg Land'!$A$1:$O$250,G212,5))&amp;" "&amp;(INDEX('HB-D1 Besondere Lstg Land'!$A$1:$O$250,(G212+1),5)),IF(AND(Projektgrundlagen!$I$24,(INDEX('HB-D2 Besondere Lstg Bund'!$A$1:$O$272,G212,12)=TRUE)),(INDEX('HB-D2 Besondere Lstg Bund'!$A$1:$O$272,G212,3))&amp;" "&amp;(INDEX('HB-D2 Besondere Lstg Bund'!$A$1:$O$272,G212,5))&amp;" "&amp;(INDEX('HB-D2 Besondere Lstg Bund'!$A$1:$O$272,(G212+1),5)),"")))</f>
        <v/>
      </c>
      <c r="C212" s="1216" t="str">
        <f>IF(AND(Projektgrundlagen!$I$22,(INDEX('StB-D1 Besondere Lstg'!$A$1:$N$250,G212,12))=TRUE),(INDEX('StB-D1 Besondere Lstg'!$A$1:$N$250,G212,7)),"")</f>
        <v/>
      </c>
      <c r="D212" s="1216" t="str">
        <f>IF(AND(Projektgrundlagen!$I$22,(INDEX('StB-D1 Besondere Lstg'!$A$1:$N$250,G212,12))=TRUE),(INDEX('StB-D1 Besondere Lstg'!$A$1:$N$250,G212,8)),IF(AND(Projektgrundlagen!$I$23,(INDEX('HB-D1 Besondere Lstg Land'!$A$1:$O$250,G212,12))=TRUE),(INDEX('HB-D1 Besondere Lstg Land'!$A$1:$O$250,G212,6)),IF(AND(Projektgrundlagen!$I$24,(INDEX('HB-D2 Besondere Lstg Bund'!$A$1:$O$272,G212,12))=TRUE),(INDEX('HB-D2 Besondere Lstg Bund'!$A$1:$O$272,G212,6)),"")))</f>
        <v/>
      </c>
      <c r="E212" s="1216" t="str">
        <f>IF(AND(Projektgrundlagen!$I$22,(INDEX('StB-D1 Besondere Lstg'!$A$1:$N$250,G212,12))=TRUE),(INDEX('StB-D1 Besondere Lstg'!$A$1:$N$250,G212,9)),IF(AND(Projektgrundlagen!$I$23,(INDEX('HB-D1 Besondere Lstg Land'!$A$1:$O$250,G212,12))=TRUE),IF((INDEX('HB-D1 Besondere Lstg Land'!$A$1:$O$253,G212,9))="",(INDEX('HB-D1 Besondere Lstg Land'!$A$1:$O$253,G212,7)),0)+(INDEX('HB-D1 Besondere Lstg Land'!$A$1:$O$253,G212,9)),IF(AND(Projektgrundlagen!$I$24,(INDEX('HB-D2 Besondere Lstg Bund'!$A$1:$O$272,G212,12))=TRUE),IF((INDEX('HB-D2 Besondere Lstg Bund'!$A$1:$O$272,G212,9))="",(INDEX('HB-D2 Besondere Lstg Bund'!$A$1:$O$272,G212,7)),0)+(INDEX('HB-D2 Besondere Lstg Bund'!$A$1:$O$272,G212,9)),"")))</f>
        <v/>
      </c>
      <c r="F212" s="1216" t="str">
        <f>IF(AND(Projektgrundlagen!$I$22,(INDEX('StB-D1 Besondere Lstg'!$A$1:$N$250,G212,12))=TRUE),(INDEX('StB-D1 Besondere Lstg'!$A$1:$N$250,G212,10)),IF(AND(Projektgrundlagen!$I$23,(INDEX('HB-D1 Besondere Lstg Land'!$A$1:$O$250,G212,12))=TRUE),(INDEX('HB-D1 Besondere Lstg Land'!$A$1:$O$250,G212,10)),IF(AND(Projektgrundlagen!$I$24,(INDEX('HB-D2 Besondere Lstg Bund'!$A$1:$O$272,G212,12))=TRUE),(INDEX('HB-D2 Besondere Lstg Bund'!$A$1:$O$272,G212,10)),"")))</f>
        <v/>
      </c>
      <c r="G212">
        <v>166</v>
      </c>
      <c r="H212" s="1225"/>
    </row>
    <row r="213" spans="2:8" ht="14.25">
      <c r="B213" t="str">
        <f>IF(AND(Projektgrundlagen!$I$22,(INDEX('StB-D1 Besondere Lstg'!$A$1:$N$250,G213,12))=TRUE),(INDEX('StB-D1 Besondere Lstg'!$A$1:$N$250,G213,3))&amp;" "&amp;(INDEX('StB-D1 Besondere Lstg'!$A$1:$N$250,G213,5))&amp;" "&amp;(INDEX('StB-D1 Besondere Lstg'!$A$1:$N$250,(G213+1),5)),IF(AND(Projektgrundlagen!$I$23,(INDEX('HB-D1 Besondere Lstg Land'!$A$1:$O$250,G213,12))=TRUE),(INDEX('HB-D1 Besondere Lstg Land'!$A$1:$O$250,G213,3))&amp;" "&amp;(INDEX('HB-D1 Besondere Lstg Land'!$A$1:$O$250,G213,5))&amp;" "&amp;(INDEX('HB-D1 Besondere Lstg Land'!$A$1:$O$250,(G213+1),5)),IF(AND(Projektgrundlagen!$I$24,(INDEX('HB-D2 Besondere Lstg Bund'!$A$1:$O$272,G213,12)=TRUE)),(INDEX('HB-D2 Besondere Lstg Bund'!$A$1:$O$272,G213,3))&amp;" "&amp;(INDEX('HB-D2 Besondere Lstg Bund'!$A$1:$O$272,G213,5))&amp;" "&amp;(INDEX('HB-D2 Besondere Lstg Bund'!$A$1:$O$272,(G213+1),5)),"")))</f>
        <v/>
      </c>
      <c r="C213" s="1216" t="str">
        <f>IF(AND(Projektgrundlagen!$I$22,(INDEX('StB-D1 Besondere Lstg'!$A$1:$N$250,G213,12))=TRUE),(INDEX('StB-D1 Besondere Lstg'!$A$1:$N$250,G213,7)),"")</f>
        <v/>
      </c>
      <c r="D213" s="1216" t="str">
        <f>IF(AND(Projektgrundlagen!$I$22,(INDEX('StB-D1 Besondere Lstg'!$A$1:$N$250,G213,12))=TRUE),(INDEX('StB-D1 Besondere Lstg'!$A$1:$N$250,G213,8)),IF(AND(Projektgrundlagen!$I$23,(INDEX('HB-D1 Besondere Lstg Land'!$A$1:$O$250,G213,12))=TRUE),(INDEX('HB-D1 Besondere Lstg Land'!$A$1:$O$250,G213,6)),IF(AND(Projektgrundlagen!$I$24,(INDEX('HB-D2 Besondere Lstg Bund'!$A$1:$O$272,G213,12))=TRUE),(INDEX('HB-D2 Besondere Lstg Bund'!$A$1:$O$272,G213,6)),"")))</f>
        <v/>
      </c>
      <c r="E213" s="1216" t="str">
        <f>IF(AND(Projektgrundlagen!$I$22,(INDEX('StB-D1 Besondere Lstg'!$A$1:$N$250,G213,12))=TRUE),(INDEX('StB-D1 Besondere Lstg'!$A$1:$N$250,G213,9)),IF(AND(Projektgrundlagen!$I$23,(INDEX('HB-D1 Besondere Lstg Land'!$A$1:$O$250,G213,12))=TRUE),IF((INDEX('HB-D1 Besondere Lstg Land'!$A$1:$O$253,G213,9))="",(INDEX('HB-D1 Besondere Lstg Land'!$A$1:$O$253,G213,7)),0)+(INDEX('HB-D1 Besondere Lstg Land'!$A$1:$O$253,G213,9)),IF(AND(Projektgrundlagen!$I$24,(INDEX('HB-D2 Besondere Lstg Bund'!$A$1:$O$272,G213,12))=TRUE),IF((INDEX('HB-D2 Besondere Lstg Bund'!$A$1:$O$272,G213,9))="",(INDEX('HB-D2 Besondere Lstg Bund'!$A$1:$O$272,G213,7)),0)+(INDEX('HB-D2 Besondere Lstg Bund'!$A$1:$O$272,G213,9)),"")))</f>
        <v/>
      </c>
      <c r="F213" s="1216" t="str">
        <f>IF(AND(Projektgrundlagen!$I$22,(INDEX('StB-D1 Besondere Lstg'!$A$1:$N$250,G213,12))=TRUE),(INDEX('StB-D1 Besondere Lstg'!$A$1:$N$250,G213,10)),IF(AND(Projektgrundlagen!$I$23,(INDEX('HB-D1 Besondere Lstg Land'!$A$1:$O$250,G213,12))=TRUE),(INDEX('HB-D1 Besondere Lstg Land'!$A$1:$O$250,G213,10)),IF(AND(Projektgrundlagen!$I$24,(INDEX('HB-D2 Besondere Lstg Bund'!$A$1:$O$272,G213,12))=TRUE),(INDEX('HB-D2 Besondere Lstg Bund'!$A$1:$O$272,G213,10)),"")))</f>
        <v/>
      </c>
      <c r="G213">
        <v>167</v>
      </c>
      <c r="H213" s="1225"/>
    </row>
    <row r="214" spans="2:8" ht="14.25">
      <c r="B214" t="str">
        <f>IF(AND(Projektgrundlagen!$I$22,(INDEX('StB-D1 Besondere Lstg'!$A$1:$N$250,G214,12))=TRUE),(INDEX('StB-D1 Besondere Lstg'!$A$1:$N$250,G214,3))&amp;" "&amp;(INDEX('StB-D1 Besondere Lstg'!$A$1:$N$250,G214,5))&amp;" "&amp;(INDEX('StB-D1 Besondere Lstg'!$A$1:$N$250,(G214+1),5)),IF(AND(Projektgrundlagen!$I$23,(INDEX('HB-D1 Besondere Lstg Land'!$A$1:$O$250,G214,12))=TRUE),(INDEX('HB-D1 Besondere Lstg Land'!$A$1:$O$250,G214,3))&amp;" "&amp;(INDEX('HB-D1 Besondere Lstg Land'!$A$1:$O$250,G214,5))&amp;" "&amp;(INDEX('HB-D1 Besondere Lstg Land'!$A$1:$O$250,(G214+1),5)),IF(AND(Projektgrundlagen!$I$24,(INDEX('HB-D2 Besondere Lstg Bund'!$A$1:$O$272,G214,12)=TRUE)),(INDEX('HB-D2 Besondere Lstg Bund'!$A$1:$O$272,G214,3))&amp;" "&amp;(INDEX('HB-D2 Besondere Lstg Bund'!$A$1:$O$272,G214,5))&amp;" "&amp;(INDEX('HB-D2 Besondere Lstg Bund'!$A$1:$O$272,(G214+1),5)),"")))</f>
        <v/>
      </c>
      <c r="C214" s="1216" t="str">
        <f>IF(AND(Projektgrundlagen!$I$22,(INDEX('StB-D1 Besondere Lstg'!$A$1:$N$250,G214,12))=TRUE),(INDEX('StB-D1 Besondere Lstg'!$A$1:$N$250,G214,7)),"")</f>
        <v/>
      </c>
      <c r="D214" s="1216" t="str">
        <f>IF(AND(Projektgrundlagen!$I$22,(INDEX('StB-D1 Besondere Lstg'!$A$1:$N$250,G214,12))=TRUE),(INDEX('StB-D1 Besondere Lstg'!$A$1:$N$250,G214,8)),IF(AND(Projektgrundlagen!$I$23,(INDEX('HB-D1 Besondere Lstg Land'!$A$1:$O$250,G214,12))=TRUE),(INDEX('HB-D1 Besondere Lstg Land'!$A$1:$O$250,G214,6)),IF(AND(Projektgrundlagen!$I$24,(INDEX('HB-D2 Besondere Lstg Bund'!$A$1:$O$272,G214,12))=TRUE),(INDEX('HB-D2 Besondere Lstg Bund'!$A$1:$O$272,G214,6)),"")))</f>
        <v/>
      </c>
      <c r="E214" s="1216" t="str">
        <f>IF(AND(Projektgrundlagen!$I$22,(INDEX('StB-D1 Besondere Lstg'!$A$1:$N$250,G214,12))=TRUE),(INDEX('StB-D1 Besondere Lstg'!$A$1:$N$250,G214,9)),IF(AND(Projektgrundlagen!$I$23,(INDEX('HB-D1 Besondere Lstg Land'!$A$1:$O$250,G214,12))=TRUE),IF((INDEX('HB-D1 Besondere Lstg Land'!$A$1:$O$253,G214,9))="",(INDEX('HB-D1 Besondere Lstg Land'!$A$1:$O$253,G214,7)),0)+(INDEX('HB-D1 Besondere Lstg Land'!$A$1:$O$253,G214,9)),IF(AND(Projektgrundlagen!$I$24,(INDEX('HB-D2 Besondere Lstg Bund'!$A$1:$O$272,G214,12))=TRUE),IF((INDEX('HB-D2 Besondere Lstg Bund'!$A$1:$O$272,G214,9))="",(INDEX('HB-D2 Besondere Lstg Bund'!$A$1:$O$272,G214,7)),0)+(INDEX('HB-D2 Besondere Lstg Bund'!$A$1:$O$272,G214,9)),"")))</f>
        <v/>
      </c>
      <c r="F214" s="1216" t="str">
        <f>IF(AND(Projektgrundlagen!$I$22,(INDEX('StB-D1 Besondere Lstg'!$A$1:$N$250,G214,12))=TRUE),(INDEX('StB-D1 Besondere Lstg'!$A$1:$N$250,G214,10)),IF(AND(Projektgrundlagen!$I$23,(INDEX('HB-D1 Besondere Lstg Land'!$A$1:$O$250,G214,12))=TRUE),(INDEX('HB-D1 Besondere Lstg Land'!$A$1:$O$250,G214,10)),IF(AND(Projektgrundlagen!$I$24,(INDEX('HB-D2 Besondere Lstg Bund'!$A$1:$O$272,G214,12))=TRUE),(INDEX('HB-D2 Besondere Lstg Bund'!$A$1:$O$272,G214,10)),"")))</f>
        <v/>
      </c>
      <c r="G214">
        <v>168</v>
      </c>
      <c r="H214" s="1225"/>
    </row>
    <row r="215" spans="2:8" ht="14.25">
      <c r="B215" t="str">
        <f>IF(AND(Projektgrundlagen!$I$22,(INDEX('StB-D1 Besondere Lstg'!$A$1:$N$250,G215,12))=TRUE),(INDEX('StB-D1 Besondere Lstg'!$A$1:$N$250,G215,3))&amp;" "&amp;(INDEX('StB-D1 Besondere Lstg'!$A$1:$N$250,G215,5))&amp;" "&amp;(INDEX('StB-D1 Besondere Lstg'!$A$1:$N$250,(G215+1),5)),IF(AND(Projektgrundlagen!$I$23,(INDEX('HB-D1 Besondere Lstg Land'!$A$1:$O$250,G215,12))=TRUE),(INDEX('HB-D1 Besondere Lstg Land'!$A$1:$O$250,G215,3))&amp;" "&amp;(INDEX('HB-D1 Besondere Lstg Land'!$A$1:$O$250,G215,5))&amp;" "&amp;(INDEX('HB-D1 Besondere Lstg Land'!$A$1:$O$250,(G215+1),5)),IF(AND(Projektgrundlagen!$I$24,(INDEX('HB-D2 Besondere Lstg Bund'!$A$1:$O$272,G215,12)=TRUE)),(INDEX('HB-D2 Besondere Lstg Bund'!$A$1:$O$272,G215,3))&amp;" "&amp;(INDEX('HB-D2 Besondere Lstg Bund'!$A$1:$O$272,G215,5))&amp;" "&amp;(INDEX('HB-D2 Besondere Lstg Bund'!$A$1:$O$272,(G215+1),5)),"")))</f>
        <v/>
      </c>
      <c r="C215" s="1216" t="str">
        <f>IF(AND(Projektgrundlagen!$I$22,(INDEX('StB-D1 Besondere Lstg'!$A$1:$N$250,G215,12))=TRUE),(INDEX('StB-D1 Besondere Lstg'!$A$1:$N$250,G215,7)),"")</f>
        <v/>
      </c>
      <c r="D215" s="1216" t="str">
        <f>IF(AND(Projektgrundlagen!$I$22,(INDEX('StB-D1 Besondere Lstg'!$A$1:$N$250,G215,12))=TRUE),(INDEX('StB-D1 Besondere Lstg'!$A$1:$N$250,G215,8)),IF(AND(Projektgrundlagen!$I$23,(INDEX('HB-D1 Besondere Lstg Land'!$A$1:$O$250,G215,12))=TRUE),(INDEX('HB-D1 Besondere Lstg Land'!$A$1:$O$250,G215,6)),IF(AND(Projektgrundlagen!$I$24,(INDEX('HB-D2 Besondere Lstg Bund'!$A$1:$O$272,G215,12))=TRUE),(INDEX('HB-D2 Besondere Lstg Bund'!$A$1:$O$272,G215,6)),"")))</f>
        <v/>
      </c>
      <c r="E215" s="1216" t="str">
        <f>IF(AND(Projektgrundlagen!$I$22,(INDEX('StB-D1 Besondere Lstg'!$A$1:$N$250,G215,12))=TRUE),(INDEX('StB-D1 Besondere Lstg'!$A$1:$N$250,G215,9)),IF(AND(Projektgrundlagen!$I$23,(INDEX('HB-D1 Besondere Lstg Land'!$A$1:$O$250,G215,12))=TRUE),IF((INDEX('HB-D1 Besondere Lstg Land'!$A$1:$O$253,G215,9))="",(INDEX('HB-D1 Besondere Lstg Land'!$A$1:$O$253,G215,7)),0)+(INDEX('HB-D1 Besondere Lstg Land'!$A$1:$O$253,G215,9)),IF(AND(Projektgrundlagen!$I$24,(INDEX('HB-D2 Besondere Lstg Bund'!$A$1:$O$272,G215,12))=TRUE),IF((INDEX('HB-D2 Besondere Lstg Bund'!$A$1:$O$272,G215,9))="",(INDEX('HB-D2 Besondere Lstg Bund'!$A$1:$O$272,G215,7)),0)+(INDEX('HB-D2 Besondere Lstg Bund'!$A$1:$O$272,G215,9)),"")))</f>
        <v/>
      </c>
      <c r="F215" s="1216" t="str">
        <f>IF(AND(Projektgrundlagen!$I$22,(INDEX('StB-D1 Besondere Lstg'!$A$1:$N$250,G215,12))=TRUE),(INDEX('StB-D1 Besondere Lstg'!$A$1:$N$250,G215,10)),IF(AND(Projektgrundlagen!$I$23,(INDEX('HB-D1 Besondere Lstg Land'!$A$1:$O$250,G215,12))=TRUE),(INDEX('HB-D1 Besondere Lstg Land'!$A$1:$O$250,G215,10)),IF(AND(Projektgrundlagen!$I$24,(INDEX('HB-D2 Besondere Lstg Bund'!$A$1:$O$272,G215,12))=TRUE),(INDEX('HB-D2 Besondere Lstg Bund'!$A$1:$O$272,G215,10)),"")))</f>
        <v/>
      </c>
      <c r="G215">
        <v>169</v>
      </c>
      <c r="H215" s="1225"/>
    </row>
    <row r="216" spans="2:8" ht="14.25">
      <c r="B216" t="str">
        <f>IF(AND(Projektgrundlagen!$I$22,(INDEX('StB-D1 Besondere Lstg'!$A$1:$N$250,G216,12))=TRUE),(INDEX('StB-D1 Besondere Lstg'!$A$1:$N$250,G216,3))&amp;" "&amp;(INDEX('StB-D1 Besondere Lstg'!$A$1:$N$250,G216,5))&amp;" "&amp;(INDEX('StB-D1 Besondere Lstg'!$A$1:$N$250,(G216+1),5)),IF(AND(Projektgrundlagen!$I$23,(INDEX('HB-D1 Besondere Lstg Land'!$A$1:$O$250,G216,12))=TRUE),(INDEX('HB-D1 Besondere Lstg Land'!$A$1:$O$250,G216,3))&amp;" "&amp;(INDEX('HB-D1 Besondere Lstg Land'!$A$1:$O$250,G216,5))&amp;" "&amp;(INDEX('HB-D1 Besondere Lstg Land'!$A$1:$O$250,(G216+1),5)),IF(AND(Projektgrundlagen!$I$24,(INDEX('HB-D2 Besondere Lstg Bund'!$A$1:$O$272,G216,12)=TRUE)),(INDEX('HB-D2 Besondere Lstg Bund'!$A$1:$O$272,G216,3))&amp;" "&amp;(INDEX('HB-D2 Besondere Lstg Bund'!$A$1:$O$272,G216,5))&amp;" "&amp;(INDEX('HB-D2 Besondere Lstg Bund'!$A$1:$O$272,(G216+1),5)),"")))</f>
        <v/>
      </c>
      <c r="C216" s="1216" t="str">
        <f>IF(AND(Projektgrundlagen!$I$22,(INDEX('StB-D1 Besondere Lstg'!$A$1:$N$250,G216,12))=TRUE),(INDEX('StB-D1 Besondere Lstg'!$A$1:$N$250,G216,7)),"")</f>
        <v/>
      </c>
      <c r="D216" s="1216" t="str">
        <f>IF(AND(Projektgrundlagen!$I$22,(INDEX('StB-D1 Besondere Lstg'!$A$1:$N$250,G216,12))=TRUE),(INDEX('StB-D1 Besondere Lstg'!$A$1:$N$250,G216,8)),IF(AND(Projektgrundlagen!$I$23,(INDEX('HB-D1 Besondere Lstg Land'!$A$1:$O$250,G216,12))=TRUE),(INDEX('HB-D1 Besondere Lstg Land'!$A$1:$O$250,G216,6)),IF(AND(Projektgrundlagen!$I$24,(INDEX('HB-D2 Besondere Lstg Bund'!$A$1:$O$272,G216,12))=TRUE),(INDEX('HB-D2 Besondere Lstg Bund'!$A$1:$O$272,G216,6)),"")))</f>
        <v/>
      </c>
      <c r="E216" s="1216" t="str">
        <f>IF(AND(Projektgrundlagen!$I$22,(INDEX('StB-D1 Besondere Lstg'!$A$1:$N$250,G216,12))=TRUE),(INDEX('StB-D1 Besondere Lstg'!$A$1:$N$250,G216,9)),IF(AND(Projektgrundlagen!$I$23,(INDEX('HB-D1 Besondere Lstg Land'!$A$1:$O$250,G216,12))=TRUE),IF((INDEX('HB-D1 Besondere Lstg Land'!$A$1:$O$253,G216,9))="",(INDEX('HB-D1 Besondere Lstg Land'!$A$1:$O$253,G216,7)),0)+(INDEX('HB-D1 Besondere Lstg Land'!$A$1:$O$253,G216,9)),IF(AND(Projektgrundlagen!$I$24,(INDEX('HB-D2 Besondere Lstg Bund'!$A$1:$O$272,G216,12))=TRUE),IF((INDEX('HB-D2 Besondere Lstg Bund'!$A$1:$O$272,G216,9))="",(INDEX('HB-D2 Besondere Lstg Bund'!$A$1:$O$272,G216,7)),0)+(INDEX('HB-D2 Besondere Lstg Bund'!$A$1:$O$272,G216,9)),"")))</f>
        <v/>
      </c>
      <c r="F216" s="1216" t="str">
        <f>IF(AND(Projektgrundlagen!$I$22,(INDEX('StB-D1 Besondere Lstg'!$A$1:$N$250,G216,12))=TRUE),(INDEX('StB-D1 Besondere Lstg'!$A$1:$N$250,G216,10)),IF(AND(Projektgrundlagen!$I$23,(INDEX('HB-D1 Besondere Lstg Land'!$A$1:$O$250,G216,12))=TRUE),(INDEX('HB-D1 Besondere Lstg Land'!$A$1:$O$250,G216,10)),IF(AND(Projektgrundlagen!$I$24,(INDEX('HB-D2 Besondere Lstg Bund'!$A$1:$O$272,G216,12))=TRUE),(INDEX('HB-D2 Besondere Lstg Bund'!$A$1:$O$272,G216,10)),"")))</f>
        <v/>
      </c>
      <c r="G216">
        <v>170</v>
      </c>
      <c r="H216" s="1225"/>
    </row>
    <row r="217" spans="2:8" ht="14.25">
      <c r="B217" t="str">
        <f>IF(AND(Projektgrundlagen!$I$22,(INDEX('StB-D1 Besondere Lstg'!$A$1:$N$250,G217,12))=TRUE),(INDEX('StB-D1 Besondere Lstg'!$A$1:$N$250,G217,3))&amp;" "&amp;(INDEX('StB-D1 Besondere Lstg'!$A$1:$N$250,G217,5))&amp;" "&amp;(INDEX('StB-D1 Besondere Lstg'!$A$1:$N$250,(G217+1),5)),IF(AND(Projektgrundlagen!$I$23,(INDEX('HB-D1 Besondere Lstg Land'!$A$1:$O$250,G217,12))=TRUE),(INDEX('HB-D1 Besondere Lstg Land'!$A$1:$O$250,G217,3))&amp;" "&amp;(INDEX('HB-D1 Besondere Lstg Land'!$A$1:$O$250,G217,5))&amp;" "&amp;(INDEX('HB-D1 Besondere Lstg Land'!$A$1:$O$250,(G217+1),5)),IF(AND(Projektgrundlagen!$I$24,(INDEX('HB-D2 Besondere Lstg Bund'!$A$1:$O$272,G217,12)=TRUE)),(INDEX('HB-D2 Besondere Lstg Bund'!$A$1:$O$272,G217,3))&amp;" "&amp;(INDEX('HB-D2 Besondere Lstg Bund'!$A$1:$O$272,G217,5))&amp;" "&amp;(INDEX('HB-D2 Besondere Lstg Bund'!$A$1:$O$272,(G217+1),5)),"")))</f>
        <v/>
      </c>
      <c r="C217" s="1216" t="str">
        <f>IF(AND(Projektgrundlagen!$I$22,(INDEX('StB-D1 Besondere Lstg'!$A$1:$N$250,G217,12))=TRUE),(INDEX('StB-D1 Besondere Lstg'!$A$1:$N$250,G217,7)),"")</f>
        <v/>
      </c>
      <c r="D217" s="1216" t="str">
        <f>IF(AND(Projektgrundlagen!$I$22,(INDEX('StB-D1 Besondere Lstg'!$A$1:$N$250,G217,12))=TRUE),(INDEX('StB-D1 Besondere Lstg'!$A$1:$N$250,G217,8)),IF(AND(Projektgrundlagen!$I$23,(INDEX('HB-D1 Besondere Lstg Land'!$A$1:$O$250,G217,12))=TRUE),(INDEX('HB-D1 Besondere Lstg Land'!$A$1:$O$250,G217,6)),IF(AND(Projektgrundlagen!$I$24,(INDEX('HB-D2 Besondere Lstg Bund'!$A$1:$O$272,G217,12))=TRUE),(INDEX('HB-D2 Besondere Lstg Bund'!$A$1:$O$272,G217,6)),"")))</f>
        <v/>
      </c>
      <c r="E217" s="1216" t="str">
        <f>IF(AND(Projektgrundlagen!$I$22,(INDEX('StB-D1 Besondere Lstg'!$A$1:$N$250,G217,12))=TRUE),(INDEX('StB-D1 Besondere Lstg'!$A$1:$N$250,G217,9)),IF(AND(Projektgrundlagen!$I$23,(INDEX('HB-D1 Besondere Lstg Land'!$A$1:$O$250,G217,12))=TRUE),IF((INDEX('HB-D1 Besondere Lstg Land'!$A$1:$O$253,G217,9))="",(INDEX('HB-D1 Besondere Lstg Land'!$A$1:$O$253,G217,7)),0)+(INDEX('HB-D1 Besondere Lstg Land'!$A$1:$O$253,G217,9)),IF(AND(Projektgrundlagen!$I$24,(INDEX('HB-D2 Besondere Lstg Bund'!$A$1:$O$272,G217,12))=TRUE),IF((INDEX('HB-D2 Besondere Lstg Bund'!$A$1:$O$272,G217,9))="",(INDEX('HB-D2 Besondere Lstg Bund'!$A$1:$O$272,G217,7)),0)+(INDEX('HB-D2 Besondere Lstg Bund'!$A$1:$O$272,G217,9)),"")))</f>
        <v/>
      </c>
      <c r="F217" s="1216" t="str">
        <f>IF(AND(Projektgrundlagen!$I$22,(INDEX('StB-D1 Besondere Lstg'!$A$1:$N$250,G217,12))=TRUE),(INDEX('StB-D1 Besondere Lstg'!$A$1:$N$250,G217,10)),IF(AND(Projektgrundlagen!$I$23,(INDEX('HB-D1 Besondere Lstg Land'!$A$1:$O$250,G217,12))=TRUE),(INDEX('HB-D1 Besondere Lstg Land'!$A$1:$O$250,G217,10)),IF(AND(Projektgrundlagen!$I$24,(INDEX('HB-D2 Besondere Lstg Bund'!$A$1:$O$272,G217,12))=TRUE),(INDEX('HB-D2 Besondere Lstg Bund'!$A$1:$O$272,G217,10)),"")))</f>
        <v/>
      </c>
      <c r="G217">
        <v>171</v>
      </c>
      <c r="H217" s="1225"/>
    </row>
    <row r="218" spans="2:8" ht="14.25">
      <c r="B218" t="str">
        <f>IF(AND(Projektgrundlagen!$I$22,(INDEX('StB-D1 Besondere Lstg'!$A$1:$N$250,G218,12))=TRUE),(INDEX('StB-D1 Besondere Lstg'!$A$1:$N$250,G218,3))&amp;" "&amp;(INDEX('StB-D1 Besondere Lstg'!$A$1:$N$250,G218,5))&amp;" "&amp;(INDEX('StB-D1 Besondere Lstg'!$A$1:$N$250,(G218+1),5)),IF(AND(Projektgrundlagen!$I$23,(INDEX('HB-D1 Besondere Lstg Land'!$A$1:$O$250,G218,12))=TRUE),(INDEX('HB-D1 Besondere Lstg Land'!$A$1:$O$250,G218,3))&amp;" "&amp;(INDEX('HB-D1 Besondere Lstg Land'!$A$1:$O$250,G218,5))&amp;" "&amp;(INDEX('HB-D1 Besondere Lstg Land'!$A$1:$O$250,(G218+1),5)),IF(AND(Projektgrundlagen!$I$24,(INDEX('HB-D2 Besondere Lstg Bund'!$A$1:$O$272,G218,12)=TRUE)),(INDEX('HB-D2 Besondere Lstg Bund'!$A$1:$O$272,G218,3))&amp;" "&amp;(INDEX('HB-D2 Besondere Lstg Bund'!$A$1:$O$272,G218,5))&amp;" "&amp;(INDEX('HB-D2 Besondere Lstg Bund'!$A$1:$O$272,(G218+1),5)),"")))</f>
        <v/>
      </c>
      <c r="C218" s="1216" t="str">
        <f>IF(AND(Projektgrundlagen!$I$22,(INDEX('StB-D1 Besondere Lstg'!$A$1:$N$250,G218,12))=TRUE),(INDEX('StB-D1 Besondere Lstg'!$A$1:$N$250,G218,7)),"")</f>
        <v/>
      </c>
      <c r="D218" s="1216" t="str">
        <f>IF(AND(Projektgrundlagen!$I$22,(INDEX('StB-D1 Besondere Lstg'!$A$1:$N$250,G218,12))=TRUE),(INDEX('StB-D1 Besondere Lstg'!$A$1:$N$250,G218,8)),IF(AND(Projektgrundlagen!$I$23,(INDEX('HB-D1 Besondere Lstg Land'!$A$1:$O$250,G218,12))=TRUE),(INDEX('HB-D1 Besondere Lstg Land'!$A$1:$O$250,G218,6)),IF(AND(Projektgrundlagen!$I$24,(INDEX('HB-D2 Besondere Lstg Bund'!$A$1:$O$272,G218,12))=TRUE),(INDEX('HB-D2 Besondere Lstg Bund'!$A$1:$O$272,G218,6)),"")))</f>
        <v/>
      </c>
      <c r="E218" s="1216" t="str">
        <f>IF(AND(Projektgrundlagen!$I$22,(INDEX('StB-D1 Besondere Lstg'!$A$1:$N$250,G218,12))=TRUE),(INDEX('StB-D1 Besondere Lstg'!$A$1:$N$250,G218,9)),IF(AND(Projektgrundlagen!$I$23,(INDEX('HB-D1 Besondere Lstg Land'!$A$1:$O$250,G218,12))=TRUE),IF((INDEX('HB-D1 Besondere Lstg Land'!$A$1:$O$253,G218,9))="",(INDEX('HB-D1 Besondere Lstg Land'!$A$1:$O$253,G218,7)),0)+(INDEX('HB-D1 Besondere Lstg Land'!$A$1:$O$253,G218,9)),IF(AND(Projektgrundlagen!$I$24,(INDEX('HB-D2 Besondere Lstg Bund'!$A$1:$O$272,G218,12))=TRUE),IF((INDEX('HB-D2 Besondere Lstg Bund'!$A$1:$O$272,G218,9))="",(INDEX('HB-D2 Besondere Lstg Bund'!$A$1:$O$272,G218,7)),0)+(INDEX('HB-D2 Besondere Lstg Bund'!$A$1:$O$272,G218,9)),"")))</f>
        <v/>
      </c>
      <c r="F218" s="1216" t="str">
        <f>IF(AND(Projektgrundlagen!$I$22,(INDEX('StB-D1 Besondere Lstg'!$A$1:$N$250,G218,12))=TRUE),(INDEX('StB-D1 Besondere Lstg'!$A$1:$N$250,G218,10)),IF(AND(Projektgrundlagen!$I$23,(INDEX('HB-D1 Besondere Lstg Land'!$A$1:$O$250,G218,12))=TRUE),(INDEX('HB-D1 Besondere Lstg Land'!$A$1:$O$250,G218,10)),IF(AND(Projektgrundlagen!$I$24,(INDEX('HB-D2 Besondere Lstg Bund'!$A$1:$O$272,G218,12))=TRUE),(INDEX('HB-D2 Besondere Lstg Bund'!$A$1:$O$272,G218,10)),"")))</f>
        <v/>
      </c>
      <c r="G218">
        <v>172</v>
      </c>
      <c r="H218" s="1225"/>
    </row>
    <row r="219" spans="2:8" ht="14.25">
      <c r="B219" t="str">
        <f>IF(AND(Projektgrundlagen!$I$22,(INDEX('StB-D1 Besondere Lstg'!$A$1:$N$250,G219,12))=TRUE),(INDEX('StB-D1 Besondere Lstg'!$A$1:$N$250,G219,3))&amp;" "&amp;(INDEX('StB-D1 Besondere Lstg'!$A$1:$N$250,G219,5))&amp;" "&amp;(INDEX('StB-D1 Besondere Lstg'!$A$1:$N$250,(G219+1),5)),IF(AND(Projektgrundlagen!$I$23,(INDEX('HB-D1 Besondere Lstg Land'!$A$1:$O$250,G219,12))=TRUE),(INDEX('HB-D1 Besondere Lstg Land'!$A$1:$O$250,G219,3))&amp;" "&amp;(INDEX('HB-D1 Besondere Lstg Land'!$A$1:$O$250,G219,5))&amp;" "&amp;(INDEX('HB-D1 Besondere Lstg Land'!$A$1:$O$250,(G219+1),5)),IF(AND(Projektgrundlagen!$I$24,(INDEX('HB-D2 Besondere Lstg Bund'!$A$1:$O$272,G219,12)=TRUE)),(INDEX('HB-D2 Besondere Lstg Bund'!$A$1:$O$272,G219,3))&amp;" "&amp;(INDEX('HB-D2 Besondere Lstg Bund'!$A$1:$O$272,G219,5))&amp;" "&amp;(INDEX('HB-D2 Besondere Lstg Bund'!$A$1:$O$272,(G219+1),5)),"")))</f>
        <v/>
      </c>
      <c r="C219" s="1216" t="str">
        <f>IF(AND(Projektgrundlagen!$I$22,(INDEX('StB-D1 Besondere Lstg'!$A$1:$N$250,G219,12))=TRUE),(INDEX('StB-D1 Besondere Lstg'!$A$1:$N$250,G219,7)),"")</f>
        <v/>
      </c>
      <c r="D219" s="1216" t="str">
        <f>IF(AND(Projektgrundlagen!$I$22,(INDEX('StB-D1 Besondere Lstg'!$A$1:$N$250,G219,12))=TRUE),(INDEX('StB-D1 Besondere Lstg'!$A$1:$N$250,G219,8)),IF(AND(Projektgrundlagen!$I$23,(INDEX('HB-D1 Besondere Lstg Land'!$A$1:$O$250,G219,12))=TRUE),(INDEX('HB-D1 Besondere Lstg Land'!$A$1:$O$250,G219,6)),IF(AND(Projektgrundlagen!$I$24,(INDEX('HB-D2 Besondere Lstg Bund'!$A$1:$O$272,G219,12))=TRUE),(INDEX('HB-D2 Besondere Lstg Bund'!$A$1:$O$272,G219,6)),"")))</f>
        <v/>
      </c>
      <c r="E219" s="1216" t="str">
        <f>IF(AND(Projektgrundlagen!$I$22,(INDEX('StB-D1 Besondere Lstg'!$A$1:$N$250,G219,12))=TRUE),(INDEX('StB-D1 Besondere Lstg'!$A$1:$N$250,G219,9)),IF(AND(Projektgrundlagen!$I$23,(INDEX('HB-D1 Besondere Lstg Land'!$A$1:$O$250,G219,12))=TRUE),IF((INDEX('HB-D1 Besondere Lstg Land'!$A$1:$O$253,G219,9))="",(INDEX('HB-D1 Besondere Lstg Land'!$A$1:$O$253,G219,7)),0)+(INDEX('HB-D1 Besondere Lstg Land'!$A$1:$O$253,G219,9)),IF(AND(Projektgrundlagen!$I$24,(INDEX('HB-D2 Besondere Lstg Bund'!$A$1:$O$272,G219,12))=TRUE),IF((INDEX('HB-D2 Besondere Lstg Bund'!$A$1:$O$272,G219,9))="",(INDEX('HB-D2 Besondere Lstg Bund'!$A$1:$O$272,G219,7)),0)+(INDEX('HB-D2 Besondere Lstg Bund'!$A$1:$O$272,G219,9)),"")))</f>
        <v/>
      </c>
      <c r="F219" s="1216" t="str">
        <f>IF(AND(Projektgrundlagen!$I$22,(INDEX('StB-D1 Besondere Lstg'!$A$1:$N$250,G219,12))=TRUE),(INDEX('StB-D1 Besondere Lstg'!$A$1:$N$250,G219,10)),IF(AND(Projektgrundlagen!$I$23,(INDEX('HB-D1 Besondere Lstg Land'!$A$1:$O$250,G219,12))=TRUE),(INDEX('HB-D1 Besondere Lstg Land'!$A$1:$O$250,G219,10)),IF(AND(Projektgrundlagen!$I$24,(INDEX('HB-D2 Besondere Lstg Bund'!$A$1:$O$272,G219,12))=TRUE),(INDEX('HB-D2 Besondere Lstg Bund'!$A$1:$O$272,G219,10)),"")))</f>
        <v/>
      </c>
      <c r="G219">
        <v>173</v>
      </c>
      <c r="H219" s="1225"/>
    </row>
    <row r="220" spans="2:8" ht="14.25">
      <c r="B220" t="str">
        <f>IF(AND(Projektgrundlagen!$I$22,(INDEX('StB-D1 Besondere Lstg'!$A$1:$N$250,G220,12))=TRUE),(INDEX('StB-D1 Besondere Lstg'!$A$1:$N$250,G220,3))&amp;" "&amp;(INDEX('StB-D1 Besondere Lstg'!$A$1:$N$250,G220,5))&amp;" "&amp;(INDEX('StB-D1 Besondere Lstg'!$A$1:$N$250,(G220+1),5)),IF(AND(Projektgrundlagen!$I$23,(INDEX('HB-D1 Besondere Lstg Land'!$A$1:$O$250,G220,12))=TRUE),(INDEX('HB-D1 Besondere Lstg Land'!$A$1:$O$250,G220,3))&amp;" "&amp;(INDEX('HB-D1 Besondere Lstg Land'!$A$1:$O$250,G220,5))&amp;" "&amp;(INDEX('HB-D1 Besondere Lstg Land'!$A$1:$O$250,(G220+1),5)),IF(AND(Projektgrundlagen!$I$24,(INDEX('HB-D2 Besondere Lstg Bund'!$A$1:$O$272,G220,12)=TRUE)),(INDEX('HB-D2 Besondere Lstg Bund'!$A$1:$O$272,G220,3))&amp;" "&amp;(INDEX('HB-D2 Besondere Lstg Bund'!$A$1:$O$272,G220,5))&amp;" "&amp;(INDEX('HB-D2 Besondere Lstg Bund'!$A$1:$O$272,(G220+1),5)),"")))</f>
        <v/>
      </c>
      <c r="C220" s="1216" t="str">
        <f>IF(AND(Projektgrundlagen!$I$22,(INDEX('StB-D1 Besondere Lstg'!$A$1:$N$250,G220,12))=TRUE),(INDEX('StB-D1 Besondere Lstg'!$A$1:$N$250,G220,7)),"")</f>
        <v/>
      </c>
      <c r="D220" s="1216" t="str">
        <f>IF(AND(Projektgrundlagen!$I$22,(INDEX('StB-D1 Besondere Lstg'!$A$1:$N$250,G220,12))=TRUE),(INDEX('StB-D1 Besondere Lstg'!$A$1:$N$250,G220,8)),IF(AND(Projektgrundlagen!$I$23,(INDEX('HB-D1 Besondere Lstg Land'!$A$1:$O$250,G220,12))=TRUE),(INDEX('HB-D1 Besondere Lstg Land'!$A$1:$O$250,G220,6)),IF(AND(Projektgrundlagen!$I$24,(INDEX('HB-D2 Besondere Lstg Bund'!$A$1:$O$272,G220,12))=TRUE),(INDEX('HB-D2 Besondere Lstg Bund'!$A$1:$O$272,G220,6)),"")))</f>
        <v/>
      </c>
      <c r="E220" s="1216" t="str">
        <f>IF(AND(Projektgrundlagen!$I$22,(INDEX('StB-D1 Besondere Lstg'!$A$1:$N$250,G220,12))=TRUE),(INDEX('StB-D1 Besondere Lstg'!$A$1:$N$250,G220,9)),IF(AND(Projektgrundlagen!$I$23,(INDEX('HB-D1 Besondere Lstg Land'!$A$1:$O$250,G220,12))=TRUE),IF((INDEX('HB-D1 Besondere Lstg Land'!$A$1:$O$253,G220,9))="",(INDEX('HB-D1 Besondere Lstg Land'!$A$1:$O$253,G220,7)),0)+(INDEX('HB-D1 Besondere Lstg Land'!$A$1:$O$253,G220,9)),IF(AND(Projektgrundlagen!$I$24,(INDEX('HB-D2 Besondere Lstg Bund'!$A$1:$O$272,G220,12))=TRUE),IF((INDEX('HB-D2 Besondere Lstg Bund'!$A$1:$O$272,G220,9))="",(INDEX('HB-D2 Besondere Lstg Bund'!$A$1:$O$272,G220,7)),0)+(INDEX('HB-D2 Besondere Lstg Bund'!$A$1:$O$272,G220,9)),"")))</f>
        <v/>
      </c>
      <c r="F220" s="1216" t="str">
        <f>IF(AND(Projektgrundlagen!$I$22,(INDEX('StB-D1 Besondere Lstg'!$A$1:$N$250,G220,12))=TRUE),(INDEX('StB-D1 Besondere Lstg'!$A$1:$N$250,G220,10)),IF(AND(Projektgrundlagen!$I$23,(INDEX('HB-D1 Besondere Lstg Land'!$A$1:$O$250,G220,12))=TRUE),(INDEX('HB-D1 Besondere Lstg Land'!$A$1:$O$250,G220,10)),IF(AND(Projektgrundlagen!$I$24,(INDEX('HB-D2 Besondere Lstg Bund'!$A$1:$O$272,G220,12))=TRUE),(INDEX('HB-D2 Besondere Lstg Bund'!$A$1:$O$272,G220,10)),"")))</f>
        <v/>
      </c>
      <c r="G220">
        <v>174</v>
      </c>
      <c r="H220" s="1225"/>
    </row>
    <row r="221" spans="2:8" ht="14.25">
      <c r="B221" t="str">
        <f>IF(AND(Projektgrundlagen!$I$22,(INDEX('StB-D1 Besondere Lstg'!$A$1:$N$250,G221,12))=TRUE),(INDEX('StB-D1 Besondere Lstg'!$A$1:$N$250,G221,3))&amp;" "&amp;(INDEX('StB-D1 Besondere Lstg'!$A$1:$N$250,G221,5))&amp;" "&amp;(INDEX('StB-D1 Besondere Lstg'!$A$1:$N$250,(G221+1),5)),IF(AND(Projektgrundlagen!$I$23,(INDEX('HB-D1 Besondere Lstg Land'!$A$1:$O$250,G221,12))=TRUE),(INDEX('HB-D1 Besondere Lstg Land'!$A$1:$O$250,G221,3))&amp;" "&amp;(INDEX('HB-D1 Besondere Lstg Land'!$A$1:$O$250,G221,5))&amp;" "&amp;(INDEX('HB-D1 Besondere Lstg Land'!$A$1:$O$250,(G221+1),5)),IF(AND(Projektgrundlagen!$I$24,(INDEX('HB-D2 Besondere Lstg Bund'!$A$1:$O$272,G221,12)=TRUE)),(INDEX('HB-D2 Besondere Lstg Bund'!$A$1:$O$272,G221,3))&amp;" "&amp;(INDEX('HB-D2 Besondere Lstg Bund'!$A$1:$O$272,G221,5))&amp;" "&amp;(INDEX('HB-D2 Besondere Lstg Bund'!$A$1:$O$272,(G221+1),5)),"")))</f>
        <v/>
      </c>
      <c r="C221" s="1216" t="str">
        <f>IF(AND(Projektgrundlagen!$I$22,(INDEX('StB-D1 Besondere Lstg'!$A$1:$N$250,G221,12))=TRUE),(INDEX('StB-D1 Besondere Lstg'!$A$1:$N$250,G221,7)),"")</f>
        <v/>
      </c>
      <c r="D221" s="1216" t="str">
        <f>IF(AND(Projektgrundlagen!$I$22,(INDEX('StB-D1 Besondere Lstg'!$A$1:$N$250,G221,12))=TRUE),(INDEX('StB-D1 Besondere Lstg'!$A$1:$N$250,G221,8)),IF(AND(Projektgrundlagen!$I$23,(INDEX('HB-D1 Besondere Lstg Land'!$A$1:$O$250,G221,12))=TRUE),(INDEX('HB-D1 Besondere Lstg Land'!$A$1:$O$250,G221,6)),IF(AND(Projektgrundlagen!$I$24,(INDEX('HB-D2 Besondere Lstg Bund'!$A$1:$O$272,G221,12))=TRUE),(INDEX('HB-D2 Besondere Lstg Bund'!$A$1:$O$272,G221,6)),"")))</f>
        <v/>
      </c>
      <c r="E221" s="1216" t="str">
        <f>IF(AND(Projektgrundlagen!$I$22,(INDEX('StB-D1 Besondere Lstg'!$A$1:$N$250,G221,12))=TRUE),(INDEX('StB-D1 Besondere Lstg'!$A$1:$N$250,G221,9)),IF(AND(Projektgrundlagen!$I$23,(INDEX('HB-D1 Besondere Lstg Land'!$A$1:$O$250,G221,12))=TRUE),IF((INDEX('HB-D1 Besondere Lstg Land'!$A$1:$O$253,G221,9))="",(INDEX('HB-D1 Besondere Lstg Land'!$A$1:$O$253,G221,7)),0)+(INDEX('HB-D1 Besondere Lstg Land'!$A$1:$O$253,G221,9)),IF(AND(Projektgrundlagen!$I$24,(INDEX('HB-D2 Besondere Lstg Bund'!$A$1:$O$272,G221,12))=TRUE),IF((INDEX('HB-D2 Besondere Lstg Bund'!$A$1:$O$272,G221,9))="",(INDEX('HB-D2 Besondere Lstg Bund'!$A$1:$O$272,G221,7)),0)+(INDEX('HB-D2 Besondere Lstg Bund'!$A$1:$O$272,G221,9)),"")))</f>
        <v/>
      </c>
      <c r="F221" s="1216" t="str">
        <f>IF(AND(Projektgrundlagen!$I$22,(INDEX('StB-D1 Besondere Lstg'!$A$1:$N$250,G221,12))=TRUE),(INDEX('StB-D1 Besondere Lstg'!$A$1:$N$250,G221,10)),IF(AND(Projektgrundlagen!$I$23,(INDEX('HB-D1 Besondere Lstg Land'!$A$1:$O$250,G221,12))=TRUE),(INDEX('HB-D1 Besondere Lstg Land'!$A$1:$O$250,G221,10)),IF(AND(Projektgrundlagen!$I$24,(INDEX('HB-D2 Besondere Lstg Bund'!$A$1:$O$272,G221,12))=TRUE),(INDEX('HB-D2 Besondere Lstg Bund'!$A$1:$O$272,G221,10)),"")))</f>
        <v/>
      </c>
      <c r="G221">
        <v>175</v>
      </c>
      <c r="H221" s="1225"/>
    </row>
    <row r="222" spans="2:8" ht="14.25">
      <c r="B222" t="str">
        <f>IF(AND(Projektgrundlagen!$I$22,(INDEX('StB-D1 Besondere Lstg'!$A$1:$N$250,G222,12))=TRUE),(INDEX('StB-D1 Besondere Lstg'!$A$1:$N$250,G222,3))&amp;" "&amp;(INDEX('StB-D1 Besondere Lstg'!$A$1:$N$250,G222,5))&amp;" "&amp;(INDEX('StB-D1 Besondere Lstg'!$A$1:$N$250,(G222+1),5)),IF(AND(Projektgrundlagen!$I$23,(INDEX('HB-D1 Besondere Lstg Land'!$A$1:$O$250,G222,12))=TRUE),(INDEX('HB-D1 Besondere Lstg Land'!$A$1:$O$250,G222,3))&amp;" "&amp;(INDEX('HB-D1 Besondere Lstg Land'!$A$1:$O$250,G222,5))&amp;" "&amp;(INDEX('HB-D1 Besondere Lstg Land'!$A$1:$O$250,(G222+1),5)),IF(AND(Projektgrundlagen!$I$24,(INDEX('HB-D2 Besondere Lstg Bund'!$A$1:$O$272,G222,12)=TRUE)),(INDEX('HB-D2 Besondere Lstg Bund'!$A$1:$O$272,G222,3))&amp;" "&amp;(INDEX('HB-D2 Besondere Lstg Bund'!$A$1:$O$272,G222,5))&amp;" "&amp;(INDEX('HB-D2 Besondere Lstg Bund'!$A$1:$O$272,(G222+1),5)),"")))</f>
        <v/>
      </c>
      <c r="C222" s="1216" t="str">
        <f>IF(AND(Projektgrundlagen!$I$22,(INDEX('StB-D1 Besondere Lstg'!$A$1:$N$250,G222,12))=TRUE),(INDEX('StB-D1 Besondere Lstg'!$A$1:$N$250,G222,7)),"")</f>
        <v/>
      </c>
      <c r="D222" s="1216" t="str">
        <f>IF(AND(Projektgrundlagen!$I$22,(INDEX('StB-D1 Besondere Lstg'!$A$1:$N$250,G222,12))=TRUE),(INDEX('StB-D1 Besondere Lstg'!$A$1:$N$250,G222,8)),IF(AND(Projektgrundlagen!$I$23,(INDEX('HB-D1 Besondere Lstg Land'!$A$1:$O$250,G222,12))=TRUE),(INDEX('HB-D1 Besondere Lstg Land'!$A$1:$O$250,G222,6)),IF(AND(Projektgrundlagen!$I$24,(INDEX('HB-D2 Besondere Lstg Bund'!$A$1:$O$272,G222,12))=TRUE),(INDEX('HB-D2 Besondere Lstg Bund'!$A$1:$O$272,G222,6)),"")))</f>
        <v/>
      </c>
      <c r="E222" s="1216" t="str">
        <f>IF(AND(Projektgrundlagen!$I$22,(INDEX('StB-D1 Besondere Lstg'!$A$1:$N$250,G222,12))=TRUE),(INDEX('StB-D1 Besondere Lstg'!$A$1:$N$250,G222,9)),IF(AND(Projektgrundlagen!$I$23,(INDEX('HB-D1 Besondere Lstg Land'!$A$1:$O$250,G222,12))=TRUE),IF((INDEX('HB-D1 Besondere Lstg Land'!$A$1:$O$253,G222,9))="",(INDEX('HB-D1 Besondere Lstg Land'!$A$1:$O$253,G222,7)),0)+(INDEX('HB-D1 Besondere Lstg Land'!$A$1:$O$253,G222,9)),IF(AND(Projektgrundlagen!$I$24,(INDEX('HB-D2 Besondere Lstg Bund'!$A$1:$O$272,G222,12))=TRUE),IF((INDEX('HB-D2 Besondere Lstg Bund'!$A$1:$O$272,G222,9))="",(INDEX('HB-D2 Besondere Lstg Bund'!$A$1:$O$272,G222,7)),0)+(INDEX('HB-D2 Besondere Lstg Bund'!$A$1:$O$272,G222,9)),"")))</f>
        <v/>
      </c>
      <c r="F222" s="1216" t="str">
        <f>IF(AND(Projektgrundlagen!$I$22,(INDEX('StB-D1 Besondere Lstg'!$A$1:$N$250,G222,12))=TRUE),(INDEX('StB-D1 Besondere Lstg'!$A$1:$N$250,G222,10)),IF(AND(Projektgrundlagen!$I$23,(INDEX('HB-D1 Besondere Lstg Land'!$A$1:$O$250,G222,12))=TRUE),(INDEX('HB-D1 Besondere Lstg Land'!$A$1:$O$250,G222,10)),IF(AND(Projektgrundlagen!$I$24,(INDEX('HB-D2 Besondere Lstg Bund'!$A$1:$O$272,G222,12))=TRUE),(INDEX('HB-D2 Besondere Lstg Bund'!$A$1:$O$272,G222,10)),"")))</f>
        <v/>
      </c>
      <c r="G222">
        <v>176</v>
      </c>
      <c r="H222" s="1225"/>
    </row>
    <row r="223" spans="2:8" ht="14.25">
      <c r="B223" t="str">
        <f>IF(AND(Projektgrundlagen!$I$22,(INDEX('StB-D1 Besondere Lstg'!$A$1:$N$250,G223,12))=TRUE),(INDEX('StB-D1 Besondere Lstg'!$A$1:$N$250,G223,3))&amp;" "&amp;(INDEX('StB-D1 Besondere Lstg'!$A$1:$N$250,G223,5))&amp;" "&amp;(INDEX('StB-D1 Besondere Lstg'!$A$1:$N$250,(G223+1),5)),IF(AND(Projektgrundlagen!$I$23,(INDEX('HB-D1 Besondere Lstg Land'!$A$1:$O$250,G223,12))=TRUE),(INDEX('HB-D1 Besondere Lstg Land'!$A$1:$O$250,G223,3))&amp;" "&amp;(INDEX('HB-D1 Besondere Lstg Land'!$A$1:$O$250,G223,5))&amp;" "&amp;(INDEX('HB-D1 Besondere Lstg Land'!$A$1:$O$250,(G223+1),5)),IF(AND(Projektgrundlagen!$I$24,(INDEX('HB-D2 Besondere Lstg Bund'!$A$1:$O$272,G223,12)=TRUE)),(INDEX('HB-D2 Besondere Lstg Bund'!$A$1:$O$272,G223,3))&amp;" "&amp;(INDEX('HB-D2 Besondere Lstg Bund'!$A$1:$O$272,G223,5))&amp;" "&amp;(INDEX('HB-D2 Besondere Lstg Bund'!$A$1:$O$272,(G223+1),5)),"")))</f>
        <v/>
      </c>
      <c r="C223" s="1216" t="str">
        <f>IF(AND(Projektgrundlagen!$I$22,(INDEX('StB-D1 Besondere Lstg'!$A$1:$N$250,G223,12))=TRUE),(INDEX('StB-D1 Besondere Lstg'!$A$1:$N$250,G223,7)),"")</f>
        <v/>
      </c>
      <c r="D223" s="1216" t="str">
        <f>IF(AND(Projektgrundlagen!$I$22,(INDEX('StB-D1 Besondere Lstg'!$A$1:$N$250,G223,12))=TRUE),(INDEX('StB-D1 Besondere Lstg'!$A$1:$N$250,G223,8)),IF(AND(Projektgrundlagen!$I$23,(INDEX('HB-D1 Besondere Lstg Land'!$A$1:$O$250,G223,12))=TRUE),(INDEX('HB-D1 Besondere Lstg Land'!$A$1:$O$250,G223,6)),IF(AND(Projektgrundlagen!$I$24,(INDEX('HB-D2 Besondere Lstg Bund'!$A$1:$O$272,G223,12))=TRUE),(INDEX('HB-D2 Besondere Lstg Bund'!$A$1:$O$272,G223,6)),"")))</f>
        <v/>
      </c>
      <c r="E223" s="1216" t="str">
        <f>IF(AND(Projektgrundlagen!$I$22,(INDEX('StB-D1 Besondere Lstg'!$A$1:$N$250,G223,12))=TRUE),(INDEX('StB-D1 Besondere Lstg'!$A$1:$N$250,G223,9)),IF(AND(Projektgrundlagen!$I$23,(INDEX('HB-D1 Besondere Lstg Land'!$A$1:$O$250,G223,12))=TRUE),IF((INDEX('HB-D1 Besondere Lstg Land'!$A$1:$O$253,G223,9))="",(INDEX('HB-D1 Besondere Lstg Land'!$A$1:$O$253,G223,7)),0)+(INDEX('HB-D1 Besondere Lstg Land'!$A$1:$O$253,G223,9)),IF(AND(Projektgrundlagen!$I$24,(INDEX('HB-D2 Besondere Lstg Bund'!$A$1:$O$272,G223,12))=TRUE),IF((INDEX('HB-D2 Besondere Lstg Bund'!$A$1:$O$272,G223,9))="",(INDEX('HB-D2 Besondere Lstg Bund'!$A$1:$O$272,G223,7)),0)+(INDEX('HB-D2 Besondere Lstg Bund'!$A$1:$O$272,G223,9)),"")))</f>
        <v/>
      </c>
      <c r="F223" s="1216" t="str">
        <f>IF(AND(Projektgrundlagen!$I$22,(INDEX('StB-D1 Besondere Lstg'!$A$1:$N$250,G223,12))=TRUE),(INDEX('StB-D1 Besondere Lstg'!$A$1:$N$250,G223,10)),IF(AND(Projektgrundlagen!$I$23,(INDEX('HB-D1 Besondere Lstg Land'!$A$1:$O$250,G223,12))=TRUE),(INDEX('HB-D1 Besondere Lstg Land'!$A$1:$O$250,G223,10)),IF(AND(Projektgrundlagen!$I$24,(INDEX('HB-D2 Besondere Lstg Bund'!$A$1:$O$272,G223,12))=TRUE),(INDEX('HB-D2 Besondere Lstg Bund'!$A$1:$O$272,G223,10)),"")))</f>
        <v/>
      </c>
      <c r="G223">
        <v>177</v>
      </c>
      <c r="H223" s="1225"/>
    </row>
    <row r="224" spans="2:8" ht="14.25">
      <c r="B224" t="str">
        <f>IF(AND(Projektgrundlagen!$I$22,(INDEX('StB-D1 Besondere Lstg'!$A$1:$N$250,G224,12))=TRUE),(INDEX('StB-D1 Besondere Lstg'!$A$1:$N$250,G224,3))&amp;" "&amp;(INDEX('StB-D1 Besondere Lstg'!$A$1:$N$250,G224,5))&amp;" "&amp;(INDEX('StB-D1 Besondere Lstg'!$A$1:$N$250,(G224+1),5)),IF(AND(Projektgrundlagen!$I$23,(INDEX('HB-D1 Besondere Lstg Land'!$A$1:$O$250,G224,12))=TRUE),(INDEX('HB-D1 Besondere Lstg Land'!$A$1:$O$250,G224,3))&amp;" "&amp;(INDEX('HB-D1 Besondere Lstg Land'!$A$1:$O$250,G224,5))&amp;" "&amp;(INDEX('HB-D1 Besondere Lstg Land'!$A$1:$O$250,(G224+1),5)),IF(AND(Projektgrundlagen!$I$24,(INDEX('HB-D2 Besondere Lstg Bund'!$A$1:$O$272,G224,12)=TRUE)),(INDEX('HB-D2 Besondere Lstg Bund'!$A$1:$O$272,G224,3))&amp;" "&amp;(INDEX('HB-D2 Besondere Lstg Bund'!$A$1:$O$272,G224,5))&amp;" "&amp;(INDEX('HB-D2 Besondere Lstg Bund'!$A$1:$O$272,(G224+1),5)),"")))</f>
        <v/>
      </c>
      <c r="C224" s="1216" t="str">
        <f>IF(AND(Projektgrundlagen!$I$22,(INDEX('StB-D1 Besondere Lstg'!$A$1:$N$250,G224,12))=TRUE),(INDEX('StB-D1 Besondere Lstg'!$A$1:$N$250,G224,7)),"")</f>
        <v/>
      </c>
      <c r="D224" s="1216" t="str">
        <f>IF(AND(Projektgrundlagen!$I$22,(INDEX('StB-D1 Besondere Lstg'!$A$1:$N$250,G224,12))=TRUE),(INDEX('StB-D1 Besondere Lstg'!$A$1:$N$250,G224,8)),IF(AND(Projektgrundlagen!$I$23,(INDEX('HB-D1 Besondere Lstg Land'!$A$1:$O$250,G224,12))=TRUE),(INDEX('HB-D1 Besondere Lstg Land'!$A$1:$O$250,G224,6)),IF(AND(Projektgrundlagen!$I$24,(INDEX('HB-D2 Besondere Lstg Bund'!$A$1:$O$272,G224,12))=TRUE),(INDEX('HB-D2 Besondere Lstg Bund'!$A$1:$O$272,G224,6)),"")))</f>
        <v/>
      </c>
      <c r="E224" s="1216" t="str">
        <f>IF(AND(Projektgrundlagen!$I$22,(INDEX('StB-D1 Besondere Lstg'!$A$1:$N$250,G224,12))=TRUE),(INDEX('StB-D1 Besondere Lstg'!$A$1:$N$250,G224,9)),IF(AND(Projektgrundlagen!$I$23,(INDEX('HB-D1 Besondere Lstg Land'!$A$1:$O$250,G224,12))=TRUE),IF((INDEX('HB-D1 Besondere Lstg Land'!$A$1:$O$253,G224,9))="",(INDEX('HB-D1 Besondere Lstg Land'!$A$1:$O$253,G224,7)),0)+(INDEX('HB-D1 Besondere Lstg Land'!$A$1:$O$253,G224,9)),IF(AND(Projektgrundlagen!$I$24,(INDEX('HB-D2 Besondere Lstg Bund'!$A$1:$O$272,G224,12))=TRUE),IF((INDEX('HB-D2 Besondere Lstg Bund'!$A$1:$O$272,G224,9))="",(INDEX('HB-D2 Besondere Lstg Bund'!$A$1:$O$272,G224,7)),0)+(INDEX('HB-D2 Besondere Lstg Bund'!$A$1:$O$272,G224,9)),"")))</f>
        <v/>
      </c>
      <c r="F224" s="1216" t="str">
        <f>IF(AND(Projektgrundlagen!$I$22,(INDEX('StB-D1 Besondere Lstg'!$A$1:$N$250,G224,12))=TRUE),(INDEX('StB-D1 Besondere Lstg'!$A$1:$N$250,G224,10)),IF(AND(Projektgrundlagen!$I$23,(INDEX('HB-D1 Besondere Lstg Land'!$A$1:$O$250,G224,12))=TRUE),(INDEX('HB-D1 Besondere Lstg Land'!$A$1:$O$250,G224,10)),IF(AND(Projektgrundlagen!$I$24,(INDEX('HB-D2 Besondere Lstg Bund'!$A$1:$O$272,G224,12))=TRUE),(INDEX('HB-D2 Besondere Lstg Bund'!$A$1:$O$272,G224,10)),"")))</f>
        <v/>
      </c>
      <c r="G224">
        <v>178</v>
      </c>
      <c r="H224" s="1225"/>
    </row>
    <row r="225" spans="2:8" ht="14.25">
      <c r="B225" t="str">
        <f>IF(AND(Projektgrundlagen!$I$22,(INDEX('StB-D1 Besondere Lstg'!$A$1:$N$250,G225,12))=TRUE),(INDEX('StB-D1 Besondere Lstg'!$A$1:$N$250,G225,3))&amp;" "&amp;(INDEX('StB-D1 Besondere Lstg'!$A$1:$N$250,G225,5))&amp;" "&amp;(INDEX('StB-D1 Besondere Lstg'!$A$1:$N$250,(G225+1),5)),IF(AND(Projektgrundlagen!$I$23,(INDEX('HB-D1 Besondere Lstg Land'!$A$1:$O$250,G225,12))=TRUE),(INDEX('HB-D1 Besondere Lstg Land'!$A$1:$O$250,G225,3))&amp;" "&amp;(INDEX('HB-D1 Besondere Lstg Land'!$A$1:$O$250,G225,5))&amp;" "&amp;(INDEX('HB-D1 Besondere Lstg Land'!$A$1:$O$250,(G225+1),5)),IF(AND(Projektgrundlagen!$I$24,(INDEX('HB-D2 Besondere Lstg Bund'!$A$1:$O$272,G225,12)=TRUE)),(INDEX('HB-D2 Besondere Lstg Bund'!$A$1:$O$272,G225,3))&amp;" "&amp;(INDEX('HB-D2 Besondere Lstg Bund'!$A$1:$O$272,G225,5))&amp;" "&amp;(INDEX('HB-D2 Besondere Lstg Bund'!$A$1:$O$272,(G225+1),5)),"")))</f>
        <v/>
      </c>
      <c r="C225" s="1216" t="str">
        <f>IF(AND(Projektgrundlagen!$I$22,(INDEX('StB-D1 Besondere Lstg'!$A$1:$N$250,G225,12))=TRUE),(INDEX('StB-D1 Besondere Lstg'!$A$1:$N$250,G225,7)),"")</f>
        <v/>
      </c>
      <c r="D225" s="1216" t="str">
        <f>IF(AND(Projektgrundlagen!$I$22,(INDEX('StB-D1 Besondere Lstg'!$A$1:$N$250,G225,12))=TRUE),(INDEX('StB-D1 Besondere Lstg'!$A$1:$N$250,G225,8)),IF(AND(Projektgrundlagen!$I$23,(INDEX('HB-D1 Besondere Lstg Land'!$A$1:$O$250,G225,12))=TRUE),(INDEX('HB-D1 Besondere Lstg Land'!$A$1:$O$250,G225,6)),IF(AND(Projektgrundlagen!$I$24,(INDEX('HB-D2 Besondere Lstg Bund'!$A$1:$O$272,G225,12))=TRUE),(INDEX('HB-D2 Besondere Lstg Bund'!$A$1:$O$272,G225,6)),"")))</f>
        <v/>
      </c>
      <c r="E225" s="1216" t="str">
        <f>IF(AND(Projektgrundlagen!$I$22,(INDEX('StB-D1 Besondere Lstg'!$A$1:$N$250,G225,12))=TRUE),(INDEX('StB-D1 Besondere Lstg'!$A$1:$N$250,G225,9)),IF(AND(Projektgrundlagen!$I$23,(INDEX('HB-D1 Besondere Lstg Land'!$A$1:$O$250,G225,12))=TRUE),IF((INDEX('HB-D1 Besondere Lstg Land'!$A$1:$O$253,G225,9))="",(INDEX('HB-D1 Besondere Lstg Land'!$A$1:$O$253,G225,7)),0)+(INDEX('HB-D1 Besondere Lstg Land'!$A$1:$O$253,G225,9)),IF(AND(Projektgrundlagen!$I$24,(INDEX('HB-D2 Besondere Lstg Bund'!$A$1:$O$272,G225,12))=TRUE),IF((INDEX('HB-D2 Besondere Lstg Bund'!$A$1:$O$272,G225,9))="",(INDEX('HB-D2 Besondere Lstg Bund'!$A$1:$O$272,G225,7)),0)+(INDEX('HB-D2 Besondere Lstg Bund'!$A$1:$O$272,G225,9)),"")))</f>
        <v/>
      </c>
      <c r="F225" s="1216" t="str">
        <f>IF(AND(Projektgrundlagen!$I$22,(INDEX('StB-D1 Besondere Lstg'!$A$1:$N$250,G225,12))=TRUE),(INDEX('StB-D1 Besondere Lstg'!$A$1:$N$250,G225,10)),IF(AND(Projektgrundlagen!$I$23,(INDEX('HB-D1 Besondere Lstg Land'!$A$1:$O$250,G225,12))=TRUE),(INDEX('HB-D1 Besondere Lstg Land'!$A$1:$O$250,G225,10)),IF(AND(Projektgrundlagen!$I$24,(INDEX('HB-D2 Besondere Lstg Bund'!$A$1:$O$272,G225,12))=TRUE),(INDEX('HB-D2 Besondere Lstg Bund'!$A$1:$O$272,G225,10)),"")))</f>
        <v/>
      </c>
      <c r="G225">
        <v>179</v>
      </c>
      <c r="H225" s="1225"/>
    </row>
    <row r="226" spans="2:8" ht="14.25">
      <c r="B226" t="str">
        <f>IF(AND(Projektgrundlagen!$I$22,(INDEX('StB-D1 Besondere Lstg'!$A$1:$N$250,G226,12))=TRUE),(INDEX('StB-D1 Besondere Lstg'!$A$1:$N$250,G226,3))&amp;" "&amp;(INDEX('StB-D1 Besondere Lstg'!$A$1:$N$250,G226,5))&amp;" "&amp;(INDEX('StB-D1 Besondere Lstg'!$A$1:$N$250,(G226+1),5)),IF(AND(Projektgrundlagen!$I$23,(INDEX('HB-D1 Besondere Lstg Land'!$A$1:$O$250,G226,12))=TRUE),(INDEX('HB-D1 Besondere Lstg Land'!$A$1:$O$250,G226,3))&amp;" "&amp;(INDEX('HB-D1 Besondere Lstg Land'!$A$1:$O$250,G226,5))&amp;" "&amp;(INDEX('HB-D1 Besondere Lstg Land'!$A$1:$O$250,(G226+1),5)),IF(AND(Projektgrundlagen!$I$24,(INDEX('HB-D2 Besondere Lstg Bund'!$A$1:$O$272,G226,12)=TRUE)),(INDEX('HB-D2 Besondere Lstg Bund'!$A$1:$O$272,G226,3))&amp;" "&amp;(INDEX('HB-D2 Besondere Lstg Bund'!$A$1:$O$272,G226,5))&amp;" "&amp;(INDEX('HB-D2 Besondere Lstg Bund'!$A$1:$O$272,(G226+1),5)),"")))</f>
        <v/>
      </c>
      <c r="C226" s="1216" t="str">
        <f>IF(AND(Projektgrundlagen!$I$22,(INDEX('StB-D1 Besondere Lstg'!$A$1:$N$250,G226,12))=TRUE),(INDEX('StB-D1 Besondere Lstg'!$A$1:$N$250,G226,7)),"")</f>
        <v/>
      </c>
      <c r="D226" s="1216" t="str">
        <f>IF(AND(Projektgrundlagen!$I$22,(INDEX('StB-D1 Besondere Lstg'!$A$1:$N$250,G226,12))=TRUE),(INDEX('StB-D1 Besondere Lstg'!$A$1:$N$250,G226,8)),IF(AND(Projektgrundlagen!$I$23,(INDEX('HB-D1 Besondere Lstg Land'!$A$1:$O$250,G226,12))=TRUE),(INDEX('HB-D1 Besondere Lstg Land'!$A$1:$O$250,G226,6)),IF(AND(Projektgrundlagen!$I$24,(INDEX('HB-D2 Besondere Lstg Bund'!$A$1:$O$272,G226,12))=TRUE),(INDEX('HB-D2 Besondere Lstg Bund'!$A$1:$O$272,G226,6)),"")))</f>
        <v/>
      </c>
      <c r="E226" s="1216" t="str">
        <f>IF(AND(Projektgrundlagen!$I$22,(INDEX('StB-D1 Besondere Lstg'!$A$1:$N$250,G226,12))=TRUE),(INDEX('StB-D1 Besondere Lstg'!$A$1:$N$250,G226,9)),IF(AND(Projektgrundlagen!$I$23,(INDEX('HB-D1 Besondere Lstg Land'!$A$1:$O$250,G226,12))=TRUE),IF((INDEX('HB-D1 Besondere Lstg Land'!$A$1:$O$253,G226,9))="",(INDEX('HB-D1 Besondere Lstg Land'!$A$1:$O$253,G226,7)),0)+(INDEX('HB-D1 Besondere Lstg Land'!$A$1:$O$253,G226,9)),IF(AND(Projektgrundlagen!$I$24,(INDEX('HB-D2 Besondere Lstg Bund'!$A$1:$O$272,G226,12))=TRUE),IF((INDEX('HB-D2 Besondere Lstg Bund'!$A$1:$O$272,G226,9))="",(INDEX('HB-D2 Besondere Lstg Bund'!$A$1:$O$272,G226,7)),0)+(INDEX('HB-D2 Besondere Lstg Bund'!$A$1:$O$272,G226,9)),"")))</f>
        <v/>
      </c>
      <c r="F226" s="1216" t="str">
        <f>IF(AND(Projektgrundlagen!$I$22,(INDEX('StB-D1 Besondere Lstg'!$A$1:$N$250,G226,12))=TRUE),(INDEX('StB-D1 Besondere Lstg'!$A$1:$N$250,G226,10)),IF(AND(Projektgrundlagen!$I$23,(INDEX('HB-D1 Besondere Lstg Land'!$A$1:$O$250,G226,12))=TRUE),(INDEX('HB-D1 Besondere Lstg Land'!$A$1:$O$250,G226,10)),IF(AND(Projektgrundlagen!$I$24,(INDEX('HB-D2 Besondere Lstg Bund'!$A$1:$O$272,G226,12))=TRUE),(INDEX('HB-D2 Besondere Lstg Bund'!$A$1:$O$272,G226,10)),"")))</f>
        <v/>
      </c>
      <c r="G226">
        <v>180</v>
      </c>
      <c r="H226" s="1225"/>
    </row>
    <row r="227" spans="2:8" ht="14.25">
      <c r="B227" t="str">
        <f>IF(AND(Projektgrundlagen!$I$22,(INDEX('StB-D1 Besondere Lstg'!$A$1:$N$250,G227,12))=TRUE),(INDEX('StB-D1 Besondere Lstg'!$A$1:$N$250,G227,3))&amp;" "&amp;(INDEX('StB-D1 Besondere Lstg'!$A$1:$N$250,G227,5))&amp;" "&amp;(INDEX('StB-D1 Besondere Lstg'!$A$1:$N$250,(G227+1),5)),IF(AND(Projektgrundlagen!$I$23,(INDEX('HB-D1 Besondere Lstg Land'!$A$1:$O$250,G227,12))=TRUE),(INDEX('HB-D1 Besondere Lstg Land'!$A$1:$O$250,G227,3))&amp;" "&amp;(INDEX('HB-D1 Besondere Lstg Land'!$A$1:$O$250,G227,5))&amp;" "&amp;(INDEX('HB-D1 Besondere Lstg Land'!$A$1:$O$250,(G227+1),5)),IF(AND(Projektgrundlagen!$I$24,(INDEX('HB-D2 Besondere Lstg Bund'!$A$1:$O$272,G227,12)=TRUE)),(INDEX('HB-D2 Besondere Lstg Bund'!$A$1:$O$272,G227,3))&amp;" "&amp;(INDEX('HB-D2 Besondere Lstg Bund'!$A$1:$O$272,G227,5))&amp;" "&amp;(INDEX('HB-D2 Besondere Lstg Bund'!$A$1:$O$272,(G227+1),5)),"")))</f>
        <v/>
      </c>
      <c r="C227" s="1216" t="str">
        <f>IF(AND(Projektgrundlagen!$I$22,(INDEX('StB-D1 Besondere Lstg'!$A$1:$N$250,G227,12))=TRUE),(INDEX('StB-D1 Besondere Lstg'!$A$1:$N$250,G227,7)),"")</f>
        <v/>
      </c>
      <c r="D227" s="1216" t="str">
        <f>IF(AND(Projektgrundlagen!$I$22,(INDEX('StB-D1 Besondere Lstg'!$A$1:$N$250,G227,12))=TRUE),(INDEX('StB-D1 Besondere Lstg'!$A$1:$N$250,G227,8)),IF(AND(Projektgrundlagen!$I$23,(INDEX('HB-D1 Besondere Lstg Land'!$A$1:$O$250,G227,12))=TRUE),(INDEX('HB-D1 Besondere Lstg Land'!$A$1:$O$250,G227,6)),IF(AND(Projektgrundlagen!$I$24,(INDEX('HB-D2 Besondere Lstg Bund'!$A$1:$O$272,G227,12))=TRUE),(INDEX('HB-D2 Besondere Lstg Bund'!$A$1:$O$272,G227,6)),"")))</f>
        <v/>
      </c>
      <c r="E227" s="1216" t="str">
        <f>IF(AND(Projektgrundlagen!$I$22,(INDEX('StB-D1 Besondere Lstg'!$A$1:$N$250,G227,12))=TRUE),(INDEX('StB-D1 Besondere Lstg'!$A$1:$N$250,G227,9)),IF(AND(Projektgrundlagen!$I$23,(INDEX('HB-D1 Besondere Lstg Land'!$A$1:$O$250,G227,12))=TRUE),IF((INDEX('HB-D1 Besondere Lstg Land'!$A$1:$O$253,G227,9))="",(INDEX('HB-D1 Besondere Lstg Land'!$A$1:$O$253,G227,7)),0)+(INDEX('HB-D1 Besondere Lstg Land'!$A$1:$O$253,G227,9)),IF(AND(Projektgrundlagen!$I$24,(INDEX('HB-D2 Besondere Lstg Bund'!$A$1:$O$272,G227,12))=TRUE),IF((INDEX('HB-D2 Besondere Lstg Bund'!$A$1:$O$272,G227,9))="",(INDEX('HB-D2 Besondere Lstg Bund'!$A$1:$O$272,G227,7)),0)+(INDEX('HB-D2 Besondere Lstg Bund'!$A$1:$O$272,G227,9)),"")))</f>
        <v/>
      </c>
      <c r="F227" s="1216" t="str">
        <f>IF(AND(Projektgrundlagen!$I$22,(INDEX('StB-D1 Besondere Lstg'!$A$1:$N$250,G227,12))=TRUE),(INDEX('StB-D1 Besondere Lstg'!$A$1:$N$250,G227,10)),IF(AND(Projektgrundlagen!$I$23,(INDEX('HB-D1 Besondere Lstg Land'!$A$1:$O$250,G227,12))=TRUE),(INDEX('HB-D1 Besondere Lstg Land'!$A$1:$O$250,G227,10)),IF(AND(Projektgrundlagen!$I$24,(INDEX('HB-D2 Besondere Lstg Bund'!$A$1:$O$272,G227,12))=TRUE),(INDEX('HB-D2 Besondere Lstg Bund'!$A$1:$O$272,G227,10)),"")))</f>
        <v/>
      </c>
      <c r="G227">
        <v>181</v>
      </c>
      <c r="H227" s="1225"/>
    </row>
    <row r="228" spans="2:8" ht="14.25">
      <c r="B228" t="str">
        <f>IF(AND(Projektgrundlagen!$I$22,(INDEX('StB-D1 Besondere Lstg'!$A$1:$N$250,G228,12))=TRUE),(INDEX('StB-D1 Besondere Lstg'!$A$1:$N$250,G228,3))&amp;" "&amp;(INDEX('StB-D1 Besondere Lstg'!$A$1:$N$250,G228,5))&amp;" "&amp;(INDEX('StB-D1 Besondere Lstg'!$A$1:$N$250,(G228+1),5)),IF(AND(Projektgrundlagen!$I$23,(INDEX('HB-D1 Besondere Lstg Land'!$A$1:$O$250,G228,12))=TRUE),(INDEX('HB-D1 Besondere Lstg Land'!$A$1:$O$250,G228,3))&amp;" "&amp;(INDEX('HB-D1 Besondere Lstg Land'!$A$1:$O$250,G228,5))&amp;" "&amp;(INDEX('HB-D1 Besondere Lstg Land'!$A$1:$O$250,(G228+1),5)),IF(AND(Projektgrundlagen!$I$24,(INDEX('HB-D2 Besondere Lstg Bund'!$A$1:$O$272,G228,12)=TRUE)),(INDEX('HB-D2 Besondere Lstg Bund'!$A$1:$O$272,G228,3))&amp;" "&amp;(INDEX('HB-D2 Besondere Lstg Bund'!$A$1:$O$272,G228,5))&amp;" "&amp;(INDEX('HB-D2 Besondere Lstg Bund'!$A$1:$O$272,(G228+1),5)),"")))</f>
        <v/>
      </c>
      <c r="C228" s="1216" t="str">
        <f>IF(AND(Projektgrundlagen!$I$22,(INDEX('StB-D1 Besondere Lstg'!$A$1:$N$250,G228,12))=TRUE),(INDEX('StB-D1 Besondere Lstg'!$A$1:$N$250,G228,7)),"")</f>
        <v/>
      </c>
      <c r="D228" s="1216" t="str">
        <f>IF(AND(Projektgrundlagen!$I$22,(INDEX('StB-D1 Besondere Lstg'!$A$1:$N$250,G228,12))=TRUE),(INDEX('StB-D1 Besondere Lstg'!$A$1:$N$250,G228,8)),IF(AND(Projektgrundlagen!$I$23,(INDEX('HB-D1 Besondere Lstg Land'!$A$1:$O$250,G228,12))=TRUE),(INDEX('HB-D1 Besondere Lstg Land'!$A$1:$O$250,G228,6)),IF(AND(Projektgrundlagen!$I$24,(INDEX('HB-D2 Besondere Lstg Bund'!$A$1:$O$272,G228,12))=TRUE),(INDEX('HB-D2 Besondere Lstg Bund'!$A$1:$O$272,G228,6)),"")))</f>
        <v/>
      </c>
      <c r="E228" s="1216" t="str">
        <f>IF(AND(Projektgrundlagen!$I$22,(INDEX('StB-D1 Besondere Lstg'!$A$1:$N$250,G228,12))=TRUE),(INDEX('StB-D1 Besondere Lstg'!$A$1:$N$250,G228,9)),IF(AND(Projektgrundlagen!$I$23,(INDEX('HB-D1 Besondere Lstg Land'!$A$1:$O$250,G228,12))=TRUE),IF((INDEX('HB-D1 Besondere Lstg Land'!$A$1:$O$253,G228,9))="",(INDEX('HB-D1 Besondere Lstg Land'!$A$1:$O$253,G228,7)),0)+(INDEX('HB-D1 Besondere Lstg Land'!$A$1:$O$253,G228,9)),IF(AND(Projektgrundlagen!$I$24,(INDEX('HB-D2 Besondere Lstg Bund'!$A$1:$O$272,G228,12))=TRUE),IF((INDEX('HB-D2 Besondere Lstg Bund'!$A$1:$O$272,G228,9))="",(INDEX('HB-D2 Besondere Lstg Bund'!$A$1:$O$272,G228,7)),0)+(INDEX('HB-D2 Besondere Lstg Bund'!$A$1:$O$272,G228,9)),"")))</f>
        <v/>
      </c>
      <c r="F228" s="1216" t="str">
        <f>IF(AND(Projektgrundlagen!$I$22,(INDEX('StB-D1 Besondere Lstg'!$A$1:$N$250,G228,12))=TRUE),(INDEX('StB-D1 Besondere Lstg'!$A$1:$N$250,G228,10)),IF(AND(Projektgrundlagen!$I$23,(INDEX('HB-D1 Besondere Lstg Land'!$A$1:$O$250,G228,12))=TRUE),(INDEX('HB-D1 Besondere Lstg Land'!$A$1:$O$250,G228,10)),IF(AND(Projektgrundlagen!$I$24,(INDEX('HB-D2 Besondere Lstg Bund'!$A$1:$O$272,G228,12))=TRUE),(INDEX('HB-D2 Besondere Lstg Bund'!$A$1:$O$272,G228,10)),"")))</f>
        <v/>
      </c>
      <c r="G228">
        <v>182</v>
      </c>
      <c r="H228" s="1225"/>
    </row>
    <row r="229" spans="2:8" ht="14.25">
      <c r="B229" t="str">
        <f>IF(AND(Projektgrundlagen!$I$22,(INDEX('StB-D1 Besondere Lstg'!$A$1:$N$250,G229,12))=TRUE),(INDEX('StB-D1 Besondere Lstg'!$A$1:$N$250,G229,3))&amp;" "&amp;(INDEX('StB-D1 Besondere Lstg'!$A$1:$N$250,G229,5))&amp;" "&amp;(INDEX('StB-D1 Besondere Lstg'!$A$1:$N$250,(G229+1),5)),IF(AND(Projektgrundlagen!$I$23,(INDEX('HB-D1 Besondere Lstg Land'!$A$1:$O$250,G229,12))=TRUE),(INDEX('HB-D1 Besondere Lstg Land'!$A$1:$O$250,G229,3))&amp;" "&amp;(INDEX('HB-D1 Besondere Lstg Land'!$A$1:$O$250,G229,5))&amp;" "&amp;(INDEX('HB-D1 Besondere Lstg Land'!$A$1:$O$250,(G229+1),5)),IF(AND(Projektgrundlagen!$I$24,(INDEX('HB-D2 Besondere Lstg Bund'!$A$1:$O$272,G229,12)=TRUE)),(INDEX('HB-D2 Besondere Lstg Bund'!$A$1:$O$272,G229,3))&amp;" "&amp;(INDEX('HB-D2 Besondere Lstg Bund'!$A$1:$O$272,G229,5))&amp;" "&amp;(INDEX('HB-D2 Besondere Lstg Bund'!$A$1:$O$272,(G229+1),5)),"")))</f>
        <v/>
      </c>
      <c r="C229" s="1216" t="str">
        <f>IF(AND(Projektgrundlagen!$I$22,(INDEX('StB-D1 Besondere Lstg'!$A$1:$N$250,G229,12))=TRUE),(INDEX('StB-D1 Besondere Lstg'!$A$1:$N$250,G229,7)),"")</f>
        <v/>
      </c>
      <c r="D229" s="1216" t="str">
        <f>IF(AND(Projektgrundlagen!$I$22,(INDEX('StB-D1 Besondere Lstg'!$A$1:$N$250,G229,12))=TRUE),(INDEX('StB-D1 Besondere Lstg'!$A$1:$N$250,G229,8)),IF(AND(Projektgrundlagen!$I$23,(INDEX('HB-D1 Besondere Lstg Land'!$A$1:$O$250,G229,12))=TRUE),(INDEX('HB-D1 Besondere Lstg Land'!$A$1:$O$250,G229,6)),IF(AND(Projektgrundlagen!$I$24,(INDEX('HB-D2 Besondere Lstg Bund'!$A$1:$O$272,G229,12))=TRUE),(INDEX('HB-D2 Besondere Lstg Bund'!$A$1:$O$272,G229,6)),"")))</f>
        <v/>
      </c>
      <c r="E229" s="1216" t="str">
        <f>IF(AND(Projektgrundlagen!$I$22,(INDEX('StB-D1 Besondere Lstg'!$A$1:$N$250,G229,12))=TRUE),(INDEX('StB-D1 Besondere Lstg'!$A$1:$N$250,G229,9)),IF(AND(Projektgrundlagen!$I$23,(INDEX('HB-D1 Besondere Lstg Land'!$A$1:$O$250,G229,12))=TRUE),IF((INDEX('HB-D1 Besondere Lstg Land'!$A$1:$O$253,G229,9))="",(INDEX('HB-D1 Besondere Lstg Land'!$A$1:$O$253,G229,7)),0)+(INDEX('HB-D1 Besondere Lstg Land'!$A$1:$O$253,G229,9)),IF(AND(Projektgrundlagen!$I$24,(INDEX('HB-D2 Besondere Lstg Bund'!$A$1:$O$272,G229,12))=TRUE),IF((INDEX('HB-D2 Besondere Lstg Bund'!$A$1:$O$272,G229,9))="",(INDEX('HB-D2 Besondere Lstg Bund'!$A$1:$O$272,G229,7)),0)+(INDEX('HB-D2 Besondere Lstg Bund'!$A$1:$O$272,G229,9)),"")))</f>
        <v/>
      </c>
      <c r="F229" s="1216" t="str">
        <f>IF(AND(Projektgrundlagen!$I$22,(INDEX('StB-D1 Besondere Lstg'!$A$1:$N$250,G229,12))=TRUE),(INDEX('StB-D1 Besondere Lstg'!$A$1:$N$250,G229,10)),IF(AND(Projektgrundlagen!$I$23,(INDEX('HB-D1 Besondere Lstg Land'!$A$1:$O$250,G229,12))=TRUE),(INDEX('HB-D1 Besondere Lstg Land'!$A$1:$O$250,G229,10)),IF(AND(Projektgrundlagen!$I$24,(INDEX('HB-D2 Besondere Lstg Bund'!$A$1:$O$272,G229,12))=TRUE),(INDEX('HB-D2 Besondere Lstg Bund'!$A$1:$O$272,G229,10)),"")))</f>
        <v/>
      </c>
      <c r="G229">
        <v>183</v>
      </c>
      <c r="H229" s="1225"/>
    </row>
    <row r="230" spans="2:8" ht="14.25">
      <c r="B230" t="str">
        <f>IF(AND(Projektgrundlagen!$I$22,(INDEX('StB-D1 Besondere Lstg'!$A$1:$N$250,G230,12))=TRUE),(INDEX('StB-D1 Besondere Lstg'!$A$1:$N$250,G230,3))&amp;" "&amp;(INDEX('StB-D1 Besondere Lstg'!$A$1:$N$250,G230,5))&amp;" "&amp;(INDEX('StB-D1 Besondere Lstg'!$A$1:$N$250,(G230+1),5)),IF(AND(Projektgrundlagen!$I$23,(INDEX('HB-D1 Besondere Lstg Land'!$A$1:$O$250,G230,12))=TRUE),(INDEX('HB-D1 Besondere Lstg Land'!$A$1:$O$250,G230,3))&amp;" "&amp;(INDEX('HB-D1 Besondere Lstg Land'!$A$1:$O$250,G230,5))&amp;" "&amp;(INDEX('HB-D1 Besondere Lstg Land'!$A$1:$O$250,(G230+1),5)),IF(AND(Projektgrundlagen!$I$24,(INDEX('HB-D2 Besondere Lstg Bund'!$A$1:$O$272,G230,12)=TRUE)),(INDEX('HB-D2 Besondere Lstg Bund'!$A$1:$O$272,G230,3))&amp;" "&amp;(INDEX('HB-D2 Besondere Lstg Bund'!$A$1:$O$272,G230,5))&amp;" "&amp;(INDEX('HB-D2 Besondere Lstg Bund'!$A$1:$O$272,(G230+1),5)),"")))</f>
        <v/>
      </c>
      <c r="C230" s="1216" t="str">
        <f>IF(AND(Projektgrundlagen!$I$22,(INDEX('StB-D1 Besondere Lstg'!$A$1:$N$250,G230,12))=TRUE),(INDEX('StB-D1 Besondere Lstg'!$A$1:$N$250,G230,7)),"")</f>
        <v/>
      </c>
      <c r="D230" s="1216" t="str">
        <f>IF(AND(Projektgrundlagen!$I$22,(INDEX('StB-D1 Besondere Lstg'!$A$1:$N$250,G230,12))=TRUE),(INDEX('StB-D1 Besondere Lstg'!$A$1:$N$250,G230,8)),IF(AND(Projektgrundlagen!$I$23,(INDEX('HB-D1 Besondere Lstg Land'!$A$1:$O$250,G230,12))=TRUE),(INDEX('HB-D1 Besondere Lstg Land'!$A$1:$O$250,G230,6)),IF(AND(Projektgrundlagen!$I$24,(INDEX('HB-D2 Besondere Lstg Bund'!$A$1:$O$272,G230,12))=TRUE),(INDEX('HB-D2 Besondere Lstg Bund'!$A$1:$O$272,G230,6)),"")))</f>
        <v/>
      </c>
      <c r="E230" s="1216" t="str">
        <f>IF(AND(Projektgrundlagen!$I$22,(INDEX('StB-D1 Besondere Lstg'!$A$1:$N$250,G230,12))=TRUE),(INDEX('StB-D1 Besondere Lstg'!$A$1:$N$250,G230,9)),IF(AND(Projektgrundlagen!$I$23,(INDEX('HB-D1 Besondere Lstg Land'!$A$1:$O$250,G230,12))=TRUE),IF((INDEX('HB-D1 Besondere Lstg Land'!$A$1:$O$253,G230,9))="",(INDEX('HB-D1 Besondere Lstg Land'!$A$1:$O$253,G230,7)),0)+(INDEX('HB-D1 Besondere Lstg Land'!$A$1:$O$253,G230,9)),IF(AND(Projektgrundlagen!$I$24,(INDEX('HB-D2 Besondere Lstg Bund'!$A$1:$O$272,G230,12))=TRUE),IF((INDEX('HB-D2 Besondere Lstg Bund'!$A$1:$O$272,G230,9))="",(INDEX('HB-D2 Besondere Lstg Bund'!$A$1:$O$272,G230,7)),0)+(INDEX('HB-D2 Besondere Lstg Bund'!$A$1:$O$272,G230,9)),"")))</f>
        <v/>
      </c>
      <c r="F230" s="1216" t="str">
        <f>IF(AND(Projektgrundlagen!$I$22,(INDEX('StB-D1 Besondere Lstg'!$A$1:$N$250,G230,12))=TRUE),(INDEX('StB-D1 Besondere Lstg'!$A$1:$N$250,G230,10)),IF(AND(Projektgrundlagen!$I$23,(INDEX('HB-D1 Besondere Lstg Land'!$A$1:$O$250,G230,12))=TRUE),(INDEX('HB-D1 Besondere Lstg Land'!$A$1:$O$250,G230,10)),IF(AND(Projektgrundlagen!$I$24,(INDEX('HB-D2 Besondere Lstg Bund'!$A$1:$O$272,G230,12))=TRUE),(INDEX('HB-D2 Besondere Lstg Bund'!$A$1:$O$272,G230,10)),"")))</f>
        <v/>
      </c>
      <c r="G230">
        <v>184</v>
      </c>
      <c r="H230" s="1225"/>
    </row>
    <row r="231" spans="2:8" ht="14.25">
      <c r="B231" t="str">
        <f>IF(AND(Projektgrundlagen!$I$22,(INDEX('StB-D1 Besondere Lstg'!$A$1:$N$250,G231,12))=TRUE),(INDEX('StB-D1 Besondere Lstg'!$A$1:$N$250,G231,3))&amp;" "&amp;(INDEX('StB-D1 Besondere Lstg'!$A$1:$N$250,G231,5))&amp;" "&amp;(INDEX('StB-D1 Besondere Lstg'!$A$1:$N$250,(G231+1),5)),IF(AND(Projektgrundlagen!$I$23,(INDEX('HB-D1 Besondere Lstg Land'!$A$1:$O$250,G231,12))=TRUE),(INDEX('HB-D1 Besondere Lstg Land'!$A$1:$O$250,G231,3))&amp;" "&amp;(INDEX('HB-D1 Besondere Lstg Land'!$A$1:$O$250,G231,5))&amp;" "&amp;(INDEX('HB-D1 Besondere Lstg Land'!$A$1:$O$250,(G231+1),5)),IF(AND(Projektgrundlagen!$I$24,(INDEX('HB-D2 Besondere Lstg Bund'!$A$1:$O$272,G231,12)=TRUE)),(INDEX('HB-D2 Besondere Lstg Bund'!$A$1:$O$272,G231,3))&amp;" "&amp;(INDEX('HB-D2 Besondere Lstg Bund'!$A$1:$O$272,G231,5))&amp;" "&amp;(INDEX('HB-D2 Besondere Lstg Bund'!$A$1:$O$272,(G231+1),5)),"")))</f>
        <v/>
      </c>
      <c r="C231" s="1216" t="str">
        <f>IF(AND(Projektgrundlagen!$I$22,(INDEX('StB-D1 Besondere Lstg'!$A$1:$N$250,G231,12))=TRUE),(INDEX('StB-D1 Besondere Lstg'!$A$1:$N$250,G231,7)),"")</f>
        <v/>
      </c>
      <c r="D231" s="1216" t="str">
        <f>IF(AND(Projektgrundlagen!$I$22,(INDEX('StB-D1 Besondere Lstg'!$A$1:$N$250,G231,12))=TRUE),(INDEX('StB-D1 Besondere Lstg'!$A$1:$N$250,G231,8)),IF(AND(Projektgrundlagen!$I$23,(INDEX('HB-D1 Besondere Lstg Land'!$A$1:$O$250,G231,12))=TRUE),(INDEX('HB-D1 Besondere Lstg Land'!$A$1:$O$250,G231,6)),IF(AND(Projektgrundlagen!$I$24,(INDEX('HB-D2 Besondere Lstg Bund'!$A$1:$O$272,G231,12))=TRUE),(INDEX('HB-D2 Besondere Lstg Bund'!$A$1:$O$272,G231,6)),"")))</f>
        <v/>
      </c>
      <c r="E231" s="1216" t="str">
        <f>IF(AND(Projektgrundlagen!$I$22,(INDEX('StB-D1 Besondere Lstg'!$A$1:$N$250,G231,12))=TRUE),(INDEX('StB-D1 Besondere Lstg'!$A$1:$N$250,G231,9)),IF(AND(Projektgrundlagen!$I$23,(INDEX('HB-D1 Besondere Lstg Land'!$A$1:$O$250,G231,12))=TRUE),IF((INDEX('HB-D1 Besondere Lstg Land'!$A$1:$O$253,G231,9))="",(INDEX('HB-D1 Besondere Lstg Land'!$A$1:$O$253,G231,7)),0)+(INDEX('HB-D1 Besondere Lstg Land'!$A$1:$O$253,G231,9)),IF(AND(Projektgrundlagen!$I$24,(INDEX('HB-D2 Besondere Lstg Bund'!$A$1:$O$272,G231,12))=TRUE),IF((INDEX('HB-D2 Besondere Lstg Bund'!$A$1:$O$272,G231,9))="",(INDEX('HB-D2 Besondere Lstg Bund'!$A$1:$O$272,G231,7)),0)+(INDEX('HB-D2 Besondere Lstg Bund'!$A$1:$O$272,G231,9)),"")))</f>
        <v/>
      </c>
      <c r="F231" s="1216" t="str">
        <f>IF(AND(Projektgrundlagen!$I$22,(INDEX('StB-D1 Besondere Lstg'!$A$1:$N$250,G231,12))=TRUE),(INDEX('StB-D1 Besondere Lstg'!$A$1:$N$250,G231,10)),IF(AND(Projektgrundlagen!$I$23,(INDEX('HB-D1 Besondere Lstg Land'!$A$1:$O$250,G231,12))=TRUE),(INDEX('HB-D1 Besondere Lstg Land'!$A$1:$O$250,G231,10)),IF(AND(Projektgrundlagen!$I$24,(INDEX('HB-D2 Besondere Lstg Bund'!$A$1:$O$272,G231,12))=TRUE),(INDEX('HB-D2 Besondere Lstg Bund'!$A$1:$O$272,G231,10)),"")))</f>
        <v/>
      </c>
      <c r="G231">
        <v>185</v>
      </c>
      <c r="H231" s="1225"/>
    </row>
    <row r="232" spans="2:8" ht="14.25">
      <c r="B232" t="str">
        <f>IF(AND(Projektgrundlagen!$I$22,(INDEX('StB-D1 Besondere Lstg'!$A$1:$N$250,G232,12))=TRUE),(INDEX('StB-D1 Besondere Lstg'!$A$1:$N$250,G232,3))&amp;" "&amp;(INDEX('StB-D1 Besondere Lstg'!$A$1:$N$250,G232,5))&amp;" "&amp;(INDEX('StB-D1 Besondere Lstg'!$A$1:$N$250,(G232+1),5)),IF(AND(Projektgrundlagen!$I$23,(INDEX('HB-D1 Besondere Lstg Land'!$A$1:$O$250,G232,12))=TRUE),(INDEX('HB-D1 Besondere Lstg Land'!$A$1:$O$250,G232,3))&amp;" "&amp;(INDEX('HB-D1 Besondere Lstg Land'!$A$1:$O$250,G232,5))&amp;" "&amp;(INDEX('HB-D1 Besondere Lstg Land'!$A$1:$O$250,(G232+1),5)),IF(AND(Projektgrundlagen!$I$24,(INDEX('HB-D2 Besondere Lstg Bund'!$A$1:$O$272,G232,12)=TRUE)),(INDEX('HB-D2 Besondere Lstg Bund'!$A$1:$O$272,G232,3))&amp;" "&amp;(INDEX('HB-D2 Besondere Lstg Bund'!$A$1:$O$272,G232,5))&amp;" "&amp;(INDEX('HB-D2 Besondere Lstg Bund'!$A$1:$O$272,(G232+1),5)),"")))</f>
        <v/>
      </c>
      <c r="C232" s="1216" t="str">
        <f>IF(AND(Projektgrundlagen!$I$22,(INDEX('StB-D1 Besondere Lstg'!$A$1:$N$250,G232,12))=TRUE),(INDEX('StB-D1 Besondere Lstg'!$A$1:$N$250,G232,7)),"")</f>
        <v/>
      </c>
      <c r="D232" s="1216" t="str">
        <f>IF(AND(Projektgrundlagen!$I$22,(INDEX('StB-D1 Besondere Lstg'!$A$1:$N$250,G232,12))=TRUE),(INDEX('StB-D1 Besondere Lstg'!$A$1:$N$250,G232,8)),IF(AND(Projektgrundlagen!$I$23,(INDEX('HB-D1 Besondere Lstg Land'!$A$1:$O$250,G232,12))=TRUE),(INDEX('HB-D1 Besondere Lstg Land'!$A$1:$O$250,G232,6)),IF(AND(Projektgrundlagen!$I$24,(INDEX('HB-D2 Besondere Lstg Bund'!$A$1:$O$272,G232,12))=TRUE),(INDEX('HB-D2 Besondere Lstg Bund'!$A$1:$O$272,G232,6)),"")))</f>
        <v/>
      </c>
      <c r="E232" s="1216" t="str">
        <f>IF(AND(Projektgrundlagen!$I$22,(INDEX('StB-D1 Besondere Lstg'!$A$1:$N$250,G232,12))=TRUE),(INDEX('StB-D1 Besondere Lstg'!$A$1:$N$250,G232,9)),IF(AND(Projektgrundlagen!$I$23,(INDEX('HB-D1 Besondere Lstg Land'!$A$1:$O$250,G232,12))=TRUE),IF((INDEX('HB-D1 Besondere Lstg Land'!$A$1:$O$253,G232,9))="",(INDEX('HB-D1 Besondere Lstg Land'!$A$1:$O$253,G232,7)),0)+(INDEX('HB-D1 Besondere Lstg Land'!$A$1:$O$253,G232,9)),IF(AND(Projektgrundlagen!$I$24,(INDEX('HB-D2 Besondere Lstg Bund'!$A$1:$O$272,G232,12))=TRUE),IF((INDEX('HB-D2 Besondere Lstg Bund'!$A$1:$O$272,G232,9))="",(INDEX('HB-D2 Besondere Lstg Bund'!$A$1:$O$272,G232,7)),0)+(INDEX('HB-D2 Besondere Lstg Bund'!$A$1:$O$272,G232,9)),"")))</f>
        <v/>
      </c>
      <c r="F232" s="1216" t="str">
        <f>IF(AND(Projektgrundlagen!$I$22,(INDEX('StB-D1 Besondere Lstg'!$A$1:$N$250,G232,12))=TRUE),(INDEX('StB-D1 Besondere Lstg'!$A$1:$N$250,G232,10)),IF(AND(Projektgrundlagen!$I$23,(INDEX('HB-D1 Besondere Lstg Land'!$A$1:$O$250,G232,12))=TRUE),(INDEX('HB-D1 Besondere Lstg Land'!$A$1:$O$250,G232,10)),IF(AND(Projektgrundlagen!$I$24,(INDEX('HB-D2 Besondere Lstg Bund'!$A$1:$O$272,G232,12))=TRUE),(INDEX('HB-D2 Besondere Lstg Bund'!$A$1:$O$272,G232,10)),"")))</f>
        <v/>
      </c>
      <c r="G232">
        <v>186</v>
      </c>
      <c r="H232" s="1225"/>
    </row>
    <row r="233" spans="2:8" ht="14.25">
      <c r="B233" t="str">
        <f>IF(AND(Projektgrundlagen!$I$22,(INDEX('StB-D1 Besondere Lstg'!$A$1:$N$250,G233,12))=TRUE),(INDEX('StB-D1 Besondere Lstg'!$A$1:$N$250,G233,3))&amp;" "&amp;(INDEX('StB-D1 Besondere Lstg'!$A$1:$N$250,G233,5))&amp;" "&amp;(INDEX('StB-D1 Besondere Lstg'!$A$1:$N$250,(G233+1),5)),IF(AND(Projektgrundlagen!$I$23,(INDEX('HB-D1 Besondere Lstg Land'!$A$1:$O$250,G233,12))=TRUE),(INDEX('HB-D1 Besondere Lstg Land'!$A$1:$O$250,G233,3))&amp;" "&amp;(INDEX('HB-D1 Besondere Lstg Land'!$A$1:$O$250,G233,5))&amp;" "&amp;(INDEX('HB-D1 Besondere Lstg Land'!$A$1:$O$250,(G233+1),5)),IF(AND(Projektgrundlagen!$I$24,(INDEX('HB-D2 Besondere Lstg Bund'!$A$1:$O$272,G233,12)=TRUE)),(INDEX('HB-D2 Besondere Lstg Bund'!$A$1:$O$272,G233,3))&amp;" "&amp;(INDEX('HB-D2 Besondere Lstg Bund'!$A$1:$O$272,G233,5))&amp;" "&amp;(INDEX('HB-D2 Besondere Lstg Bund'!$A$1:$O$272,(G233+1),5)),"")))</f>
        <v/>
      </c>
      <c r="C233" s="1216" t="str">
        <f>IF(AND(Projektgrundlagen!$I$22,(INDEX('StB-D1 Besondere Lstg'!$A$1:$N$250,G233,12))=TRUE),(INDEX('StB-D1 Besondere Lstg'!$A$1:$N$250,G233,7)),"")</f>
        <v/>
      </c>
      <c r="D233" s="1216" t="str">
        <f>IF(AND(Projektgrundlagen!$I$22,(INDEX('StB-D1 Besondere Lstg'!$A$1:$N$250,G233,12))=TRUE),(INDEX('StB-D1 Besondere Lstg'!$A$1:$N$250,G233,8)),IF(AND(Projektgrundlagen!$I$23,(INDEX('HB-D1 Besondere Lstg Land'!$A$1:$O$250,G233,12))=TRUE),(INDEX('HB-D1 Besondere Lstg Land'!$A$1:$O$250,G233,6)),IF(AND(Projektgrundlagen!$I$24,(INDEX('HB-D2 Besondere Lstg Bund'!$A$1:$O$272,G233,12))=TRUE),(INDEX('HB-D2 Besondere Lstg Bund'!$A$1:$O$272,G233,6)),"")))</f>
        <v/>
      </c>
      <c r="E233" s="1216" t="str">
        <f>IF(AND(Projektgrundlagen!$I$22,(INDEX('StB-D1 Besondere Lstg'!$A$1:$N$250,G233,12))=TRUE),(INDEX('StB-D1 Besondere Lstg'!$A$1:$N$250,G233,9)),IF(AND(Projektgrundlagen!$I$23,(INDEX('HB-D1 Besondere Lstg Land'!$A$1:$O$250,G233,12))=TRUE),IF((INDEX('HB-D1 Besondere Lstg Land'!$A$1:$O$253,G233,9))="",(INDEX('HB-D1 Besondere Lstg Land'!$A$1:$O$253,G233,7)),0)+(INDEX('HB-D1 Besondere Lstg Land'!$A$1:$O$253,G233,9)),IF(AND(Projektgrundlagen!$I$24,(INDEX('HB-D2 Besondere Lstg Bund'!$A$1:$O$272,G233,12))=TRUE),IF((INDEX('HB-D2 Besondere Lstg Bund'!$A$1:$O$272,G233,9))="",(INDEX('HB-D2 Besondere Lstg Bund'!$A$1:$O$272,G233,7)),0)+(INDEX('HB-D2 Besondere Lstg Bund'!$A$1:$O$272,G233,9)),"")))</f>
        <v/>
      </c>
      <c r="F233" s="1216" t="str">
        <f>IF(AND(Projektgrundlagen!$I$22,(INDEX('StB-D1 Besondere Lstg'!$A$1:$N$250,G233,12))=TRUE),(INDEX('StB-D1 Besondere Lstg'!$A$1:$N$250,G233,10)),IF(AND(Projektgrundlagen!$I$23,(INDEX('HB-D1 Besondere Lstg Land'!$A$1:$O$250,G233,12))=TRUE),(INDEX('HB-D1 Besondere Lstg Land'!$A$1:$O$250,G233,10)),IF(AND(Projektgrundlagen!$I$24,(INDEX('HB-D2 Besondere Lstg Bund'!$A$1:$O$272,G233,12))=TRUE),(INDEX('HB-D2 Besondere Lstg Bund'!$A$1:$O$272,G233,10)),"")))</f>
        <v/>
      </c>
      <c r="G233">
        <v>187</v>
      </c>
      <c r="H233" s="1225"/>
    </row>
    <row r="234" spans="2:8" ht="14.25">
      <c r="B234" t="str">
        <f>IF(AND(Projektgrundlagen!$I$22,(INDEX('StB-D1 Besondere Lstg'!$A$1:$N$250,G234,12))=TRUE),(INDEX('StB-D1 Besondere Lstg'!$A$1:$N$250,G234,3))&amp;" "&amp;(INDEX('StB-D1 Besondere Lstg'!$A$1:$N$250,G234,5))&amp;" "&amp;(INDEX('StB-D1 Besondere Lstg'!$A$1:$N$250,(G234+1),5)),IF(AND(Projektgrundlagen!$I$23,(INDEX('HB-D1 Besondere Lstg Land'!$A$1:$O$250,G234,12))=TRUE),(INDEX('HB-D1 Besondere Lstg Land'!$A$1:$O$250,G234,3))&amp;" "&amp;(INDEX('HB-D1 Besondere Lstg Land'!$A$1:$O$250,G234,5))&amp;" "&amp;(INDEX('HB-D1 Besondere Lstg Land'!$A$1:$O$250,(G234+1),5)),IF(AND(Projektgrundlagen!$I$24,(INDEX('HB-D2 Besondere Lstg Bund'!$A$1:$O$272,G234,12)=TRUE)),(INDEX('HB-D2 Besondere Lstg Bund'!$A$1:$O$272,G234,3))&amp;" "&amp;(INDEX('HB-D2 Besondere Lstg Bund'!$A$1:$O$272,G234,5))&amp;" "&amp;(INDEX('HB-D2 Besondere Lstg Bund'!$A$1:$O$272,(G234+1),5)),"")))</f>
        <v/>
      </c>
      <c r="C234" s="1216" t="str">
        <f>IF(AND(Projektgrundlagen!$I$22,(INDEX('StB-D1 Besondere Lstg'!$A$1:$N$250,G234,12))=TRUE),(INDEX('StB-D1 Besondere Lstg'!$A$1:$N$250,G234,7)),"")</f>
        <v/>
      </c>
      <c r="D234" s="1216" t="str">
        <f>IF(AND(Projektgrundlagen!$I$22,(INDEX('StB-D1 Besondere Lstg'!$A$1:$N$250,G234,12))=TRUE),(INDEX('StB-D1 Besondere Lstg'!$A$1:$N$250,G234,8)),IF(AND(Projektgrundlagen!$I$23,(INDEX('HB-D1 Besondere Lstg Land'!$A$1:$O$250,G234,12))=TRUE),(INDEX('HB-D1 Besondere Lstg Land'!$A$1:$O$250,G234,6)),IF(AND(Projektgrundlagen!$I$24,(INDEX('HB-D2 Besondere Lstg Bund'!$A$1:$O$272,G234,12))=TRUE),(INDEX('HB-D2 Besondere Lstg Bund'!$A$1:$O$272,G234,6)),"")))</f>
        <v/>
      </c>
      <c r="E234" s="1216" t="str">
        <f>IF(AND(Projektgrundlagen!$I$22,(INDEX('StB-D1 Besondere Lstg'!$A$1:$N$250,G234,12))=TRUE),(INDEX('StB-D1 Besondere Lstg'!$A$1:$N$250,G234,9)),IF(AND(Projektgrundlagen!$I$23,(INDEX('HB-D1 Besondere Lstg Land'!$A$1:$O$250,G234,12))=TRUE),IF((INDEX('HB-D1 Besondere Lstg Land'!$A$1:$O$253,G234,9))="",(INDEX('HB-D1 Besondere Lstg Land'!$A$1:$O$253,G234,7)),0)+(INDEX('HB-D1 Besondere Lstg Land'!$A$1:$O$253,G234,9)),IF(AND(Projektgrundlagen!$I$24,(INDEX('HB-D2 Besondere Lstg Bund'!$A$1:$O$272,G234,12))=TRUE),IF((INDEX('HB-D2 Besondere Lstg Bund'!$A$1:$O$272,G234,9))="",(INDEX('HB-D2 Besondere Lstg Bund'!$A$1:$O$272,G234,7)),0)+(INDEX('HB-D2 Besondere Lstg Bund'!$A$1:$O$272,G234,9)),"")))</f>
        <v/>
      </c>
      <c r="F234" s="1216" t="str">
        <f>IF(AND(Projektgrundlagen!$I$22,(INDEX('StB-D1 Besondere Lstg'!$A$1:$N$250,G234,12))=TRUE),(INDEX('StB-D1 Besondere Lstg'!$A$1:$N$250,G234,10)),IF(AND(Projektgrundlagen!$I$23,(INDEX('HB-D1 Besondere Lstg Land'!$A$1:$O$250,G234,12))=TRUE),(INDEX('HB-D1 Besondere Lstg Land'!$A$1:$O$250,G234,10)),IF(AND(Projektgrundlagen!$I$24,(INDEX('HB-D2 Besondere Lstg Bund'!$A$1:$O$272,G234,12))=TRUE),(INDEX('HB-D2 Besondere Lstg Bund'!$A$1:$O$272,G234,10)),"")))</f>
        <v/>
      </c>
      <c r="G234">
        <v>188</v>
      </c>
      <c r="H234" s="1225"/>
    </row>
    <row r="235" spans="2:8" ht="14.25">
      <c r="B235" t="str">
        <f>IF(AND(Projektgrundlagen!$I$22,(INDEX('StB-D1 Besondere Lstg'!$A$1:$N$250,G235,12))=TRUE),(INDEX('StB-D1 Besondere Lstg'!$A$1:$N$250,G235,3))&amp;" "&amp;(INDEX('StB-D1 Besondere Lstg'!$A$1:$N$250,G235,5))&amp;" "&amp;(INDEX('StB-D1 Besondere Lstg'!$A$1:$N$250,(G235+1),5)),IF(AND(Projektgrundlagen!$I$23,(INDEX('HB-D1 Besondere Lstg Land'!$A$1:$O$250,G235,12))=TRUE),(INDEX('HB-D1 Besondere Lstg Land'!$A$1:$O$250,G235,3))&amp;" "&amp;(INDEX('HB-D1 Besondere Lstg Land'!$A$1:$O$250,G235,5))&amp;" "&amp;(INDEX('HB-D1 Besondere Lstg Land'!$A$1:$O$250,(G235+1),5)),IF(AND(Projektgrundlagen!$I$24,(INDEX('HB-D2 Besondere Lstg Bund'!$A$1:$O$272,G235,12)=TRUE)),(INDEX('HB-D2 Besondere Lstg Bund'!$A$1:$O$272,G235,3))&amp;" "&amp;(INDEX('HB-D2 Besondere Lstg Bund'!$A$1:$O$272,G235,5))&amp;" "&amp;(INDEX('HB-D2 Besondere Lstg Bund'!$A$1:$O$272,(G235+1),5)),"")))</f>
        <v/>
      </c>
      <c r="C235" s="1216" t="str">
        <f>IF(AND(Projektgrundlagen!$I$22,(INDEX('StB-D1 Besondere Lstg'!$A$1:$N$250,G235,12))=TRUE),(INDEX('StB-D1 Besondere Lstg'!$A$1:$N$250,G235,7)),"")</f>
        <v/>
      </c>
      <c r="D235" s="1216" t="str">
        <f>IF(AND(Projektgrundlagen!$I$22,(INDEX('StB-D1 Besondere Lstg'!$A$1:$N$250,G235,12))=TRUE),(INDEX('StB-D1 Besondere Lstg'!$A$1:$N$250,G235,8)),IF(AND(Projektgrundlagen!$I$23,(INDEX('HB-D1 Besondere Lstg Land'!$A$1:$O$250,G235,12))=TRUE),(INDEX('HB-D1 Besondere Lstg Land'!$A$1:$O$250,G235,6)),IF(AND(Projektgrundlagen!$I$24,(INDEX('HB-D2 Besondere Lstg Bund'!$A$1:$O$272,G235,12))=TRUE),(INDEX('HB-D2 Besondere Lstg Bund'!$A$1:$O$272,G235,6)),"")))</f>
        <v/>
      </c>
      <c r="E235" s="1216" t="str">
        <f>IF(AND(Projektgrundlagen!$I$22,(INDEX('StB-D1 Besondere Lstg'!$A$1:$N$250,G235,12))=TRUE),(INDEX('StB-D1 Besondere Lstg'!$A$1:$N$250,G235,9)),IF(AND(Projektgrundlagen!$I$23,(INDEX('HB-D1 Besondere Lstg Land'!$A$1:$O$250,G235,12))=TRUE),IF((INDEX('HB-D1 Besondere Lstg Land'!$A$1:$O$253,G235,9))="",(INDEX('HB-D1 Besondere Lstg Land'!$A$1:$O$253,G235,7)),0)+(INDEX('HB-D1 Besondere Lstg Land'!$A$1:$O$253,G235,9)),IF(AND(Projektgrundlagen!$I$24,(INDEX('HB-D2 Besondere Lstg Bund'!$A$1:$O$272,G235,12))=TRUE),IF((INDEX('HB-D2 Besondere Lstg Bund'!$A$1:$O$272,G235,9))="",(INDEX('HB-D2 Besondere Lstg Bund'!$A$1:$O$272,G235,7)),0)+(INDEX('HB-D2 Besondere Lstg Bund'!$A$1:$O$272,G235,9)),"")))</f>
        <v/>
      </c>
      <c r="F235" s="1216" t="str">
        <f>IF(AND(Projektgrundlagen!$I$22,(INDEX('StB-D1 Besondere Lstg'!$A$1:$N$250,G235,12))=TRUE),(INDEX('StB-D1 Besondere Lstg'!$A$1:$N$250,G235,10)),IF(AND(Projektgrundlagen!$I$23,(INDEX('HB-D1 Besondere Lstg Land'!$A$1:$O$250,G235,12))=TRUE),(INDEX('HB-D1 Besondere Lstg Land'!$A$1:$O$250,G235,10)),IF(AND(Projektgrundlagen!$I$24,(INDEX('HB-D2 Besondere Lstg Bund'!$A$1:$O$272,G235,12))=TRUE),(INDEX('HB-D2 Besondere Lstg Bund'!$A$1:$O$272,G235,10)),"")))</f>
        <v/>
      </c>
      <c r="G235">
        <v>189</v>
      </c>
      <c r="H235" s="1225"/>
    </row>
    <row r="236" spans="2:8" ht="14.25">
      <c r="B236" t="str">
        <f>IF(AND(Projektgrundlagen!$I$22,(INDEX('StB-D1 Besondere Lstg'!$A$1:$N$250,G236,12))=TRUE),(INDEX('StB-D1 Besondere Lstg'!$A$1:$N$250,G236,3))&amp;" "&amp;(INDEX('StB-D1 Besondere Lstg'!$A$1:$N$250,G236,5))&amp;" "&amp;(INDEX('StB-D1 Besondere Lstg'!$A$1:$N$250,(G236+1),5)),IF(AND(Projektgrundlagen!$I$23,(INDEX('HB-D1 Besondere Lstg Land'!$A$1:$O$250,G236,12))=TRUE),(INDEX('HB-D1 Besondere Lstg Land'!$A$1:$O$250,G236,3))&amp;" "&amp;(INDEX('HB-D1 Besondere Lstg Land'!$A$1:$O$250,G236,5))&amp;" "&amp;(INDEX('HB-D1 Besondere Lstg Land'!$A$1:$O$250,(G236+1),5)),IF(AND(Projektgrundlagen!$I$24,(INDEX('HB-D2 Besondere Lstg Bund'!$A$1:$O$272,G236,12)=TRUE)),(INDEX('HB-D2 Besondere Lstg Bund'!$A$1:$O$272,G236,3))&amp;" "&amp;(INDEX('HB-D2 Besondere Lstg Bund'!$A$1:$O$272,G236,5))&amp;" "&amp;(INDEX('HB-D2 Besondere Lstg Bund'!$A$1:$O$272,(G236+1),5)),"")))</f>
        <v/>
      </c>
      <c r="C236" s="1216" t="str">
        <f>IF(AND(Projektgrundlagen!$I$22,(INDEX('StB-D1 Besondere Lstg'!$A$1:$N$250,G236,12))=TRUE),(INDEX('StB-D1 Besondere Lstg'!$A$1:$N$250,G236,7)),"")</f>
        <v/>
      </c>
      <c r="D236" s="1216" t="str">
        <f>IF(AND(Projektgrundlagen!$I$22,(INDEX('StB-D1 Besondere Lstg'!$A$1:$N$250,G236,12))=TRUE),(INDEX('StB-D1 Besondere Lstg'!$A$1:$N$250,G236,8)),IF(AND(Projektgrundlagen!$I$23,(INDEX('HB-D1 Besondere Lstg Land'!$A$1:$O$250,G236,12))=TRUE),(INDEX('HB-D1 Besondere Lstg Land'!$A$1:$O$250,G236,6)),IF(AND(Projektgrundlagen!$I$24,(INDEX('HB-D2 Besondere Lstg Bund'!$A$1:$O$272,G236,12))=TRUE),(INDEX('HB-D2 Besondere Lstg Bund'!$A$1:$O$272,G236,6)),"")))</f>
        <v/>
      </c>
      <c r="E236" s="1216" t="str">
        <f>IF(AND(Projektgrundlagen!$I$22,(INDEX('StB-D1 Besondere Lstg'!$A$1:$N$250,G236,12))=TRUE),(INDEX('StB-D1 Besondere Lstg'!$A$1:$N$250,G236,9)),IF(AND(Projektgrundlagen!$I$23,(INDEX('HB-D1 Besondere Lstg Land'!$A$1:$O$250,G236,12))=TRUE),IF((INDEX('HB-D1 Besondere Lstg Land'!$A$1:$O$253,G236,9))="",(INDEX('HB-D1 Besondere Lstg Land'!$A$1:$O$253,G236,7)),0)+(INDEX('HB-D1 Besondere Lstg Land'!$A$1:$O$253,G236,9)),IF(AND(Projektgrundlagen!$I$24,(INDEX('HB-D2 Besondere Lstg Bund'!$A$1:$O$272,G236,12))=TRUE),IF((INDEX('HB-D2 Besondere Lstg Bund'!$A$1:$O$272,G236,9))="",(INDEX('HB-D2 Besondere Lstg Bund'!$A$1:$O$272,G236,7)),0)+(INDEX('HB-D2 Besondere Lstg Bund'!$A$1:$O$272,G236,9)),"")))</f>
        <v/>
      </c>
      <c r="F236" s="1216" t="str">
        <f>IF(AND(Projektgrundlagen!$I$22,(INDEX('StB-D1 Besondere Lstg'!$A$1:$N$250,G236,12))=TRUE),(INDEX('StB-D1 Besondere Lstg'!$A$1:$N$250,G236,10)),IF(AND(Projektgrundlagen!$I$23,(INDEX('HB-D1 Besondere Lstg Land'!$A$1:$O$250,G236,12))=TRUE),(INDEX('HB-D1 Besondere Lstg Land'!$A$1:$O$250,G236,10)),IF(AND(Projektgrundlagen!$I$24,(INDEX('HB-D2 Besondere Lstg Bund'!$A$1:$O$272,G236,12))=TRUE),(INDEX('HB-D2 Besondere Lstg Bund'!$A$1:$O$272,G236,10)),"")))</f>
        <v/>
      </c>
      <c r="G236">
        <v>190</v>
      </c>
      <c r="H236" s="1225"/>
    </row>
    <row r="237" spans="2:8" ht="14.25">
      <c r="B237" t="str">
        <f>IF(AND(Projektgrundlagen!$I$22,(INDEX('StB-D1 Besondere Lstg'!$A$1:$N$250,G237,12))=TRUE),(INDEX('StB-D1 Besondere Lstg'!$A$1:$N$250,G237,3))&amp;" "&amp;(INDEX('StB-D1 Besondere Lstg'!$A$1:$N$250,G237,5))&amp;" "&amp;(INDEX('StB-D1 Besondere Lstg'!$A$1:$N$250,(G237+1),5)),IF(AND(Projektgrundlagen!$I$23,(INDEX('HB-D1 Besondere Lstg Land'!$A$1:$O$250,G237,12))=TRUE),(INDEX('HB-D1 Besondere Lstg Land'!$A$1:$O$250,G237,3))&amp;" "&amp;(INDEX('HB-D1 Besondere Lstg Land'!$A$1:$O$250,G237,5))&amp;" "&amp;(INDEX('HB-D1 Besondere Lstg Land'!$A$1:$O$250,(G237+1),5)),IF(AND(Projektgrundlagen!$I$24,(INDEX('HB-D2 Besondere Lstg Bund'!$A$1:$O$272,G237,12)=TRUE)),(INDEX('HB-D2 Besondere Lstg Bund'!$A$1:$O$272,G237,3))&amp;" "&amp;(INDEX('HB-D2 Besondere Lstg Bund'!$A$1:$O$272,G237,5))&amp;" "&amp;(INDEX('HB-D2 Besondere Lstg Bund'!$A$1:$O$272,(G237+1),5)),"")))</f>
        <v/>
      </c>
      <c r="C237" s="1216" t="str">
        <f>IF(AND(Projektgrundlagen!$I$22,(INDEX('StB-D1 Besondere Lstg'!$A$1:$N$250,G237,12))=TRUE),(INDEX('StB-D1 Besondere Lstg'!$A$1:$N$250,G237,7)),"")</f>
        <v/>
      </c>
      <c r="D237" s="1216" t="str">
        <f>IF(AND(Projektgrundlagen!$I$22,(INDEX('StB-D1 Besondere Lstg'!$A$1:$N$250,G237,12))=TRUE),(INDEX('StB-D1 Besondere Lstg'!$A$1:$N$250,G237,8)),IF(AND(Projektgrundlagen!$I$23,(INDEX('HB-D1 Besondere Lstg Land'!$A$1:$O$250,G237,12))=TRUE),(INDEX('HB-D1 Besondere Lstg Land'!$A$1:$O$250,G237,6)),IF(AND(Projektgrundlagen!$I$24,(INDEX('HB-D2 Besondere Lstg Bund'!$A$1:$O$272,G237,12))=TRUE),(INDEX('HB-D2 Besondere Lstg Bund'!$A$1:$O$272,G237,6)),"")))</f>
        <v/>
      </c>
      <c r="E237" s="1216" t="str">
        <f>IF(AND(Projektgrundlagen!$I$22,(INDEX('StB-D1 Besondere Lstg'!$A$1:$N$250,G237,12))=TRUE),(INDEX('StB-D1 Besondere Lstg'!$A$1:$N$250,G237,9)),IF(AND(Projektgrundlagen!$I$23,(INDEX('HB-D1 Besondere Lstg Land'!$A$1:$O$250,G237,12))=TRUE),IF((INDEX('HB-D1 Besondere Lstg Land'!$A$1:$O$253,G237,9))="",(INDEX('HB-D1 Besondere Lstg Land'!$A$1:$O$253,G237,7)),0)+(INDEX('HB-D1 Besondere Lstg Land'!$A$1:$O$253,G237,9)),IF(AND(Projektgrundlagen!$I$24,(INDEX('HB-D2 Besondere Lstg Bund'!$A$1:$O$272,G237,12))=TRUE),IF((INDEX('HB-D2 Besondere Lstg Bund'!$A$1:$O$272,G237,9))="",(INDEX('HB-D2 Besondere Lstg Bund'!$A$1:$O$272,G237,7)),0)+(INDEX('HB-D2 Besondere Lstg Bund'!$A$1:$O$272,G237,9)),"")))</f>
        <v/>
      </c>
      <c r="F237" s="1216" t="str">
        <f>IF(AND(Projektgrundlagen!$I$22,(INDEX('StB-D1 Besondere Lstg'!$A$1:$N$250,G237,12))=TRUE),(INDEX('StB-D1 Besondere Lstg'!$A$1:$N$250,G237,10)),IF(AND(Projektgrundlagen!$I$23,(INDEX('HB-D1 Besondere Lstg Land'!$A$1:$O$250,G237,12))=TRUE),(INDEX('HB-D1 Besondere Lstg Land'!$A$1:$O$250,G237,10)),IF(AND(Projektgrundlagen!$I$24,(INDEX('HB-D2 Besondere Lstg Bund'!$A$1:$O$272,G237,12))=TRUE),(INDEX('HB-D2 Besondere Lstg Bund'!$A$1:$O$272,G237,10)),"")))</f>
        <v/>
      </c>
      <c r="G237">
        <v>191</v>
      </c>
      <c r="H237" s="1225"/>
    </row>
    <row r="238" spans="2:8" ht="14.25">
      <c r="B238" t="str">
        <f>IF(AND(Projektgrundlagen!$I$22,(INDEX('StB-D1 Besondere Lstg'!$A$1:$N$250,G238,12))=TRUE),(INDEX('StB-D1 Besondere Lstg'!$A$1:$N$250,G238,3))&amp;" "&amp;(INDEX('StB-D1 Besondere Lstg'!$A$1:$N$250,G238,5))&amp;" "&amp;(INDEX('StB-D1 Besondere Lstg'!$A$1:$N$250,(G238+1),5)),IF(AND(Projektgrundlagen!$I$23,(INDEX('HB-D1 Besondere Lstg Land'!$A$1:$O$250,G238,12))=TRUE),(INDEX('HB-D1 Besondere Lstg Land'!$A$1:$O$250,G238,3))&amp;" "&amp;(INDEX('HB-D1 Besondere Lstg Land'!$A$1:$O$250,G238,5))&amp;" "&amp;(INDEX('HB-D1 Besondere Lstg Land'!$A$1:$O$250,(G238+1),5)),IF(AND(Projektgrundlagen!$I$24,(INDEX('HB-D2 Besondere Lstg Bund'!$A$1:$O$272,G238,12)=TRUE)),(INDEX('HB-D2 Besondere Lstg Bund'!$A$1:$O$272,G238,3))&amp;" "&amp;(INDEX('HB-D2 Besondere Lstg Bund'!$A$1:$O$272,G238,5))&amp;" "&amp;(INDEX('HB-D2 Besondere Lstg Bund'!$A$1:$O$272,(G238+1),5)),"")))</f>
        <v/>
      </c>
      <c r="C238" s="1216" t="str">
        <f>IF(AND(Projektgrundlagen!$I$22,(INDEX('StB-D1 Besondere Lstg'!$A$1:$N$250,G238,12))=TRUE),(INDEX('StB-D1 Besondere Lstg'!$A$1:$N$250,G238,7)),"")</f>
        <v/>
      </c>
      <c r="D238" s="1216" t="str">
        <f>IF(AND(Projektgrundlagen!$I$22,(INDEX('StB-D1 Besondere Lstg'!$A$1:$N$250,G238,12))=TRUE),(INDEX('StB-D1 Besondere Lstg'!$A$1:$N$250,G238,8)),IF(AND(Projektgrundlagen!$I$23,(INDEX('HB-D1 Besondere Lstg Land'!$A$1:$O$250,G238,12))=TRUE),(INDEX('HB-D1 Besondere Lstg Land'!$A$1:$O$250,G238,6)),IF(AND(Projektgrundlagen!$I$24,(INDEX('HB-D2 Besondere Lstg Bund'!$A$1:$O$272,G238,12))=TRUE),(INDEX('HB-D2 Besondere Lstg Bund'!$A$1:$O$272,G238,6)),"")))</f>
        <v/>
      </c>
      <c r="E238" s="1216" t="str">
        <f>IF(AND(Projektgrundlagen!$I$22,(INDEX('StB-D1 Besondere Lstg'!$A$1:$N$250,G238,12))=TRUE),(INDEX('StB-D1 Besondere Lstg'!$A$1:$N$250,G238,9)),IF(AND(Projektgrundlagen!$I$23,(INDEX('HB-D1 Besondere Lstg Land'!$A$1:$O$250,G238,12))=TRUE),IF((INDEX('HB-D1 Besondere Lstg Land'!$A$1:$O$253,G238,9))="",(INDEX('HB-D1 Besondere Lstg Land'!$A$1:$O$253,G238,7)),0)+(INDEX('HB-D1 Besondere Lstg Land'!$A$1:$O$253,G238,9)),IF(AND(Projektgrundlagen!$I$24,(INDEX('HB-D2 Besondere Lstg Bund'!$A$1:$O$272,G238,12))=TRUE),IF((INDEX('HB-D2 Besondere Lstg Bund'!$A$1:$O$272,G238,9))="",(INDEX('HB-D2 Besondere Lstg Bund'!$A$1:$O$272,G238,7)),0)+(INDEX('HB-D2 Besondere Lstg Bund'!$A$1:$O$272,G238,9)),"")))</f>
        <v/>
      </c>
      <c r="F238" s="1216" t="str">
        <f>IF(AND(Projektgrundlagen!$I$22,(INDEX('StB-D1 Besondere Lstg'!$A$1:$N$250,G238,12))=TRUE),(INDEX('StB-D1 Besondere Lstg'!$A$1:$N$250,G238,10)),IF(AND(Projektgrundlagen!$I$23,(INDEX('HB-D1 Besondere Lstg Land'!$A$1:$O$250,G238,12))=TRUE),(INDEX('HB-D1 Besondere Lstg Land'!$A$1:$O$250,G238,10)),IF(AND(Projektgrundlagen!$I$24,(INDEX('HB-D2 Besondere Lstg Bund'!$A$1:$O$272,G238,12))=TRUE),(INDEX('HB-D2 Besondere Lstg Bund'!$A$1:$O$272,G238,10)),"")))</f>
        <v/>
      </c>
      <c r="G238">
        <v>192</v>
      </c>
      <c r="H238" s="1225"/>
    </row>
    <row r="239" spans="2:8" ht="14.25">
      <c r="B239" t="str">
        <f>IF(AND(Projektgrundlagen!$I$22,(INDEX('StB-D1 Besondere Lstg'!$A$1:$N$250,G239,12))=TRUE),(INDEX('StB-D1 Besondere Lstg'!$A$1:$N$250,G239,3))&amp;" "&amp;(INDEX('StB-D1 Besondere Lstg'!$A$1:$N$250,G239,5))&amp;" "&amp;(INDEX('StB-D1 Besondere Lstg'!$A$1:$N$250,(G239+1),5)),IF(AND(Projektgrundlagen!$I$23,(INDEX('HB-D1 Besondere Lstg Land'!$A$1:$O$250,G239,12))=TRUE),(INDEX('HB-D1 Besondere Lstg Land'!$A$1:$O$250,G239,3))&amp;" "&amp;(INDEX('HB-D1 Besondere Lstg Land'!$A$1:$O$250,G239,5))&amp;" "&amp;(INDEX('HB-D1 Besondere Lstg Land'!$A$1:$O$250,(G239+1),5)),IF(AND(Projektgrundlagen!$I$24,(INDEX('HB-D2 Besondere Lstg Bund'!$A$1:$O$272,G239,12)=TRUE)),(INDEX('HB-D2 Besondere Lstg Bund'!$A$1:$O$272,G239,3))&amp;" "&amp;(INDEX('HB-D2 Besondere Lstg Bund'!$A$1:$O$272,G239,5))&amp;" "&amp;(INDEX('HB-D2 Besondere Lstg Bund'!$A$1:$O$272,(G239+1),5)),"")))</f>
        <v/>
      </c>
      <c r="C239" s="1216" t="str">
        <f>IF(AND(Projektgrundlagen!$I$22,(INDEX('StB-D1 Besondere Lstg'!$A$1:$N$250,G239,12))=TRUE),(INDEX('StB-D1 Besondere Lstg'!$A$1:$N$250,G239,7)),"")</f>
        <v/>
      </c>
      <c r="D239" s="1216" t="str">
        <f>IF(AND(Projektgrundlagen!$I$22,(INDEX('StB-D1 Besondere Lstg'!$A$1:$N$250,G239,12))=TRUE),(INDEX('StB-D1 Besondere Lstg'!$A$1:$N$250,G239,8)),IF(AND(Projektgrundlagen!$I$23,(INDEX('HB-D1 Besondere Lstg Land'!$A$1:$O$250,G239,12))=TRUE),(INDEX('HB-D1 Besondere Lstg Land'!$A$1:$O$250,G239,6)),IF(AND(Projektgrundlagen!$I$24,(INDEX('HB-D2 Besondere Lstg Bund'!$A$1:$O$272,G239,12))=TRUE),(INDEX('HB-D2 Besondere Lstg Bund'!$A$1:$O$272,G239,6)),"")))</f>
        <v/>
      </c>
      <c r="E239" s="1216" t="str">
        <f>IF(AND(Projektgrundlagen!$I$22,(INDEX('StB-D1 Besondere Lstg'!$A$1:$N$250,G239,12))=TRUE),(INDEX('StB-D1 Besondere Lstg'!$A$1:$N$250,G239,9)),IF(AND(Projektgrundlagen!$I$23,(INDEX('HB-D1 Besondere Lstg Land'!$A$1:$O$250,G239,12))=TRUE),IF((INDEX('HB-D1 Besondere Lstg Land'!$A$1:$O$253,G239,9))="",(INDEX('HB-D1 Besondere Lstg Land'!$A$1:$O$253,G239,7)),0)+(INDEX('HB-D1 Besondere Lstg Land'!$A$1:$O$253,G239,9)),IF(AND(Projektgrundlagen!$I$24,(INDEX('HB-D2 Besondere Lstg Bund'!$A$1:$O$272,G239,12))=TRUE),IF((INDEX('HB-D2 Besondere Lstg Bund'!$A$1:$O$272,G239,9))="",(INDEX('HB-D2 Besondere Lstg Bund'!$A$1:$O$272,G239,7)),0)+(INDEX('HB-D2 Besondere Lstg Bund'!$A$1:$O$272,G239,9)),"")))</f>
        <v/>
      </c>
      <c r="F239" s="1216" t="str">
        <f>IF(AND(Projektgrundlagen!$I$22,(INDEX('StB-D1 Besondere Lstg'!$A$1:$N$250,G239,12))=TRUE),(INDEX('StB-D1 Besondere Lstg'!$A$1:$N$250,G239,10)),IF(AND(Projektgrundlagen!$I$23,(INDEX('HB-D1 Besondere Lstg Land'!$A$1:$O$250,G239,12))=TRUE),(INDEX('HB-D1 Besondere Lstg Land'!$A$1:$O$250,G239,10)),IF(AND(Projektgrundlagen!$I$24,(INDEX('HB-D2 Besondere Lstg Bund'!$A$1:$O$272,G239,12))=TRUE),(INDEX('HB-D2 Besondere Lstg Bund'!$A$1:$O$272,G239,10)),"")))</f>
        <v/>
      </c>
      <c r="G239">
        <v>193</v>
      </c>
      <c r="H239" s="1225"/>
    </row>
    <row r="240" spans="2:8" ht="14.25">
      <c r="B240" t="str">
        <f>IF(AND(Projektgrundlagen!$I$22,(INDEX('StB-D1 Besondere Lstg'!$A$1:$N$250,G240,12))=TRUE),(INDEX('StB-D1 Besondere Lstg'!$A$1:$N$250,G240,3))&amp;" "&amp;(INDEX('StB-D1 Besondere Lstg'!$A$1:$N$250,G240,5))&amp;" "&amp;(INDEX('StB-D1 Besondere Lstg'!$A$1:$N$250,(G240+1),5)),IF(AND(Projektgrundlagen!$I$23,(INDEX('HB-D1 Besondere Lstg Land'!$A$1:$O$250,G240,12))=TRUE),(INDEX('HB-D1 Besondere Lstg Land'!$A$1:$O$250,G240,3))&amp;" "&amp;(INDEX('HB-D1 Besondere Lstg Land'!$A$1:$O$250,G240,5))&amp;" "&amp;(INDEX('HB-D1 Besondere Lstg Land'!$A$1:$O$250,(G240+1),5)),IF(AND(Projektgrundlagen!$I$24,(INDEX('HB-D2 Besondere Lstg Bund'!$A$1:$O$272,G240,12)=TRUE)),(INDEX('HB-D2 Besondere Lstg Bund'!$A$1:$O$272,G240,3))&amp;" "&amp;(INDEX('HB-D2 Besondere Lstg Bund'!$A$1:$O$272,G240,5))&amp;" "&amp;(INDEX('HB-D2 Besondere Lstg Bund'!$A$1:$O$272,(G240+1),5)),"")))</f>
        <v/>
      </c>
      <c r="C240" s="1216" t="str">
        <f>IF(AND(Projektgrundlagen!$I$22,(INDEX('StB-D1 Besondere Lstg'!$A$1:$N$250,G240,12))=TRUE),(INDEX('StB-D1 Besondere Lstg'!$A$1:$N$250,G240,7)),"")</f>
        <v/>
      </c>
      <c r="D240" s="1216" t="str">
        <f>IF(AND(Projektgrundlagen!$I$22,(INDEX('StB-D1 Besondere Lstg'!$A$1:$N$250,G240,12))=TRUE),(INDEX('StB-D1 Besondere Lstg'!$A$1:$N$250,G240,8)),IF(AND(Projektgrundlagen!$I$23,(INDEX('HB-D1 Besondere Lstg Land'!$A$1:$O$250,G240,12))=TRUE),(INDEX('HB-D1 Besondere Lstg Land'!$A$1:$O$250,G240,6)),IF(AND(Projektgrundlagen!$I$24,(INDEX('HB-D2 Besondere Lstg Bund'!$A$1:$O$272,G240,12))=TRUE),(INDEX('HB-D2 Besondere Lstg Bund'!$A$1:$O$272,G240,6)),"")))</f>
        <v/>
      </c>
      <c r="E240" s="1216" t="str">
        <f>IF(AND(Projektgrundlagen!$I$22,(INDEX('StB-D1 Besondere Lstg'!$A$1:$N$250,G240,12))=TRUE),(INDEX('StB-D1 Besondere Lstg'!$A$1:$N$250,G240,9)),IF(AND(Projektgrundlagen!$I$23,(INDEX('HB-D1 Besondere Lstg Land'!$A$1:$O$250,G240,12))=TRUE),IF((INDEX('HB-D1 Besondere Lstg Land'!$A$1:$O$253,G240,9))="",(INDEX('HB-D1 Besondere Lstg Land'!$A$1:$O$253,G240,7)),0)+(INDEX('HB-D1 Besondere Lstg Land'!$A$1:$O$253,G240,9)),IF(AND(Projektgrundlagen!$I$24,(INDEX('HB-D2 Besondere Lstg Bund'!$A$1:$O$272,G240,12))=TRUE),IF((INDEX('HB-D2 Besondere Lstg Bund'!$A$1:$O$272,G240,9))="",(INDEX('HB-D2 Besondere Lstg Bund'!$A$1:$O$272,G240,7)),0)+(INDEX('HB-D2 Besondere Lstg Bund'!$A$1:$O$272,G240,9)),"")))</f>
        <v/>
      </c>
      <c r="F240" s="1216" t="str">
        <f>IF(AND(Projektgrundlagen!$I$22,(INDEX('StB-D1 Besondere Lstg'!$A$1:$N$250,G240,12))=TRUE),(INDEX('StB-D1 Besondere Lstg'!$A$1:$N$250,G240,10)),IF(AND(Projektgrundlagen!$I$23,(INDEX('HB-D1 Besondere Lstg Land'!$A$1:$O$250,G240,12))=TRUE),(INDEX('HB-D1 Besondere Lstg Land'!$A$1:$O$250,G240,10)),IF(AND(Projektgrundlagen!$I$24,(INDEX('HB-D2 Besondere Lstg Bund'!$A$1:$O$272,G240,12))=TRUE),(INDEX('HB-D2 Besondere Lstg Bund'!$A$1:$O$272,G240,10)),"")))</f>
        <v/>
      </c>
      <c r="G240">
        <v>194</v>
      </c>
      <c r="H240" s="1225"/>
    </row>
    <row r="241" spans="2:8" ht="14.25">
      <c r="B241" t="str">
        <f>IF(AND(Projektgrundlagen!$I$22,(INDEX('StB-D1 Besondere Lstg'!$A$1:$N$250,G241,12))=TRUE),(INDEX('StB-D1 Besondere Lstg'!$A$1:$N$250,G241,3))&amp;" "&amp;(INDEX('StB-D1 Besondere Lstg'!$A$1:$N$250,G241,5))&amp;" "&amp;(INDEX('StB-D1 Besondere Lstg'!$A$1:$N$250,(G241+1),5)),IF(AND(Projektgrundlagen!$I$23,(INDEX('HB-D1 Besondere Lstg Land'!$A$1:$O$250,G241,12))=TRUE),(INDEX('HB-D1 Besondere Lstg Land'!$A$1:$O$250,G241,3))&amp;" "&amp;(INDEX('HB-D1 Besondere Lstg Land'!$A$1:$O$250,G241,5))&amp;" "&amp;(INDEX('HB-D1 Besondere Lstg Land'!$A$1:$O$250,(G241+1),5)),IF(AND(Projektgrundlagen!$I$24,(INDEX('HB-D2 Besondere Lstg Bund'!$A$1:$O$272,G241,12)=TRUE)),(INDEX('HB-D2 Besondere Lstg Bund'!$A$1:$O$272,G241,3))&amp;" "&amp;(INDEX('HB-D2 Besondere Lstg Bund'!$A$1:$O$272,G241,5))&amp;" "&amp;(INDEX('HB-D2 Besondere Lstg Bund'!$A$1:$O$272,(G241+1),5)),"")))</f>
        <v/>
      </c>
      <c r="C241" s="1216" t="str">
        <f>IF(AND(Projektgrundlagen!$I$22,(INDEX('StB-D1 Besondere Lstg'!$A$1:$N$250,G241,12))=TRUE),(INDEX('StB-D1 Besondere Lstg'!$A$1:$N$250,G241,7)),"")</f>
        <v/>
      </c>
      <c r="D241" s="1216" t="str">
        <f>IF(AND(Projektgrundlagen!$I$22,(INDEX('StB-D1 Besondere Lstg'!$A$1:$N$250,G241,12))=TRUE),(INDEX('StB-D1 Besondere Lstg'!$A$1:$N$250,G241,8)),IF(AND(Projektgrundlagen!$I$23,(INDEX('HB-D1 Besondere Lstg Land'!$A$1:$O$250,G241,12))=TRUE),(INDEX('HB-D1 Besondere Lstg Land'!$A$1:$O$250,G241,6)),IF(AND(Projektgrundlagen!$I$24,(INDEX('HB-D2 Besondere Lstg Bund'!$A$1:$O$272,G241,12))=TRUE),(INDEX('HB-D2 Besondere Lstg Bund'!$A$1:$O$272,G241,6)),"")))</f>
        <v/>
      </c>
      <c r="E241" s="1216" t="str">
        <f>IF(AND(Projektgrundlagen!$I$22,(INDEX('StB-D1 Besondere Lstg'!$A$1:$N$250,G241,12))=TRUE),(INDEX('StB-D1 Besondere Lstg'!$A$1:$N$250,G241,9)),IF(AND(Projektgrundlagen!$I$23,(INDEX('HB-D1 Besondere Lstg Land'!$A$1:$O$250,G241,12))=TRUE),IF((INDEX('HB-D1 Besondere Lstg Land'!$A$1:$O$253,G241,9))="",(INDEX('HB-D1 Besondere Lstg Land'!$A$1:$O$253,G241,7)),0)+(INDEX('HB-D1 Besondere Lstg Land'!$A$1:$O$253,G241,9)),IF(AND(Projektgrundlagen!$I$24,(INDEX('HB-D2 Besondere Lstg Bund'!$A$1:$O$272,G241,12))=TRUE),IF((INDEX('HB-D2 Besondere Lstg Bund'!$A$1:$O$272,G241,9))="",(INDEX('HB-D2 Besondere Lstg Bund'!$A$1:$O$272,G241,7)),0)+(INDEX('HB-D2 Besondere Lstg Bund'!$A$1:$O$272,G241,9)),"")))</f>
        <v/>
      </c>
      <c r="F241" s="1216" t="str">
        <f>IF(AND(Projektgrundlagen!$I$22,(INDEX('StB-D1 Besondere Lstg'!$A$1:$N$250,G241,12))=TRUE),(INDEX('StB-D1 Besondere Lstg'!$A$1:$N$250,G241,10)),IF(AND(Projektgrundlagen!$I$23,(INDEX('HB-D1 Besondere Lstg Land'!$A$1:$O$250,G241,12))=TRUE),(INDEX('HB-D1 Besondere Lstg Land'!$A$1:$O$250,G241,10)),IF(AND(Projektgrundlagen!$I$24,(INDEX('HB-D2 Besondere Lstg Bund'!$A$1:$O$272,G241,12))=TRUE),(INDEX('HB-D2 Besondere Lstg Bund'!$A$1:$O$272,G241,10)),"")))</f>
        <v/>
      </c>
      <c r="G241">
        <v>195</v>
      </c>
      <c r="H241" s="1225"/>
    </row>
    <row r="242" spans="2:8" ht="14.25">
      <c r="B242" t="str">
        <f>IF(AND(Projektgrundlagen!$I$22,(INDEX('StB-D1 Besondere Lstg'!$A$1:$N$250,G242,12))=TRUE),(INDEX('StB-D1 Besondere Lstg'!$A$1:$N$250,G242,3))&amp;" "&amp;(INDEX('StB-D1 Besondere Lstg'!$A$1:$N$250,G242,5))&amp;" "&amp;(INDEX('StB-D1 Besondere Lstg'!$A$1:$N$250,(G242+1),5)),IF(AND(Projektgrundlagen!$I$23,(INDEX('HB-D1 Besondere Lstg Land'!$A$1:$O$250,G242,12))=TRUE),(INDEX('HB-D1 Besondere Lstg Land'!$A$1:$O$250,G242,3))&amp;" "&amp;(INDEX('HB-D1 Besondere Lstg Land'!$A$1:$O$250,G242,5))&amp;" "&amp;(INDEX('HB-D1 Besondere Lstg Land'!$A$1:$O$250,(G242+1),5)),IF(AND(Projektgrundlagen!$I$24,(INDEX('HB-D2 Besondere Lstg Bund'!$A$1:$O$272,G242,12)=TRUE)),(INDEX('HB-D2 Besondere Lstg Bund'!$A$1:$O$272,G242,3))&amp;" "&amp;(INDEX('HB-D2 Besondere Lstg Bund'!$A$1:$O$272,G242,5))&amp;" "&amp;(INDEX('HB-D2 Besondere Lstg Bund'!$A$1:$O$272,(G242+1),5)),"")))</f>
        <v/>
      </c>
      <c r="C242" s="1216" t="str">
        <f>IF(AND(Projektgrundlagen!$I$22,(INDEX('StB-D1 Besondere Lstg'!$A$1:$N$250,G242,12))=TRUE),(INDEX('StB-D1 Besondere Lstg'!$A$1:$N$250,G242,7)),"")</f>
        <v/>
      </c>
      <c r="D242" s="1216" t="str">
        <f>IF(AND(Projektgrundlagen!$I$22,(INDEX('StB-D1 Besondere Lstg'!$A$1:$N$250,G242,12))=TRUE),(INDEX('StB-D1 Besondere Lstg'!$A$1:$N$250,G242,8)),IF(AND(Projektgrundlagen!$I$23,(INDEX('HB-D1 Besondere Lstg Land'!$A$1:$O$250,G242,12))=TRUE),(INDEX('HB-D1 Besondere Lstg Land'!$A$1:$O$250,G242,6)),IF(AND(Projektgrundlagen!$I$24,(INDEX('HB-D2 Besondere Lstg Bund'!$A$1:$O$272,G242,12))=TRUE),(INDEX('HB-D2 Besondere Lstg Bund'!$A$1:$O$272,G242,6)),"")))</f>
        <v/>
      </c>
      <c r="E242" s="1216" t="str">
        <f>IF(AND(Projektgrundlagen!$I$22,(INDEX('StB-D1 Besondere Lstg'!$A$1:$N$250,G242,12))=TRUE),(INDEX('StB-D1 Besondere Lstg'!$A$1:$N$250,G242,9)),IF(AND(Projektgrundlagen!$I$23,(INDEX('HB-D1 Besondere Lstg Land'!$A$1:$O$250,G242,12))=TRUE),IF((INDEX('HB-D1 Besondere Lstg Land'!$A$1:$O$253,G242,9))="",(INDEX('HB-D1 Besondere Lstg Land'!$A$1:$O$253,G242,7)),0)+(INDEX('HB-D1 Besondere Lstg Land'!$A$1:$O$253,G242,9)),IF(AND(Projektgrundlagen!$I$24,(INDEX('HB-D2 Besondere Lstg Bund'!$A$1:$O$272,G242,12))=TRUE),IF((INDEX('HB-D2 Besondere Lstg Bund'!$A$1:$O$272,G242,9))="",(INDEX('HB-D2 Besondere Lstg Bund'!$A$1:$O$272,G242,7)),0)+(INDEX('HB-D2 Besondere Lstg Bund'!$A$1:$O$272,G242,9)),"")))</f>
        <v/>
      </c>
      <c r="F242" s="1216" t="str">
        <f>IF(AND(Projektgrundlagen!$I$22,(INDEX('StB-D1 Besondere Lstg'!$A$1:$N$250,G242,12))=TRUE),(INDEX('StB-D1 Besondere Lstg'!$A$1:$N$250,G242,10)),IF(AND(Projektgrundlagen!$I$23,(INDEX('HB-D1 Besondere Lstg Land'!$A$1:$O$250,G242,12))=TRUE),(INDEX('HB-D1 Besondere Lstg Land'!$A$1:$O$250,G242,10)),IF(AND(Projektgrundlagen!$I$24,(INDEX('HB-D2 Besondere Lstg Bund'!$A$1:$O$272,G242,12))=TRUE),(INDEX('HB-D2 Besondere Lstg Bund'!$A$1:$O$272,G242,10)),"")))</f>
        <v/>
      </c>
      <c r="G242">
        <v>196</v>
      </c>
      <c r="H242" s="1225"/>
    </row>
    <row r="243" spans="2:8" ht="14.25">
      <c r="B243" t="str">
        <f>IF(AND(Projektgrundlagen!$I$22,(INDEX('StB-D1 Besondere Lstg'!$A$1:$N$250,G243,12))=TRUE),(INDEX('StB-D1 Besondere Lstg'!$A$1:$N$250,G243,3))&amp;" "&amp;(INDEX('StB-D1 Besondere Lstg'!$A$1:$N$250,G243,5))&amp;" "&amp;(INDEX('StB-D1 Besondere Lstg'!$A$1:$N$250,(G243+1),5)),IF(AND(Projektgrundlagen!$I$23,(INDEX('HB-D1 Besondere Lstg Land'!$A$1:$O$250,G243,12))=TRUE),(INDEX('HB-D1 Besondere Lstg Land'!$A$1:$O$250,G243,3))&amp;" "&amp;(INDEX('HB-D1 Besondere Lstg Land'!$A$1:$O$250,G243,5))&amp;" "&amp;(INDEX('HB-D1 Besondere Lstg Land'!$A$1:$O$250,(G243+1),5)),IF(AND(Projektgrundlagen!$I$24,(INDEX('HB-D2 Besondere Lstg Bund'!$A$1:$O$272,G243,12)=TRUE)),(INDEX('HB-D2 Besondere Lstg Bund'!$A$1:$O$272,G243,3))&amp;" "&amp;(INDEX('HB-D2 Besondere Lstg Bund'!$A$1:$O$272,G243,5))&amp;" "&amp;(INDEX('HB-D2 Besondere Lstg Bund'!$A$1:$O$272,(G243+1),5)),"")))</f>
        <v/>
      </c>
      <c r="C243" s="1216" t="str">
        <f>IF(AND(Projektgrundlagen!$I$22,(INDEX('StB-D1 Besondere Lstg'!$A$1:$N$250,G243,12))=TRUE),(INDEX('StB-D1 Besondere Lstg'!$A$1:$N$250,G243,7)),"")</f>
        <v/>
      </c>
      <c r="D243" s="1216" t="str">
        <f>IF(AND(Projektgrundlagen!$I$22,(INDEX('StB-D1 Besondere Lstg'!$A$1:$N$250,G243,12))=TRUE),(INDEX('StB-D1 Besondere Lstg'!$A$1:$N$250,G243,8)),IF(AND(Projektgrundlagen!$I$23,(INDEX('HB-D1 Besondere Lstg Land'!$A$1:$O$250,G243,12))=TRUE),(INDEX('HB-D1 Besondere Lstg Land'!$A$1:$O$250,G243,6)),IF(AND(Projektgrundlagen!$I$24,(INDEX('HB-D2 Besondere Lstg Bund'!$A$1:$O$272,G243,12))=TRUE),(INDEX('HB-D2 Besondere Lstg Bund'!$A$1:$O$272,G243,6)),"")))</f>
        <v/>
      </c>
      <c r="E243" s="1216" t="str">
        <f>IF(AND(Projektgrundlagen!$I$22,(INDEX('StB-D1 Besondere Lstg'!$A$1:$N$250,G243,12))=TRUE),(INDEX('StB-D1 Besondere Lstg'!$A$1:$N$250,G243,9)),IF(AND(Projektgrundlagen!$I$23,(INDEX('HB-D1 Besondere Lstg Land'!$A$1:$O$250,G243,12))=TRUE),IF((INDEX('HB-D1 Besondere Lstg Land'!$A$1:$O$253,G243,9))="",(INDEX('HB-D1 Besondere Lstg Land'!$A$1:$O$253,G243,7)),0)+(INDEX('HB-D1 Besondere Lstg Land'!$A$1:$O$253,G243,9)),IF(AND(Projektgrundlagen!$I$24,(INDEX('HB-D2 Besondere Lstg Bund'!$A$1:$O$272,G243,12))=TRUE),IF((INDEX('HB-D2 Besondere Lstg Bund'!$A$1:$O$272,G243,9))="",(INDEX('HB-D2 Besondere Lstg Bund'!$A$1:$O$272,G243,7)),0)+(INDEX('HB-D2 Besondere Lstg Bund'!$A$1:$O$272,G243,9)),"")))</f>
        <v/>
      </c>
      <c r="F243" s="1216" t="str">
        <f>IF(AND(Projektgrundlagen!$I$22,(INDEX('StB-D1 Besondere Lstg'!$A$1:$N$250,G243,12))=TRUE),(INDEX('StB-D1 Besondere Lstg'!$A$1:$N$250,G243,10)),IF(AND(Projektgrundlagen!$I$23,(INDEX('HB-D1 Besondere Lstg Land'!$A$1:$O$250,G243,12))=TRUE),(INDEX('HB-D1 Besondere Lstg Land'!$A$1:$O$250,G243,10)),IF(AND(Projektgrundlagen!$I$24,(INDEX('HB-D2 Besondere Lstg Bund'!$A$1:$O$272,G243,12))=TRUE),(INDEX('HB-D2 Besondere Lstg Bund'!$A$1:$O$272,G243,10)),"")))</f>
        <v/>
      </c>
      <c r="G243">
        <v>197</v>
      </c>
      <c r="H243" s="1225"/>
    </row>
    <row r="244" spans="2:8" ht="14.25">
      <c r="B244" t="str">
        <f>IF(AND(Projektgrundlagen!$I$22,(INDEX('StB-D1 Besondere Lstg'!$A$1:$N$250,G244,12))=TRUE),(INDEX('StB-D1 Besondere Lstg'!$A$1:$N$250,G244,3))&amp;" "&amp;(INDEX('StB-D1 Besondere Lstg'!$A$1:$N$250,G244,5))&amp;" "&amp;(INDEX('StB-D1 Besondere Lstg'!$A$1:$N$250,(G244+1),5)),IF(AND(Projektgrundlagen!$I$23,(INDEX('HB-D1 Besondere Lstg Land'!$A$1:$O$250,G244,12))=TRUE),(INDEX('HB-D1 Besondere Lstg Land'!$A$1:$O$250,G244,3))&amp;" "&amp;(INDEX('HB-D1 Besondere Lstg Land'!$A$1:$O$250,G244,5))&amp;" "&amp;(INDEX('HB-D1 Besondere Lstg Land'!$A$1:$O$250,(G244+1),5)),IF(AND(Projektgrundlagen!$I$24,(INDEX('HB-D2 Besondere Lstg Bund'!$A$1:$O$272,G244,12)=TRUE)),(INDEX('HB-D2 Besondere Lstg Bund'!$A$1:$O$272,G244,3))&amp;" "&amp;(INDEX('HB-D2 Besondere Lstg Bund'!$A$1:$O$272,G244,5))&amp;" "&amp;(INDEX('HB-D2 Besondere Lstg Bund'!$A$1:$O$272,(G244+1),5)),"")))</f>
        <v/>
      </c>
      <c r="C244" s="1216" t="str">
        <f>IF(AND(Projektgrundlagen!$I$22,(INDEX('StB-D1 Besondere Lstg'!$A$1:$N$250,G244,12))=TRUE),(INDEX('StB-D1 Besondere Lstg'!$A$1:$N$250,G244,7)),"")</f>
        <v/>
      </c>
      <c r="D244" s="1216" t="str">
        <f>IF(AND(Projektgrundlagen!$I$22,(INDEX('StB-D1 Besondere Lstg'!$A$1:$N$250,G244,12))=TRUE),(INDEX('StB-D1 Besondere Lstg'!$A$1:$N$250,G244,8)),IF(AND(Projektgrundlagen!$I$23,(INDEX('HB-D1 Besondere Lstg Land'!$A$1:$O$250,G244,12))=TRUE),(INDEX('HB-D1 Besondere Lstg Land'!$A$1:$O$250,G244,6)),IF(AND(Projektgrundlagen!$I$24,(INDEX('HB-D2 Besondere Lstg Bund'!$A$1:$O$272,G244,12))=TRUE),(INDEX('HB-D2 Besondere Lstg Bund'!$A$1:$O$272,G244,6)),"")))</f>
        <v/>
      </c>
      <c r="E244" s="1216" t="str">
        <f>IF(AND(Projektgrundlagen!$I$22,(INDEX('StB-D1 Besondere Lstg'!$A$1:$N$250,G244,12))=TRUE),(INDEX('StB-D1 Besondere Lstg'!$A$1:$N$250,G244,9)),IF(AND(Projektgrundlagen!$I$23,(INDEX('HB-D1 Besondere Lstg Land'!$A$1:$O$250,G244,12))=TRUE),IF((INDEX('HB-D1 Besondere Lstg Land'!$A$1:$O$253,G244,9))="",(INDEX('HB-D1 Besondere Lstg Land'!$A$1:$O$253,G244,7)),0)+(INDEX('HB-D1 Besondere Lstg Land'!$A$1:$O$253,G244,9)),IF(AND(Projektgrundlagen!$I$24,(INDEX('HB-D2 Besondere Lstg Bund'!$A$1:$O$272,G244,12))=TRUE),IF((INDEX('HB-D2 Besondere Lstg Bund'!$A$1:$O$272,G244,9))="",(INDEX('HB-D2 Besondere Lstg Bund'!$A$1:$O$272,G244,7)),0)+(INDEX('HB-D2 Besondere Lstg Bund'!$A$1:$O$272,G244,9)),"")))</f>
        <v/>
      </c>
      <c r="F244" s="1216" t="str">
        <f>IF(AND(Projektgrundlagen!$I$22,(INDEX('StB-D1 Besondere Lstg'!$A$1:$N$250,G244,12))=TRUE),(INDEX('StB-D1 Besondere Lstg'!$A$1:$N$250,G244,10)),IF(AND(Projektgrundlagen!$I$23,(INDEX('HB-D1 Besondere Lstg Land'!$A$1:$O$250,G244,12))=TRUE),(INDEX('HB-D1 Besondere Lstg Land'!$A$1:$O$250,G244,10)),IF(AND(Projektgrundlagen!$I$24,(INDEX('HB-D2 Besondere Lstg Bund'!$A$1:$O$272,G244,12))=TRUE),(INDEX('HB-D2 Besondere Lstg Bund'!$A$1:$O$272,G244,10)),"")))</f>
        <v/>
      </c>
      <c r="G244">
        <v>198</v>
      </c>
      <c r="H244" s="1225"/>
    </row>
    <row r="245" spans="2:8" ht="14.25">
      <c r="B245" t="str">
        <f>IF(AND(Projektgrundlagen!$I$22,(INDEX('StB-D1 Besondere Lstg'!$A$1:$N$250,G245,12))=TRUE),(INDEX('StB-D1 Besondere Lstg'!$A$1:$N$250,G245,3))&amp;" "&amp;(INDEX('StB-D1 Besondere Lstg'!$A$1:$N$250,G245,5))&amp;" "&amp;(INDEX('StB-D1 Besondere Lstg'!$A$1:$N$250,(G245+1),5)),IF(AND(Projektgrundlagen!$I$23,(INDEX('HB-D1 Besondere Lstg Land'!$A$1:$O$250,G245,12))=TRUE),(INDEX('HB-D1 Besondere Lstg Land'!$A$1:$O$250,G245,3))&amp;" "&amp;(INDEX('HB-D1 Besondere Lstg Land'!$A$1:$O$250,G245,5))&amp;" "&amp;(INDEX('HB-D1 Besondere Lstg Land'!$A$1:$O$250,(G245+1),5)),IF(AND(Projektgrundlagen!$I$24,(INDEX('HB-D2 Besondere Lstg Bund'!$A$1:$O$272,G245,12)=TRUE)),(INDEX('HB-D2 Besondere Lstg Bund'!$A$1:$O$272,G245,3))&amp;" "&amp;(INDEX('HB-D2 Besondere Lstg Bund'!$A$1:$O$272,G245,5))&amp;" "&amp;(INDEX('HB-D2 Besondere Lstg Bund'!$A$1:$O$272,(G245+1),5)),"")))</f>
        <v/>
      </c>
      <c r="C245" s="1216" t="str">
        <f>IF(AND(Projektgrundlagen!$I$22,(INDEX('StB-D1 Besondere Lstg'!$A$1:$N$250,G245,12))=TRUE),(INDEX('StB-D1 Besondere Lstg'!$A$1:$N$250,G245,7)),"")</f>
        <v/>
      </c>
      <c r="D245" s="1216" t="str">
        <f>IF(AND(Projektgrundlagen!$I$22,(INDEX('StB-D1 Besondere Lstg'!$A$1:$N$250,G245,12))=TRUE),(INDEX('StB-D1 Besondere Lstg'!$A$1:$N$250,G245,8)),IF(AND(Projektgrundlagen!$I$23,(INDEX('HB-D1 Besondere Lstg Land'!$A$1:$O$250,G245,12))=TRUE),(INDEX('HB-D1 Besondere Lstg Land'!$A$1:$O$250,G245,6)),IF(AND(Projektgrundlagen!$I$24,(INDEX('HB-D2 Besondere Lstg Bund'!$A$1:$O$272,G245,12))=TRUE),(INDEX('HB-D2 Besondere Lstg Bund'!$A$1:$O$272,G245,6)),"")))</f>
        <v/>
      </c>
      <c r="E245" s="1216" t="str">
        <f>IF(AND(Projektgrundlagen!$I$22,(INDEX('StB-D1 Besondere Lstg'!$A$1:$N$250,G245,12))=TRUE),(INDEX('StB-D1 Besondere Lstg'!$A$1:$N$250,G245,9)),IF(AND(Projektgrundlagen!$I$23,(INDEX('HB-D1 Besondere Lstg Land'!$A$1:$O$250,G245,12))=TRUE),IF((INDEX('HB-D1 Besondere Lstg Land'!$A$1:$O$253,G245,9))="",(INDEX('HB-D1 Besondere Lstg Land'!$A$1:$O$253,G245,7)),0)+(INDEX('HB-D1 Besondere Lstg Land'!$A$1:$O$253,G245,9)),IF(AND(Projektgrundlagen!$I$24,(INDEX('HB-D2 Besondere Lstg Bund'!$A$1:$O$272,G245,12))=TRUE),IF((INDEX('HB-D2 Besondere Lstg Bund'!$A$1:$O$272,G245,9))="",(INDEX('HB-D2 Besondere Lstg Bund'!$A$1:$O$272,G245,7)),0)+(INDEX('HB-D2 Besondere Lstg Bund'!$A$1:$O$272,G245,9)),"")))</f>
        <v/>
      </c>
      <c r="F245" s="1216" t="str">
        <f>IF(AND(Projektgrundlagen!$I$22,(INDEX('StB-D1 Besondere Lstg'!$A$1:$N$250,G245,12))=TRUE),(INDEX('StB-D1 Besondere Lstg'!$A$1:$N$250,G245,10)),IF(AND(Projektgrundlagen!$I$23,(INDEX('HB-D1 Besondere Lstg Land'!$A$1:$O$250,G245,12))=TRUE),(INDEX('HB-D1 Besondere Lstg Land'!$A$1:$O$250,G245,10)),IF(AND(Projektgrundlagen!$I$24,(INDEX('HB-D2 Besondere Lstg Bund'!$A$1:$O$272,G245,12))=TRUE),(INDEX('HB-D2 Besondere Lstg Bund'!$A$1:$O$272,G245,10)),"")))</f>
        <v/>
      </c>
      <c r="G245">
        <v>199</v>
      </c>
      <c r="H245" s="1225"/>
    </row>
    <row r="246" spans="2:8" ht="14.25">
      <c r="B246" t="str">
        <f>IF(AND(Projektgrundlagen!$I$22,(INDEX('StB-D1 Besondere Lstg'!$A$1:$N$250,G246,12))=TRUE),(INDEX('StB-D1 Besondere Lstg'!$A$1:$N$250,G246,3))&amp;" "&amp;(INDEX('StB-D1 Besondere Lstg'!$A$1:$N$250,G246,5))&amp;" "&amp;(INDEX('StB-D1 Besondere Lstg'!$A$1:$N$250,(G246+1),5)),IF(AND(Projektgrundlagen!$I$23,(INDEX('HB-D1 Besondere Lstg Land'!$A$1:$O$250,G246,12))=TRUE),(INDEX('HB-D1 Besondere Lstg Land'!$A$1:$O$250,G246,3))&amp;" "&amp;(INDEX('HB-D1 Besondere Lstg Land'!$A$1:$O$250,G246,5))&amp;" "&amp;(INDEX('HB-D1 Besondere Lstg Land'!$A$1:$O$250,(G246+1),5)),IF(AND(Projektgrundlagen!$I$24,(INDEX('HB-D2 Besondere Lstg Bund'!$A$1:$O$272,G246,12)=TRUE)),(INDEX('HB-D2 Besondere Lstg Bund'!$A$1:$O$272,G246,3))&amp;" "&amp;(INDEX('HB-D2 Besondere Lstg Bund'!$A$1:$O$272,G246,5))&amp;" "&amp;(INDEX('HB-D2 Besondere Lstg Bund'!$A$1:$O$272,(G246+1),5)),"")))</f>
        <v/>
      </c>
      <c r="C246" s="1216" t="str">
        <f>IF(AND(Projektgrundlagen!$I$22,(INDEX('StB-D1 Besondere Lstg'!$A$1:$N$250,G246,12))=TRUE),(INDEX('StB-D1 Besondere Lstg'!$A$1:$N$250,G246,7)),"")</f>
        <v/>
      </c>
      <c r="D246" s="1216" t="str">
        <f>IF(AND(Projektgrundlagen!$I$22,(INDEX('StB-D1 Besondere Lstg'!$A$1:$N$250,G246,12))=TRUE),(INDEX('StB-D1 Besondere Lstg'!$A$1:$N$250,G246,8)),IF(AND(Projektgrundlagen!$I$23,(INDEX('HB-D1 Besondere Lstg Land'!$A$1:$O$250,G246,12))=TRUE),(INDEX('HB-D1 Besondere Lstg Land'!$A$1:$O$250,G246,6)),IF(AND(Projektgrundlagen!$I$24,(INDEX('HB-D2 Besondere Lstg Bund'!$A$1:$O$272,G246,12))=TRUE),(INDEX('HB-D2 Besondere Lstg Bund'!$A$1:$O$272,G246,6)),"")))</f>
        <v/>
      </c>
      <c r="E246" s="1216" t="str">
        <f>IF(AND(Projektgrundlagen!$I$22,(INDEX('StB-D1 Besondere Lstg'!$A$1:$N$250,G246,12))=TRUE),(INDEX('StB-D1 Besondere Lstg'!$A$1:$N$250,G246,9)),IF(AND(Projektgrundlagen!$I$23,(INDEX('HB-D1 Besondere Lstg Land'!$A$1:$O$250,G246,12))=TRUE),IF((INDEX('HB-D1 Besondere Lstg Land'!$A$1:$O$253,G246,9))="",(INDEX('HB-D1 Besondere Lstg Land'!$A$1:$O$253,G246,7)),0)+(INDEX('HB-D1 Besondere Lstg Land'!$A$1:$O$253,G246,9)),IF(AND(Projektgrundlagen!$I$24,(INDEX('HB-D2 Besondere Lstg Bund'!$A$1:$O$272,G246,12))=TRUE),IF((INDEX('HB-D2 Besondere Lstg Bund'!$A$1:$O$272,G246,9))="",(INDEX('HB-D2 Besondere Lstg Bund'!$A$1:$O$272,G246,7)),0)+(INDEX('HB-D2 Besondere Lstg Bund'!$A$1:$O$272,G246,9)),"")))</f>
        <v/>
      </c>
      <c r="F246" s="1216" t="str">
        <f>IF(AND(Projektgrundlagen!$I$22,(INDEX('StB-D1 Besondere Lstg'!$A$1:$N$250,G246,12))=TRUE),(INDEX('StB-D1 Besondere Lstg'!$A$1:$N$250,G246,10)),IF(AND(Projektgrundlagen!$I$23,(INDEX('HB-D1 Besondere Lstg Land'!$A$1:$O$250,G246,12))=TRUE),(INDEX('HB-D1 Besondere Lstg Land'!$A$1:$O$250,G246,10)),IF(AND(Projektgrundlagen!$I$24,(INDEX('HB-D2 Besondere Lstg Bund'!$A$1:$O$272,G246,12))=TRUE),(INDEX('HB-D2 Besondere Lstg Bund'!$A$1:$O$272,G246,10)),"")))</f>
        <v/>
      </c>
      <c r="G246">
        <v>200</v>
      </c>
      <c r="H246" s="1225"/>
    </row>
    <row r="247" spans="2:8" ht="14.25">
      <c r="B247" t="str">
        <f>IF(AND(Projektgrundlagen!$I$22,(INDEX('StB-D1 Besondere Lstg'!$A$1:$N$250,G247,12))=TRUE),(INDEX('StB-D1 Besondere Lstg'!$A$1:$N$250,G247,3))&amp;" "&amp;(INDEX('StB-D1 Besondere Lstg'!$A$1:$N$250,G247,5))&amp;" "&amp;(INDEX('StB-D1 Besondere Lstg'!$A$1:$N$250,(G247+1),5)),IF(AND(Projektgrundlagen!$I$23,(INDEX('HB-D1 Besondere Lstg Land'!$A$1:$O$250,G247,12))=TRUE),(INDEX('HB-D1 Besondere Lstg Land'!$A$1:$O$250,G247,3))&amp;" "&amp;(INDEX('HB-D1 Besondere Lstg Land'!$A$1:$O$250,G247,5))&amp;" "&amp;(INDEX('HB-D1 Besondere Lstg Land'!$A$1:$O$250,(G247+1),5)),IF(AND(Projektgrundlagen!$I$24,(INDEX('HB-D2 Besondere Lstg Bund'!$A$1:$O$272,G247,12)=TRUE)),(INDEX('HB-D2 Besondere Lstg Bund'!$A$1:$O$272,G247,3))&amp;" "&amp;(INDEX('HB-D2 Besondere Lstg Bund'!$A$1:$O$272,G247,5))&amp;" "&amp;(INDEX('HB-D2 Besondere Lstg Bund'!$A$1:$O$272,(G247+1),5)),"")))</f>
        <v/>
      </c>
      <c r="C247" s="1216" t="str">
        <f>IF(AND(Projektgrundlagen!$I$22,(INDEX('StB-D1 Besondere Lstg'!$A$1:$N$250,G247,12))=TRUE),(INDEX('StB-D1 Besondere Lstg'!$A$1:$N$250,G247,7)),"")</f>
        <v/>
      </c>
      <c r="D247" s="1216" t="str">
        <f>IF(AND(Projektgrundlagen!$I$22,(INDEX('StB-D1 Besondere Lstg'!$A$1:$N$250,G247,12))=TRUE),(INDEX('StB-D1 Besondere Lstg'!$A$1:$N$250,G247,8)),IF(AND(Projektgrundlagen!$I$23,(INDEX('HB-D1 Besondere Lstg Land'!$A$1:$O$250,G247,12))=TRUE),(INDEX('HB-D1 Besondere Lstg Land'!$A$1:$O$250,G247,6)),IF(AND(Projektgrundlagen!$I$24,(INDEX('HB-D2 Besondere Lstg Bund'!$A$1:$O$272,G247,12))=TRUE),(INDEX('HB-D2 Besondere Lstg Bund'!$A$1:$O$272,G247,6)),"")))</f>
        <v/>
      </c>
      <c r="E247" s="1216" t="str">
        <f>IF(AND(Projektgrundlagen!$I$22,(INDEX('StB-D1 Besondere Lstg'!$A$1:$N$250,G247,12))=TRUE),(INDEX('StB-D1 Besondere Lstg'!$A$1:$N$250,G247,9)),IF(AND(Projektgrundlagen!$I$23,(INDEX('HB-D1 Besondere Lstg Land'!$A$1:$O$250,G247,12))=TRUE),IF((INDEX('HB-D1 Besondere Lstg Land'!$A$1:$O$253,G247,9))="",(INDEX('HB-D1 Besondere Lstg Land'!$A$1:$O$253,G247,7)),0)+(INDEX('HB-D1 Besondere Lstg Land'!$A$1:$O$253,G247,9)),IF(AND(Projektgrundlagen!$I$24,(INDEX('HB-D2 Besondere Lstg Bund'!$A$1:$O$272,G247,12))=TRUE),IF((INDEX('HB-D2 Besondere Lstg Bund'!$A$1:$O$272,G247,9))="",(INDEX('HB-D2 Besondere Lstg Bund'!$A$1:$O$272,G247,7)),0)+(INDEX('HB-D2 Besondere Lstg Bund'!$A$1:$O$272,G247,9)),"")))</f>
        <v/>
      </c>
      <c r="F247" s="1216" t="str">
        <f>IF(AND(Projektgrundlagen!$I$22,(INDEX('StB-D1 Besondere Lstg'!$A$1:$N$250,G247,12))=TRUE),(INDEX('StB-D1 Besondere Lstg'!$A$1:$N$250,G247,10)),IF(AND(Projektgrundlagen!$I$23,(INDEX('HB-D1 Besondere Lstg Land'!$A$1:$O$250,G247,12))=TRUE),(INDEX('HB-D1 Besondere Lstg Land'!$A$1:$O$250,G247,10)),IF(AND(Projektgrundlagen!$I$24,(INDEX('HB-D2 Besondere Lstg Bund'!$A$1:$O$272,G247,12))=TRUE),(INDEX('HB-D2 Besondere Lstg Bund'!$A$1:$O$272,G247,10)),"")))</f>
        <v/>
      </c>
      <c r="G247">
        <v>201</v>
      </c>
      <c r="H247" s="1225"/>
    </row>
    <row r="248" spans="2:8" ht="14.25">
      <c r="B248" t="str">
        <f>IF(AND(Projektgrundlagen!$I$22,(INDEX('StB-D1 Besondere Lstg'!$A$1:$N$250,G248,12))=TRUE),(INDEX('StB-D1 Besondere Lstg'!$A$1:$N$250,G248,3))&amp;" "&amp;(INDEX('StB-D1 Besondere Lstg'!$A$1:$N$250,G248,5))&amp;" "&amp;(INDEX('StB-D1 Besondere Lstg'!$A$1:$N$250,(G248+1),5)),IF(AND(Projektgrundlagen!$I$23,(INDEX('HB-D1 Besondere Lstg Land'!$A$1:$O$250,G248,12))=TRUE),(INDEX('HB-D1 Besondere Lstg Land'!$A$1:$O$250,G248,3))&amp;" "&amp;(INDEX('HB-D1 Besondere Lstg Land'!$A$1:$O$250,G248,5))&amp;" "&amp;(INDEX('HB-D1 Besondere Lstg Land'!$A$1:$O$250,(G248+1),5)),IF(AND(Projektgrundlagen!$I$24,(INDEX('HB-D2 Besondere Lstg Bund'!$A$1:$O$272,G248,12)=TRUE)),(INDEX('HB-D2 Besondere Lstg Bund'!$A$1:$O$272,G248,3))&amp;" "&amp;(INDEX('HB-D2 Besondere Lstg Bund'!$A$1:$O$272,G248,5))&amp;" "&amp;(INDEX('HB-D2 Besondere Lstg Bund'!$A$1:$O$272,(G248+1),5)),"")))</f>
        <v/>
      </c>
      <c r="C248" s="1216" t="str">
        <f>IF(AND(Projektgrundlagen!$I$22,(INDEX('StB-D1 Besondere Lstg'!$A$1:$N$250,G248,12))=TRUE),(INDEX('StB-D1 Besondere Lstg'!$A$1:$N$250,G248,7)),"")</f>
        <v/>
      </c>
      <c r="D248" s="1216" t="str">
        <f>IF(AND(Projektgrundlagen!$I$22,(INDEX('StB-D1 Besondere Lstg'!$A$1:$N$250,G248,12))=TRUE),(INDEX('StB-D1 Besondere Lstg'!$A$1:$N$250,G248,8)),IF(AND(Projektgrundlagen!$I$23,(INDEX('HB-D1 Besondere Lstg Land'!$A$1:$O$250,G248,12))=TRUE),(INDEX('HB-D1 Besondere Lstg Land'!$A$1:$O$250,G248,6)),IF(AND(Projektgrundlagen!$I$24,(INDEX('HB-D2 Besondere Lstg Bund'!$A$1:$O$272,G248,12))=TRUE),(INDEX('HB-D2 Besondere Lstg Bund'!$A$1:$O$272,G248,6)),"")))</f>
        <v/>
      </c>
      <c r="E248" s="1216" t="str">
        <f>IF(AND(Projektgrundlagen!$I$22,(INDEX('StB-D1 Besondere Lstg'!$A$1:$N$250,G248,12))=TRUE),(INDEX('StB-D1 Besondere Lstg'!$A$1:$N$250,G248,9)),IF(AND(Projektgrundlagen!$I$23,(INDEX('HB-D1 Besondere Lstg Land'!$A$1:$O$250,G248,12))=TRUE),IF((INDEX('HB-D1 Besondere Lstg Land'!$A$1:$O$253,G248,9))="",(INDEX('HB-D1 Besondere Lstg Land'!$A$1:$O$253,G248,7)),0)+(INDEX('HB-D1 Besondere Lstg Land'!$A$1:$O$253,G248,9)),IF(AND(Projektgrundlagen!$I$24,(INDEX('HB-D2 Besondere Lstg Bund'!$A$1:$O$272,G248,12))=TRUE),IF((INDEX('HB-D2 Besondere Lstg Bund'!$A$1:$O$272,G248,9))="",(INDEX('HB-D2 Besondere Lstg Bund'!$A$1:$O$272,G248,7)),0)+(INDEX('HB-D2 Besondere Lstg Bund'!$A$1:$O$272,G248,9)),"")))</f>
        <v/>
      </c>
      <c r="F248" s="1216" t="str">
        <f>IF(AND(Projektgrundlagen!$I$22,(INDEX('StB-D1 Besondere Lstg'!$A$1:$N$250,G248,12))=TRUE),(INDEX('StB-D1 Besondere Lstg'!$A$1:$N$250,G248,10)),IF(AND(Projektgrundlagen!$I$23,(INDEX('HB-D1 Besondere Lstg Land'!$A$1:$O$250,G248,12))=TRUE),(INDEX('HB-D1 Besondere Lstg Land'!$A$1:$O$250,G248,10)),IF(AND(Projektgrundlagen!$I$24,(INDEX('HB-D2 Besondere Lstg Bund'!$A$1:$O$272,G248,12))=TRUE),(INDEX('HB-D2 Besondere Lstg Bund'!$A$1:$O$272,G248,10)),"")))</f>
        <v/>
      </c>
      <c r="G248">
        <v>202</v>
      </c>
      <c r="H248" s="1225"/>
    </row>
    <row r="249" spans="2:8" ht="14.25">
      <c r="B249" t="str">
        <f>IF(AND(Projektgrundlagen!$I$22,(INDEX('StB-D1 Besondere Lstg'!$A$1:$N$250,G249,12))=TRUE),(INDEX('StB-D1 Besondere Lstg'!$A$1:$N$250,G249,3))&amp;" "&amp;(INDEX('StB-D1 Besondere Lstg'!$A$1:$N$250,G249,5))&amp;" "&amp;(INDEX('StB-D1 Besondere Lstg'!$A$1:$N$250,(G249+1),5)),IF(AND(Projektgrundlagen!$I$23,(INDEX('HB-D1 Besondere Lstg Land'!$A$1:$O$250,G249,12))=TRUE),(INDEX('HB-D1 Besondere Lstg Land'!$A$1:$O$250,G249,3))&amp;" "&amp;(INDEX('HB-D1 Besondere Lstg Land'!$A$1:$O$250,G249,5))&amp;" "&amp;(INDEX('HB-D1 Besondere Lstg Land'!$A$1:$O$250,(G249+1),5)),IF(AND(Projektgrundlagen!$I$24,(INDEX('HB-D2 Besondere Lstg Bund'!$A$1:$O$272,G249,12)=TRUE)),(INDEX('HB-D2 Besondere Lstg Bund'!$A$1:$O$272,G249,3))&amp;" "&amp;(INDEX('HB-D2 Besondere Lstg Bund'!$A$1:$O$272,G249,5))&amp;" "&amp;(INDEX('HB-D2 Besondere Lstg Bund'!$A$1:$O$272,(G249+1),5)),"")))</f>
        <v/>
      </c>
      <c r="C249" s="1216" t="str">
        <f>IF(AND(Projektgrundlagen!$I$22,(INDEX('StB-D1 Besondere Lstg'!$A$1:$N$250,G249,12))=TRUE),(INDEX('StB-D1 Besondere Lstg'!$A$1:$N$250,G249,7)),"")</f>
        <v/>
      </c>
      <c r="D249" s="1216" t="str">
        <f>IF(AND(Projektgrundlagen!$I$22,(INDEX('StB-D1 Besondere Lstg'!$A$1:$N$250,G249,12))=TRUE),(INDEX('StB-D1 Besondere Lstg'!$A$1:$N$250,G249,8)),IF(AND(Projektgrundlagen!$I$23,(INDEX('HB-D1 Besondere Lstg Land'!$A$1:$O$250,G249,12))=TRUE),(INDEX('HB-D1 Besondere Lstg Land'!$A$1:$O$250,G249,6)),IF(AND(Projektgrundlagen!$I$24,(INDEX('HB-D2 Besondere Lstg Bund'!$A$1:$O$272,G249,12))=TRUE),(INDEX('HB-D2 Besondere Lstg Bund'!$A$1:$O$272,G249,6)),"")))</f>
        <v/>
      </c>
      <c r="E249" s="1216" t="str">
        <f>IF(AND(Projektgrundlagen!$I$22,(INDEX('StB-D1 Besondere Lstg'!$A$1:$N$250,G249,12))=TRUE),(INDEX('StB-D1 Besondere Lstg'!$A$1:$N$250,G249,9)),IF(AND(Projektgrundlagen!$I$23,(INDEX('HB-D1 Besondere Lstg Land'!$A$1:$O$250,G249,12))=TRUE),IF((INDEX('HB-D1 Besondere Lstg Land'!$A$1:$O$253,G249,9))="",(INDEX('HB-D1 Besondere Lstg Land'!$A$1:$O$253,G249,7)),0)+(INDEX('HB-D1 Besondere Lstg Land'!$A$1:$O$253,G249,9)),IF(AND(Projektgrundlagen!$I$24,(INDEX('HB-D2 Besondere Lstg Bund'!$A$1:$O$272,G249,12))=TRUE),IF((INDEX('HB-D2 Besondere Lstg Bund'!$A$1:$O$272,G249,9))="",(INDEX('HB-D2 Besondere Lstg Bund'!$A$1:$O$272,G249,7)),0)+(INDEX('HB-D2 Besondere Lstg Bund'!$A$1:$O$272,G249,9)),"")))</f>
        <v/>
      </c>
      <c r="F249" s="1216" t="str">
        <f>IF(AND(Projektgrundlagen!$I$22,(INDEX('StB-D1 Besondere Lstg'!$A$1:$N$250,G249,12))=TRUE),(INDEX('StB-D1 Besondere Lstg'!$A$1:$N$250,G249,10)),IF(AND(Projektgrundlagen!$I$23,(INDEX('HB-D1 Besondere Lstg Land'!$A$1:$O$250,G249,12))=TRUE),(INDEX('HB-D1 Besondere Lstg Land'!$A$1:$O$250,G249,10)),IF(AND(Projektgrundlagen!$I$24,(INDEX('HB-D2 Besondere Lstg Bund'!$A$1:$O$272,G249,12))=TRUE),(INDEX('HB-D2 Besondere Lstg Bund'!$A$1:$O$272,G249,10)),"")))</f>
        <v/>
      </c>
      <c r="G249">
        <v>203</v>
      </c>
      <c r="H249" s="1225"/>
    </row>
    <row r="250" spans="2:8" ht="14.25">
      <c r="B250" t="str">
        <f>IF(AND(Projektgrundlagen!$I$22,(INDEX('StB-D1 Besondere Lstg'!$A$1:$N$250,G250,12))=TRUE),(INDEX('StB-D1 Besondere Lstg'!$A$1:$N$250,G250,3))&amp;" "&amp;(INDEX('StB-D1 Besondere Lstg'!$A$1:$N$250,G250,5))&amp;" "&amp;(INDEX('StB-D1 Besondere Lstg'!$A$1:$N$250,(G250+1),5)),IF(AND(Projektgrundlagen!$I$23,(INDEX('HB-D1 Besondere Lstg Land'!$A$1:$O$250,G250,12))=TRUE),(INDEX('HB-D1 Besondere Lstg Land'!$A$1:$O$250,G250,3))&amp;" "&amp;(INDEX('HB-D1 Besondere Lstg Land'!$A$1:$O$250,G250,5))&amp;" "&amp;(INDEX('HB-D1 Besondere Lstg Land'!$A$1:$O$250,(G250+1),5)),IF(AND(Projektgrundlagen!$I$24,(INDEX('HB-D2 Besondere Lstg Bund'!$A$1:$O$272,G250,12)=TRUE)),(INDEX('HB-D2 Besondere Lstg Bund'!$A$1:$O$272,G250,3))&amp;" "&amp;(INDEX('HB-D2 Besondere Lstg Bund'!$A$1:$O$272,G250,5))&amp;" "&amp;(INDEX('HB-D2 Besondere Lstg Bund'!$A$1:$O$272,(G250+1),5)),"")))</f>
        <v/>
      </c>
      <c r="C250" s="1216" t="str">
        <f>IF(AND(Projektgrundlagen!$I$22,(INDEX('StB-D1 Besondere Lstg'!$A$1:$N$250,G250,12))=TRUE),(INDEX('StB-D1 Besondere Lstg'!$A$1:$N$250,G250,7)),"")</f>
        <v/>
      </c>
      <c r="D250" s="1216" t="str">
        <f>IF(AND(Projektgrundlagen!$I$22,(INDEX('StB-D1 Besondere Lstg'!$A$1:$N$250,G250,12))=TRUE),(INDEX('StB-D1 Besondere Lstg'!$A$1:$N$250,G250,8)),IF(AND(Projektgrundlagen!$I$23,(INDEX('HB-D1 Besondere Lstg Land'!$A$1:$O$250,G250,12))=TRUE),(INDEX('HB-D1 Besondere Lstg Land'!$A$1:$O$250,G250,6)),IF(AND(Projektgrundlagen!$I$24,(INDEX('HB-D2 Besondere Lstg Bund'!$A$1:$O$272,G250,12))=TRUE),(INDEX('HB-D2 Besondere Lstg Bund'!$A$1:$O$272,G250,6)),"")))</f>
        <v/>
      </c>
      <c r="E250" s="1216" t="str">
        <f>IF(AND(Projektgrundlagen!$I$22,(INDEX('StB-D1 Besondere Lstg'!$A$1:$N$250,G250,12))=TRUE),(INDEX('StB-D1 Besondere Lstg'!$A$1:$N$250,G250,9)),IF(AND(Projektgrundlagen!$I$23,(INDEX('HB-D1 Besondere Lstg Land'!$A$1:$O$250,G250,12))=TRUE),IF((INDEX('HB-D1 Besondere Lstg Land'!$A$1:$O$253,G250,9))="",(INDEX('HB-D1 Besondere Lstg Land'!$A$1:$O$253,G250,7)),0)+(INDEX('HB-D1 Besondere Lstg Land'!$A$1:$O$253,G250,9)),IF(AND(Projektgrundlagen!$I$24,(INDEX('HB-D2 Besondere Lstg Bund'!$A$1:$O$272,G250,12))=TRUE),IF((INDEX('HB-D2 Besondere Lstg Bund'!$A$1:$O$272,G250,9))="",(INDEX('HB-D2 Besondere Lstg Bund'!$A$1:$O$272,G250,7)),0)+(INDEX('HB-D2 Besondere Lstg Bund'!$A$1:$O$272,G250,9)),"")))</f>
        <v/>
      </c>
      <c r="F250" s="1216" t="str">
        <f>IF(AND(Projektgrundlagen!$I$22,(INDEX('StB-D1 Besondere Lstg'!$A$1:$N$250,G250,12))=TRUE),(INDEX('StB-D1 Besondere Lstg'!$A$1:$N$250,G250,10)),IF(AND(Projektgrundlagen!$I$23,(INDEX('HB-D1 Besondere Lstg Land'!$A$1:$O$250,G250,12))=TRUE),(INDEX('HB-D1 Besondere Lstg Land'!$A$1:$O$250,G250,10)),IF(AND(Projektgrundlagen!$I$24,(INDEX('HB-D2 Besondere Lstg Bund'!$A$1:$O$272,G250,12))=TRUE),(INDEX('HB-D2 Besondere Lstg Bund'!$A$1:$O$272,G250,10)),"")))</f>
        <v/>
      </c>
      <c r="G250">
        <v>204</v>
      </c>
      <c r="H250" s="1225"/>
    </row>
    <row r="251" spans="2:8" ht="14.25">
      <c r="B251" t="str">
        <f>IF(AND(Projektgrundlagen!$I$22,(INDEX('StB-D1 Besondere Lstg'!$A$1:$N$250,G251,12))=TRUE),(INDEX('StB-D1 Besondere Lstg'!$A$1:$N$250,G251,3))&amp;" "&amp;(INDEX('StB-D1 Besondere Lstg'!$A$1:$N$250,G251,5))&amp;" "&amp;(INDEX('StB-D1 Besondere Lstg'!$A$1:$N$250,(G251+1),5)),IF(AND(Projektgrundlagen!$I$23,(INDEX('HB-D1 Besondere Lstg Land'!$A$1:$O$250,G251,12))=TRUE),(INDEX('HB-D1 Besondere Lstg Land'!$A$1:$O$250,G251,3))&amp;" "&amp;(INDEX('HB-D1 Besondere Lstg Land'!$A$1:$O$250,G251,5))&amp;" "&amp;(INDEX('HB-D1 Besondere Lstg Land'!$A$1:$O$250,(G251+1),5)),IF(AND(Projektgrundlagen!$I$24,(INDEX('HB-D2 Besondere Lstg Bund'!$A$1:$O$272,G251,12)=TRUE)),(INDEX('HB-D2 Besondere Lstg Bund'!$A$1:$O$272,G251,3))&amp;" "&amp;(INDEX('HB-D2 Besondere Lstg Bund'!$A$1:$O$272,G251,5))&amp;" "&amp;(INDEX('HB-D2 Besondere Lstg Bund'!$A$1:$O$272,(G251+1),5)),"")))</f>
        <v/>
      </c>
      <c r="C251" s="1216" t="str">
        <f>IF(AND(Projektgrundlagen!$I$22,(INDEX('StB-D1 Besondere Lstg'!$A$1:$N$250,G251,12))=TRUE),(INDEX('StB-D1 Besondere Lstg'!$A$1:$N$250,G251,7)),"")</f>
        <v/>
      </c>
      <c r="D251" s="1216" t="str">
        <f>IF(AND(Projektgrundlagen!$I$22,(INDEX('StB-D1 Besondere Lstg'!$A$1:$N$250,G251,12))=TRUE),(INDEX('StB-D1 Besondere Lstg'!$A$1:$N$250,G251,8)),IF(AND(Projektgrundlagen!$I$23,(INDEX('HB-D1 Besondere Lstg Land'!$A$1:$O$250,G251,12))=TRUE),(INDEX('HB-D1 Besondere Lstg Land'!$A$1:$O$250,G251,6)),IF(AND(Projektgrundlagen!$I$24,(INDEX('HB-D2 Besondere Lstg Bund'!$A$1:$O$272,G251,12))=TRUE),(INDEX('HB-D2 Besondere Lstg Bund'!$A$1:$O$272,G251,6)),"")))</f>
        <v/>
      </c>
      <c r="E251" s="1216" t="str">
        <f>IF(AND(Projektgrundlagen!$I$22,(INDEX('StB-D1 Besondere Lstg'!$A$1:$N$250,G251,12))=TRUE),(INDEX('StB-D1 Besondere Lstg'!$A$1:$N$250,G251,9)),IF(AND(Projektgrundlagen!$I$23,(INDEX('HB-D1 Besondere Lstg Land'!$A$1:$O$250,G251,12))=TRUE),IF((INDEX('HB-D1 Besondere Lstg Land'!$A$1:$O$253,G251,9))="",(INDEX('HB-D1 Besondere Lstg Land'!$A$1:$O$253,G251,7)),0)+(INDEX('HB-D1 Besondere Lstg Land'!$A$1:$O$253,G251,9)),IF(AND(Projektgrundlagen!$I$24,(INDEX('HB-D2 Besondere Lstg Bund'!$A$1:$O$272,G251,12))=TRUE),IF((INDEX('HB-D2 Besondere Lstg Bund'!$A$1:$O$272,G251,9))="",(INDEX('HB-D2 Besondere Lstg Bund'!$A$1:$O$272,G251,7)),0)+(INDEX('HB-D2 Besondere Lstg Bund'!$A$1:$O$272,G251,9)),"")))</f>
        <v/>
      </c>
      <c r="F251" s="1216" t="str">
        <f>IF(AND(Projektgrundlagen!$I$22,(INDEX('StB-D1 Besondere Lstg'!$A$1:$N$250,G251,12))=TRUE),(INDEX('StB-D1 Besondere Lstg'!$A$1:$N$250,G251,10)),IF(AND(Projektgrundlagen!$I$23,(INDEX('HB-D1 Besondere Lstg Land'!$A$1:$O$250,G251,12))=TRUE),(INDEX('HB-D1 Besondere Lstg Land'!$A$1:$O$250,G251,10)),IF(AND(Projektgrundlagen!$I$24,(INDEX('HB-D2 Besondere Lstg Bund'!$A$1:$O$272,G251,12))=TRUE),(INDEX('HB-D2 Besondere Lstg Bund'!$A$1:$O$272,G251,10)),"")))</f>
        <v/>
      </c>
      <c r="G251">
        <v>205</v>
      </c>
      <c r="H251" s="1225"/>
    </row>
    <row r="252" spans="2:8" ht="14.25">
      <c r="B252" t="str">
        <f>IF(AND(Projektgrundlagen!$I$22,(INDEX('StB-D1 Besondere Lstg'!$A$1:$N$250,G252,12))=TRUE),(INDEX('StB-D1 Besondere Lstg'!$A$1:$N$250,G252,3))&amp;" "&amp;(INDEX('StB-D1 Besondere Lstg'!$A$1:$N$250,G252,5))&amp;" "&amp;(INDEX('StB-D1 Besondere Lstg'!$A$1:$N$250,(G252+1),5)),IF(AND(Projektgrundlagen!$I$23,(INDEX('HB-D1 Besondere Lstg Land'!$A$1:$O$250,G252,12))=TRUE),(INDEX('HB-D1 Besondere Lstg Land'!$A$1:$O$250,G252,3))&amp;" "&amp;(INDEX('HB-D1 Besondere Lstg Land'!$A$1:$O$250,G252,5))&amp;" "&amp;(INDEX('HB-D1 Besondere Lstg Land'!$A$1:$O$250,(G252+1),5)),IF(AND(Projektgrundlagen!$I$24,(INDEX('HB-D2 Besondere Lstg Bund'!$A$1:$O$272,G252,12)=TRUE)),(INDEX('HB-D2 Besondere Lstg Bund'!$A$1:$O$272,G252,3))&amp;" "&amp;(INDEX('HB-D2 Besondere Lstg Bund'!$A$1:$O$272,G252,5))&amp;" "&amp;(INDEX('HB-D2 Besondere Lstg Bund'!$A$1:$O$272,(G252+1),5)),"")))</f>
        <v/>
      </c>
      <c r="C252" s="1216" t="str">
        <f>IF(AND(Projektgrundlagen!$I$22,(INDEX('StB-D1 Besondere Lstg'!$A$1:$N$250,G252,12))=TRUE),(INDEX('StB-D1 Besondere Lstg'!$A$1:$N$250,G252,7)),"")</f>
        <v/>
      </c>
      <c r="D252" s="1216" t="str">
        <f>IF(AND(Projektgrundlagen!$I$22,(INDEX('StB-D1 Besondere Lstg'!$A$1:$N$250,G252,12))=TRUE),(INDEX('StB-D1 Besondere Lstg'!$A$1:$N$250,G252,8)),IF(AND(Projektgrundlagen!$I$23,(INDEX('HB-D1 Besondere Lstg Land'!$A$1:$O$250,G252,12))=TRUE),(INDEX('HB-D1 Besondere Lstg Land'!$A$1:$O$250,G252,6)),IF(AND(Projektgrundlagen!$I$24,(INDEX('HB-D2 Besondere Lstg Bund'!$A$1:$O$272,G252,12))=TRUE),(INDEX('HB-D2 Besondere Lstg Bund'!$A$1:$O$272,G252,6)),"")))</f>
        <v/>
      </c>
      <c r="E252" s="1216" t="str">
        <f>IF(AND(Projektgrundlagen!$I$22,(INDEX('StB-D1 Besondere Lstg'!$A$1:$N$250,G252,12))=TRUE),(INDEX('StB-D1 Besondere Lstg'!$A$1:$N$250,G252,9)),IF(AND(Projektgrundlagen!$I$23,(INDEX('HB-D1 Besondere Lstg Land'!$A$1:$O$250,G252,12))=TRUE),IF((INDEX('HB-D1 Besondere Lstg Land'!$A$1:$O$253,G252,9))="",(INDEX('HB-D1 Besondere Lstg Land'!$A$1:$O$253,G252,7)),0)+(INDEX('HB-D1 Besondere Lstg Land'!$A$1:$O$253,G252,9)),IF(AND(Projektgrundlagen!$I$24,(INDEX('HB-D2 Besondere Lstg Bund'!$A$1:$O$272,G252,12))=TRUE),IF((INDEX('HB-D2 Besondere Lstg Bund'!$A$1:$O$272,G252,9))="",(INDEX('HB-D2 Besondere Lstg Bund'!$A$1:$O$272,G252,7)),0)+(INDEX('HB-D2 Besondere Lstg Bund'!$A$1:$O$272,G252,9)),"")))</f>
        <v/>
      </c>
      <c r="F252" s="1216" t="str">
        <f>IF(AND(Projektgrundlagen!$I$22,(INDEX('StB-D1 Besondere Lstg'!$A$1:$N$250,G252,12))=TRUE),(INDEX('StB-D1 Besondere Lstg'!$A$1:$N$250,G252,10)),IF(AND(Projektgrundlagen!$I$23,(INDEX('HB-D1 Besondere Lstg Land'!$A$1:$O$250,G252,12))=TRUE),(INDEX('HB-D1 Besondere Lstg Land'!$A$1:$O$250,G252,10)),IF(AND(Projektgrundlagen!$I$24,(INDEX('HB-D2 Besondere Lstg Bund'!$A$1:$O$272,G252,12))=TRUE),(INDEX('HB-D2 Besondere Lstg Bund'!$A$1:$O$272,G252,10)),"")))</f>
        <v/>
      </c>
      <c r="G252">
        <v>206</v>
      </c>
      <c r="H252" s="1225"/>
    </row>
    <row r="253" spans="2:8" ht="14.25">
      <c r="B253" t="str">
        <f>IF(AND(Projektgrundlagen!$I$22,(INDEX('StB-D1 Besondere Lstg'!$A$1:$N$250,G253,12))=TRUE),(INDEX('StB-D1 Besondere Lstg'!$A$1:$N$250,G253,3))&amp;" "&amp;(INDEX('StB-D1 Besondere Lstg'!$A$1:$N$250,G253,5))&amp;" "&amp;(INDEX('StB-D1 Besondere Lstg'!$A$1:$N$250,(G253+1),5)),IF(AND(Projektgrundlagen!$I$23,(INDEX('HB-D1 Besondere Lstg Land'!$A$1:$O$250,G253,12))=TRUE),(INDEX('HB-D1 Besondere Lstg Land'!$A$1:$O$250,G253,3))&amp;" "&amp;(INDEX('HB-D1 Besondere Lstg Land'!$A$1:$O$250,G253,5))&amp;" "&amp;(INDEX('HB-D1 Besondere Lstg Land'!$A$1:$O$250,(G253+1),5)),IF(AND(Projektgrundlagen!$I$24,(INDEX('HB-D2 Besondere Lstg Bund'!$A$1:$O$272,G253,12)=TRUE)),(INDEX('HB-D2 Besondere Lstg Bund'!$A$1:$O$272,G253,3))&amp;" "&amp;(INDEX('HB-D2 Besondere Lstg Bund'!$A$1:$O$272,G253,5))&amp;" "&amp;(INDEX('HB-D2 Besondere Lstg Bund'!$A$1:$O$272,(G253+1),5)),"")))</f>
        <v/>
      </c>
      <c r="C253" s="1216" t="str">
        <f>IF(AND(Projektgrundlagen!$I$22,(INDEX('StB-D1 Besondere Lstg'!$A$1:$N$250,G253,12))=TRUE),(INDEX('StB-D1 Besondere Lstg'!$A$1:$N$250,G253,7)),"")</f>
        <v/>
      </c>
      <c r="D253" s="1216" t="str">
        <f>IF(AND(Projektgrundlagen!$I$22,(INDEX('StB-D1 Besondere Lstg'!$A$1:$N$250,G253,12))=TRUE),(INDEX('StB-D1 Besondere Lstg'!$A$1:$N$250,G253,8)),IF(AND(Projektgrundlagen!$I$23,(INDEX('HB-D1 Besondere Lstg Land'!$A$1:$O$250,G253,12))=TRUE),(INDEX('HB-D1 Besondere Lstg Land'!$A$1:$O$250,G253,6)),IF(AND(Projektgrundlagen!$I$24,(INDEX('HB-D2 Besondere Lstg Bund'!$A$1:$O$272,G253,12))=TRUE),(INDEX('HB-D2 Besondere Lstg Bund'!$A$1:$O$272,G253,6)),"")))</f>
        <v/>
      </c>
      <c r="E253" s="1216" t="str">
        <f>IF(AND(Projektgrundlagen!$I$22,(INDEX('StB-D1 Besondere Lstg'!$A$1:$N$250,G253,12))=TRUE),(INDEX('StB-D1 Besondere Lstg'!$A$1:$N$250,G253,9)),IF(AND(Projektgrundlagen!$I$23,(INDEX('HB-D1 Besondere Lstg Land'!$A$1:$O$250,G253,12))=TRUE),IF((INDEX('HB-D1 Besondere Lstg Land'!$A$1:$O$253,G253,9))="",(INDEX('HB-D1 Besondere Lstg Land'!$A$1:$O$253,G253,7)),0)+(INDEX('HB-D1 Besondere Lstg Land'!$A$1:$O$253,G253,9)),IF(AND(Projektgrundlagen!$I$24,(INDEX('HB-D2 Besondere Lstg Bund'!$A$1:$O$272,G253,12))=TRUE),IF((INDEX('HB-D2 Besondere Lstg Bund'!$A$1:$O$272,G253,9))="",(INDEX('HB-D2 Besondere Lstg Bund'!$A$1:$O$272,G253,7)),0)+(INDEX('HB-D2 Besondere Lstg Bund'!$A$1:$O$272,G253,9)),"")))</f>
        <v/>
      </c>
      <c r="F253" s="1216" t="str">
        <f>IF(AND(Projektgrundlagen!$I$22,(INDEX('StB-D1 Besondere Lstg'!$A$1:$N$250,G253,12))=TRUE),(INDEX('StB-D1 Besondere Lstg'!$A$1:$N$250,G253,10)),IF(AND(Projektgrundlagen!$I$23,(INDEX('HB-D1 Besondere Lstg Land'!$A$1:$O$250,G253,12))=TRUE),(INDEX('HB-D1 Besondere Lstg Land'!$A$1:$O$250,G253,10)),IF(AND(Projektgrundlagen!$I$24,(INDEX('HB-D2 Besondere Lstg Bund'!$A$1:$O$272,G253,12))=TRUE),(INDEX('HB-D2 Besondere Lstg Bund'!$A$1:$O$272,G253,10)),"")))</f>
        <v/>
      </c>
      <c r="G253">
        <v>207</v>
      </c>
      <c r="H253" s="1225"/>
    </row>
    <row r="254" spans="2:8" ht="14.25">
      <c r="B254" t="str">
        <f>IF(AND(Projektgrundlagen!$I$22,(INDEX('StB-D1 Besondere Lstg'!$A$1:$N$250,G254,12))=TRUE),(INDEX('StB-D1 Besondere Lstg'!$A$1:$N$250,G254,3))&amp;" "&amp;(INDEX('StB-D1 Besondere Lstg'!$A$1:$N$250,G254,5))&amp;" "&amp;(INDEX('StB-D1 Besondere Lstg'!$A$1:$N$250,(G254+1),5)),IF(AND(Projektgrundlagen!$I$23,(INDEX('HB-D1 Besondere Lstg Land'!$A$1:$O$250,G254,12))=TRUE),(INDEX('HB-D1 Besondere Lstg Land'!$A$1:$O$250,G254,3))&amp;" "&amp;(INDEX('HB-D1 Besondere Lstg Land'!$A$1:$O$250,G254,5))&amp;" "&amp;(INDEX('HB-D1 Besondere Lstg Land'!$A$1:$O$250,(G254+1),5)),IF(AND(Projektgrundlagen!$I$24,(INDEX('HB-D2 Besondere Lstg Bund'!$A$1:$O$272,G254,12)=TRUE)),(INDEX('HB-D2 Besondere Lstg Bund'!$A$1:$O$272,G254,3))&amp;" "&amp;(INDEX('HB-D2 Besondere Lstg Bund'!$A$1:$O$272,G254,5))&amp;" "&amp;(INDEX('HB-D2 Besondere Lstg Bund'!$A$1:$O$272,(G254+1),5)),"")))</f>
        <v/>
      </c>
      <c r="C254" s="1216" t="str">
        <f>IF(AND(Projektgrundlagen!$I$22,(INDEX('StB-D1 Besondere Lstg'!$A$1:$N$250,G254,12))=TRUE),(INDEX('StB-D1 Besondere Lstg'!$A$1:$N$250,G254,7)),"")</f>
        <v/>
      </c>
      <c r="D254" s="1216" t="str">
        <f>IF(AND(Projektgrundlagen!$I$22,(INDEX('StB-D1 Besondere Lstg'!$A$1:$N$250,G254,12))=TRUE),(INDEX('StB-D1 Besondere Lstg'!$A$1:$N$250,G254,8)),IF(AND(Projektgrundlagen!$I$23,(INDEX('HB-D1 Besondere Lstg Land'!$A$1:$O$250,G254,12))=TRUE),(INDEX('HB-D1 Besondere Lstg Land'!$A$1:$O$250,G254,6)),IF(AND(Projektgrundlagen!$I$24,(INDEX('HB-D2 Besondere Lstg Bund'!$A$1:$O$272,G254,12))=TRUE),(INDEX('HB-D2 Besondere Lstg Bund'!$A$1:$O$272,G254,6)),"")))</f>
        <v/>
      </c>
      <c r="E254" s="1216" t="str">
        <f>IF(AND(Projektgrundlagen!$I$22,(INDEX('StB-D1 Besondere Lstg'!$A$1:$N$250,G254,12))=TRUE),(INDEX('StB-D1 Besondere Lstg'!$A$1:$N$250,G254,9)),IF(AND(Projektgrundlagen!$I$23,(INDEX('HB-D1 Besondere Lstg Land'!$A$1:$O$250,G254,12))=TRUE),IF((INDEX('HB-D1 Besondere Lstg Land'!$A$1:$O$253,G254,9))="",(INDEX('HB-D1 Besondere Lstg Land'!$A$1:$O$253,G254,7)),0)+(INDEX('HB-D1 Besondere Lstg Land'!$A$1:$O$253,G254,9)),IF(AND(Projektgrundlagen!$I$24,(INDEX('HB-D2 Besondere Lstg Bund'!$A$1:$O$272,G254,12))=TRUE),IF((INDEX('HB-D2 Besondere Lstg Bund'!$A$1:$O$272,G254,9))="",(INDEX('HB-D2 Besondere Lstg Bund'!$A$1:$O$272,G254,7)),0)+(INDEX('HB-D2 Besondere Lstg Bund'!$A$1:$O$272,G254,9)),"")))</f>
        <v/>
      </c>
      <c r="F254" s="1216" t="str">
        <f>IF(AND(Projektgrundlagen!$I$22,(INDEX('StB-D1 Besondere Lstg'!$A$1:$N$250,G254,12))=TRUE),(INDEX('StB-D1 Besondere Lstg'!$A$1:$N$250,G254,10)),IF(AND(Projektgrundlagen!$I$23,(INDEX('HB-D1 Besondere Lstg Land'!$A$1:$O$250,G254,12))=TRUE),(INDEX('HB-D1 Besondere Lstg Land'!$A$1:$O$250,G254,10)),IF(AND(Projektgrundlagen!$I$24,(INDEX('HB-D2 Besondere Lstg Bund'!$A$1:$O$272,G254,12))=TRUE),(INDEX('HB-D2 Besondere Lstg Bund'!$A$1:$O$272,G254,10)),"")))</f>
        <v/>
      </c>
      <c r="G254">
        <v>208</v>
      </c>
      <c r="H254" s="1225"/>
    </row>
    <row r="255" spans="2:8" ht="14.25">
      <c r="B255" t="str">
        <f>IF(AND(Projektgrundlagen!$I$22,(INDEX('StB-D1 Besondere Lstg'!$A$1:$N$250,G255,12))=TRUE),(INDEX('StB-D1 Besondere Lstg'!$A$1:$N$250,G255,3))&amp;" "&amp;(INDEX('StB-D1 Besondere Lstg'!$A$1:$N$250,G255,5))&amp;" "&amp;(INDEX('StB-D1 Besondere Lstg'!$A$1:$N$250,(G255+1),5)),IF(AND(Projektgrundlagen!$I$23,(INDEX('HB-D1 Besondere Lstg Land'!$A$1:$O$250,G255,12))=TRUE),(INDEX('HB-D1 Besondere Lstg Land'!$A$1:$O$250,G255,3))&amp;" "&amp;(INDEX('HB-D1 Besondere Lstg Land'!$A$1:$O$250,G255,5))&amp;" "&amp;(INDEX('HB-D1 Besondere Lstg Land'!$A$1:$O$250,(G255+1),5)),IF(AND(Projektgrundlagen!$I$24,(INDEX('HB-D2 Besondere Lstg Bund'!$A$1:$O$272,G255,12)=TRUE)),(INDEX('HB-D2 Besondere Lstg Bund'!$A$1:$O$272,G255,3))&amp;" "&amp;(INDEX('HB-D2 Besondere Lstg Bund'!$A$1:$O$272,G255,5))&amp;" "&amp;(INDEX('HB-D2 Besondere Lstg Bund'!$A$1:$O$272,(G255+1),5)),"")))</f>
        <v/>
      </c>
      <c r="C255" s="1216" t="str">
        <f>IF(AND(Projektgrundlagen!$I$22,(INDEX('StB-D1 Besondere Lstg'!$A$1:$N$250,G255,12))=TRUE),(INDEX('StB-D1 Besondere Lstg'!$A$1:$N$250,G255,7)),"")</f>
        <v/>
      </c>
      <c r="D255" s="1216" t="str">
        <f>IF(AND(Projektgrundlagen!$I$22,(INDEX('StB-D1 Besondere Lstg'!$A$1:$N$250,G255,12))=TRUE),(INDEX('StB-D1 Besondere Lstg'!$A$1:$N$250,G255,8)),IF(AND(Projektgrundlagen!$I$23,(INDEX('HB-D1 Besondere Lstg Land'!$A$1:$O$250,G255,12))=TRUE),(INDEX('HB-D1 Besondere Lstg Land'!$A$1:$O$250,G255,6)),IF(AND(Projektgrundlagen!$I$24,(INDEX('HB-D2 Besondere Lstg Bund'!$A$1:$O$272,G255,12))=TRUE),(INDEX('HB-D2 Besondere Lstg Bund'!$A$1:$O$272,G255,6)),"")))</f>
        <v/>
      </c>
      <c r="E255" s="1216" t="str">
        <f>IF(AND(Projektgrundlagen!$I$22,(INDEX('StB-D1 Besondere Lstg'!$A$1:$N$250,G255,12))=TRUE),(INDEX('StB-D1 Besondere Lstg'!$A$1:$N$250,G255,9)),IF(AND(Projektgrundlagen!$I$23,(INDEX('HB-D1 Besondere Lstg Land'!$A$1:$O$250,G255,12))=TRUE),IF((INDEX('HB-D1 Besondere Lstg Land'!$A$1:$O$253,G255,9))="",(INDEX('HB-D1 Besondere Lstg Land'!$A$1:$O$253,G255,7)),0)+(INDEX('HB-D1 Besondere Lstg Land'!$A$1:$O$253,G255,9)),IF(AND(Projektgrundlagen!$I$24,(INDEX('HB-D2 Besondere Lstg Bund'!$A$1:$O$272,G255,12))=TRUE),IF((INDEX('HB-D2 Besondere Lstg Bund'!$A$1:$O$272,G255,9))="",(INDEX('HB-D2 Besondere Lstg Bund'!$A$1:$O$272,G255,7)),0)+(INDEX('HB-D2 Besondere Lstg Bund'!$A$1:$O$272,G255,9)),"")))</f>
        <v/>
      </c>
      <c r="F255" s="1216" t="str">
        <f>IF(AND(Projektgrundlagen!$I$22,(INDEX('StB-D1 Besondere Lstg'!$A$1:$N$250,G255,12))=TRUE),(INDEX('StB-D1 Besondere Lstg'!$A$1:$N$250,G255,10)),IF(AND(Projektgrundlagen!$I$23,(INDEX('HB-D1 Besondere Lstg Land'!$A$1:$O$250,G255,12))=TRUE),(INDEX('HB-D1 Besondere Lstg Land'!$A$1:$O$250,G255,10)),IF(AND(Projektgrundlagen!$I$24,(INDEX('HB-D2 Besondere Lstg Bund'!$A$1:$O$272,G255,12))=TRUE),(INDEX('HB-D2 Besondere Lstg Bund'!$A$1:$O$272,G255,10)),"")))</f>
        <v/>
      </c>
      <c r="G255">
        <v>209</v>
      </c>
      <c r="H255" s="1225"/>
    </row>
    <row r="256" spans="2:8" ht="14.25">
      <c r="B256" t="str">
        <f>IF(AND(Projektgrundlagen!$I$22,(INDEX('StB-D1 Besondere Lstg'!$A$1:$N$250,G256,12))=TRUE),(INDEX('StB-D1 Besondere Lstg'!$A$1:$N$250,G256,3))&amp;" "&amp;(INDEX('StB-D1 Besondere Lstg'!$A$1:$N$250,G256,5))&amp;" "&amp;(INDEX('StB-D1 Besondere Lstg'!$A$1:$N$250,(G256+1),5)),IF(AND(Projektgrundlagen!$I$23,(INDEX('HB-D1 Besondere Lstg Land'!$A$1:$O$250,G256,12))=TRUE),(INDEX('HB-D1 Besondere Lstg Land'!$A$1:$O$250,G256,3))&amp;" "&amp;(INDEX('HB-D1 Besondere Lstg Land'!$A$1:$O$250,G256,5))&amp;" "&amp;(INDEX('HB-D1 Besondere Lstg Land'!$A$1:$O$250,(G256+1),5)),IF(AND(Projektgrundlagen!$I$24,(INDEX('HB-D2 Besondere Lstg Bund'!$A$1:$O$272,G256,12)=TRUE)),(INDEX('HB-D2 Besondere Lstg Bund'!$A$1:$O$272,G256,3))&amp;" "&amp;(INDEX('HB-D2 Besondere Lstg Bund'!$A$1:$O$272,G256,5))&amp;" "&amp;(INDEX('HB-D2 Besondere Lstg Bund'!$A$1:$O$272,(G256+1),5)),"")))</f>
        <v/>
      </c>
      <c r="C256" s="1216" t="str">
        <f>IF(AND(Projektgrundlagen!$I$22,(INDEX('StB-D1 Besondere Lstg'!$A$1:$N$250,G256,12))=TRUE),(INDEX('StB-D1 Besondere Lstg'!$A$1:$N$250,G256,7)),"")</f>
        <v/>
      </c>
      <c r="D256" s="1216" t="str">
        <f>IF(AND(Projektgrundlagen!$I$22,(INDEX('StB-D1 Besondere Lstg'!$A$1:$N$250,G256,12))=TRUE),(INDEX('StB-D1 Besondere Lstg'!$A$1:$N$250,G256,8)),IF(AND(Projektgrundlagen!$I$23,(INDEX('HB-D1 Besondere Lstg Land'!$A$1:$O$250,G256,12))=TRUE),(INDEX('HB-D1 Besondere Lstg Land'!$A$1:$O$250,G256,6)),IF(AND(Projektgrundlagen!$I$24,(INDEX('HB-D2 Besondere Lstg Bund'!$A$1:$O$272,G256,12))=TRUE),(INDEX('HB-D2 Besondere Lstg Bund'!$A$1:$O$272,G256,6)),"")))</f>
        <v/>
      </c>
      <c r="E256" s="1216" t="str">
        <f>IF(AND(Projektgrundlagen!$I$22,(INDEX('StB-D1 Besondere Lstg'!$A$1:$N$250,G256,12))=TRUE),(INDEX('StB-D1 Besondere Lstg'!$A$1:$N$250,G256,9)),IF(AND(Projektgrundlagen!$I$23,(INDEX('HB-D1 Besondere Lstg Land'!$A$1:$O$250,G256,12))=TRUE),IF((INDEX('HB-D1 Besondere Lstg Land'!$A$1:$O$253,G256,9))="",(INDEX('HB-D1 Besondere Lstg Land'!$A$1:$O$253,G256,7)),0)+(INDEX('HB-D1 Besondere Lstg Land'!$A$1:$O$253,G256,9)),IF(AND(Projektgrundlagen!$I$24,(INDEX('HB-D2 Besondere Lstg Bund'!$A$1:$O$272,G256,12))=TRUE),IF((INDEX('HB-D2 Besondere Lstg Bund'!$A$1:$O$272,G256,9))="",(INDEX('HB-D2 Besondere Lstg Bund'!$A$1:$O$272,G256,7)),0)+(INDEX('HB-D2 Besondere Lstg Bund'!$A$1:$O$272,G256,9)),"")))</f>
        <v/>
      </c>
      <c r="F256" s="1216" t="str">
        <f>IF(AND(Projektgrundlagen!$I$22,(INDEX('StB-D1 Besondere Lstg'!$A$1:$N$250,G256,12))=TRUE),(INDEX('StB-D1 Besondere Lstg'!$A$1:$N$250,G256,10)),IF(AND(Projektgrundlagen!$I$23,(INDEX('HB-D1 Besondere Lstg Land'!$A$1:$O$250,G256,12))=TRUE),(INDEX('HB-D1 Besondere Lstg Land'!$A$1:$O$250,G256,10)),IF(AND(Projektgrundlagen!$I$24,(INDEX('HB-D2 Besondere Lstg Bund'!$A$1:$O$272,G256,12))=TRUE),(INDEX('HB-D2 Besondere Lstg Bund'!$A$1:$O$272,G256,10)),"")))</f>
        <v/>
      </c>
      <c r="G256">
        <v>210</v>
      </c>
      <c r="H256" s="1225"/>
    </row>
    <row r="257" spans="2:8" ht="14.25">
      <c r="B257" t="str">
        <f>IF(AND(Projektgrundlagen!$I$22,(INDEX('StB-D1 Besondere Lstg'!$A$1:$N$250,G257,12))=TRUE),(INDEX('StB-D1 Besondere Lstg'!$A$1:$N$250,G257,3))&amp;" "&amp;(INDEX('StB-D1 Besondere Lstg'!$A$1:$N$250,G257,5))&amp;" "&amp;(INDEX('StB-D1 Besondere Lstg'!$A$1:$N$250,(G257+1),5)),IF(AND(Projektgrundlagen!$I$23,(INDEX('HB-D1 Besondere Lstg Land'!$A$1:$O$250,G257,12))=TRUE),(INDEX('HB-D1 Besondere Lstg Land'!$A$1:$O$250,G257,3))&amp;" "&amp;(INDEX('HB-D1 Besondere Lstg Land'!$A$1:$O$250,G257,5))&amp;" "&amp;(INDEX('HB-D1 Besondere Lstg Land'!$A$1:$O$250,(G257+1),5)),IF(AND(Projektgrundlagen!$I$24,(INDEX('HB-D2 Besondere Lstg Bund'!$A$1:$O$272,G257,12)=TRUE)),(INDEX('HB-D2 Besondere Lstg Bund'!$A$1:$O$272,G257,3))&amp;" "&amp;(INDEX('HB-D2 Besondere Lstg Bund'!$A$1:$O$272,G257,5))&amp;" "&amp;(INDEX('HB-D2 Besondere Lstg Bund'!$A$1:$O$272,(G257+1),5)),"")))</f>
        <v/>
      </c>
      <c r="C257" s="1216" t="str">
        <f>IF(AND(Projektgrundlagen!$I$22,(INDEX('StB-D1 Besondere Lstg'!$A$1:$N$250,G257,12))=TRUE),(INDEX('StB-D1 Besondere Lstg'!$A$1:$N$250,G257,7)),"")</f>
        <v/>
      </c>
      <c r="D257" s="1216" t="str">
        <f>IF(AND(Projektgrundlagen!$I$22,(INDEX('StB-D1 Besondere Lstg'!$A$1:$N$250,G257,12))=TRUE),(INDEX('StB-D1 Besondere Lstg'!$A$1:$N$250,G257,8)),IF(AND(Projektgrundlagen!$I$23,(INDEX('HB-D1 Besondere Lstg Land'!$A$1:$O$250,G257,12))=TRUE),(INDEX('HB-D1 Besondere Lstg Land'!$A$1:$O$250,G257,6)),IF(AND(Projektgrundlagen!$I$24,(INDEX('HB-D2 Besondere Lstg Bund'!$A$1:$O$272,G257,12))=TRUE),(INDEX('HB-D2 Besondere Lstg Bund'!$A$1:$O$272,G257,6)),"")))</f>
        <v/>
      </c>
      <c r="E257" s="1216" t="str">
        <f>IF(AND(Projektgrundlagen!$I$22,(INDEX('StB-D1 Besondere Lstg'!$A$1:$N$250,G257,12))=TRUE),(INDEX('StB-D1 Besondere Lstg'!$A$1:$N$250,G257,9)),IF(AND(Projektgrundlagen!$I$23,(INDEX('HB-D1 Besondere Lstg Land'!$A$1:$O$250,G257,12))=TRUE),IF((INDEX('HB-D1 Besondere Lstg Land'!$A$1:$O$253,G257,9))="",(INDEX('HB-D1 Besondere Lstg Land'!$A$1:$O$253,G257,7)),0)+(INDEX('HB-D1 Besondere Lstg Land'!$A$1:$O$253,G257,9)),IF(AND(Projektgrundlagen!$I$24,(INDEX('HB-D2 Besondere Lstg Bund'!$A$1:$O$272,G257,12))=TRUE),IF((INDEX('HB-D2 Besondere Lstg Bund'!$A$1:$O$272,G257,9))="",(INDEX('HB-D2 Besondere Lstg Bund'!$A$1:$O$272,G257,7)),0)+(INDEX('HB-D2 Besondere Lstg Bund'!$A$1:$O$272,G257,9)),"")))</f>
        <v/>
      </c>
      <c r="F257" s="1216" t="str">
        <f>IF(AND(Projektgrundlagen!$I$22,(INDEX('StB-D1 Besondere Lstg'!$A$1:$N$250,G257,12))=TRUE),(INDEX('StB-D1 Besondere Lstg'!$A$1:$N$250,G257,10)),IF(AND(Projektgrundlagen!$I$23,(INDEX('HB-D1 Besondere Lstg Land'!$A$1:$O$250,G257,12))=TRUE),(INDEX('HB-D1 Besondere Lstg Land'!$A$1:$O$250,G257,10)),IF(AND(Projektgrundlagen!$I$24,(INDEX('HB-D2 Besondere Lstg Bund'!$A$1:$O$272,G257,12))=TRUE),(INDEX('HB-D2 Besondere Lstg Bund'!$A$1:$O$272,G257,10)),"")))</f>
        <v/>
      </c>
      <c r="G257">
        <v>211</v>
      </c>
      <c r="H257" s="1225"/>
    </row>
    <row r="258" spans="2:8" ht="14.25">
      <c r="B258" t="str">
        <f>IF(AND(Projektgrundlagen!$I$22,(INDEX('StB-D1 Besondere Lstg'!$A$1:$N$250,G258,12))=TRUE),(INDEX('StB-D1 Besondere Lstg'!$A$1:$N$250,G258,3))&amp;" "&amp;(INDEX('StB-D1 Besondere Lstg'!$A$1:$N$250,G258,5))&amp;" "&amp;(INDEX('StB-D1 Besondere Lstg'!$A$1:$N$250,(G258+1),5)),IF(AND(Projektgrundlagen!$I$23,(INDEX('HB-D1 Besondere Lstg Land'!$A$1:$O$250,G258,12))=TRUE),(INDEX('HB-D1 Besondere Lstg Land'!$A$1:$O$250,G258,3))&amp;" "&amp;(INDEX('HB-D1 Besondere Lstg Land'!$A$1:$O$250,G258,5))&amp;" "&amp;(INDEX('HB-D1 Besondere Lstg Land'!$A$1:$O$250,(G258+1),5)),IF(AND(Projektgrundlagen!$I$24,(INDEX('HB-D2 Besondere Lstg Bund'!$A$1:$O$272,G258,12)=TRUE)),(INDEX('HB-D2 Besondere Lstg Bund'!$A$1:$O$272,G258,3))&amp;" "&amp;(INDEX('HB-D2 Besondere Lstg Bund'!$A$1:$O$272,G258,5))&amp;" "&amp;(INDEX('HB-D2 Besondere Lstg Bund'!$A$1:$O$272,(G258+1),5)),"")))</f>
        <v/>
      </c>
      <c r="C258" s="1216" t="str">
        <f>IF(AND(Projektgrundlagen!$I$22,(INDEX('StB-D1 Besondere Lstg'!$A$1:$N$250,G258,12))=TRUE),(INDEX('StB-D1 Besondere Lstg'!$A$1:$N$250,G258,7)),"")</f>
        <v/>
      </c>
      <c r="D258" s="1216" t="str">
        <f>IF(AND(Projektgrundlagen!$I$22,(INDEX('StB-D1 Besondere Lstg'!$A$1:$N$250,G258,12))=TRUE),(INDEX('StB-D1 Besondere Lstg'!$A$1:$N$250,G258,8)),IF(AND(Projektgrundlagen!$I$23,(INDEX('HB-D1 Besondere Lstg Land'!$A$1:$O$250,G258,12))=TRUE),(INDEX('HB-D1 Besondere Lstg Land'!$A$1:$O$250,G258,6)),IF(AND(Projektgrundlagen!$I$24,(INDEX('HB-D2 Besondere Lstg Bund'!$A$1:$O$272,G258,12))=TRUE),(INDEX('HB-D2 Besondere Lstg Bund'!$A$1:$O$272,G258,6)),"")))</f>
        <v/>
      </c>
      <c r="E258" s="1216" t="str">
        <f>IF(AND(Projektgrundlagen!$I$22,(INDEX('StB-D1 Besondere Lstg'!$A$1:$N$250,G258,12))=TRUE),(INDEX('StB-D1 Besondere Lstg'!$A$1:$N$250,G258,9)),IF(AND(Projektgrundlagen!$I$23,(INDEX('HB-D1 Besondere Lstg Land'!$A$1:$O$250,G258,12))=TRUE),IF((INDEX('HB-D1 Besondere Lstg Land'!$A$1:$O$253,G258,9))="",(INDEX('HB-D1 Besondere Lstg Land'!$A$1:$O$253,G258,7)),0)+(INDEX('HB-D1 Besondere Lstg Land'!$A$1:$O$253,G258,9)),IF(AND(Projektgrundlagen!$I$24,(INDEX('HB-D2 Besondere Lstg Bund'!$A$1:$O$272,G258,12))=TRUE),IF((INDEX('HB-D2 Besondere Lstg Bund'!$A$1:$O$272,G258,9))="",(INDEX('HB-D2 Besondere Lstg Bund'!$A$1:$O$272,G258,7)),0)+(INDEX('HB-D2 Besondere Lstg Bund'!$A$1:$O$272,G258,9)),"")))</f>
        <v/>
      </c>
      <c r="F258" s="1216" t="str">
        <f>IF(AND(Projektgrundlagen!$I$22,(INDEX('StB-D1 Besondere Lstg'!$A$1:$N$250,G258,12))=TRUE),(INDEX('StB-D1 Besondere Lstg'!$A$1:$N$250,G258,10)),IF(AND(Projektgrundlagen!$I$23,(INDEX('HB-D1 Besondere Lstg Land'!$A$1:$O$250,G258,12))=TRUE),(INDEX('HB-D1 Besondere Lstg Land'!$A$1:$O$250,G258,10)),IF(AND(Projektgrundlagen!$I$24,(INDEX('HB-D2 Besondere Lstg Bund'!$A$1:$O$272,G258,12))=TRUE),(INDEX('HB-D2 Besondere Lstg Bund'!$A$1:$O$272,G258,10)),"")))</f>
        <v/>
      </c>
      <c r="G258">
        <v>212</v>
      </c>
      <c r="H258" s="1225"/>
    </row>
    <row r="259" spans="2:8" ht="14.25">
      <c r="B259" t="str">
        <f>IF(AND(Projektgrundlagen!$I$22,(INDEX('StB-D1 Besondere Lstg'!$A$1:$N$250,G259,12))=TRUE),(INDEX('StB-D1 Besondere Lstg'!$A$1:$N$250,G259,3))&amp;" "&amp;(INDEX('StB-D1 Besondere Lstg'!$A$1:$N$250,G259,5))&amp;" "&amp;(INDEX('StB-D1 Besondere Lstg'!$A$1:$N$250,(G259+1),5)),IF(AND(Projektgrundlagen!$I$23,(INDEX('HB-D1 Besondere Lstg Land'!$A$1:$O$250,G259,12))=TRUE),(INDEX('HB-D1 Besondere Lstg Land'!$A$1:$O$250,G259,3))&amp;" "&amp;(INDEX('HB-D1 Besondere Lstg Land'!$A$1:$O$250,G259,5))&amp;" "&amp;(INDEX('HB-D1 Besondere Lstg Land'!$A$1:$O$250,(G259+1),5)),IF(AND(Projektgrundlagen!$I$24,(INDEX('HB-D2 Besondere Lstg Bund'!$A$1:$O$272,G259,12)=TRUE)),(INDEX('HB-D2 Besondere Lstg Bund'!$A$1:$O$272,G259,3))&amp;" "&amp;(INDEX('HB-D2 Besondere Lstg Bund'!$A$1:$O$272,G259,5))&amp;" "&amp;(INDEX('HB-D2 Besondere Lstg Bund'!$A$1:$O$272,(G259+1),5)),"")))</f>
        <v/>
      </c>
      <c r="C259" s="1216" t="str">
        <f>IF(AND(Projektgrundlagen!$I$22,(INDEX('StB-D1 Besondere Lstg'!$A$1:$N$250,G259,12))=TRUE),(INDEX('StB-D1 Besondere Lstg'!$A$1:$N$250,G259,7)),"")</f>
        <v/>
      </c>
      <c r="D259" s="1216" t="str">
        <f>IF(AND(Projektgrundlagen!$I$22,(INDEX('StB-D1 Besondere Lstg'!$A$1:$N$250,G259,12))=TRUE),(INDEX('StB-D1 Besondere Lstg'!$A$1:$N$250,G259,8)),IF(AND(Projektgrundlagen!$I$23,(INDEX('HB-D1 Besondere Lstg Land'!$A$1:$O$250,G259,12))=TRUE),(INDEX('HB-D1 Besondere Lstg Land'!$A$1:$O$250,G259,6)),IF(AND(Projektgrundlagen!$I$24,(INDEX('HB-D2 Besondere Lstg Bund'!$A$1:$O$272,G259,12))=TRUE),(INDEX('HB-D2 Besondere Lstg Bund'!$A$1:$O$272,G259,6)),"")))</f>
        <v/>
      </c>
      <c r="E259" s="1216" t="str">
        <f>IF(AND(Projektgrundlagen!$I$22,(INDEX('StB-D1 Besondere Lstg'!$A$1:$N$250,G259,12))=TRUE),(INDEX('StB-D1 Besondere Lstg'!$A$1:$N$250,G259,9)),IF(AND(Projektgrundlagen!$I$23,(INDEX('HB-D1 Besondere Lstg Land'!$A$1:$O$250,G259,12))=TRUE),IF((INDEX('HB-D1 Besondere Lstg Land'!$A$1:$O$253,G259,9))="",(INDEX('HB-D1 Besondere Lstg Land'!$A$1:$O$253,G259,7)),0)+(INDEX('HB-D1 Besondere Lstg Land'!$A$1:$O$253,G259,9)),IF(AND(Projektgrundlagen!$I$24,(INDEX('HB-D2 Besondere Lstg Bund'!$A$1:$O$272,G259,12))=TRUE),IF((INDEX('HB-D2 Besondere Lstg Bund'!$A$1:$O$272,G259,9))="",(INDEX('HB-D2 Besondere Lstg Bund'!$A$1:$O$272,G259,7)),0)+(INDEX('HB-D2 Besondere Lstg Bund'!$A$1:$O$272,G259,9)),"")))</f>
        <v/>
      </c>
      <c r="F259" s="1216" t="str">
        <f>IF(AND(Projektgrundlagen!$I$22,(INDEX('StB-D1 Besondere Lstg'!$A$1:$N$250,G259,12))=TRUE),(INDEX('StB-D1 Besondere Lstg'!$A$1:$N$250,G259,10)),IF(AND(Projektgrundlagen!$I$23,(INDEX('HB-D1 Besondere Lstg Land'!$A$1:$O$250,G259,12))=TRUE),(INDEX('HB-D1 Besondere Lstg Land'!$A$1:$O$250,G259,10)),IF(AND(Projektgrundlagen!$I$24,(INDEX('HB-D2 Besondere Lstg Bund'!$A$1:$O$272,G259,12))=TRUE),(INDEX('HB-D2 Besondere Lstg Bund'!$A$1:$O$272,G259,10)),"")))</f>
        <v/>
      </c>
      <c r="G259">
        <v>213</v>
      </c>
      <c r="H259" s="1225"/>
    </row>
    <row r="260" spans="2:8" ht="14.25">
      <c r="B260" t="str">
        <f>IF(AND(Projektgrundlagen!$I$22,(INDEX('StB-D1 Besondere Lstg'!$A$1:$N$250,G260,12))=TRUE),(INDEX('StB-D1 Besondere Lstg'!$A$1:$N$250,G260,3))&amp;" "&amp;(INDEX('StB-D1 Besondere Lstg'!$A$1:$N$250,G260,5))&amp;" "&amp;(INDEX('StB-D1 Besondere Lstg'!$A$1:$N$250,(G260+1),5)),IF(AND(Projektgrundlagen!$I$23,(INDEX('HB-D1 Besondere Lstg Land'!$A$1:$O$250,G260,12))=TRUE),(INDEX('HB-D1 Besondere Lstg Land'!$A$1:$O$250,G260,3))&amp;" "&amp;(INDEX('HB-D1 Besondere Lstg Land'!$A$1:$O$250,G260,5))&amp;" "&amp;(INDEX('HB-D1 Besondere Lstg Land'!$A$1:$O$250,(G260+1),5)),IF(AND(Projektgrundlagen!$I$24,(INDEX('HB-D2 Besondere Lstg Bund'!$A$1:$O$272,G260,12)=TRUE)),(INDEX('HB-D2 Besondere Lstg Bund'!$A$1:$O$272,G260,3))&amp;" "&amp;(INDEX('HB-D2 Besondere Lstg Bund'!$A$1:$O$272,G260,5))&amp;" "&amp;(INDEX('HB-D2 Besondere Lstg Bund'!$A$1:$O$272,(G260+1),5)),"")))</f>
        <v/>
      </c>
      <c r="C260" s="1216" t="str">
        <f>IF(AND(Projektgrundlagen!$I$22,(INDEX('StB-D1 Besondere Lstg'!$A$1:$N$250,G260,12))=TRUE),(INDEX('StB-D1 Besondere Lstg'!$A$1:$N$250,G260,7)),"")</f>
        <v/>
      </c>
      <c r="D260" s="1216" t="str">
        <f>IF(AND(Projektgrundlagen!$I$22,(INDEX('StB-D1 Besondere Lstg'!$A$1:$N$250,G260,12))=TRUE),(INDEX('StB-D1 Besondere Lstg'!$A$1:$N$250,G260,8)),IF(AND(Projektgrundlagen!$I$23,(INDEX('HB-D1 Besondere Lstg Land'!$A$1:$O$250,G260,12))=TRUE),(INDEX('HB-D1 Besondere Lstg Land'!$A$1:$O$250,G260,6)),IF(AND(Projektgrundlagen!$I$24,(INDEX('HB-D2 Besondere Lstg Bund'!$A$1:$O$272,G260,12))=TRUE),(INDEX('HB-D2 Besondere Lstg Bund'!$A$1:$O$272,G260,6)),"")))</f>
        <v/>
      </c>
      <c r="E260" s="1216" t="str">
        <f>IF(AND(Projektgrundlagen!$I$22,(INDEX('StB-D1 Besondere Lstg'!$A$1:$N$250,G260,12))=TRUE),(INDEX('StB-D1 Besondere Lstg'!$A$1:$N$250,G260,9)),IF(AND(Projektgrundlagen!$I$23,(INDEX('HB-D1 Besondere Lstg Land'!$A$1:$O$250,G260,12))=TRUE),IF((INDEX('HB-D1 Besondere Lstg Land'!$A$1:$O$253,G260,9))="",(INDEX('HB-D1 Besondere Lstg Land'!$A$1:$O$253,G260,7)),0)+(INDEX('HB-D1 Besondere Lstg Land'!$A$1:$O$253,G260,9)),IF(AND(Projektgrundlagen!$I$24,(INDEX('HB-D2 Besondere Lstg Bund'!$A$1:$O$272,G260,12))=TRUE),IF((INDEX('HB-D2 Besondere Lstg Bund'!$A$1:$O$272,G260,9))="",(INDEX('HB-D2 Besondere Lstg Bund'!$A$1:$O$272,G260,7)),0)+(INDEX('HB-D2 Besondere Lstg Bund'!$A$1:$O$272,G260,9)),"")))</f>
        <v/>
      </c>
      <c r="F260" s="1216" t="str">
        <f>IF(AND(Projektgrundlagen!$I$22,(INDEX('StB-D1 Besondere Lstg'!$A$1:$N$250,G260,12))=TRUE),(INDEX('StB-D1 Besondere Lstg'!$A$1:$N$250,G260,10)),IF(AND(Projektgrundlagen!$I$23,(INDEX('HB-D1 Besondere Lstg Land'!$A$1:$O$250,G260,12))=TRUE),(INDEX('HB-D1 Besondere Lstg Land'!$A$1:$O$250,G260,10)),IF(AND(Projektgrundlagen!$I$24,(INDEX('HB-D2 Besondere Lstg Bund'!$A$1:$O$272,G260,12))=TRUE),(INDEX('HB-D2 Besondere Lstg Bund'!$A$1:$O$272,G260,10)),"")))</f>
        <v/>
      </c>
      <c r="G260">
        <v>214</v>
      </c>
      <c r="H260" s="1225"/>
    </row>
    <row r="261" spans="2:8" ht="14.25">
      <c r="B261" t="str">
        <f>IF(AND(Projektgrundlagen!$I$22,(INDEX('StB-D1 Besondere Lstg'!$A$1:$N$250,G261,12))=TRUE),(INDEX('StB-D1 Besondere Lstg'!$A$1:$N$250,G261,3))&amp;" "&amp;(INDEX('StB-D1 Besondere Lstg'!$A$1:$N$250,G261,5))&amp;" "&amp;(INDEX('StB-D1 Besondere Lstg'!$A$1:$N$250,(G261+1),5)),IF(AND(Projektgrundlagen!$I$23,(INDEX('HB-D1 Besondere Lstg Land'!$A$1:$O$250,G261,12))=TRUE),(INDEX('HB-D1 Besondere Lstg Land'!$A$1:$O$250,G261,3))&amp;" "&amp;(INDEX('HB-D1 Besondere Lstg Land'!$A$1:$O$250,G261,5))&amp;" "&amp;(INDEX('HB-D1 Besondere Lstg Land'!$A$1:$O$250,(G261+1),5)),IF(AND(Projektgrundlagen!$I$24,(INDEX('HB-D2 Besondere Lstg Bund'!$A$1:$O$272,G261,12)=TRUE)),(INDEX('HB-D2 Besondere Lstg Bund'!$A$1:$O$272,G261,3))&amp;" "&amp;(INDEX('HB-D2 Besondere Lstg Bund'!$A$1:$O$272,G261,5))&amp;" "&amp;(INDEX('HB-D2 Besondere Lstg Bund'!$A$1:$O$272,(G261+1),5)),"")))</f>
        <v/>
      </c>
      <c r="C261" s="1216" t="str">
        <f>IF(AND(Projektgrundlagen!$I$22,(INDEX('StB-D1 Besondere Lstg'!$A$1:$N$250,G261,12))=TRUE),(INDEX('StB-D1 Besondere Lstg'!$A$1:$N$250,G261,7)),"")</f>
        <v/>
      </c>
      <c r="D261" s="1216" t="str">
        <f>IF(AND(Projektgrundlagen!$I$22,(INDEX('StB-D1 Besondere Lstg'!$A$1:$N$250,G261,12))=TRUE),(INDEX('StB-D1 Besondere Lstg'!$A$1:$N$250,G261,8)),IF(AND(Projektgrundlagen!$I$23,(INDEX('HB-D1 Besondere Lstg Land'!$A$1:$O$250,G261,12))=TRUE),(INDEX('HB-D1 Besondere Lstg Land'!$A$1:$O$250,G261,6)),IF(AND(Projektgrundlagen!$I$24,(INDEX('HB-D2 Besondere Lstg Bund'!$A$1:$O$272,G261,12))=TRUE),(INDEX('HB-D2 Besondere Lstg Bund'!$A$1:$O$272,G261,6)),"")))</f>
        <v/>
      </c>
      <c r="E261" s="1216" t="str">
        <f>IF(AND(Projektgrundlagen!$I$22,(INDEX('StB-D1 Besondere Lstg'!$A$1:$N$250,G261,12))=TRUE),(INDEX('StB-D1 Besondere Lstg'!$A$1:$N$250,G261,9)),IF(AND(Projektgrundlagen!$I$23,(INDEX('HB-D1 Besondere Lstg Land'!$A$1:$O$250,G261,12))=TRUE),IF((INDEX('HB-D1 Besondere Lstg Land'!$A$1:$O$253,G261,9))="",(INDEX('HB-D1 Besondere Lstg Land'!$A$1:$O$253,G261,7)),0)+(INDEX('HB-D1 Besondere Lstg Land'!$A$1:$O$253,G261,9)),IF(AND(Projektgrundlagen!$I$24,(INDEX('HB-D2 Besondere Lstg Bund'!$A$1:$O$272,G261,12))=TRUE),IF((INDEX('HB-D2 Besondere Lstg Bund'!$A$1:$O$272,G261,9))="",(INDEX('HB-D2 Besondere Lstg Bund'!$A$1:$O$272,G261,7)),0)+(INDEX('HB-D2 Besondere Lstg Bund'!$A$1:$O$272,G261,9)),"")))</f>
        <v/>
      </c>
      <c r="F261" s="1216" t="str">
        <f>IF(AND(Projektgrundlagen!$I$22,(INDEX('StB-D1 Besondere Lstg'!$A$1:$N$250,G261,12))=TRUE),(INDEX('StB-D1 Besondere Lstg'!$A$1:$N$250,G261,10)),IF(AND(Projektgrundlagen!$I$23,(INDEX('HB-D1 Besondere Lstg Land'!$A$1:$O$250,G261,12))=TRUE),(INDEX('HB-D1 Besondere Lstg Land'!$A$1:$O$250,G261,10)),IF(AND(Projektgrundlagen!$I$24,(INDEX('HB-D2 Besondere Lstg Bund'!$A$1:$O$272,G261,12))=TRUE),(INDEX('HB-D2 Besondere Lstg Bund'!$A$1:$O$272,G261,10)),"")))</f>
        <v/>
      </c>
      <c r="G261">
        <v>215</v>
      </c>
      <c r="H261" s="1225"/>
    </row>
    <row r="262" spans="2:8" ht="14.25">
      <c r="B262" t="str">
        <f>IF(AND(Projektgrundlagen!$I$22,(INDEX('StB-D1 Besondere Lstg'!$A$1:$N$250,G262,12))=TRUE),(INDEX('StB-D1 Besondere Lstg'!$A$1:$N$250,G262,3))&amp;" "&amp;(INDEX('StB-D1 Besondere Lstg'!$A$1:$N$250,G262,5))&amp;" "&amp;(INDEX('StB-D1 Besondere Lstg'!$A$1:$N$250,(G262+1),5)),IF(AND(Projektgrundlagen!$I$23,(INDEX('HB-D1 Besondere Lstg Land'!$A$1:$O$250,G262,12))=TRUE),(INDEX('HB-D1 Besondere Lstg Land'!$A$1:$O$250,G262,3))&amp;" "&amp;(INDEX('HB-D1 Besondere Lstg Land'!$A$1:$O$250,G262,5))&amp;" "&amp;(INDEX('HB-D1 Besondere Lstg Land'!$A$1:$O$250,(G262+1),5)),IF(AND(Projektgrundlagen!$I$24,(INDEX('HB-D2 Besondere Lstg Bund'!$A$1:$O$272,G262,12)=TRUE)),(INDEX('HB-D2 Besondere Lstg Bund'!$A$1:$O$272,G262,3))&amp;" "&amp;(INDEX('HB-D2 Besondere Lstg Bund'!$A$1:$O$272,G262,5))&amp;" "&amp;(INDEX('HB-D2 Besondere Lstg Bund'!$A$1:$O$272,(G262+1),5)),"")))</f>
        <v/>
      </c>
      <c r="C262" s="1216" t="str">
        <f>IF(AND(Projektgrundlagen!$I$22,(INDEX('StB-D1 Besondere Lstg'!$A$1:$N$250,G262,12))=TRUE),(INDEX('StB-D1 Besondere Lstg'!$A$1:$N$250,G262,7)),"")</f>
        <v/>
      </c>
      <c r="D262" s="1216" t="str">
        <f>IF(AND(Projektgrundlagen!$I$22,(INDEX('StB-D1 Besondere Lstg'!$A$1:$N$250,G262,12))=TRUE),(INDEX('StB-D1 Besondere Lstg'!$A$1:$N$250,G262,8)),IF(AND(Projektgrundlagen!$I$23,(INDEX('HB-D1 Besondere Lstg Land'!$A$1:$O$250,G262,12))=TRUE),(INDEX('HB-D1 Besondere Lstg Land'!$A$1:$O$250,G262,6)),IF(AND(Projektgrundlagen!$I$24,(INDEX('HB-D2 Besondere Lstg Bund'!$A$1:$O$272,G262,12))=TRUE),(INDEX('HB-D2 Besondere Lstg Bund'!$A$1:$O$272,G262,6)),"")))</f>
        <v/>
      </c>
      <c r="E262" s="1216" t="str">
        <f>IF(AND(Projektgrundlagen!$I$22,(INDEX('StB-D1 Besondere Lstg'!$A$1:$N$250,G262,12))=TRUE),(INDEX('StB-D1 Besondere Lstg'!$A$1:$N$250,G262,9)),IF(AND(Projektgrundlagen!$I$23,(INDEX('HB-D1 Besondere Lstg Land'!$A$1:$O$250,G262,12))=TRUE),IF((INDEX('HB-D1 Besondere Lstg Land'!$A$1:$O$253,G262,9))="",(INDEX('HB-D1 Besondere Lstg Land'!$A$1:$O$253,G262,7)),0)+(INDEX('HB-D1 Besondere Lstg Land'!$A$1:$O$253,G262,9)),IF(AND(Projektgrundlagen!$I$24,(INDEX('HB-D2 Besondere Lstg Bund'!$A$1:$O$272,G262,12))=TRUE),IF((INDEX('HB-D2 Besondere Lstg Bund'!$A$1:$O$272,G262,9))="",(INDEX('HB-D2 Besondere Lstg Bund'!$A$1:$O$272,G262,7)),0)+(INDEX('HB-D2 Besondere Lstg Bund'!$A$1:$O$272,G262,9)),"")))</f>
        <v/>
      </c>
      <c r="F262" s="1216" t="str">
        <f>IF(AND(Projektgrundlagen!$I$22,(INDEX('StB-D1 Besondere Lstg'!$A$1:$N$250,G262,12))=TRUE),(INDEX('StB-D1 Besondere Lstg'!$A$1:$N$250,G262,10)),IF(AND(Projektgrundlagen!$I$23,(INDEX('HB-D1 Besondere Lstg Land'!$A$1:$O$250,G262,12))=TRUE),(INDEX('HB-D1 Besondere Lstg Land'!$A$1:$O$250,G262,10)),IF(AND(Projektgrundlagen!$I$24,(INDEX('HB-D2 Besondere Lstg Bund'!$A$1:$O$272,G262,12))=TRUE),(INDEX('HB-D2 Besondere Lstg Bund'!$A$1:$O$272,G262,10)),"")))</f>
        <v/>
      </c>
      <c r="G262">
        <v>216</v>
      </c>
      <c r="H262" s="1225"/>
    </row>
    <row r="263" spans="2:8" ht="14.25">
      <c r="B263" t="str">
        <f>IF(AND(Projektgrundlagen!$I$22,(INDEX('StB-D1 Besondere Lstg'!$A$1:$N$250,G263,12))=TRUE),(INDEX('StB-D1 Besondere Lstg'!$A$1:$N$250,G263,3))&amp;" "&amp;(INDEX('StB-D1 Besondere Lstg'!$A$1:$N$250,G263,5))&amp;" "&amp;(INDEX('StB-D1 Besondere Lstg'!$A$1:$N$250,(G263+1),5)),IF(AND(Projektgrundlagen!$I$23,(INDEX('HB-D1 Besondere Lstg Land'!$A$1:$O$250,G263,12))=TRUE),(INDEX('HB-D1 Besondere Lstg Land'!$A$1:$O$250,G263,3))&amp;" "&amp;(INDEX('HB-D1 Besondere Lstg Land'!$A$1:$O$250,G263,5))&amp;" "&amp;(INDEX('HB-D1 Besondere Lstg Land'!$A$1:$O$250,(G263+1),5)),IF(AND(Projektgrundlagen!$I$24,(INDEX('HB-D2 Besondere Lstg Bund'!$A$1:$O$272,G263,12)=TRUE)),(INDEX('HB-D2 Besondere Lstg Bund'!$A$1:$O$272,G263,3))&amp;" "&amp;(INDEX('HB-D2 Besondere Lstg Bund'!$A$1:$O$272,G263,5))&amp;" "&amp;(INDEX('HB-D2 Besondere Lstg Bund'!$A$1:$O$272,(G263+1),5)),"")))</f>
        <v/>
      </c>
      <c r="C263" s="1216" t="str">
        <f>IF(AND(Projektgrundlagen!$I$22,(INDEX('StB-D1 Besondere Lstg'!$A$1:$N$250,G263,12))=TRUE),(INDEX('StB-D1 Besondere Lstg'!$A$1:$N$250,G263,7)),"")</f>
        <v/>
      </c>
      <c r="D263" s="1216" t="str">
        <f>IF(AND(Projektgrundlagen!$I$22,(INDEX('StB-D1 Besondere Lstg'!$A$1:$N$250,G263,12))=TRUE),(INDEX('StB-D1 Besondere Lstg'!$A$1:$N$250,G263,8)),IF(AND(Projektgrundlagen!$I$23,(INDEX('HB-D1 Besondere Lstg Land'!$A$1:$O$250,G263,12))=TRUE),(INDEX('HB-D1 Besondere Lstg Land'!$A$1:$O$250,G263,6)),IF(AND(Projektgrundlagen!$I$24,(INDEX('HB-D2 Besondere Lstg Bund'!$A$1:$O$272,G263,12))=TRUE),(INDEX('HB-D2 Besondere Lstg Bund'!$A$1:$O$272,G263,6)),"")))</f>
        <v/>
      </c>
      <c r="E263" s="1216" t="str">
        <f>IF(AND(Projektgrundlagen!$I$22,(INDEX('StB-D1 Besondere Lstg'!$A$1:$N$250,G263,12))=TRUE),(INDEX('StB-D1 Besondere Lstg'!$A$1:$N$250,G263,9)),IF(AND(Projektgrundlagen!$I$23,(INDEX('HB-D1 Besondere Lstg Land'!$A$1:$O$250,G263,12))=TRUE),IF((INDEX('HB-D1 Besondere Lstg Land'!$A$1:$O$253,G263,9))="",(INDEX('HB-D1 Besondere Lstg Land'!$A$1:$O$253,G263,7)),0)+(INDEX('HB-D1 Besondere Lstg Land'!$A$1:$O$253,G263,9)),IF(AND(Projektgrundlagen!$I$24,(INDEX('HB-D2 Besondere Lstg Bund'!$A$1:$O$272,G263,12))=TRUE),IF((INDEX('HB-D2 Besondere Lstg Bund'!$A$1:$O$272,G263,9))="",(INDEX('HB-D2 Besondere Lstg Bund'!$A$1:$O$272,G263,7)),0)+(INDEX('HB-D2 Besondere Lstg Bund'!$A$1:$O$272,G263,9)),"")))</f>
        <v/>
      </c>
      <c r="F263" s="1216" t="str">
        <f>IF(AND(Projektgrundlagen!$I$22,(INDEX('StB-D1 Besondere Lstg'!$A$1:$N$250,G263,12))=TRUE),(INDEX('StB-D1 Besondere Lstg'!$A$1:$N$250,G263,10)),IF(AND(Projektgrundlagen!$I$23,(INDEX('HB-D1 Besondere Lstg Land'!$A$1:$O$250,G263,12))=TRUE),(INDEX('HB-D1 Besondere Lstg Land'!$A$1:$O$250,G263,10)),IF(AND(Projektgrundlagen!$I$24,(INDEX('HB-D2 Besondere Lstg Bund'!$A$1:$O$272,G263,12))=TRUE),(INDEX('HB-D2 Besondere Lstg Bund'!$A$1:$O$272,G263,10)),"")))</f>
        <v/>
      </c>
      <c r="G263">
        <v>217</v>
      </c>
      <c r="H263" s="1225"/>
    </row>
    <row r="264" spans="2:8" ht="14.25">
      <c r="B264" t="str">
        <f>IF(AND(Projektgrundlagen!$I$22,(INDEX('StB-D1 Besondere Lstg'!$A$1:$N$250,G264,12))=TRUE),(INDEX('StB-D1 Besondere Lstg'!$A$1:$N$250,G264,3))&amp;" "&amp;(INDEX('StB-D1 Besondere Lstg'!$A$1:$N$250,G264,5))&amp;" "&amp;(INDEX('StB-D1 Besondere Lstg'!$A$1:$N$250,(G264+1),5)),IF(AND(Projektgrundlagen!$I$23,(INDEX('HB-D1 Besondere Lstg Land'!$A$1:$O$250,G264,12))=TRUE),(INDEX('HB-D1 Besondere Lstg Land'!$A$1:$O$250,G264,3))&amp;" "&amp;(INDEX('HB-D1 Besondere Lstg Land'!$A$1:$O$250,G264,5))&amp;" "&amp;(INDEX('HB-D1 Besondere Lstg Land'!$A$1:$O$250,(G264+1),5)),IF(AND(Projektgrundlagen!$I$24,(INDEX('HB-D2 Besondere Lstg Bund'!$A$1:$O$272,G264,12)=TRUE)),(INDEX('HB-D2 Besondere Lstg Bund'!$A$1:$O$272,G264,3))&amp;" "&amp;(INDEX('HB-D2 Besondere Lstg Bund'!$A$1:$O$272,G264,5))&amp;" "&amp;(INDEX('HB-D2 Besondere Lstg Bund'!$A$1:$O$272,(G264+1),5)),"")))</f>
        <v/>
      </c>
      <c r="C264" s="1216" t="str">
        <f>IF(AND(Projektgrundlagen!$I$22,(INDEX('StB-D1 Besondere Lstg'!$A$1:$N$250,G264,12))=TRUE),(INDEX('StB-D1 Besondere Lstg'!$A$1:$N$250,G264,7)),"")</f>
        <v/>
      </c>
      <c r="D264" s="1216" t="str">
        <f>IF(AND(Projektgrundlagen!$I$22,(INDEX('StB-D1 Besondere Lstg'!$A$1:$N$250,G264,12))=TRUE),(INDEX('StB-D1 Besondere Lstg'!$A$1:$N$250,G264,8)),IF(AND(Projektgrundlagen!$I$23,(INDEX('HB-D1 Besondere Lstg Land'!$A$1:$O$250,G264,12))=TRUE),(INDEX('HB-D1 Besondere Lstg Land'!$A$1:$O$250,G264,6)),IF(AND(Projektgrundlagen!$I$24,(INDEX('HB-D2 Besondere Lstg Bund'!$A$1:$O$272,G264,12))=TRUE),(INDEX('HB-D2 Besondere Lstg Bund'!$A$1:$O$272,G264,6)),"")))</f>
        <v/>
      </c>
      <c r="E264" s="1216" t="str">
        <f>IF(AND(Projektgrundlagen!$I$22,(INDEX('StB-D1 Besondere Lstg'!$A$1:$N$250,G264,12))=TRUE),(INDEX('StB-D1 Besondere Lstg'!$A$1:$N$250,G264,9)),IF(AND(Projektgrundlagen!$I$23,(INDEX('HB-D1 Besondere Lstg Land'!$A$1:$O$250,G264,12))=TRUE),IF((INDEX('HB-D1 Besondere Lstg Land'!$A$1:$O$253,G264,9))="",(INDEX('HB-D1 Besondere Lstg Land'!$A$1:$O$253,G264,7)),0)+(INDEX('HB-D1 Besondere Lstg Land'!$A$1:$O$253,G264,9)),IF(AND(Projektgrundlagen!$I$24,(INDEX('HB-D2 Besondere Lstg Bund'!$A$1:$O$272,G264,12))=TRUE),IF((INDEX('HB-D2 Besondere Lstg Bund'!$A$1:$O$272,G264,9))="",(INDEX('HB-D2 Besondere Lstg Bund'!$A$1:$O$272,G264,7)),0)+(INDEX('HB-D2 Besondere Lstg Bund'!$A$1:$O$272,G264,9)),"")))</f>
        <v/>
      </c>
      <c r="F264" s="1216" t="str">
        <f>IF(AND(Projektgrundlagen!$I$22,(INDEX('StB-D1 Besondere Lstg'!$A$1:$N$250,G264,12))=TRUE),(INDEX('StB-D1 Besondere Lstg'!$A$1:$N$250,G264,10)),IF(AND(Projektgrundlagen!$I$23,(INDEX('HB-D1 Besondere Lstg Land'!$A$1:$O$250,G264,12))=TRUE),(INDEX('HB-D1 Besondere Lstg Land'!$A$1:$O$250,G264,10)),IF(AND(Projektgrundlagen!$I$24,(INDEX('HB-D2 Besondere Lstg Bund'!$A$1:$O$272,G264,12))=TRUE),(INDEX('HB-D2 Besondere Lstg Bund'!$A$1:$O$272,G264,10)),"")))</f>
        <v/>
      </c>
      <c r="G264">
        <v>218</v>
      </c>
      <c r="H264" s="1225"/>
    </row>
    <row r="265" spans="2:8" ht="14.25">
      <c r="B265" t="str">
        <f>IF(AND(Projektgrundlagen!$I$22,(INDEX('StB-D1 Besondere Lstg'!$A$1:$N$250,G265,12))=TRUE),(INDEX('StB-D1 Besondere Lstg'!$A$1:$N$250,G265,3))&amp;" "&amp;(INDEX('StB-D1 Besondere Lstg'!$A$1:$N$250,G265,5))&amp;" "&amp;(INDEX('StB-D1 Besondere Lstg'!$A$1:$N$250,(G265+1),5)),IF(AND(Projektgrundlagen!$I$23,(INDEX('HB-D1 Besondere Lstg Land'!$A$1:$O$250,G265,12))=TRUE),(INDEX('HB-D1 Besondere Lstg Land'!$A$1:$O$250,G265,3))&amp;" "&amp;(INDEX('HB-D1 Besondere Lstg Land'!$A$1:$O$250,G265,5))&amp;" "&amp;(INDEX('HB-D1 Besondere Lstg Land'!$A$1:$O$250,(G265+1),5)),IF(AND(Projektgrundlagen!$I$24,(INDEX('HB-D2 Besondere Lstg Bund'!$A$1:$O$272,G265,12)=TRUE)),(INDEX('HB-D2 Besondere Lstg Bund'!$A$1:$O$272,G265,3))&amp;" "&amp;(INDEX('HB-D2 Besondere Lstg Bund'!$A$1:$O$272,G265,5))&amp;" "&amp;(INDEX('HB-D2 Besondere Lstg Bund'!$A$1:$O$272,(G265+1),5)),"")))</f>
        <v/>
      </c>
      <c r="C265" s="1216" t="str">
        <f>IF(AND(Projektgrundlagen!$I$22,(INDEX('StB-D1 Besondere Lstg'!$A$1:$N$250,G265,12))=TRUE),(INDEX('StB-D1 Besondere Lstg'!$A$1:$N$250,G265,7)),"")</f>
        <v/>
      </c>
      <c r="D265" s="1216" t="str">
        <f>IF(AND(Projektgrundlagen!$I$22,(INDEX('StB-D1 Besondere Lstg'!$A$1:$N$250,G265,12))=TRUE),(INDEX('StB-D1 Besondere Lstg'!$A$1:$N$250,G265,8)),IF(AND(Projektgrundlagen!$I$23,(INDEX('HB-D1 Besondere Lstg Land'!$A$1:$O$250,G265,12))=TRUE),(INDEX('HB-D1 Besondere Lstg Land'!$A$1:$O$250,G265,6)),IF(AND(Projektgrundlagen!$I$24,(INDEX('HB-D2 Besondere Lstg Bund'!$A$1:$O$272,G265,12))=TRUE),(INDEX('HB-D2 Besondere Lstg Bund'!$A$1:$O$272,G265,6)),"")))</f>
        <v/>
      </c>
      <c r="E265" s="1216" t="str">
        <f>IF(AND(Projektgrundlagen!$I$22,(INDEX('StB-D1 Besondere Lstg'!$A$1:$N$250,G265,12))=TRUE),(INDEX('StB-D1 Besondere Lstg'!$A$1:$N$250,G265,9)),IF(AND(Projektgrundlagen!$I$23,(INDEX('HB-D1 Besondere Lstg Land'!$A$1:$O$250,G265,12))=TRUE),IF((INDEX('HB-D1 Besondere Lstg Land'!$A$1:$O$253,G265,9))="",(INDEX('HB-D1 Besondere Lstg Land'!$A$1:$O$253,G265,7)),0)+(INDEX('HB-D1 Besondere Lstg Land'!$A$1:$O$253,G265,9)),IF(AND(Projektgrundlagen!$I$24,(INDEX('HB-D2 Besondere Lstg Bund'!$A$1:$O$272,G265,12))=TRUE),IF((INDEX('HB-D2 Besondere Lstg Bund'!$A$1:$O$272,G265,9))="",(INDEX('HB-D2 Besondere Lstg Bund'!$A$1:$O$272,G265,7)),0)+(INDEX('HB-D2 Besondere Lstg Bund'!$A$1:$O$272,G265,9)),"")))</f>
        <v/>
      </c>
      <c r="F265" s="1216" t="str">
        <f>IF(AND(Projektgrundlagen!$I$22,(INDEX('StB-D1 Besondere Lstg'!$A$1:$N$250,G265,12))=TRUE),(INDEX('StB-D1 Besondere Lstg'!$A$1:$N$250,G265,10)),IF(AND(Projektgrundlagen!$I$23,(INDEX('HB-D1 Besondere Lstg Land'!$A$1:$O$250,G265,12))=TRUE),(INDEX('HB-D1 Besondere Lstg Land'!$A$1:$O$250,G265,10)),IF(AND(Projektgrundlagen!$I$24,(INDEX('HB-D2 Besondere Lstg Bund'!$A$1:$O$272,G265,12))=TRUE),(INDEX('HB-D2 Besondere Lstg Bund'!$A$1:$O$272,G265,10)),"")))</f>
        <v/>
      </c>
      <c r="G265">
        <v>219</v>
      </c>
      <c r="H265" s="1225"/>
    </row>
    <row r="266" spans="2:8" ht="14.25">
      <c r="B266" t="str">
        <f>IF(AND(Projektgrundlagen!$I$22,(INDEX('StB-D1 Besondere Lstg'!$A$1:$N$250,G266,12))=TRUE),(INDEX('StB-D1 Besondere Lstg'!$A$1:$N$250,G266,3))&amp;" "&amp;(INDEX('StB-D1 Besondere Lstg'!$A$1:$N$250,G266,5))&amp;" "&amp;(INDEX('StB-D1 Besondere Lstg'!$A$1:$N$250,(G266+1),5)),IF(AND(Projektgrundlagen!$I$23,(INDEX('HB-D1 Besondere Lstg Land'!$A$1:$O$250,G266,12))=TRUE),(INDEX('HB-D1 Besondere Lstg Land'!$A$1:$O$250,G266,3))&amp;" "&amp;(INDEX('HB-D1 Besondere Lstg Land'!$A$1:$O$250,G266,5))&amp;" "&amp;(INDEX('HB-D1 Besondere Lstg Land'!$A$1:$O$250,(G266+1),5)),IF(AND(Projektgrundlagen!$I$24,(INDEX('HB-D2 Besondere Lstg Bund'!$A$1:$O$272,G266,12)=TRUE)),(INDEX('HB-D2 Besondere Lstg Bund'!$A$1:$O$272,G266,3))&amp;" "&amp;(INDEX('HB-D2 Besondere Lstg Bund'!$A$1:$O$272,G266,5))&amp;" "&amp;(INDEX('HB-D2 Besondere Lstg Bund'!$A$1:$O$272,(G266+1),5)),"")))</f>
        <v/>
      </c>
      <c r="C266" s="1216" t="str">
        <f>IF(AND(Projektgrundlagen!$I$22,(INDEX('StB-D1 Besondere Lstg'!$A$1:$N$250,G266,12))=TRUE),(INDEX('StB-D1 Besondere Lstg'!$A$1:$N$250,G266,7)),"")</f>
        <v/>
      </c>
      <c r="D266" s="1216" t="str">
        <f>IF(AND(Projektgrundlagen!$I$22,(INDEX('StB-D1 Besondere Lstg'!$A$1:$N$250,G266,12))=TRUE),(INDEX('StB-D1 Besondere Lstg'!$A$1:$N$250,G266,8)),IF(AND(Projektgrundlagen!$I$23,(INDEX('HB-D1 Besondere Lstg Land'!$A$1:$O$250,G266,12))=TRUE),(INDEX('HB-D1 Besondere Lstg Land'!$A$1:$O$250,G266,6)),IF(AND(Projektgrundlagen!$I$24,(INDEX('HB-D2 Besondere Lstg Bund'!$A$1:$O$272,G266,12))=TRUE),(INDEX('HB-D2 Besondere Lstg Bund'!$A$1:$O$272,G266,6)),"")))</f>
        <v/>
      </c>
      <c r="E266" s="1216" t="str">
        <f>IF(AND(Projektgrundlagen!$I$22,(INDEX('StB-D1 Besondere Lstg'!$A$1:$N$250,G266,12))=TRUE),(INDEX('StB-D1 Besondere Lstg'!$A$1:$N$250,G266,9)),IF(AND(Projektgrundlagen!$I$23,(INDEX('HB-D1 Besondere Lstg Land'!$A$1:$O$250,G266,12))=TRUE),IF((INDEX('HB-D1 Besondere Lstg Land'!$A$1:$O$253,G266,9))="",(INDEX('HB-D1 Besondere Lstg Land'!$A$1:$O$253,G266,7)),0)+(INDEX('HB-D1 Besondere Lstg Land'!$A$1:$O$253,G266,9)),IF(AND(Projektgrundlagen!$I$24,(INDEX('HB-D2 Besondere Lstg Bund'!$A$1:$O$272,G266,12))=TRUE),IF((INDEX('HB-D2 Besondere Lstg Bund'!$A$1:$O$272,G266,9))="",(INDEX('HB-D2 Besondere Lstg Bund'!$A$1:$O$272,G266,7)),0)+(INDEX('HB-D2 Besondere Lstg Bund'!$A$1:$O$272,G266,9)),"")))</f>
        <v/>
      </c>
      <c r="F266" s="1216" t="str">
        <f>IF(AND(Projektgrundlagen!$I$22,(INDEX('StB-D1 Besondere Lstg'!$A$1:$N$250,G266,12))=TRUE),(INDEX('StB-D1 Besondere Lstg'!$A$1:$N$250,G266,10)),IF(AND(Projektgrundlagen!$I$23,(INDEX('HB-D1 Besondere Lstg Land'!$A$1:$O$250,G266,12))=TRUE),(INDEX('HB-D1 Besondere Lstg Land'!$A$1:$O$250,G266,10)),IF(AND(Projektgrundlagen!$I$24,(INDEX('HB-D2 Besondere Lstg Bund'!$A$1:$O$272,G266,12))=TRUE),(INDEX('HB-D2 Besondere Lstg Bund'!$A$1:$O$272,G266,10)),"")))</f>
        <v/>
      </c>
      <c r="G266">
        <v>220</v>
      </c>
      <c r="H266" s="1225"/>
    </row>
    <row r="267" spans="2:8" ht="14.25">
      <c r="B267" t="str">
        <f>IF(AND(Projektgrundlagen!$I$22,(INDEX('StB-D1 Besondere Lstg'!$A$1:$N$250,G267,12))=TRUE),(INDEX('StB-D1 Besondere Lstg'!$A$1:$N$250,G267,3))&amp;" "&amp;(INDEX('StB-D1 Besondere Lstg'!$A$1:$N$250,G267,5))&amp;" "&amp;(INDEX('StB-D1 Besondere Lstg'!$A$1:$N$250,(G267+1),5)),IF(AND(Projektgrundlagen!$I$23,(INDEX('HB-D1 Besondere Lstg Land'!$A$1:$O$250,G267,12))=TRUE),(INDEX('HB-D1 Besondere Lstg Land'!$A$1:$O$250,G267,3))&amp;" "&amp;(INDEX('HB-D1 Besondere Lstg Land'!$A$1:$O$250,G267,5))&amp;" "&amp;(INDEX('HB-D1 Besondere Lstg Land'!$A$1:$O$250,(G267+1),5)),IF(AND(Projektgrundlagen!$I$24,(INDEX('HB-D2 Besondere Lstg Bund'!$A$1:$O$272,G267,12)=TRUE)),(INDEX('HB-D2 Besondere Lstg Bund'!$A$1:$O$272,G267,3))&amp;" "&amp;(INDEX('HB-D2 Besondere Lstg Bund'!$A$1:$O$272,G267,5))&amp;" "&amp;(INDEX('HB-D2 Besondere Lstg Bund'!$A$1:$O$272,(G267+1),5)),"")))</f>
        <v/>
      </c>
      <c r="C267" s="1216" t="str">
        <f>IF(AND(Projektgrundlagen!$I$22,(INDEX('StB-D1 Besondere Lstg'!$A$1:$N$250,G267,12))=TRUE),(INDEX('StB-D1 Besondere Lstg'!$A$1:$N$250,G267,7)),"")</f>
        <v/>
      </c>
      <c r="D267" s="1216" t="str">
        <f>IF(AND(Projektgrundlagen!$I$22,(INDEX('StB-D1 Besondere Lstg'!$A$1:$N$250,G267,12))=TRUE),(INDEX('StB-D1 Besondere Lstg'!$A$1:$N$250,G267,8)),IF(AND(Projektgrundlagen!$I$23,(INDEX('HB-D1 Besondere Lstg Land'!$A$1:$O$250,G267,12))=TRUE),(INDEX('HB-D1 Besondere Lstg Land'!$A$1:$O$250,G267,6)),IF(AND(Projektgrundlagen!$I$24,(INDEX('HB-D2 Besondere Lstg Bund'!$A$1:$O$272,G267,12))=TRUE),(INDEX('HB-D2 Besondere Lstg Bund'!$A$1:$O$272,G267,6)),"")))</f>
        <v/>
      </c>
      <c r="E267" s="1216" t="str">
        <f>IF(AND(Projektgrundlagen!$I$22,(INDEX('StB-D1 Besondere Lstg'!$A$1:$N$250,G267,12))=TRUE),(INDEX('StB-D1 Besondere Lstg'!$A$1:$N$250,G267,9)),IF(AND(Projektgrundlagen!$I$23,(INDEX('HB-D1 Besondere Lstg Land'!$A$1:$O$250,G267,12))=TRUE),IF((INDEX('HB-D1 Besondere Lstg Land'!$A$1:$O$253,G267,9))="",(INDEX('HB-D1 Besondere Lstg Land'!$A$1:$O$253,G267,7)),0)+(INDEX('HB-D1 Besondere Lstg Land'!$A$1:$O$253,G267,9)),IF(AND(Projektgrundlagen!$I$24,(INDEX('HB-D2 Besondere Lstg Bund'!$A$1:$O$272,G267,12))=TRUE),IF((INDEX('HB-D2 Besondere Lstg Bund'!$A$1:$O$272,G267,9))="",(INDEX('HB-D2 Besondere Lstg Bund'!$A$1:$O$272,G267,7)),0)+(INDEX('HB-D2 Besondere Lstg Bund'!$A$1:$O$272,G267,9)),"")))</f>
        <v/>
      </c>
      <c r="F267" s="1216" t="str">
        <f>IF(AND(Projektgrundlagen!$I$22,(INDEX('StB-D1 Besondere Lstg'!$A$1:$N$250,G267,12))=TRUE),(INDEX('StB-D1 Besondere Lstg'!$A$1:$N$250,G267,10)),IF(AND(Projektgrundlagen!$I$23,(INDEX('HB-D1 Besondere Lstg Land'!$A$1:$O$250,G267,12))=TRUE),(INDEX('HB-D1 Besondere Lstg Land'!$A$1:$O$250,G267,10)),IF(AND(Projektgrundlagen!$I$24,(INDEX('HB-D2 Besondere Lstg Bund'!$A$1:$O$272,G267,12))=TRUE),(INDEX('HB-D2 Besondere Lstg Bund'!$A$1:$O$272,G267,10)),"")))</f>
        <v/>
      </c>
      <c r="G267">
        <v>221</v>
      </c>
      <c r="H267" s="1225"/>
    </row>
    <row r="268" spans="2:8" ht="14.25">
      <c r="B268" t="str">
        <f>IF(AND(Projektgrundlagen!$I$22,(INDEX('StB-D1 Besondere Lstg'!$A$1:$N$250,G268,12))=TRUE),(INDEX('StB-D1 Besondere Lstg'!$A$1:$N$250,G268,3))&amp;" "&amp;(INDEX('StB-D1 Besondere Lstg'!$A$1:$N$250,G268,5))&amp;" "&amp;(INDEX('StB-D1 Besondere Lstg'!$A$1:$N$250,(G268+1),5)),IF(AND(Projektgrundlagen!$I$23,(INDEX('HB-D1 Besondere Lstg Land'!$A$1:$O$250,G268,12))=TRUE),(INDEX('HB-D1 Besondere Lstg Land'!$A$1:$O$250,G268,3))&amp;" "&amp;(INDEX('HB-D1 Besondere Lstg Land'!$A$1:$O$250,G268,5))&amp;" "&amp;(INDEX('HB-D1 Besondere Lstg Land'!$A$1:$O$250,(G268+1),5)),IF(AND(Projektgrundlagen!$I$24,(INDEX('HB-D2 Besondere Lstg Bund'!$A$1:$O$272,G268,12)=TRUE)),(INDEX('HB-D2 Besondere Lstg Bund'!$A$1:$O$272,G268,3))&amp;" "&amp;(INDEX('HB-D2 Besondere Lstg Bund'!$A$1:$O$272,G268,5))&amp;" "&amp;(INDEX('HB-D2 Besondere Lstg Bund'!$A$1:$O$272,(G268+1),5)),"")))</f>
        <v/>
      </c>
      <c r="C268" s="1216" t="str">
        <f>IF(AND(Projektgrundlagen!$I$22,(INDEX('StB-D1 Besondere Lstg'!$A$1:$N$250,G268,12))=TRUE),(INDEX('StB-D1 Besondere Lstg'!$A$1:$N$250,G268,7)),"")</f>
        <v/>
      </c>
      <c r="D268" s="1216" t="str">
        <f>IF(AND(Projektgrundlagen!$I$22,(INDEX('StB-D1 Besondere Lstg'!$A$1:$N$250,G268,12))=TRUE),(INDEX('StB-D1 Besondere Lstg'!$A$1:$N$250,G268,8)),IF(AND(Projektgrundlagen!$I$23,(INDEX('HB-D1 Besondere Lstg Land'!$A$1:$O$250,G268,12))=TRUE),(INDEX('HB-D1 Besondere Lstg Land'!$A$1:$O$250,G268,6)),IF(AND(Projektgrundlagen!$I$24,(INDEX('HB-D2 Besondere Lstg Bund'!$A$1:$O$272,G268,12))=TRUE),(INDEX('HB-D2 Besondere Lstg Bund'!$A$1:$O$272,G268,6)),"")))</f>
        <v/>
      </c>
      <c r="E268" s="1216" t="str">
        <f>IF(AND(Projektgrundlagen!$I$22,(INDEX('StB-D1 Besondere Lstg'!$A$1:$N$250,G268,12))=TRUE),(INDEX('StB-D1 Besondere Lstg'!$A$1:$N$250,G268,9)),IF(AND(Projektgrundlagen!$I$23,(INDEX('HB-D1 Besondere Lstg Land'!$A$1:$O$250,G268,12))=TRUE),IF((INDEX('HB-D1 Besondere Lstg Land'!$A$1:$O$253,G268,9))="",(INDEX('HB-D1 Besondere Lstg Land'!$A$1:$O$253,G268,7)),0)+(INDEX('HB-D1 Besondere Lstg Land'!$A$1:$O$253,G268,9)),IF(AND(Projektgrundlagen!$I$24,(INDEX('HB-D2 Besondere Lstg Bund'!$A$1:$O$272,G268,12))=TRUE),IF((INDEX('HB-D2 Besondere Lstg Bund'!$A$1:$O$272,G268,9))="",(INDEX('HB-D2 Besondere Lstg Bund'!$A$1:$O$272,G268,7)),0)+(INDEX('HB-D2 Besondere Lstg Bund'!$A$1:$O$272,G268,9)),"")))</f>
        <v/>
      </c>
      <c r="F268" s="1216" t="str">
        <f>IF(AND(Projektgrundlagen!$I$22,(INDEX('StB-D1 Besondere Lstg'!$A$1:$N$250,G268,12))=TRUE),(INDEX('StB-D1 Besondere Lstg'!$A$1:$N$250,G268,10)),IF(AND(Projektgrundlagen!$I$23,(INDEX('HB-D1 Besondere Lstg Land'!$A$1:$O$250,G268,12))=TRUE),(INDEX('HB-D1 Besondere Lstg Land'!$A$1:$O$250,G268,10)),IF(AND(Projektgrundlagen!$I$24,(INDEX('HB-D2 Besondere Lstg Bund'!$A$1:$O$272,G268,12))=TRUE),(INDEX('HB-D2 Besondere Lstg Bund'!$A$1:$O$272,G268,10)),"")))</f>
        <v/>
      </c>
      <c r="G268">
        <v>222</v>
      </c>
      <c r="H268" s="1225"/>
    </row>
    <row r="269" spans="2:8" ht="14.25">
      <c r="B269" t="str">
        <f>IF(AND(Projektgrundlagen!$I$22,(INDEX('StB-D1 Besondere Lstg'!$A$1:$N$250,G269,12))=TRUE),(INDEX('StB-D1 Besondere Lstg'!$A$1:$N$250,G269,3))&amp;" "&amp;(INDEX('StB-D1 Besondere Lstg'!$A$1:$N$250,G269,5))&amp;" "&amp;(INDEX('StB-D1 Besondere Lstg'!$A$1:$N$250,(G269+1),5)),IF(AND(Projektgrundlagen!$I$23,(INDEX('HB-D1 Besondere Lstg Land'!$A$1:$O$250,G269,12))=TRUE),(INDEX('HB-D1 Besondere Lstg Land'!$A$1:$O$250,G269,3))&amp;" "&amp;(INDEX('HB-D1 Besondere Lstg Land'!$A$1:$O$250,G269,5))&amp;" "&amp;(INDEX('HB-D1 Besondere Lstg Land'!$A$1:$O$250,(G269+1),5)),IF(AND(Projektgrundlagen!$I$24,(INDEX('HB-D2 Besondere Lstg Bund'!$A$1:$O$272,G269,12)=TRUE)),(INDEX('HB-D2 Besondere Lstg Bund'!$A$1:$O$272,G269,3))&amp;" "&amp;(INDEX('HB-D2 Besondere Lstg Bund'!$A$1:$O$272,G269,5))&amp;" "&amp;(INDEX('HB-D2 Besondere Lstg Bund'!$A$1:$O$272,(G269+1),5)),"")))</f>
        <v/>
      </c>
      <c r="C269" s="1216" t="str">
        <f>IF(AND(Projektgrundlagen!$I$22,(INDEX('StB-D1 Besondere Lstg'!$A$1:$N$250,G269,12))=TRUE),(INDEX('StB-D1 Besondere Lstg'!$A$1:$N$250,G269,7)),"")</f>
        <v/>
      </c>
      <c r="D269" s="1216" t="str">
        <f>IF(AND(Projektgrundlagen!$I$22,(INDEX('StB-D1 Besondere Lstg'!$A$1:$N$250,G269,12))=TRUE),(INDEX('StB-D1 Besondere Lstg'!$A$1:$N$250,G269,8)),IF(AND(Projektgrundlagen!$I$23,(INDEX('HB-D1 Besondere Lstg Land'!$A$1:$O$250,G269,12))=TRUE),(INDEX('HB-D1 Besondere Lstg Land'!$A$1:$O$250,G269,6)),IF(AND(Projektgrundlagen!$I$24,(INDEX('HB-D2 Besondere Lstg Bund'!$A$1:$O$272,G269,12))=TRUE),(INDEX('HB-D2 Besondere Lstg Bund'!$A$1:$O$272,G269,6)),"")))</f>
        <v/>
      </c>
      <c r="E269" s="1216" t="str">
        <f>IF(AND(Projektgrundlagen!$I$22,(INDEX('StB-D1 Besondere Lstg'!$A$1:$N$250,G269,12))=TRUE),(INDEX('StB-D1 Besondere Lstg'!$A$1:$N$250,G269,9)),IF(AND(Projektgrundlagen!$I$23,(INDEX('HB-D1 Besondere Lstg Land'!$A$1:$O$250,G269,12))=TRUE),IF((INDEX('HB-D1 Besondere Lstg Land'!$A$1:$O$253,G269,9))="",(INDEX('HB-D1 Besondere Lstg Land'!$A$1:$O$253,G269,7)),0)+(INDEX('HB-D1 Besondere Lstg Land'!$A$1:$O$253,G269,9)),IF(AND(Projektgrundlagen!$I$24,(INDEX('HB-D2 Besondere Lstg Bund'!$A$1:$O$272,G269,12))=TRUE),IF((INDEX('HB-D2 Besondere Lstg Bund'!$A$1:$O$272,G269,9))="",(INDEX('HB-D2 Besondere Lstg Bund'!$A$1:$O$272,G269,7)),0)+(INDEX('HB-D2 Besondere Lstg Bund'!$A$1:$O$272,G269,9)),"")))</f>
        <v/>
      </c>
      <c r="F269" s="1216" t="str">
        <f>IF(AND(Projektgrundlagen!$I$22,(INDEX('StB-D1 Besondere Lstg'!$A$1:$N$250,G269,12))=TRUE),(INDEX('StB-D1 Besondere Lstg'!$A$1:$N$250,G269,10)),IF(AND(Projektgrundlagen!$I$23,(INDEX('HB-D1 Besondere Lstg Land'!$A$1:$O$250,G269,12))=TRUE),(INDEX('HB-D1 Besondere Lstg Land'!$A$1:$O$250,G269,10)),IF(AND(Projektgrundlagen!$I$24,(INDEX('HB-D2 Besondere Lstg Bund'!$A$1:$O$272,G269,12))=TRUE),(INDEX('HB-D2 Besondere Lstg Bund'!$A$1:$O$272,G269,10)),"")))</f>
        <v/>
      </c>
      <c r="G269">
        <v>223</v>
      </c>
      <c r="H269" s="1225"/>
    </row>
    <row r="270" spans="2:8" ht="14.25">
      <c r="B270" t="str">
        <f>IF(AND(Projektgrundlagen!$I$22,(INDEX('StB-D1 Besondere Lstg'!$A$1:$N$250,G270,12))=TRUE),(INDEX('StB-D1 Besondere Lstg'!$A$1:$N$250,G270,3))&amp;" "&amp;(INDEX('StB-D1 Besondere Lstg'!$A$1:$N$250,G270,5))&amp;" "&amp;(INDEX('StB-D1 Besondere Lstg'!$A$1:$N$250,(G270+1),5)),IF(AND(Projektgrundlagen!$I$23,(INDEX('HB-D1 Besondere Lstg Land'!$A$1:$O$250,G270,12))=TRUE),(INDEX('HB-D1 Besondere Lstg Land'!$A$1:$O$250,G270,3))&amp;" "&amp;(INDEX('HB-D1 Besondere Lstg Land'!$A$1:$O$250,G270,5))&amp;" "&amp;(INDEX('HB-D1 Besondere Lstg Land'!$A$1:$O$250,(G270+1),5)),IF(AND(Projektgrundlagen!$I$24,(INDEX('HB-D2 Besondere Lstg Bund'!$A$1:$O$272,G270,12)=TRUE)),(INDEX('HB-D2 Besondere Lstg Bund'!$A$1:$O$272,G270,3))&amp;" "&amp;(INDEX('HB-D2 Besondere Lstg Bund'!$A$1:$O$272,G270,5))&amp;" "&amp;(INDEX('HB-D2 Besondere Lstg Bund'!$A$1:$O$272,(G270+1),5)),"")))</f>
        <v/>
      </c>
      <c r="C270" s="1216" t="str">
        <f>IF(AND(Projektgrundlagen!$I$22,(INDEX('StB-D1 Besondere Lstg'!$A$1:$N$250,G270,12))=TRUE),(INDEX('StB-D1 Besondere Lstg'!$A$1:$N$250,G270,7)),"")</f>
        <v/>
      </c>
      <c r="D270" s="1216" t="str">
        <f>IF(AND(Projektgrundlagen!$I$22,(INDEX('StB-D1 Besondere Lstg'!$A$1:$N$250,G270,12))=TRUE),(INDEX('StB-D1 Besondere Lstg'!$A$1:$N$250,G270,8)),IF(AND(Projektgrundlagen!$I$23,(INDEX('HB-D1 Besondere Lstg Land'!$A$1:$O$250,G270,12))=TRUE),(INDEX('HB-D1 Besondere Lstg Land'!$A$1:$O$250,G270,6)),IF(AND(Projektgrundlagen!$I$24,(INDEX('HB-D2 Besondere Lstg Bund'!$A$1:$O$272,G270,12))=TRUE),(INDEX('HB-D2 Besondere Lstg Bund'!$A$1:$O$272,G270,6)),"")))</f>
        <v/>
      </c>
      <c r="E270" s="1216" t="str">
        <f>IF(AND(Projektgrundlagen!$I$22,(INDEX('StB-D1 Besondere Lstg'!$A$1:$N$250,G270,12))=TRUE),(INDEX('StB-D1 Besondere Lstg'!$A$1:$N$250,G270,9)),IF(AND(Projektgrundlagen!$I$23,(INDEX('HB-D1 Besondere Lstg Land'!$A$1:$O$250,G270,12))=TRUE),IF((INDEX('HB-D1 Besondere Lstg Land'!$A$1:$O$253,G270,9))="",(INDEX('HB-D1 Besondere Lstg Land'!$A$1:$O$253,G270,7)),0)+(INDEX('HB-D1 Besondere Lstg Land'!$A$1:$O$253,G270,9)),IF(AND(Projektgrundlagen!$I$24,(INDEX('HB-D2 Besondere Lstg Bund'!$A$1:$O$272,G270,12))=TRUE),IF((INDEX('HB-D2 Besondere Lstg Bund'!$A$1:$O$272,G270,9))="",(INDEX('HB-D2 Besondere Lstg Bund'!$A$1:$O$272,G270,7)),0)+(INDEX('HB-D2 Besondere Lstg Bund'!$A$1:$O$272,G270,9)),"")))</f>
        <v/>
      </c>
      <c r="F270" s="1216" t="str">
        <f>IF(AND(Projektgrundlagen!$I$22,(INDEX('StB-D1 Besondere Lstg'!$A$1:$N$250,G270,12))=TRUE),(INDEX('StB-D1 Besondere Lstg'!$A$1:$N$250,G270,10)),IF(AND(Projektgrundlagen!$I$23,(INDEX('HB-D1 Besondere Lstg Land'!$A$1:$O$250,G270,12))=TRUE),(INDEX('HB-D1 Besondere Lstg Land'!$A$1:$O$250,G270,10)),IF(AND(Projektgrundlagen!$I$24,(INDEX('HB-D2 Besondere Lstg Bund'!$A$1:$O$272,G270,12))=TRUE),(INDEX('HB-D2 Besondere Lstg Bund'!$A$1:$O$272,G270,10)),"")))</f>
        <v/>
      </c>
      <c r="G270">
        <v>224</v>
      </c>
      <c r="H270" s="1225"/>
    </row>
    <row r="271" spans="2:8" ht="14.25">
      <c r="B271" t="str">
        <f>IF(AND(Projektgrundlagen!$I$22,(INDEX('StB-D1 Besondere Lstg'!$A$1:$N$250,G271,12))=TRUE),(INDEX('StB-D1 Besondere Lstg'!$A$1:$N$250,G271,3))&amp;" "&amp;(INDEX('StB-D1 Besondere Lstg'!$A$1:$N$250,G271,5))&amp;" "&amp;(INDEX('StB-D1 Besondere Lstg'!$A$1:$N$250,(G271+1),5)),IF(AND(Projektgrundlagen!$I$23,(INDEX('HB-D1 Besondere Lstg Land'!$A$1:$O$250,G271,12))=TRUE),(INDEX('HB-D1 Besondere Lstg Land'!$A$1:$O$250,G271,3))&amp;" "&amp;(INDEX('HB-D1 Besondere Lstg Land'!$A$1:$O$250,G271,5))&amp;" "&amp;(INDEX('HB-D1 Besondere Lstg Land'!$A$1:$O$250,(G271+1),5)),IF(AND(Projektgrundlagen!$I$24,(INDEX('HB-D2 Besondere Lstg Bund'!$A$1:$O$272,G271,12)=TRUE)),(INDEX('HB-D2 Besondere Lstg Bund'!$A$1:$O$272,G271,3))&amp;" "&amp;(INDEX('HB-D2 Besondere Lstg Bund'!$A$1:$O$272,G271,5))&amp;" "&amp;(INDEX('HB-D2 Besondere Lstg Bund'!$A$1:$O$272,(G271+1),5)),"")))</f>
        <v/>
      </c>
      <c r="C271" s="1216" t="str">
        <f>IF(AND(Projektgrundlagen!$I$22,(INDEX('StB-D1 Besondere Lstg'!$A$1:$N$250,G271,12))=TRUE),(INDEX('StB-D1 Besondere Lstg'!$A$1:$N$250,G271,7)),"")</f>
        <v/>
      </c>
      <c r="D271" s="1216" t="str">
        <f>IF(AND(Projektgrundlagen!$I$22,(INDEX('StB-D1 Besondere Lstg'!$A$1:$N$250,G271,12))=TRUE),(INDEX('StB-D1 Besondere Lstg'!$A$1:$N$250,G271,8)),IF(AND(Projektgrundlagen!$I$23,(INDEX('HB-D1 Besondere Lstg Land'!$A$1:$O$250,G271,12))=TRUE),(INDEX('HB-D1 Besondere Lstg Land'!$A$1:$O$250,G271,6)),IF(AND(Projektgrundlagen!$I$24,(INDEX('HB-D2 Besondere Lstg Bund'!$A$1:$O$272,G271,12))=TRUE),(INDEX('HB-D2 Besondere Lstg Bund'!$A$1:$O$272,G271,6)),"")))</f>
        <v/>
      </c>
      <c r="E271" s="1216" t="str">
        <f>IF(AND(Projektgrundlagen!$I$22,(INDEX('StB-D1 Besondere Lstg'!$A$1:$N$250,G271,12))=TRUE),(INDEX('StB-D1 Besondere Lstg'!$A$1:$N$250,G271,9)),IF(AND(Projektgrundlagen!$I$23,(INDEX('HB-D1 Besondere Lstg Land'!$A$1:$O$250,G271,12))=TRUE),IF((INDEX('HB-D1 Besondere Lstg Land'!$A$1:$O$253,G271,9))="",(INDEX('HB-D1 Besondere Lstg Land'!$A$1:$O$253,G271,7)),0)+(INDEX('HB-D1 Besondere Lstg Land'!$A$1:$O$253,G271,9)),IF(AND(Projektgrundlagen!$I$24,(INDEX('HB-D2 Besondere Lstg Bund'!$A$1:$O$272,G271,12))=TRUE),IF((INDEX('HB-D2 Besondere Lstg Bund'!$A$1:$O$272,G271,9))="",(INDEX('HB-D2 Besondere Lstg Bund'!$A$1:$O$272,G271,7)),0)+(INDEX('HB-D2 Besondere Lstg Bund'!$A$1:$O$272,G271,9)),"")))</f>
        <v/>
      </c>
      <c r="F271" s="1216" t="str">
        <f>IF(AND(Projektgrundlagen!$I$22,(INDEX('StB-D1 Besondere Lstg'!$A$1:$N$250,G271,12))=TRUE),(INDEX('StB-D1 Besondere Lstg'!$A$1:$N$250,G271,10)),IF(AND(Projektgrundlagen!$I$23,(INDEX('HB-D1 Besondere Lstg Land'!$A$1:$O$250,G271,12))=TRUE),(INDEX('HB-D1 Besondere Lstg Land'!$A$1:$O$250,G271,10)),IF(AND(Projektgrundlagen!$I$24,(INDEX('HB-D2 Besondere Lstg Bund'!$A$1:$O$272,G271,12))=TRUE),(INDEX('HB-D2 Besondere Lstg Bund'!$A$1:$O$272,G271,10)),"")))</f>
        <v/>
      </c>
      <c r="G271">
        <v>225</v>
      </c>
      <c r="H271" s="1225"/>
    </row>
    <row r="272" spans="2:8" ht="14.25">
      <c r="B272" t="str">
        <f>IF(AND(Projektgrundlagen!$I$22,(INDEX('StB-D1 Besondere Lstg'!$A$1:$N$250,G272,12))=TRUE),(INDEX('StB-D1 Besondere Lstg'!$A$1:$N$250,G272,3))&amp;" "&amp;(INDEX('StB-D1 Besondere Lstg'!$A$1:$N$250,G272,5))&amp;" "&amp;(INDEX('StB-D1 Besondere Lstg'!$A$1:$N$250,(G272+1),5)),IF(AND(Projektgrundlagen!$I$23,(INDEX('HB-D1 Besondere Lstg Land'!$A$1:$O$250,G272,12))=TRUE),(INDEX('HB-D1 Besondere Lstg Land'!$A$1:$O$250,G272,3))&amp;" "&amp;(INDEX('HB-D1 Besondere Lstg Land'!$A$1:$O$250,G272,5))&amp;" "&amp;(INDEX('HB-D1 Besondere Lstg Land'!$A$1:$O$250,(G272+1),5)),IF(AND(Projektgrundlagen!$I$24,(INDEX('HB-D2 Besondere Lstg Bund'!$A$1:$O$272,G272,12)=TRUE)),(INDEX('HB-D2 Besondere Lstg Bund'!$A$1:$O$272,G272,3))&amp;" "&amp;(INDEX('HB-D2 Besondere Lstg Bund'!$A$1:$O$272,G272,5))&amp;" "&amp;(INDEX('HB-D2 Besondere Lstg Bund'!$A$1:$O$272,(G272+1),5)),"")))</f>
        <v/>
      </c>
      <c r="C272" s="1216" t="str">
        <f>IF(AND(Projektgrundlagen!$I$22,(INDEX('StB-D1 Besondere Lstg'!$A$1:$N$250,G272,12))=TRUE),(INDEX('StB-D1 Besondere Lstg'!$A$1:$N$250,G272,7)),"")</f>
        <v/>
      </c>
      <c r="D272" s="1216" t="str">
        <f>IF(AND(Projektgrundlagen!$I$22,(INDEX('StB-D1 Besondere Lstg'!$A$1:$N$250,G272,12))=TRUE),(INDEX('StB-D1 Besondere Lstg'!$A$1:$N$250,G272,8)),IF(AND(Projektgrundlagen!$I$23,(INDEX('HB-D1 Besondere Lstg Land'!$A$1:$O$250,G272,12))=TRUE),(INDEX('HB-D1 Besondere Lstg Land'!$A$1:$O$250,G272,6)),IF(AND(Projektgrundlagen!$I$24,(INDEX('HB-D2 Besondere Lstg Bund'!$A$1:$O$272,G272,12))=TRUE),(INDEX('HB-D2 Besondere Lstg Bund'!$A$1:$O$272,G272,6)),"")))</f>
        <v/>
      </c>
      <c r="E272" s="1216" t="str">
        <f>IF(AND(Projektgrundlagen!$I$22,(INDEX('StB-D1 Besondere Lstg'!$A$1:$N$250,G272,12))=TRUE),(INDEX('StB-D1 Besondere Lstg'!$A$1:$N$250,G272,9)),IF(AND(Projektgrundlagen!$I$23,(INDEX('HB-D1 Besondere Lstg Land'!$A$1:$O$250,G272,12))=TRUE),IF((INDEX('HB-D1 Besondere Lstg Land'!$A$1:$O$253,G272,9))="",(INDEX('HB-D1 Besondere Lstg Land'!$A$1:$O$253,G272,7)),0)+(INDEX('HB-D1 Besondere Lstg Land'!$A$1:$O$253,G272,9)),IF(AND(Projektgrundlagen!$I$24,(INDEX('HB-D2 Besondere Lstg Bund'!$A$1:$O$272,G272,12))=TRUE),IF((INDEX('HB-D2 Besondere Lstg Bund'!$A$1:$O$272,G272,9))="",(INDEX('HB-D2 Besondere Lstg Bund'!$A$1:$O$272,G272,7)),0)+(INDEX('HB-D2 Besondere Lstg Bund'!$A$1:$O$272,G272,9)),"")))</f>
        <v/>
      </c>
      <c r="F272" s="1216" t="str">
        <f>IF(AND(Projektgrundlagen!$I$22,(INDEX('StB-D1 Besondere Lstg'!$A$1:$N$250,G272,12))=TRUE),(INDEX('StB-D1 Besondere Lstg'!$A$1:$N$250,G272,10)),IF(AND(Projektgrundlagen!$I$23,(INDEX('HB-D1 Besondere Lstg Land'!$A$1:$O$250,G272,12))=TRUE),(INDEX('HB-D1 Besondere Lstg Land'!$A$1:$O$250,G272,10)),IF(AND(Projektgrundlagen!$I$24,(INDEX('HB-D2 Besondere Lstg Bund'!$A$1:$O$272,G272,12))=TRUE),(INDEX('HB-D2 Besondere Lstg Bund'!$A$1:$O$272,G272,10)),"")))</f>
        <v/>
      </c>
      <c r="G272">
        <v>226</v>
      </c>
      <c r="H272" s="1225"/>
    </row>
    <row r="273" spans="2:8" ht="14.25">
      <c r="B273" t="str">
        <f>IF(AND(Projektgrundlagen!$I$22,(INDEX('StB-D1 Besondere Lstg'!$A$1:$N$250,G273,12))=TRUE),(INDEX('StB-D1 Besondere Lstg'!$A$1:$N$250,G273,3))&amp;" "&amp;(INDEX('StB-D1 Besondere Lstg'!$A$1:$N$250,G273,5))&amp;" "&amp;(INDEX('StB-D1 Besondere Lstg'!$A$1:$N$250,(G273+1),5)),IF(AND(Projektgrundlagen!$I$23,(INDEX('HB-D1 Besondere Lstg Land'!$A$1:$O$250,G273,12))=TRUE),(INDEX('HB-D1 Besondere Lstg Land'!$A$1:$O$250,G273,3))&amp;" "&amp;(INDEX('HB-D1 Besondere Lstg Land'!$A$1:$O$250,G273,5))&amp;" "&amp;(INDEX('HB-D1 Besondere Lstg Land'!$A$1:$O$250,(G273+1),5)),IF(AND(Projektgrundlagen!$I$24,(INDEX('HB-D2 Besondere Lstg Bund'!$A$1:$O$272,G273,12)=TRUE)),(INDEX('HB-D2 Besondere Lstg Bund'!$A$1:$O$272,G273,3))&amp;" "&amp;(INDEX('HB-D2 Besondere Lstg Bund'!$A$1:$O$272,G273,5))&amp;" "&amp;(INDEX('HB-D2 Besondere Lstg Bund'!$A$1:$O$272,(G273+1),5)),"")))</f>
        <v/>
      </c>
      <c r="C273" s="1216" t="str">
        <f>IF(AND(Projektgrundlagen!$I$22,(INDEX('StB-D1 Besondere Lstg'!$A$1:$N$250,G273,12))=TRUE),(INDEX('StB-D1 Besondere Lstg'!$A$1:$N$250,G273,7)),"")</f>
        <v/>
      </c>
      <c r="D273" s="1216" t="str">
        <f>IF(AND(Projektgrundlagen!$I$22,(INDEX('StB-D1 Besondere Lstg'!$A$1:$N$250,G273,12))=TRUE),(INDEX('StB-D1 Besondere Lstg'!$A$1:$N$250,G273,8)),IF(AND(Projektgrundlagen!$I$23,(INDEX('HB-D1 Besondere Lstg Land'!$A$1:$O$250,G273,12))=TRUE),(INDEX('HB-D1 Besondere Lstg Land'!$A$1:$O$250,G273,6)),IF(AND(Projektgrundlagen!$I$24,(INDEX('HB-D2 Besondere Lstg Bund'!$A$1:$O$272,G273,12))=TRUE),(INDEX('HB-D2 Besondere Lstg Bund'!$A$1:$O$272,G273,6)),"")))</f>
        <v/>
      </c>
      <c r="E273" s="1216" t="str">
        <f>IF(AND(Projektgrundlagen!$I$22,(INDEX('StB-D1 Besondere Lstg'!$A$1:$N$250,G273,12))=TRUE),(INDEX('StB-D1 Besondere Lstg'!$A$1:$N$250,G273,9)),IF(AND(Projektgrundlagen!$I$23,(INDEX('HB-D1 Besondere Lstg Land'!$A$1:$O$250,G273,12))=TRUE),IF((INDEX('HB-D1 Besondere Lstg Land'!$A$1:$O$253,G273,9))="",(INDEX('HB-D1 Besondere Lstg Land'!$A$1:$O$253,G273,7)),0)+(INDEX('HB-D1 Besondere Lstg Land'!$A$1:$O$253,G273,9)),IF(AND(Projektgrundlagen!$I$24,(INDEX('HB-D2 Besondere Lstg Bund'!$A$1:$O$272,G273,12))=TRUE),IF((INDEX('HB-D2 Besondere Lstg Bund'!$A$1:$O$272,G273,9))="",(INDEX('HB-D2 Besondere Lstg Bund'!$A$1:$O$272,G273,7)),0)+(INDEX('HB-D2 Besondere Lstg Bund'!$A$1:$O$272,G273,9)),"")))</f>
        <v/>
      </c>
      <c r="F273" s="1216" t="str">
        <f>IF(AND(Projektgrundlagen!$I$22,(INDEX('StB-D1 Besondere Lstg'!$A$1:$N$250,G273,12))=TRUE),(INDEX('StB-D1 Besondere Lstg'!$A$1:$N$250,G273,10)),IF(AND(Projektgrundlagen!$I$23,(INDEX('HB-D1 Besondere Lstg Land'!$A$1:$O$250,G273,12))=TRUE),(INDEX('HB-D1 Besondere Lstg Land'!$A$1:$O$250,G273,10)),IF(AND(Projektgrundlagen!$I$24,(INDEX('HB-D2 Besondere Lstg Bund'!$A$1:$O$272,G273,12))=TRUE),(INDEX('HB-D2 Besondere Lstg Bund'!$A$1:$O$272,G273,10)),"")))</f>
        <v/>
      </c>
      <c r="G273">
        <v>227</v>
      </c>
      <c r="H273" s="1225"/>
    </row>
    <row r="274" spans="2:8" ht="14.25">
      <c r="B274" t="str">
        <f>IF(AND(Projektgrundlagen!$I$22,(INDEX('StB-D1 Besondere Lstg'!$A$1:$N$250,G274,12))=TRUE),(INDEX('StB-D1 Besondere Lstg'!$A$1:$N$250,G274,3))&amp;" "&amp;(INDEX('StB-D1 Besondere Lstg'!$A$1:$N$250,G274,5))&amp;" "&amp;(INDEX('StB-D1 Besondere Lstg'!$A$1:$N$250,(G274+1),5)),IF(AND(Projektgrundlagen!$I$23,(INDEX('HB-D1 Besondere Lstg Land'!$A$1:$O$250,G274,12))=TRUE),(INDEX('HB-D1 Besondere Lstg Land'!$A$1:$O$250,G274,3))&amp;" "&amp;(INDEX('HB-D1 Besondere Lstg Land'!$A$1:$O$250,G274,5))&amp;" "&amp;(INDEX('HB-D1 Besondere Lstg Land'!$A$1:$O$250,(G274+1),5)),IF(AND(Projektgrundlagen!$I$24,(INDEX('HB-D2 Besondere Lstg Bund'!$A$1:$O$272,G274,12)=TRUE)),(INDEX('HB-D2 Besondere Lstg Bund'!$A$1:$O$272,G274,3))&amp;" "&amp;(INDEX('HB-D2 Besondere Lstg Bund'!$A$1:$O$272,G274,5))&amp;" "&amp;(INDEX('HB-D2 Besondere Lstg Bund'!$A$1:$O$272,(G274+1),5)),"")))</f>
        <v/>
      </c>
      <c r="C274" s="1216" t="str">
        <f>IF(AND(Projektgrundlagen!$I$22,(INDEX('StB-D1 Besondere Lstg'!$A$1:$N$250,G274,12))=TRUE),(INDEX('StB-D1 Besondere Lstg'!$A$1:$N$250,G274,7)),"")</f>
        <v/>
      </c>
      <c r="D274" s="1216" t="str">
        <f>IF(AND(Projektgrundlagen!$I$22,(INDEX('StB-D1 Besondere Lstg'!$A$1:$N$250,G274,12))=TRUE),(INDEX('StB-D1 Besondere Lstg'!$A$1:$N$250,G274,8)),IF(AND(Projektgrundlagen!$I$23,(INDEX('HB-D1 Besondere Lstg Land'!$A$1:$O$250,G274,12))=TRUE),(INDEX('HB-D1 Besondere Lstg Land'!$A$1:$O$250,G274,6)),IF(AND(Projektgrundlagen!$I$24,(INDEX('HB-D2 Besondere Lstg Bund'!$A$1:$O$272,G274,12))=TRUE),(INDEX('HB-D2 Besondere Lstg Bund'!$A$1:$O$272,G274,6)),"")))</f>
        <v/>
      </c>
      <c r="E274" s="1216" t="str">
        <f>IF(AND(Projektgrundlagen!$I$22,(INDEX('StB-D1 Besondere Lstg'!$A$1:$N$250,G274,12))=TRUE),(INDEX('StB-D1 Besondere Lstg'!$A$1:$N$250,G274,9)),IF(AND(Projektgrundlagen!$I$23,(INDEX('HB-D1 Besondere Lstg Land'!$A$1:$O$250,G274,12))=TRUE),IF((INDEX('HB-D1 Besondere Lstg Land'!$A$1:$O$253,G274,9))="",(INDEX('HB-D1 Besondere Lstg Land'!$A$1:$O$253,G274,7)),0)+(INDEX('HB-D1 Besondere Lstg Land'!$A$1:$O$253,G274,9)),IF(AND(Projektgrundlagen!$I$24,(INDEX('HB-D2 Besondere Lstg Bund'!$A$1:$O$272,G274,12))=TRUE),IF((INDEX('HB-D2 Besondere Lstg Bund'!$A$1:$O$272,G274,9))="",(INDEX('HB-D2 Besondere Lstg Bund'!$A$1:$O$272,G274,7)),0)+(INDEX('HB-D2 Besondere Lstg Bund'!$A$1:$O$272,G274,9)),"")))</f>
        <v/>
      </c>
      <c r="F274" s="1216" t="str">
        <f>IF(AND(Projektgrundlagen!$I$22,(INDEX('StB-D1 Besondere Lstg'!$A$1:$N$250,G274,12))=TRUE),(INDEX('StB-D1 Besondere Lstg'!$A$1:$N$250,G274,10)),IF(AND(Projektgrundlagen!$I$23,(INDEX('HB-D1 Besondere Lstg Land'!$A$1:$O$250,G274,12))=TRUE),(INDEX('HB-D1 Besondere Lstg Land'!$A$1:$O$250,G274,10)),IF(AND(Projektgrundlagen!$I$24,(INDEX('HB-D2 Besondere Lstg Bund'!$A$1:$O$272,G274,12))=TRUE),(INDEX('HB-D2 Besondere Lstg Bund'!$A$1:$O$272,G274,10)),"")))</f>
        <v/>
      </c>
      <c r="G274">
        <v>228</v>
      </c>
      <c r="H274" s="1225"/>
    </row>
    <row r="275" spans="2:8" ht="14.25">
      <c r="B275" t="str">
        <f>IF(AND(Projektgrundlagen!$I$22,(INDEX('StB-D1 Besondere Lstg'!$A$1:$N$250,G275,12))=TRUE),(INDEX('StB-D1 Besondere Lstg'!$A$1:$N$250,G275,3))&amp;" "&amp;(INDEX('StB-D1 Besondere Lstg'!$A$1:$N$250,G275,5))&amp;" "&amp;(INDEX('StB-D1 Besondere Lstg'!$A$1:$N$250,(G275+1),5)),IF(AND(Projektgrundlagen!$I$23,(INDEX('HB-D1 Besondere Lstg Land'!$A$1:$O$250,G275,12))=TRUE),(INDEX('HB-D1 Besondere Lstg Land'!$A$1:$O$250,G275,3))&amp;" "&amp;(INDEX('HB-D1 Besondere Lstg Land'!$A$1:$O$250,G275,5))&amp;" "&amp;(INDEX('HB-D1 Besondere Lstg Land'!$A$1:$O$250,(G275+1),5)),IF(AND(Projektgrundlagen!$I$24,(INDEX('HB-D2 Besondere Lstg Bund'!$A$1:$O$272,G275,12)=TRUE)),(INDEX('HB-D2 Besondere Lstg Bund'!$A$1:$O$272,G275,3))&amp;" "&amp;(INDEX('HB-D2 Besondere Lstg Bund'!$A$1:$O$272,G275,5))&amp;" "&amp;(INDEX('HB-D2 Besondere Lstg Bund'!$A$1:$O$272,(G275+1),5)),"")))</f>
        <v/>
      </c>
      <c r="C275" s="1216" t="str">
        <f>IF(AND(Projektgrundlagen!$I$22,(INDEX('StB-D1 Besondere Lstg'!$A$1:$N$250,G275,12))=TRUE),(INDEX('StB-D1 Besondere Lstg'!$A$1:$N$250,G275,7)),"")</f>
        <v/>
      </c>
      <c r="D275" s="1216" t="str">
        <f>IF(AND(Projektgrundlagen!$I$22,(INDEX('StB-D1 Besondere Lstg'!$A$1:$N$250,G275,12))=TRUE),(INDEX('StB-D1 Besondere Lstg'!$A$1:$N$250,G275,8)),IF(AND(Projektgrundlagen!$I$23,(INDEX('HB-D1 Besondere Lstg Land'!$A$1:$O$250,G275,12))=TRUE),(INDEX('HB-D1 Besondere Lstg Land'!$A$1:$O$250,G275,6)),IF(AND(Projektgrundlagen!$I$24,(INDEX('HB-D2 Besondere Lstg Bund'!$A$1:$O$272,G275,12))=TRUE),(INDEX('HB-D2 Besondere Lstg Bund'!$A$1:$O$272,G275,6)),"")))</f>
        <v/>
      </c>
      <c r="E275" s="1216" t="str">
        <f>IF(AND(Projektgrundlagen!$I$22,(INDEX('StB-D1 Besondere Lstg'!$A$1:$N$250,G275,12))=TRUE),(INDEX('StB-D1 Besondere Lstg'!$A$1:$N$250,G275,9)),IF(AND(Projektgrundlagen!$I$23,(INDEX('HB-D1 Besondere Lstg Land'!$A$1:$O$250,G275,12))=TRUE),IF((INDEX('HB-D1 Besondere Lstg Land'!$A$1:$O$253,G275,9))="",(INDEX('HB-D1 Besondere Lstg Land'!$A$1:$O$253,G275,7)),0)+(INDEX('HB-D1 Besondere Lstg Land'!$A$1:$O$253,G275,9)),IF(AND(Projektgrundlagen!$I$24,(INDEX('HB-D2 Besondere Lstg Bund'!$A$1:$O$272,G275,12))=TRUE),IF((INDEX('HB-D2 Besondere Lstg Bund'!$A$1:$O$272,G275,9))="",(INDEX('HB-D2 Besondere Lstg Bund'!$A$1:$O$272,G275,7)),0)+(INDEX('HB-D2 Besondere Lstg Bund'!$A$1:$O$272,G275,9)),"")))</f>
        <v/>
      </c>
      <c r="F275" s="1216" t="str">
        <f>IF(AND(Projektgrundlagen!$I$22,(INDEX('StB-D1 Besondere Lstg'!$A$1:$N$250,G275,12))=TRUE),(INDEX('StB-D1 Besondere Lstg'!$A$1:$N$250,G275,10)),IF(AND(Projektgrundlagen!$I$23,(INDEX('HB-D1 Besondere Lstg Land'!$A$1:$O$250,G275,12))=TRUE),(INDEX('HB-D1 Besondere Lstg Land'!$A$1:$O$250,G275,10)),IF(AND(Projektgrundlagen!$I$24,(INDEX('HB-D2 Besondere Lstg Bund'!$A$1:$O$272,G275,12))=TRUE),(INDEX('HB-D2 Besondere Lstg Bund'!$A$1:$O$272,G275,10)),"")))</f>
        <v/>
      </c>
      <c r="G275">
        <v>229</v>
      </c>
      <c r="H275" s="1225"/>
    </row>
    <row r="276" spans="2:8" ht="14.25">
      <c r="B276" t="str">
        <f>IF(AND(Projektgrundlagen!$I$22,(INDEX('StB-D1 Besondere Lstg'!$A$1:$N$250,G276,12))=TRUE),(INDEX('StB-D1 Besondere Lstg'!$A$1:$N$250,G276,3))&amp;" "&amp;(INDEX('StB-D1 Besondere Lstg'!$A$1:$N$250,G276,5))&amp;" "&amp;(INDEX('StB-D1 Besondere Lstg'!$A$1:$N$250,(G276+1),5)),IF(AND(Projektgrundlagen!$I$23,(INDEX('HB-D1 Besondere Lstg Land'!$A$1:$O$250,G276,12))=TRUE),(INDEX('HB-D1 Besondere Lstg Land'!$A$1:$O$250,G276,3))&amp;" "&amp;(INDEX('HB-D1 Besondere Lstg Land'!$A$1:$O$250,G276,5))&amp;" "&amp;(INDEX('HB-D1 Besondere Lstg Land'!$A$1:$O$250,(G276+1),5)),IF(AND(Projektgrundlagen!$I$24,(INDEX('HB-D2 Besondere Lstg Bund'!$A$1:$O$272,G276,12)=TRUE)),(INDEX('HB-D2 Besondere Lstg Bund'!$A$1:$O$272,G276,3))&amp;" "&amp;(INDEX('HB-D2 Besondere Lstg Bund'!$A$1:$O$272,G276,5))&amp;" "&amp;(INDEX('HB-D2 Besondere Lstg Bund'!$A$1:$O$272,(G276+1),5)),"")))</f>
        <v/>
      </c>
      <c r="C276" s="1216" t="str">
        <f>IF(AND(Projektgrundlagen!$I$22,(INDEX('StB-D1 Besondere Lstg'!$A$1:$N$250,G276,12))=TRUE),(INDEX('StB-D1 Besondere Lstg'!$A$1:$N$250,G276,7)),"")</f>
        <v/>
      </c>
      <c r="D276" s="1216" t="str">
        <f>IF(AND(Projektgrundlagen!$I$22,(INDEX('StB-D1 Besondere Lstg'!$A$1:$N$250,G276,12))=TRUE),(INDEX('StB-D1 Besondere Lstg'!$A$1:$N$250,G276,8)),IF(AND(Projektgrundlagen!$I$23,(INDEX('HB-D1 Besondere Lstg Land'!$A$1:$O$250,G276,12))=TRUE),(INDEX('HB-D1 Besondere Lstg Land'!$A$1:$O$250,G276,6)),IF(AND(Projektgrundlagen!$I$24,(INDEX('HB-D2 Besondere Lstg Bund'!$A$1:$O$272,G276,12))=TRUE),(INDEX('HB-D2 Besondere Lstg Bund'!$A$1:$O$272,G276,6)),"")))</f>
        <v/>
      </c>
      <c r="E276" s="1216" t="str">
        <f>IF(AND(Projektgrundlagen!$I$22,(INDEX('StB-D1 Besondere Lstg'!$A$1:$N$250,G276,12))=TRUE),(INDEX('StB-D1 Besondere Lstg'!$A$1:$N$250,G276,9)),IF(AND(Projektgrundlagen!$I$23,(INDEX('HB-D1 Besondere Lstg Land'!$A$1:$O$250,G276,12))=TRUE),IF((INDEX('HB-D1 Besondere Lstg Land'!$A$1:$O$253,G276,9))="",(INDEX('HB-D1 Besondere Lstg Land'!$A$1:$O$253,G276,7)),0)+(INDEX('HB-D1 Besondere Lstg Land'!$A$1:$O$253,G276,9)),IF(AND(Projektgrundlagen!$I$24,(INDEX('HB-D2 Besondere Lstg Bund'!$A$1:$O$272,G276,12))=TRUE),IF((INDEX('HB-D2 Besondere Lstg Bund'!$A$1:$O$272,G276,9))="",(INDEX('HB-D2 Besondere Lstg Bund'!$A$1:$O$272,G276,7)),0)+(INDEX('HB-D2 Besondere Lstg Bund'!$A$1:$O$272,G276,9)),"")))</f>
        <v/>
      </c>
      <c r="F276" s="1216" t="str">
        <f>IF(AND(Projektgrundlagen!$I$22,(INDEX('StB-D1 Besondere Lstg'!$A$1:$N$250,G276,12))=TRUE),(INDEX('StB-D1 Besondere Lstg'!$A$1:$N$250,G276,10)),IF(AND(Projektgrundlagen!$I$23,(INDEX('HB-D1 Besondere Lstg Land'!$A$1:$O$250,G276,12))=TRUE),(INDEX('HB-D1 Besondere Lstg Land'!$A$1:$O$250,G276,10)),IF(AND(Projektgrundlagen!$I$24,(INDEX('HB-D2 Besondere Lstg Bund'!$A$1:$O$272,G276,12))=TRUE),(INDEX('HB-D2 Besondere Lstg Bund'!$A$1:$O$272,G276,10)),"")))</f>
        <v/>
      </c>
      <c r="G276">
        <v>230</v>
      </c>
      <c r="H276" s="1225"/>
    </row>
    <row r="277" spans="2:8" ht="14.25">
      <c r="B277" t="str">
        <f>IF(AND(Projektgrundlagen!$I$22,(INDEX('StB-D1 Besondere Lstg'!$A$1:$N$250,G277,12))=TRUE),(INDEX('StB-D1 Besondere Lstg'!$A$1:$N$250,G277,3))&amp;" "&amp;(INDEX('StB-D1 Besondere Lstg'!$A$1:$N$250,G277,5))&amp;" "&amp;(INDEX('StB-D1 Besondere Lstg'!$A$1:$N$250,(G277+1),5)),IF(AND(Projektgrundlagen!$I$23,(INDEX('HB-D1 Besondere Lstg Land'!$A$1:$O$250,G277,12))=TRUE),(INDEX('HB-D1 Besondere Lstg Land'!$A$1:$O$250,G277,3))&amp;" "&amp;(INDEX('HB-D1 Besondere Lstg Land'!$A$1:$O$250,G277,5))&amp;" "&amp;(INDEX('HB-D1 Besondere Lstg Land'!$A$1:$O$250,(G277+1),5)),IF(AND(Projektgrundlagen!$I$24,(INDEX('HB-D2 Besondere Lstg Bund'!$A$1:$O$272,G277,12)=TRUE)),(INDEX('HB-D2 Besondere Lstg Bund'!$A$1:$O$272,G277,3))&amp;" "&amp;(INDEX('HB-D2 Besondere Lstg Bund'!$A$1:$O$272,G277,5))&amp;" "&amp;(INDEX('HB-D2 Besondere Lstg Bund'!$A$1:$O$272,(G277+1),5)),"")))</f>
        <v/>
      </c>
      <c r="C277" s="1216" t="str">
        <f>IF(AND(Projektgrundlagen!$I$22,(INDEX('StB-D1 Besondere Lstg'!$A$1:$N$250,G277,12))=TRUE),(INDEX('StB-D1 Besondere Lstg'!$A$1:$N$250,G277,7)),"")</f>
        <v/>
      </c>
      <c r="D277" s="1216" t="str">
        <f>IF(AND(Projektgrundlagen!$I$22,(INDEX('StB-D1 Besondere Lstg'!$A$1:$N$250,G277,12))=TRUE),(INDEX('StB-D1 Besondere Lstg'!$A$1:$N$250,G277,8)),IF(AND(Projektgrundlagen!$I$23,(INDEX('HB-D1 Besondere Lstg Land'!$A$1:$O$250,G277,12))=TRUE),(INDEX('HB-D1 Besondere Lstg Land'!$A$1:$O$250,G277,6)),IF(AND(Projektgrundlagen!$I$24,(INDEX('HB-D2 Besondere Lstg Bund'!$A$1:$O$272,G277,12))=TRUE),(INDEX('HB-D2 Besondere Lstg Bund'!$A$1:$O$272,G277,6)),"")))</f>
        <v/>
      </c>
      <c r="E277" s="1216" t="str">
        <f>IF(AND(Projektgrundlagen!$I$22,(INDEX('StB-D1 Besondere Lstg'!$A$1:$N$250,G277,12))=TRUE),(INDEX('StB-D1 Besondere Lstg'!$A$1:$N$250,G277,9)),IF(AND(Projektgrundlagen!$I$23,(INDEX('HB-D1 Besondere Lstg Land'!$A$1:$O$250,G277,12))=TRUE),IF((INDEX('HB-D1 Besondere Lstg Land'!$A$1:$O$253,G277,9))="",(INDEX('HB-D1 Besondere Lstg Land'!$A$1:$O$253,G277,7)),0)+(INDEX('HB-D1 Besondere Lstg Land'!$A$1:$O$253,G277,9)),IF(AND(Projektgrundlagen!$I$24,(INDEX('HB-D2 Besondere Lstg Bund'!$A$1:$O$272,G277,12))=TRUE),IF((INDEX('HB-D2 Besondere Lstg Bund'!$A$1:$O$272,G277,9))="",(INDEX('HB-D2 Besondere Lstg Bund'!$A$1:$O$272,G277,7)),0)+(INDEX('HB-D2 Besondere Lstg Bund'!$A$1:$O$272,G277,9)),"")))</f>
        <v/>
      </c>
      <c r="F277" s="1216" t="str">
        <f>IF(AND(Projektgrundlagen!$I$22,(INDEX('StB-D1 Besondere Lstg'!$A$1:$N$250,G277,12))=TRUE),(INDEX('StB-D1 Besondere Lstg'!$A$1:$N$250,G277,10)),IF(AND(Projektgrundlagen!$I$23,(INDEX('HB-D1 Besondere Lstg Land'!$A$1:$O$250,G277,12))=TRUE),(INDEX('HB-D1 Besondere Lstg Land'!$A$1:$O$250,G277,10)),IF(AND(Projektgrundlagen!$I$24,(INDEX('HB-D2 Besondere Lstg Bund'!$A$1:$O$272,G277,12))=TRUE),(INDEX('HB-D2 Besondere Lstg Bund'!$A$1:$O$272,G277,10)),"")))</f>
        <v/>
      </c>
      <c r="G277">
        <v>231</v>
      </c>
      <c r="H277" s="1225"/>
    </row>
    <row r="278" spans="2:8" ht="14.25">
      <c r="B278" t="str">
        <f>IF(AND(Projektgrundlagen!$I$22,(INDEX('StB-D1 Besondere Lstg'!$A$1:$N$250,G278,12))=TRUE),(INDEX('StB-D1 Besondere Lstg'!$A$1:$N$250,G278,3))&amp;" "&amp;(INDEX('StB-D1 Besondere Lstg'!$A$1:$N$250,G278,5))&amp;" "&amp;(INDEX('StB-D1 Besondere Lstg'!$A$1:$N$250,(G278+1),5)),IF(AND(Projektgrundlagen!$I$23,(INDEX('HB-D1 Besondere Lstg Land'!$A$1:$O$250,G278,12))=TRUE),(INDEX('HB-D1 Besondere Lstg Land'!$A$1:$O$250,G278,3))&amp;" "&amp;(INDEX('HB-D1 Besondere Lstg Land'!$A$1:$O$250,G278,5))&amp;" "&amp;(INDEX('HB-D1 Besondere Lstg Land'!$A$1:$O$250,(G278+1),5)),IF(AND(Projektgrundlagen!$I$24,(INDEX('HB-D2 Besondere Lstg Bund'!$A$1:$O$272,G278,12)=TRUE)),(INDEX('HB-D2 Besondere Lstg Bund'!$A$1:$O$272,G278,3))&amp;" "&amp;(INDEX('HB-D2 Besondere Lstg Bund'!$A$1:$O$272,G278,5))&amp;" "&amp;(INDEX('HB-D2 Besondere Lstg Bund'!$A$1:$O$272,(G278+1),5)),"")))</f>
        <v/>
      </c>
      <c r="C278" s="1216" t="str">
        <f>IF(AND(Projektgrundlagen!$I$22,(INDEX('StB-D1 Besondere Lstg'!$A$1:$N$250,G278,12))=TRUE),(INDEX('StB-D1 Besondere Lstg'!$A$1:$N$250,G278,7)),"")</f>
        <v/>
      </c>
      <c r="D278" s="1216" t="str">
        <f>IF(AND(Projektgrundlagen!$I$22,(INDEX('StB-D1 Besondere Lstg'!$A$1:$N$250,G278,12))=TRUE),(INDEX('StB-D1 Besondere Lstg'!$A$1:$N$250,G278,8)),IF(AND(Projektgrundlagen!$I$23,(INDEX('HB-D1 Besondere Lstg Land'!$A$1:$O$250,G278,12))=TRUE),(INDEX('HB-D1 Besondere Lstg Land'!$A$1:$O$250,G278,6)),IF(AND(Projektgrundlagen!$I$24,(INDEX('HB-D2 Besondere Lstg Bund'!$A$1:$O$272,G278,12))=TRUE),(INDEX('HB-D2 Besondere Lstg Bund'!$A$1:$O$272,G278,6)),"")))</f>
        <v/>
      </c>
      <c r="E278" s="1216" t="str">
        <f>IF(AND(Projektgrundlagen!$I$22,(INDEX('StB-D1 Besondere Lstg'!$A$1:$N$250,G278,12))=TRUE),(INDEX('StB-D1 Besondere Lstg'!$A$1:$N$250,G278,9)),IF(AND(Projektgrundlagen!$I$23,(INDEX('HB-D1 Besondere Lstg Land'!$A$1:$O$250,G278,12))=TRUE),IF((INDEX('HB-D1 Besondere Lstg Land'!$A$1:$O$253,G278,9))="",(INDEX('HB-D1 Besondere Lstg Land'!$A$1:$O$253,G278,7)),0)+(INDEX('HB-D1 Besondere Lstg Land'!$A$1:$O$253,G278,9)),IF(AND(Projektgrundlagen!$I$24,(INDEX('HB-D2 Besondere Lstg Bund'!$A$1:$O$272,G278,12))=TRUE),IF((INDEX('HB-D2 Besondere Lstg Bund'!$A$1:$O$272,G278,9))="",(INDEX('HB-D2 Besondere Lstg Bund'!$A$1:$O$272,G278,7)),0)+(INDEX('HB-D2 Besondere Lstg Bund'!$A$1:$O$272,G278,9)),"")))</f>
        <v/>
      </c>
      <c r="F278" s="1216" t="str">
        <f>IF(AND(Projektgrundlagen!$I$22,(INDEX('StB-D1 Besondere Lstg'!$A$1:$N$250,G278,12))=TRUE),(INDEX('StB-D1 Besondere Lstg'!$A$1:$N$250,G278,10)),IF(AND(Projektgrundlagen!$I$23,(INDEX('HB-D1 Besondere Lstg Land'!$A$1:$O$250,G278,12))=TRUE),(INDEX('HB-D1 Besondere Lstg Land'!$A$1:$O$250,G278,10)),IF(AND(Projektgrundlagen!$I$24,(INDEX('HB-D2 Besondere Lstg Bund'!$A$1:$O$272,G278,12))=TRUE),(INDEX('HB-D2 Besondere Lstg Bund'!$A$1:$O$272,G278,10)),"")))</f>
        <v/>
      </c>
      <c r="G278">
        <v>232</v>
      </c>
      <c r="H278" s="1225"/>
    </row>
    <row r="279" spans="2:8" ht="14.25">
      <c r="B279" t="str">
        <f>IF(AND(Projektgrundlagen!$I$22,(INDEX('StB-D1 Besondere Lstg'!$A$1:$N$250,G279,12))=TRUE),(INDEX('StB-D1 Besondere Lstg'!$A$1:$N$250,G279,3))&amp;" "&amp;(INDEX('StB-D1 Besondere Lstg'!$A$1:$N$250,G279,5))&amp;" "&amp;(INDEX('StB-D1 Besondere Lstg'!$A$1:$N$250,(G279+1),5)),IF(AND(Projektgrundlagen!$I$23,(INDEX('HB-D1 Besondere Lstg Land'!$A$1:$O$250,G279,12))=TRUE),(INDEX('HB-D1 Besondere Lstg Land'!$A$1:$O$250,G279,3))&amp;" "&amp;(INDEX('HB-D1 Besondere Lstg Land'!$A$1:$O$250,G279,5))&amp;" "&amp;(INDEX('HB-D1 Besondere Lstg Land'!$A$1:$O$250,(G279+1),5)),IF(AND(Projektgrundlagen!$I$24,(INDEX('HB-D2 Besondere Lstg Bund'!$A$1:$O$272,G279,12)=TRUE)),(INDEX('HB-D2 Besondere Lstg Bund'!$A$1:$O$272,G279,3))&amp;" "&amp;(INDEX('HB-D2 Besondere Lstg Bund'!$A$1:$O$272,G279,5))&amp;" "&amp;(INDEX('HB-D2 Besondere Lstg Bund'!$A$1:$O$272,(G279+1),5)),"")))</f>
        <v/>
      </c>
      <c r="C279" s="1216" t="str">
        <f>IF(AND(Projektgrundlagen!$I$22,(INDEX('StB-D1 Besondere Lstg'!$A$1:$N$250,G279,12))=TRUE),(INDEX('StB-D1 Besondere Lstg'!$A$1:$N$250,G279,7)),"")</f>
        <v/>
      </c>
      <c r="D279" s="1216" t="str">
        <f>IF(AND(Projektgrundlagen!$I$22,(INDEX('StB-D1 Besondere Lstg'!$A$1:$N$250,G279,12))=TRUE),(INDEX('StB-D1 Besondere Lstg'!$A$1:$N$250,G279,8)),IF(AND(Projektgrundlagen!$I$23,(INDEX('HB-D1 Besondere Lstg Land'!$A$1:$O$250,G279,12))=TRUE),(INDEX('HB-D1 Besondere Lstg Land'!$A$1:$O$250,G279,6)),IF(AND(Projektgrundlagen!$I$24,(INDEX('HB-D2 Besondere Lstg Bund'!$A$1:$O$272,G279,12))=TRUE),(INDEX('HB-D2 Besondere Lstg Bund'!$A$1:$O$272,G279,6)),"")))</f>
        <v/>
      </c>
      <c r="E279" s="1216" t="str">
        <f>IF(AND(Projektgrundlagen!$I$22,(INDEX('StB-D1 Besondere Lstg'!$A$1:$N$250,G279,12))=TRUE),(INDEX('StB-D1 Besondere Lstg'!$A$1:$N$250,G279,9)),IF(AND(Projektgrundlagen!$I$23,(INDEX('HB-D1 Besondere Lstg Land'!$A$1:$O$250,G279,12))=TRUE),IF((INDEX('HB-D1 Besondere Lstg Land'!$A$1:$O$253,G279,9))="",(INDEX('HB-D1 Besondere Lstg Land'!$A$1:$O$253,G279,7)),0)+(INDEX('HB-D1 Besondere Lstg Land'!$A$1:$O$253,G279,9)),IF(AND(Projektgrundlagen!$I$24,(INDEX('HB-D2 Besondere Lstg Bund'!$A$1:$O$272,G279,12))=TRUE),IF((INDEX('HB-D2 Besondere Lstg Bund'!$A$1:$O$272,G279,9))="",(INDEX('HB-D2 Besondere Lstg Bund'!$A$1:$O$272,G279,7)),0)+(INDEX('HB-D2 Besondere Lstg Bund'!$A$1:$O$272,G279,9)),"")))</f>
        <v/>
      </c>
      <c r="F279" s="1216" t="str">
        <f>IF(AND(Projektgrundlagen!$I$22,(INDEX('StB-D1 Besondere Lstg'!$A$1:$N$250,G279,12))=TRUE),(INDEX('StB-D1 Besondere Lstg'!$A$1:$N$250,G279,10)),IF(AND(Projektgrundlagen!$I$23,(INDEX('HB-D1 Besondere Lstg Land'!$A$1:$O$250,G279,12))=TRUE),(INDEX('HB-D1 Besondere Lstg Land'!$A$1:$O$250,G279,10)),IF(AND(Projektgrundlagen!$I$24,(INDEX('HB-D2 Besondere Lstg Bund'!$A$1:$O$272,G279,12))=TRUE),(INDEX('HB-D2 Besondere Lstg Bund'!$A$1:$O$272,G279,10)),"")))</f>
        <v/>
      </c>
      <c r="G279">
        <v>233</v>
      </c>
      <c r="H279" s="1225"/>
    </row>
    <row r="280" spans="2:8" ht="14.25">
      <c r="B280" t="str">
        <f>IF(AND(Projektgrundlagen!$I$22,(INDEX('StB-D1 Besondere Lstg'!$A$1:$N$250,G280,12))=TRUE),(INDEX('StB-D1 Besondere Lstg'!$A$1:$N$250,G280,3))&amp;" "&amp;(INDEX('StB-D1 Besondere Lstg'!$A$1:$N$250,G280,5))&amp;" "&amp;(INDEX('StB-D1 Besondere Lstg'!$A$1:$N$250,(G280+1),5)),IF(AND(Projektgrundlagen!$I$23,(INDEX('HB-D1 Besondere Lstg Land'!$A$1:$O$250,G280,12))=TRUE),(INDEX('HB-D1 Besondere Lstg Land'!$A$1:$O$250,G280,3))&amp;" "&amp;(INDEX('HB-D1 Besondere Lstg Land'!$A$1:$O$250,G280,5))&amp;" "&amp;(INDEX('HB-D1 Besondere Lstg Land'!$A$1:$O$250,(G280+1),5)),IF(AND(Projektgrundlagen!$I$24,(INDEX('HB-D2 Besondere Lstg Bund'!$A$1:$O$272,G280,12)=TRUE)),(INDEX('HB-D2 Besondere Lstg Bund'!$A$1:$O$272,G280,3))&amp;" "&amp;(INDEX('HB-D2 Besondere Lstg Bund'!$A$1:$O$272,G280,5))&amp;" "&amp;(INDEX('HB-D2 Besondere Lstg Bund'!$A$1:$O$272,(G280+1),5)),"")))</f>
        <v/>
      </c>
      <c r="C280" s="1216" t="str">
        <f>IF(AND(Projektgrundlagen!$I$22,(INDEX('StB-D1 Besondere Lstg'!$A$1:$N$250,G280,12))=TRUE),(INDEX('StB-D1 Besondere Lstg'!$A$1:$N$250,G280,7)),"")</f>
        <v/>
      </c>
      <c r="D280" s="1216" t="str">
        <f>IF(AND(Projektgrundlagen!$I$22,(INDEX('StB-D1 Besondere Lstg'!$A$1:$N$250,G280,12))=TRUE),(INDEX('StB-D1 Besondere Lstg'!$A$1:$N$250,G280,8)),IF(AND(Projektgrundlagen!$I$23,(INDEX('HB-D1 Besondere Lstg Land'!$A$1:$O$250,G280,12))=TRUE),(INDEX('HB-D1 Besondere Lstg Land'!$A$1:$O$250,G280,6)),IF(AND(Projektgrundlagen!$I$24,(INDEX('HB-D2 Besondere Lstg Bund'!$A$1:$O$272,G280,12))=TRUE),(INDEX('HB-D2 Besondere Lstg Bund'!$A$1:$O$272,G280,6)),"")))</f>
        <v/>
      </c>
      <c r="E280" s="1216" t="str">
        <f>IF(AND(Projektgrundlagen!$I$22,(INDEX('StB-D1 Besondere Lstg'!$A$1:$N$250,G280,12))=TRUE),(INDEX('StB-D1 Besondere Lstg'!$A$1:$N$250,G280,9)),IF(AND(Projektgrundlagen!$I$23,(INDEX('HB-D1 Besondere Lstg Land'!$A$1:$O$250,G280,12))=TRUE),IF((INDEX('HB-D1 Besondere Lstg Land'!$A$1:$O$253,G280,9))="",(INDEX('HB-D1 Besondere Lstg Land'!$A$1:$O$253,G280,7)),0)+(INDEX('HB-D1 Besondere Lstg Land'!$A$1:$O$253,G280,9)),IF(AND(Projektgrundlagen!$I$24,(INDEX('HB-D2 Besondere Lstg Bund'!$A$1:$O$272,G280,12))=TRUE),IF((INDEX('HB-D2 Besondere Lstg Bund'!$A$1:$O$272,G280,9))="",(INDEX('HB-D2 Besondere Lstg Bund'!$A$1:$O$272,G280,7)),0)+(INDEX('HB-D2 Besondere Lstg Bund'!$A$1:$O$272,G280,9)),"")))</f>
        <v/>
      </c>
      <c r="F280" s="1216" t="str">
        <f>IF(AND(Projektgrundlagen!$I$22,(INDEX('StB-D1 Besondere Lstg'!$A$1:$N$250,G280,12))=TRUE),(INDEX('StB-D1 Besondere Lstg'!$A$1:$N$250,G280,10)),IF(AND(Projektgrundlagen!$I$23,(INDEX('HB-D1 Besondere Lstg Land'!$A$1:$O$250,G280,12))=TRUE),(INDEX('HB-D1 Besondere Lstg Land'!$A$1:$O$250,G280,10)),IF(AND(Projektgrundlagen!$I$24,(INDEX('HB-D2 Besondere Lstg Bund'!$A$1:$O$272,G280,12))=TRUE),(INDEX('HB-D2 Besondere Lstg Bund'!$A$1:$O$272,G280,10)),"")))</f>
        <v/>
      </c>
      <c r="G280">
        <v>234</v>
      </c>
      <c r="H280" s="1225"/>
    </row>
    <row r="281" spans="2:8" ht="14.25">
      <c r="B281" t="str">
        <f>IF(AND(Projektgrundlagen!$I$22,(INDEX('StB-D1 Besondere Lstg'!$A$1:$N$250,G281,12))=TRUE),(INDEX('StB-D1 Besondere Lstg'!$A$1:$N$250,G281,3))&amp;" "&amp;(INDEX('StB-D1 Besondere Lstg'!$A$1:$N$250,G281,5))&amp;" "&amp;(INDEX('StB-D1 Besondere Lstg'!$A$1:$N$250,(G281+1),5)),IF(AND(Projektgrundlagen!$I$23,(INDEX('HB-D1 Besondere Lstg Land'!$A$1:$O$250,G281,12))=TRUE),(INDEX('HB-D1 Besondere Lstg Land'!$A$1:$O$250,G281,3))&amp;" "&amp;(INDEX('HB-D1 Besondere Lstg Land'!$A$1:$O$250,G281,5))&amp;" "&amp;(INDEX('HB-D1 Besondere Lstg Land'!$A$1:$O$250,(G281+1),5)),IF(AND(Projektgrundlagen!$I$24,(INDEX('HB-D2 Besondere Lstg Bund'!$A$1:$O$272,G281,12)=TRUE)),(INDEX('HB-D2 Besondere Lstg Bund'!$A$1:$O$272,G281,3))&amp;" "&amp;(INDEX('HB-D2 Besondere Lstg Bund'!$A$1:$O$272,G281,5))&amp;" "&amp;(INDEX('HB-D2 Besondere Lstg Bund'!$A$1:$O$272,(G281+1),5)),"")))</f>
        <v/>
      </c>
      <c r="C281" s="1216" t="str">
        <f>IF(AND(Projektgrundlagen!$I$22,(INDEX('StB-D1 Besondere Lstg'!$A$1:$N$250,G281,12))=TRUE),(INDEX('StB-D1 Besondere Lstg'!$A$1:$N$250,G281,7)),"")</f>
        <v/>
      </c>
      <c r="D281" s="1216" t="str">
        <f>IF(AND(Projektgrundlagen!$I$22,(INDEX('StB-D1 Besondere Lstg'!$A$1:$N$250,G281,12))=TRUE),(INDEX('StB-D1 Besondere Lstg'!$A$1:$N$250,G281,8)),IF(AND(Projektgrundlagen!$I$23,(INDEX('HB-D1 Besondere Lstg Land'!$A$1:$O$250,G281,12))=TRUE),(INDEX('HB-D1 Besondere Lstg Land'!$A$1:$O$250,G281,6)),IF(AND(Projektgrundlagen!$I$24,(INDEX('HB-D2 Besondere Lstg Bund'!$A$1:$O$272,G281,12))=TRUE),(INDEX('HB-D2 Besondere Lstg Bund'!$A$1:$O$272,G281,6)),"")))</f>
        <v/>
      </c>
      <c r="E281" s="1216" t="str">
        <f>IF(AND(Projektgrundlagen!$I$22,(INDEX('StB-D1 Besondere Lstg'!$A$1:$N$250,G281,12))=TRUE),(INDEX('StB-D1 Besondere Lstg'!$A$1:$N$250,G281,9)),IF(AND(Projektgrundlagen!$I$23,(INDEX('HB-D1 Besondere Lstg Land'!$A$1:$O$250,G281,12))=TRUE),IF((INDEX('HB-D1 Besondere Lstg Land'!$A$1:$O$253,G281,9))="",(INDEX('HB-D1 Besondere Lstg Land'!$A$1:$O$253,G281,7)),0)+(INDEX('HB-D1 Besondere Lstg Land'!$A$1:$O$253,G281,9)),IF(AND(Projektgrundlagen!$I$24,(INDEX('HB-D2 Besondere Lstg Bund'!$A$1:$O$272,G281,12))=TRUE),IF((INDEX('HB-D2 Besondere Lstg Bund'!$A$1:$O$272,G281,9))="",(INDEX('HB-D2 Besondere Lstg Bund'!$A$1:$O$272,G281,7)),0)+(INDEX('HB-D2 Besondere Lstg Bund'!$A$1:$O$272,G281,9)),"")))</f>
        <v/>
      </c>
      <c r="F281" s="1216" t="str">
        <f>IF(AND(Projektgrundlagen!$I$22,(INDEX('StB-D1 Besondere Lstg'!$A$1:$N$250,G281,12))=TRUE),(INDEX('StB-D1 Besondere Lstg'!$A$1:$N$250,G281,10)),IF(AND(Projektgrundlagen!$I$23,(INDEX('HB-D1 Besondere Lstg Land'!$A$1:$O$250,G281,12))=TRUE),(INDEX('HB-D1 Besondere Lstg Land'!$A$1:$O$250,G281,10)),IF(AND(Projektgrundlagen!$I$24,(INDEX('HB-D2 Besondere Lstg Bund'!$A$1:$O$272,G281,12))=TRUE),(INDEX('HB-D2 Besondere Lstg Bund'!$A$1:$O$272,G281,10)),"")))</f>
        <v/>
      </c>
      <c r="G281">
        <v>235</v>
      </c>
      <c r="H281" s="1225"/>
    </row>
    <row r="282" spans="2:8" ht="14.25">
      <c r="B282" t="str">
        <f>IF(AND(Projektgrundlagen!$I$22,(INDEX('StB-D1 Besondere Lstg'!$A$1:$N$250,G282,12))=TRUE),(INDEX('StB-D1 Besondere Lstg'!$A$1:$N$250,G282,3))&amp;" "&amp;(INDEX('StB-D1 Besondere Lstg'!$A$1:$N$250,G282,5))&amp;" "&amp;(INDEX('StB-D1 Besondere Lstg'!$A$1:$N$250,(G282+1),5)),IF(AND(Projektgrundlagen!$I$23,(INDEX('HB-D1 Besondere Lstg Land'!$A$1:$O$250,G282,12))=TRUE),(INDEX('HB-D1 Besondere Lstg Land'!$A$1:$O$250,G282,3))&amp;" "&amp;(INDEX('HB-D1 Besondere Lstg Land'!$A$1:$O$250,G282,5))&amp;" "&amp;(INDEX('HB-D1 Besondere Lstg Land'!$A$1:$O$250,(G282+1),5)),IF(AND(Projektgrundlagen!$I$24,(INDEX('HB-D2 Besondere Lstg Bund'!$A$1:$O$272,G282,12)=TRUE)),(INDEX('HB-D2 Besondere Lstg Bund'!$A$1:$O$272,G282,3))&amp;" "&amp;(INDEX('HB-D2 Besondere Lstg Bund'!$A$1:$O$272,G282,5))&amp;" "&amp;(INDEX('HB-D2 Besondere Lstg Bund'!$A$1:$O$272,(G282+1),5)),"")))</f>
        <v/>
      </c>
      <c r="C282" s="1216" t="str">
        <f>IF(AND(Projektgrundlagen!$I$22,(INDEX('StB-D1 Besondere Lstg'!$A$1:$N$250,G282,12))=TRUE),(INDEX('StB-D1 Besondere Lstg'!$A$1:$N$250,G282,7)),"")</f>
        <v/>
      </c>
      <c r="D282" s="1216" t="str">
        <f>IF(AND(Projektgrundlagen!$I$22,(INDEX('StB-D1 Besondere Lstg'!$A$1:$N$250,G282,12))=TRUE),(INDEX('StB-D1 Besondere Lstg'!$A$1:$N$250,G282,8)),IF(AND(Projektgrundlagen!$I$23,(INDEX('HB-D1 Besondere Lstg Land'!$A$1:$O$250,G282,12))=TRUE),(INDEX('HB-D1 Besondere Lstg Land'!$A$1:$O$250,G282,6)),IF(AND(Projektgrundlagen!$I$24,(INDEX('HB-D2 Besondere Lstg Bund'!$A$1:$O$272,G282,12))=TRUE),(INDEX('HB-D2 Besondere Lstg Bund'!$A$1:$O$272,G282,6)),"")))</f>
        <v/>
      </c>
      <c r="E282" s="1216" t="str">
        <f>IF(AND(Projektgrundlagen!$I$22,(INDEX('StB-D1 Besondere Lstg'!$A$1:$N$250,G282,12))=TRUE),(INDEX('StB-D1 Besondere Lstg'!$A$1:$N$250,G282,9)),IF(AND(Projektgrundlagen!$I$23,(INDEX('HB-D1 Besondere Lstg Land'!$A$1:$O$250,G282,12))=TRUE),IF((INDEX('HB-D1 Besondere Lstg Land'!$A$1:$O$253,G282,9))="",(INDEX('HB-D1 Besondere Lstg Land'!$A$1:$O$253,G282,7)),0)+(INDEX('HB-D1 Besondere Lstg Land'!$A$1:$O$253,G282,9)),IF(AND(Projektgrundlagen!$I$24,(INDEX('HB-D2 Besondere Lstg Bund'!$A$1:$O$272,G282,12))=TRUE),IF((INDEX('HB-D2 Besondere Lstg Bund'!$A$1:$O$272,G282,9))="",(INDEX('HB-D2 Besondere Lstg Bund'!$A$1:$O$272,G282,7)),0)+(INDEX('HB-D2 Besondere Lstg Bund'!$A$1:$O$272,G282,9)),"")))</f>
        <v/>
      </c>
      <c r="F282" s="1216" t="str">
        <f>IF(AND(Projektgrundlagen!$I$22,(INDEX('StB-D1 Besondere Lstg'!$A$1:$N$250,G282,12))=TRUE),(INDEX('StB-D1 Besondere Lstg'!$A$1:$N$250,G282,10)),IF(AND(Projektgrundlagen!$I$23,(INDEX('HB-D1 Besondere Lstg Land'!$A$1:$O$250,G282,12))=TRUE),(INDEX('HB-D1 Besondere Lstg Land'!$A$1:$O$250,G282,10)),IF(AND(Projektgrundlagen!$I$24,(INDEX('HB-D2 Besondere Lstg Bund'!$A$1:$O$272,G282,12))=TRUE),(INDEX('HB-D2 Besondere Lstg Bund'!$A$1:$O$272,G282,10)),"")))</f>
        <v/>
      </c>
      <c r="G282">
        <v>236</v>
      </c>
      <c r="H282" s="1225"/>
    </row>
    <row r="283" spans="2:8" ht="14.25">
      <c r="B283" t="str">
        <f>IF(AND(Projektgrundlagen!$I$22,(INDEX('StB-D1 Besondere Lstg'!$A$1:$N$250,G283,12))=TRUE),(INDEX('StB-D1 Besondere Lstg'!$A$1:$N$250,G283,3))&amp;" "&amp;(INDEX('StB-D1 Besondere Lstg'!$A$1:$N$250,G283,5))&amp;" "&amp;(INDEX('StB-D1 Besondere Lstg'!$A$1:$N$250,(G283+1),5)),IF(AND(Projektgrundlagen!$I$23,(INDEX('HB-D1 Besondere Lstg Land'!$A$1:$O$250,G283,12))=TRUE),(INDEX('HB-D1 Besondere Lstg Land'!$A$1:$O$250,G283,3))&amp;" "&amp;(INDEX('HB-D1 Besondere Lstg Land'!$A$1:$O$250,G283,5))&amp;" "&amp;(INDEX('HB-D1 Besondere Lstg Land'!$A$1:$O$250,(G283+1),5)),IF(AND(Projektgrundlagen!$I$24,(INDEX('HB-D2 Besondere Lstg Bund'!$A$1:$O$272,G283,12)=TRUE)),(INDEX('HB-D2 Besondere Lstg Bund'!$A$1:$O$272,G283,3))&amp;" "&amp;(INDEX('HB-D2 Besondere Lstg Bund'!$A$1:$O$272,G283,5))&amp;" "&amp;(INDEX('HB-D2 Besondere Lstg Bund'!$A$1:$O$272,(G283+1),5)),"")))</f>
        <v/>
      </c>
      <c r="C283" s="1216" t="str">
        <f>IF(AND(Projektgrundlagen!$I$22,(INDEX('StB-D1 Besondere Lstg'!$A$1:$N$250,G283,12))=TRUE),(INDEX('StB-D1 Besondere Lstg'!$A$1:$N$250,G283,7)),"")</f>
        <v/>
      </c>
      <c r="D283" s="1216" t="str">
        <f>IF(AND(Projektgrundlagen!$I$22,(INDEX('StB-D1 Besondere Lstg'!$A$1:$N$250,G283,12))=TRUE),(INDEX('StB-D1 Besondere Lstg'!$A$1:$N$250,G283,8)),IF(AND(Projektgrundlagen!$I$23,(INDEX('HB-D1 Besondere Lstg Land'!$A$1:$O$250,G283,12))=TRUE),(INDEX('HB-D1 Besondere Lstg Land'!$A$1:$O$250,G283,6)),IF(AND(Projektgrundlagen!$I$24,(INDEX('HB-D2 Besondere Lstg Bund'!$A$1:$O$272,G283,12))=TRUE),(INDEX('HB-D2 Besondere Lstg Bund'!$A$1:$O$272,G283,6)),"")))</f>
        <v/>
      </c>
      <c r="E283" s="1216" t="str">
        <f>IF(AND(Projektgrundlagen!$I$22,(INDEX('StB-D1 Besondere Lstg'!$A$1:$N$250,G283,12))=TRUE),(INDEX('StB-D1 Besondere Lstg'!$A$1:$N$250,G283,9)),IF(AND(Projektgrundlagen!$I$23,(INDEX('HB-D1 Besondere Lstg Land'!$A$1:$O$250,G283,12))=TRUE),IF((INDEX('HB-D1 Besondere Lstg Land'!$A$1:$O$253,G283,9))="",(INDEX('HB-D1 Besondere Lstg Land'!$A$1:$O$253,G283,7)),0)+(INDEX('HB-D1 Besondere Lstg Land'!$A$1:$O$253,G283,9)),IF(AND(Projektgrundlagen!$I$24,(INDEX('HB-D2 Besondere Lstg Bund'!$A$1:$O$272,G283,12))=TRUE),IF((INDEX('HB-D2 Besondere Lstg Bund'!$A$1:$O$272,G283,9))="",(INDEX('HB-D2 Besondere Lstg Bund'!$A$1:$O$272,G283,7)),0)+(INDEX('HB-D2 Besondere Lstg Bund'!$A$1:$O$272,G283,9)),"")))</f>
        <v/>
      </c>
      <c r="F283" s="1216" t="str">
        <f>IF(AND(Projektgrundlagen!$I$22,(INDEX('StB-D1 Besondere Lstg'!$A$1:$N$250,G283,12))=TRUE),(INDEX('StB-D1 Besondere Lstg'!$A$1:$N$250,G283,10)),IF(AND(Projektgrundlagen!$I$23,(INDEX('HB-D1 Besondere Lstg Land'!$A$1:$O$250,G283,12))=TRUE),(INDEX('HB-D1 Besondere Lstg Land'!$A$1:$O$250,G283,10)),IF(AND(Projektgrundlagen!$I$24,(INDEX('HB-D2 Besondere Lstg Bund'!$A$1:$O$272,G283,12))=TRUE),(INDEX('HB-D2 Besondere Lstg Bund'!$A$1:$O$272,G283,10)),"")))</f>
        <v/>
      </c>
      <c r="G283">
        <v>237</v>
      </c>
      <c r="H283" s="1225"/>
    </row>
    <row r="284" spans="2:8" ht="14.25">
      <c r="B284" t="str">
        <f>IF(AND(Projektgrundlagen!$I$22,(INDEX('StB-D1 Besondere Lstg'!$A$1:$N$250,G284,12))=TRUE),(INDEX('StB-D1 Besondere Lstg'!$A$1:$N$250,G284,3))&amp;" "&amp;(INDEX('StB-D1 Besondere Lstg'!$A$1:$N$250,G284,5))&amp;" "&amp;(INDEX('StB-D1 Besondere Lstg'!$A$1:$N$250,(G284+1),5)),IF(AND(Projektgrundlagen!$I$23,(INDEX('HB-D1 Besondere Lstg Land'!$A$1:$O$250,G284,12))=TRUE),(INDEX('HB-D1 Besondere Lstg Land'!$A$1:$O$250,G284,3))&amp;" "&amp;(INDEX('HB-D1 Besondere Lstg Land'!$A$1:$O$250,G284,5))&amp;" "&amp;(INDEX('HB-D1 Besondere Lstg Land'!$A$1:$O$250,(G284+1),5)),IF(AND(Projektgrundlagen!$I$24,(INDEX('HB-D2 Besondere Lstg Bund'!$A$1:$O$272,G284,12)=TRUE)),(INDEX('HB-D2 Besondere Lstg Bund'!$A$1:$O$272,G284,3))&amp;" "&amp;(INDEX('HB-D2 Besondere Lstg Bund'!$A$1:$O$272,G284,5))&amp;" "&amp;(INDEX('HB-D2 Besondere Lstg Bund'!$A$1:$O$272,(G284+1),5)),"")))</f>
        <v/>
      </c>
      <c r="C284" s="1216" t="str">
        <f>IF(AND(Projektgrundlagen!$I$22,(INDEX('StB-D1 Besondere Lstg'!$A$1:$N$250,G284,12))=TRUE),(INDEX('StB-D1 Besondere Lstg'!$A$1:$N$250,G284,7)),"")</f>
        <v/>
      </c>
      <c r="D284" s="1216" t="str">
        <f>IF(AND(Projektgrundlagen!$I$22,(INDEX('StB-D1 Besondere Lstg'!$A$1:$N$250,G284,12))=TRUE),(INDEX('StB-D1 Besondere Lstg'!$A$1:$N$250,G284,8)),IF(AND(Projektgrundlagen!$I$23,(INDEX('HB-D1 Besondere Lstg Land'!$A$1:$O$250,G284,12))=TRUE),(INDEX('HB-D1 Besondere Lstg Land'!$A$1:$O$250,G284,6)),IF(AND(Projektgrundlagen!$I$24,(INDEX('HB-D2 Besondere Lstg Bund'!$A$1:$O$272,G284,12))=TRUE),(INDEX('HB-D2 Besondere Lstg Bund'!$A$1:$O$272,G284,6)),"")))</f>
        <v/>
      </c>
      <c r="E284" s="1216" t="str">
        <f>IF(AND(Projektgrundlagen!$I$22,(INDEX('StB-D1 Besondere Lstg'!$A$1:$N$250,G284,12))=TRUE),(INDEX('StB-D1 Besondere Lstg'!$A$1:$N$250,G284,9)),IF(AND(Projektgrundlagen!$I$23,(INDEX('HB-D1 Besondere Lstg Land'!$A$1:$O$250,G284,12))=TRUE),IF((INDEX('HB-D1 Besondere Lstg Land'!$A$1:$O$253,G284,9))="",(INDEX('HB-D1 Besondere Lstg Land'!$A$1:$O$253,G284,7)),0)+(INDEX('HB-D1 Besondere Lstg Land'!$A$1:$O$253,G284,9)),IF(AND(Projektgrundlagen!$I$24,(INDEX('HB-D2 Besondere Lstg Bund'!$A$1:$O$272,G284,12))=TRUE),IF((INDEX('HB-D2 Besondere Lstg Bund'!$A$1:$O$272,G284,9))="",(INDEX('HB-D2 Besondere Lstg Bund'!$A$1:$O$272,G284,7)),0)+(INDEX('HB-D2 Besondere Lstg Bund'!$A$1:$O$272,G284,9)),"")))</f>
        <v/>
      </c>
      <c r="F284" s="1216" t="str">
        <f>IF(AND(Projektgrundlagen!$I$22,(INDEX('StB-D1 Besondere Lstg'!$A$1:$N$250,G284,12))=TRUE),(INDEX('StB-D1 Besondere Lstg'!$A$1:$N$250,G284,10)),IF(AND(Projektgrundlagen!$I$23,(INDEX('HB-D1 Besondere Lstg Land'!$A$1:$O$250,G284,12))=TRUE),(INDEX('HB-D1 Besondere Lstg Land'!$A$1:$O$250,G284,10)),IF(AND(Projektgrundlagen!$I$24,(INDEX('HB-D2 Besondere Lstg Bund'!$A$1:$O$272,G284,12))=TRUE),(INDEX('HB-D2 Besondere Lstg Bund'!$A$1:$O$272,G284,10)),"")))</f>
        <v/>
      </c>
      <c r="G284">
        <v>238</v>
      </c>
      <c r="H284" s="1225"/>
    </row>
    <row r="285" spans="2:8" ht="14.25">
      <c r="B285" t="str">
        <f>IF(AND(Projektgrundlagen!$I$22,(INDEX('StB-D1 Besondere Lstg'!$A$1:$N$250,G285,12))=TRUE),(INDEX('StB-D1 Besondere Lstg'!$A$1:$N$250,G285,3))&amp;" "&amp;(INDEX('StB-D1 Besondere Lstg'!$A$1:$N$250,G285,5))&amp;" "&amp;(INDEX('StB-D1 Besondere Lstg'!$A$1:$N$250,(G285+1),5)),IF(AND(Projektgrundlagen!$I$23,(INDEX('HB-D1 Besondere Lstg Land'!$A$1:$O$250,G285,12))=TRUE),(INDEX('HB-D1 Besondere Lstg Land'!$A$1:$O$250,G285,3))&amp;" "&amp;(INDEX('HB-D1 Besondere Lstg Land'!$A$1:$O$250,G285,5))&amp;" "&amp;(INDEX('HB-D1 Besondere Lstg Land'!$A$1:$O$250,(G285+1),5)),IF(AND(Projektgrundlagen!$I$24,(INDEX('HB-D2 Besondere Lstg Bund'!$A$1:$O$272,G285,12)=TRUE)),(INDEX('HB-D2 Besondere Lstg Bund'!$A$1:$O$272,G285,3))&amp;" "&amp;(INDEX('HB-D2 Besondere Lstg Bund'!$A$1:$O$272,G285,5))&amp;" "&amp;(INDEX('HB-D2 Besondere Lstg Bund'!$A$1:$O$272,(G285+1),5)),"")))</f>
        <v/>
      </c>
      <c r="C285" s="1216" t="str">
        <f>IF(AND(Projektgrundlagen!$I$22,(INDEX('StB-D1 Besondere Lstg'!$A$1:$N$250,G285,12))=TRUE),(INDEX('StB-D1 Besondere Lstg'!$A$1:$N$250,G285,7)),"")</f>
        <v/>
      </c>
      <c r="D285" s="1216" t="str">
        <f>IF(AND(Projektgrundlagen!$I$22,(INDEX('StB-D1 Besondere Lstg'!$A$1:$N$250,G285,12))=TRUE),(INDEX('StB-D1 Besondere Lstg'!$A$1:$N$250,G285,8)),IF(AND(Projektgrundlagen!$I$23,(INDEX('HB-D1 Besondere Lstg Land'!$A$1:$O$250,G285,12))=TRUE),(INDEX('HB-D1 Besondere Lstg Land'!$A$1:$O$250,G285,6)),IF(AND(Projektgrundlagen!$I$24,(INDEX('HB-D2 Besondere Lstg Bund'!$A$1:$O$272,G285,12))=TRUE),(INDEX('HB-D2 Besondere Lstg Bund'!$A$1:$O$272,G285,6)),"")))</f>
        <v/>
      </c>
      <c r="E285" s="1216" t="str">
        <f>IF(AND(Projektgrundlagen!$I$22,(INDEX('StB-D1 Besondere Lstg'!$A$1:$N$250,G285,12))=TRUE),(INDEX('StB-D1 Besondere Lstg'!$A$1:$N$250,G285,9)),IF(AND(Projektgrundlagen!$I$23,(INDEX('HB-D1 Besondere Lstg Land'!$A$1:$O$250,G285,12))=TRUE),IF((INDEX('HB-D1 Besondere Lstg Land'!$A$1:$O$253,G285,9))="",(INDEX('HB-D1 Besondere Lstg Land'!$A$1:$O$253,G285,7)),0)+(INDEX('HB-D1 Besondere Lstg Land'!$A$1:$O$253,G285,9)),IF(AND(Projektgrundlagen!$I$24,(INDEX('HB-D2 Besondere Lstg Bund'!$A$1:$O$272,G285,12))=TRUE),IF((INDEX('HB-D2 Besondere Lstg Bund'!$A$1:$O$272,G285,9))="",(INDEX('HB-D2 Besondere Lstg Bund'!$A$1:$O$272,G285,7)),0)+(INDEX('HB-D2 Besondere Lstg Bund'!$A$1:$O$272,G285,9)),"")))</f>
        <v/>
      </c>
      <c r="F285" s="1216" t="str">
        <f>IF(AND(Projektgrundlagen!$I$22,(INDEX('StB-D1 Besondere Lstg'!$A$1:$N$250,G285,12))=TRUE),(INDEX('StB-D1 Besondere Lstg'!$A$1:$N$250,G285,10)),IF(AND(Projektgrundlagen!$I$23,(INDEX('HB-D1 Besondere Lstg Land'!$A$1:$O$250,G285,12))=TRUE),(INDEX('HB-D1 Besondere Lstg Land'!$A$1:$O$250,G285,10)),IF(AND(Projektgrundlagen!$I$24,(INDEX('HB-D2 Besondere Lstg Bund'!$A$1:$O$272,G285,12))=TRUE),(INDEX('HB-D2 Besondere Lstg Bund'!$A$1:$O$272,G285,10)),"")))</f>
        <v/>
      </c>
      <c r="G285">
        <v>239</v>
      </c>
      <c r="H285" s="1225"/>
    </row>
    <row r="286" spans="2:8" ht="14.25">
      <c r="B286" t="str">
        <f>IF(AND(Projektgrundlagen!$I$22,(INDEX('StB-D1 Besondere Lstg'!$A$1:$N$250,G286,12))=TRUE),(INDEX('StB-D1 Besondere Lstg'!$A$1:$N$250,G286,3))&amp;" "&amp;(INDEX('StB-D1 Besondere Lstg'!$A$1:$N$250,G286,5))&amp;" "&amp;(INDEX('StB-D1 Besondere Lstg'!$A$1:$N$250,(G286+1),5)),IF(AND(Projektgrundlagen!$I$23,(INDEX('HB-D1 Besondere Lstg Land'!$A$1:$O$250,G286,12))=TRUE),(INDEX('HB-D1 Besondere Lstg Land'!$A$1:$O$250,G286,3))&amp;" "&amp;(INDEX('HB-D1 Besondere Lstg Land'!$A$1:$O$250,G286,5))&amp;" "&amp;(INDEX('HB-D1 Besondere Lstg Land'!$A$1:$O$250,(G286+1),5)),IF(AND(Projektgrundlagen!$I$24,(INDEX('HB-D2 Besondere Lstg Bund'!$A$1:$O$272,G286,12)=TRUE)),(INDEX('HB-D2 Besondere Lstg Bund'!$A$1:$O$272,G286,3))&amp;" "&amp;(INDEX('HB-D2 Besondere Lstg Bund'!$A$1:$O$272,G286,5))&amp;" "&amp;(INDEX('HB-D2 Besondere Lstg Bund'!$A$1:$O$272,(G286+1),5)),"")))</f>
        <v/>
      </c>
      <c r="C286" s="1216" t="str">
        <f>IF(AND(Projektgrundlagen!$I$22,(INDEX('StB-D1 Besondere Lstg'!$A$1:$N$250,G286,12))=TRUE),(INDEX('StB-D1 Besondere Lstg'!$A$1:$N$250,G286,7)),"")</f>
        <v/>
      </c>
      <c r="D286" s="1216" t="str">
        <f>IF(AND(Projektgrundlagen!$I$22,(INDEX('StB-D1 Besondere Lstg'!$A$1:$N$250,G286,12))=TRUE),(INDEX('StB-D1 Besondere Lstg'!$A$1:$N$250,G286,8)),IF(AND(Projektgrundlagen!$I$23,(INDEX('HB-D1 Besondere Lstg Land'!$A$1:$O$250,G286,12))=TRUE),(INDEX('HB-D1 Besondere Lstg Land'!$A$1:$O$250,G286,6)),IF(AND(Projektgrundlagen!$I$24,(INDEX('HB-D2 Besondere Lstg Bund'!$A$1:$O$272,G286,12))=TRUE),(INDEX('HB-D2 Besondere Lstg Bund'!$A$1:$O$272,G286,6)),"")))</f>
        <v/>
      </c>
      <c r="E286" s="1216" t="str">
        <f>IF(AND(Projektgrundlagen!$I$22,(INDEX('StB-D1 Besondere Lstg'!$A$1:$N$250,G286,12))=TRUE),(INDEX('StB-D1 Besondere Lstg'!$A$1:$N$250,G286,9)),IF(AND(Projektgrundlagen!$I$23,(INDEX('HB-D1 Besondere Lstg Land'!$A$1:$O$250,G286,12))=TRUE),IF((INDEX('HB-D1 Besondere Lstg Land'!$A$1:$O$253,G286,9))="",(INDEX('HB-D1 Besondere Lstg Land'!$A$1:$O$253,G286,7)),0)+(INDEX('HB-D1 Besondere Lstg Land'!$A$1:$O$253,G286,9)),IF(AND(Projektgrundlagen!$I$24,(INDEX('HB-D2 Besondere Lstg Bund'!$A$1:$O$272,G286,12))=TRUE),IF((INDEX('HB-D2 Besondere Lstg Bund'!$A$1:$O$272,G286,9))="",(INDEX('HB-D2 Besondere Lstg Bund'!$A$1:$O$272,G286,7)),0)+(INDEX('HB-D2 Besondere Lstg Bund'!$A$1:$O$272,G286,9)),"")))</f>
        <v/>
      </c>
      <c r="F286" s="1216" t="str">
        <f>IF(AND(Projektgrundlagen!$I$22,(INDEX('StB-D1 Besondere Lstg'!$A$1:$N$250,G286,12))=TRUE),(INDEX('StB-D1 Besondere Lstg'!$A$1:$N$250,G286,10)),IF(AND(Projektgrundlagen!$I$23,(INDEX('HB-D1 Besondere Lstg Land'!$A$1:$O$250,G286,12))=TRUE),(INDEX('HB-D1 Besondere Lstg Land'!$A$1:$O$250,G286,10)),IF(AND(Projektgrundlagen!$I$24,(INDEX('HB-D2 Besondere Lstg Bund'!$A$1:$O$272,G286,12))=TRUE),(INDEX('HB-D2 Besondere Lstg Bund'!$A$1:$O$272,G286,10)),"")))</f>
        <v/>
      </c>
      <c r="G286">
        <v>240</v>
      </c>
      <c r="H286" s="1225"/>
    </row>
    <row r="287" spans="2:8" ht="14.25">
      <c r="B287" t="str">
        <f>IF(AND(Projektgrundlagen!$I$22,(INDEX('StB-D1 Besondere Lstg'!$A$1:$N$250,G287,12))=TRUE),(INDEX('StB-D1 Besondere Lstg'!$A$1:$N$250,G287,3))&amp;" "&amp;(INDEX('StB-D1 Besondere Lstg'!$A$1:$N$250,G287,5))&amp;" "&amp;(INDEX('StB-D1 Besondere Lstg'!$A$1:$N$250,(G287+1),5)),IF(AND(Projektgrundlagen!$I$23,(INDEX('HB-D1 Besondere Lstg Land'!$A$1:$O$250,G287,12))=TRUE),(INDEX('HB-D1 Besondere Lstg Land'!$A$1:$O$250,G287,3))&amp;" "&amp;(INDEX('HB-D1 Besondere Lstg Land'!$A$1:$O$250,G287,5))&amp;" "&amp;(INDEX('HB-D1 Besondere Lstg Land'!$A$1:$O$250,(G287+1),5)),IF(AND(Projektgrundlagen!$I$24,(INDEX('HB-D2 Besondere Lstg Bund'!$A$1:$O$272,G287,12)=TRUE)),(INDEX('HB-D2 Besondere Lstg Bund'!$A$1:$O$272,G287,3))&amp;" "&amp;(INDEX('HB-D2 Besondere Lstg Bund'!$A$1:$O$272,G287,5))&amp;" "&amp;(INDEX('HB-D2 Besondere Lstg Bund'!$A$1:$O$272,(G287+1),5)),"")))</f>
        <v/>
      </c>
      <c r="C287" s="1216" t="str">
        <f>IF(AND(Projektgrundlagen!$I$22,(INDEX('StB-D1 Besondere Lstg'!$A$1:$N$250,G287,12))=TRUE),(INDEX('StB-D1 Besondere Lstg'!$A$1:$N$250,G287,7)),"")</f>
        <v/>
      </c>
      <c r="D287" s="1216" t="str">
        <f>IF(AND(Projektgrundlagen!$I$22,(INDEX('StB-D1 Besondere Lstg'!$A$1:$N$250,G287,12))=TRUE),(INDEX('StB-D1 Besondere Lstg'!$A$1:$N$250,G287,8)),IF(AND(Projektgrundlagen!$I$23,(INDEX('HB-D1 Besondere Lstg Land'!$A$1:$O$250,G287,12))=TRUE),(INDEX('HB-D1 Besondere Lstg Land'!$A$1:$O$250,G287,6)),IF(AND(Projektgrundlagen!$I$24,(INDEX('HB-D2 Besondere Lstg Bund'!$A$1:$O$272,G287,12))=TRUE),(INDEX('HB-D2 Besondere Lstg Bund'!$A$1:$O$272,G287,6)),"")))</f>
        <v/>
      </c>
      <c r="E287" s="1216" t="str">
        <f>IF(AND(Projektgrundlagen!$I$22,(INDEX('StB-D1 Besondere Lstg'!$A$1:$N$250,G287,12))=TRUE),(INDEX('StB-D1 Besondere Lstg'!$A$1:$N$250,G287,9)),IF(AND(Projektgrundlagen!$I$23,(INDEX('HB-D1 Besondere Lstg Land'!$A$1:$O$250,G287,12))=TRUE),IF((INDEX('HB-D1 Besondere Lstg Land'!$A$1:$O$253,G287,9))="",(INDEX('HB-D1 Besondere Lstg Land'!$A$1:$O$253,G287,7)),0)+(INDEX('HB-D1 Besondere Lstg Land'!$A$1:$O$253,G287,9)),IF(AND(Projektgrundlagen!$I$24,(INDEX('HB-D2 Besondere Lstg Bund'!$A$1:$O$272,G287,12))=TRUE),IF((INDEX('HB-D2 Besondere Lstg Bund'!$A$1:$O$272,G287,9))="",(INDEX('HB-D2 Besondere Lstg Bund'!$A$1:$O$272,G287,7)),0)+(INDEX('HB-D2 Besondere Lstg Bund'!$A$1:$O$272,G287,9)),"")))</f>
        <v/>
      </c>
      <c r="F287" s="1216" t="str">
        <f>IF(AND(Projektgrundlagen!$I$22,(INDEX('StB-D1 Besondere Lstg'!$A$1:$N$250,G287,12))=TRUE),(INDEX('StB-D1 Besondere Lstg'!$A$1:$N$250,G287,10)),IF(AND(Projektgrundlagen!$I$23,(INDEX('HB-D1 Besondere Lstg Land'!$A$1:$O$250,G287,12))=TRUE),(INDEX('HB-D1 Besondere Lstg Land'!$A$1:$O$250,G287,10)),IF(AND(Projektgrundlagen!$I$24,(INDEX('HB-D2 Besondere Lstg Bund'!$A$1:$O$272,G287,12))=TRUE),(INDEX('HB-D2 Besondere Lstg Bund'!$A$1:$O$272,G287,10)),"")))</f>
        <v/>
      </c>
      <c r="G287">
        <v>241</v>
      </c>
      <c r="H287" s="1225"/>
    </row>
    <row r="288" spans="2:8" ht="14.25">
      <c r="B288" t="str">
        <f>IF(AND(Projektgrundlagen!$I$22,(INDEX('StB-D1 Besondere Lstg'!$A$1:$N$250,G288,12))=TRUE),(INDEX('StB-D1 Besondere Lstg'!$A$1:$N$250,G288,3))&amp;" "&amp;(INDEX('StB-D1 Besondere Lstg'!$A$1:$N$250,G288,5))&amp;" "&amp;(INDEX('StB-D1 Besondere Lstg'!$A$1:$N$250,(G288+1),5)),IF(AND(Projektgrundlagen!$I$23,(INDEX('HB-D1 Besondere Lstg Land'!$A$1:$O$250,G288,12))=TRUE),(INDEX('HB-D1 Besondere Lstg Land'!$A$1:$O$250,G288,3))&amp;" "&amp;(INDEX('HB-D1 Besondere Lstg Land'!$A$1:$O$250,G288,5))&amp;" "&amp;(INDEX('HB-D1 Besondere Lstg Land'!$A$1:$O$250,(G288+1),5)),IF(AND(Projektgrundlagen!$I$24,(INDEX('HB-D2 Besondere Lstg Bund'!$A$1:$O$272,G288,12)=TRUE)),(INDEX('HB-D2 Besondere Lstg Bund'!$A$1:$O$272,G288,3))&amp;" "&amp;(INDEX('HB-D2 Besondere Lstg Bund'!$A$1:$O$272,G288,5))&amp;" "&amp;(INDEX('HB-D2 Besondere Lstg Bund'!$A$1:$O$272,(G288+1),5)),"")))</f>
        <v/>
      </c>
      <c r="C288" s="1216" t="str">
        <f>IF(AND(Projektgrundlagen!$I$22,(INDEX('StB-D1 Besondere Lstg'!$A$1:$N$250,G288,12))=TRUE),(INDEX('StB-D1 Besondere Lstg'!$A$1:$N$250,G288,7)),"")</f>
        <v/>
      </c>
      <c r="D288" s="1216" t="str">
        <f>IF(AND(Projektgrundlagen!$I$22,(INDEX('StB-D1 Besondere Lstg'!$A$1:$N$250,G288,12))=TRUE),(INDEX('StB-D1 Besondere Lstg'!$A$1:$N$250,G288,8)),IF(AND(Projektgrundlagen!$I$23,(INDEX('HB-D1 Besondere Lstg Land'!$A$1:$O$250,G288,12))=TRUE),(INDEX('HB-D1 Besondere Lstg Land'!$A$1:$O$250,G288,6)),IF(AND(Projektgrundlagen!$I$24,(INDEX('HB-D2 Besondere Lstg Bund'!$A$1:$O$272,G288,12))=TRUE),(INDEX('HB-D2 Besondere Lstg Bund'!$A$1:$O$272,G288,6)),"")))</f>
        <v/>
      </c>
      <c r="E288" s="1216" t="str">
        <f>IF(AND(Projektgrundlagen!$I$22,(INDEX('StB-D1 Besondere Lstg'!$A$1:$N$250,G288,12))=TRUE),(INDEX('StB-D1 Besondere Lstg'!$A$1:$N$250,G288,9)),IF(AND(Projektgrundlagen!$I$23,(INDEX('HB-D1 Besondere Lstg Land'!$A$1:$O$250,G288,12))=TRUE),IF((INDEX('HB-D1 Besondere Lstg Land'!$A$1:$O$253,G288,9))="",(INDEX('HB-D1 Besondere Lstg Land'!$A$1:$O$253,G288,7)),0)+(INDEX('HB-D1 Besondere Lstg Land'!$A$1:$O$253,G288,9)),IF(AND(Projektgrundlagen!$I$24,(INDEX('HB-D2 Besondere Lstg Bund'!$A$1:$O$272,G288,12))=TRUE),IF((INDEX('HB-D2 Besondere Lstg Bund'!$A$1:$O$272,G288,9))="",(INDEX('HB-D2 Besondere Lstg Bund'!$A$1:$O$272,G288,7)),0)+(INDEX('HB-D2 Besondere Lstg Bund'!$A$1:$O$272,G288,9)),"")))</f>
        <v/>
      </c>
      <c r="F288" s="1216" t="str">
        <f>IF(AND(Projektgrundlagen!$I$22,(INDEX('StB-D1 Besondere Lstg'!$A$1:$N$250,G288,12))=TRUE),(INDEX('StB-D1 Besondere Lstg'!$A$1:$N$250,G288,10)),IF(AND(Projektgrundlagen!$I$23,(INDEX('HB-D1 Besondere Lstg Land'!$A$1:$O$250,G288,12))=TRUE),(INDEX('HB-D1 Besondere Lstg Land'!$A$1:$O$250,G288,10)),IF(AND(Projektgrundlagen!$I$24,(INDEX('HB-D2 Besondere Lstg Bund'!$A$1:$O$272,G288,12))=TRUE),(INDEX('HB-D2 Besondere Lstg Bund'!$A$1:$O$272,G288,10)),"")))</f>
        <v/>
      </c>
      <c r="G288">
        <v>242</v>
      </c>
      <c r="H288" s="1225"/>
    </row>
    <row r="289" spans="2:8" ht="14.25">
      <c r="B289" t="str">
        <f>IF(AND(Projektgrundlagen!$I$22,(INDEX('StB-D1 Besondere Lstg'!$A$1:$N$250,G289,12))=TRUE),(INDEX('StB-D1 Besondere Lstg'!$A$1:$N$250,G289,3))&amp;" "&amp;(INDEX('StB-D1 Besondere Lstg'!$A$1:$N$250,G289,5))&amp;" "&amp;(INDEX('StB-D1 Besondere Lstg'!$A$1:$N$250,(G289+1),5)),IF(AND(Projektgrundlagen!$I$23,(INDEX('HB-D1 Besondere Lstg Land'!$A$1:$O$250,G289,12))=TRUE),(INDEX('HB-D1 Besondere Lstg Land'!$A$1:$O$250,G289,3))&amp;" "&amp;(INDEX('HB-D1 Besondere Lstg Land'!$A$1:$O$250,G289,5))&amp;" "&amp;(INDEX('HB-D1 Besondere Lstg Land'!$A$1:$O$250,(G289+1),5)),IF(AND(Projektgrundlagen!$I$24,(INDEX('HB-D2 Besondere Lstg Bund'!$A$1:$O$272,G289,12)=TRUE)),(INDEX('HB-D2 Besondere Lstg Bund'!$A$1:$O$272,G289,3))&amp;" "&amp;(INDEX('HB-D2 Besondere Lstg Bund'!$A$1:$O$272,G289,5))&amp;" "&amp;(INDEX('HB-D2 Besondere Lstg Bund'!$A$1:$O$272,(G289+1),5)),"")))</f>
        <v/>
      </c>
      <c r="C289" s="1216" t="str">
        <f>IF(AND(Projektgrundlagen!$I$22,(INDEX('StB-D1 Besondere Lstg'!$A$1:$N$250,G289,12))=TRUE),(INDEX('StB-D1 Besondere Lstg'!$A$1:$N$250,G289,7)),"")</f>
        <v/>
      </c>
      <c r="D289" s="1216" t="str">
        <f>IF(AND(Projektgrundlagen!$I$22,(INDEX('StB-D1 Besondere Lstg'!$A$1:$N$250,G289,12))=TRUE),(INDEX('StB-D1 Besondere Lstg'!$A$1:$N$250,G289,8)),IF(AND(Projektgrundlagen!$I$23,(INDEX('HB-D1 Besondere Lstg Land'!$A$1:$O$250,G289,12))=TRUE),(INDEX('HB-D1 Besondere Lstg Land'!$A$1:$O$250,G289,6)),IF(AND(Projektgrundlagen!$I$24,(INDEX('HB-D2 Besondere Lstg Bund'!$A$1:$O$272,G289,12))=TRUE),(INDEX('HB-D2 Besondere Lstg Bund'!$A$1:$O$272,G289,6)),"")))</f>
        <v/>
      </c>
      <c r="E289" s="1216" t="str">
        <f>IF(AND(Projektgrundlagen!$I$22,(INDEX('StB-D1 Besondere Lstg'!$A$1:$N$250,G289,12))=TRUE),(INDEX('StB-D1 Besondere Lstg'!$A$1:$N$250,G289,9)),IF(AND(Projektgrundlagen!$I$23,(INDEX('HB-D1 Besondere Lstg Land'!$A$1:$O$250,G289,12))=TRUE),IF((INDEX('HB-D1 Besondere Lstg Land'!$A$1:$O$253,G289,9))="",(INDEX('HB-D1 Besondere Lstg Land'!$A$1:$O$253,G289,7)),0)+(INDEX('HB-D1 Besondere Lstg Land'!$A$1:$O$253,G289,9)),IF(AND(Projektgrundlagen!$I$24,(INDEX('HB-D2 Besondere Lstg Bund'!$A$1:$O$272,G289,12))=TRUE),IF((INDEX('HB-D2 Besondere Lstg Bund'!$A$1:$O$272,G289,9))="",(INDEX('HB-D2 Besondere Lstg Bund'!$A$1:$O$272,G289,7)),0)+(INDEX('HB-D2 Besondere Lstg Bund'!$A$1:$O$272,G289,9)),"")))</f>
        <v/>
      </c>
      <c r="F289" s="1216" t="str">
        <f>IF(AND(Projektgrundlagen!$I$22,(INDEX('StB-D1 Besondere Lstg'!$A$1:$N$250,G289,12))=TRUE),(INDEX('StB-D1 Besondere Lstg'!$A$1:$N$250,G289,10)),IF(AND(Projektgrundlagen!$I$23,(INDEX('HB-D1 Besondere Lstg Land'!$A$1:$O$250,G289,12))=TRUE),(INDEX('HB-D1 Besondere Lstg Land'!$A$1:$O$250,G289,10)),IF(AND(Projektgrundlagen!$I$24,(INDEX('HB-D2 Besondere Lstg Bund'!$A$1:$O$272,G289,12))=TRUE),(INDEX('HB-D2 Besondere Lstg Bund'!$A$1:$O$272,G289,10)),"")))</f>
        <v/>
      </c>
      <c r="G289">
        <v>243</v>
      </c>
      <c r="H289" s="1225"/>
    </row>
    <row r="290" spans="2:8" ht="14.25">
      <c r="B290" t="str">
        <f>IF(AND(Projektgrundlagen!$I$22,(INDEX('StB-D1 Besondere Lstg'!$A$1:$N$250,G290,12))=TRUE),(INDEX('StB-D1 Besondere Lstg'!$A$1:$N$250,G290,3))&amp;" "&amp;(INDEX('StB-D1 Besondere Lstg'!$A$1:$N$250,G290,5))&amp;" "&amp;(INDEX('StB-D1 Besondere Lstg'!$A$1:$N$250,(G290+1),5)),IF(AND(Projektgrundlagen!$I$23,(INDEX('HB-D1 Besondere Lstg Land'!$A$1:$O$250,G290,12))=TRUE),(INDEX('HB-D1 Besondere Lstg Land'!$A$1:$O$250,G290,3))&amp;" "&amp;(INDEX('HB-D1 Besondere Lstg Land'!$A$1:$O$250,G290,5))&amp;" "&amp;(INDEX('HB-D1 Besondere Lstg Land'!$A$1:$O$250,(G290+1),5)),IF(AND(Projektgrundlagen!$I$24,(INDEX('HB-D2 Besondere Lstg Bund'!$A$1:$O$272,G290,12)=TRUE)),(INDEX('HB-D2 Besondere Lstg Bund'!$A$1:$O$272,G290,3))&amp;" "&amp;(INDEX('HB-D2 Besondere Lstg Bund'!$A$1:$O$272,G290,5))&amp;" "&amp;(INDEX('HB-D2 Besondere Lstg Bund'!$A$1:$O$272,(G290+1),5)),"")))</f>
        <v/>
      </c>
      <c r="C290" s="1216" t="str">
        <f>IF(AND(Projektgrundlagen!$I$22,(INDEX('StB-D1 Besondere Lstg'!$A$1:$N$250,G290,12))=TRUE),(INDEX('StB-D1 Besondere Lstg'!$A$1:$N$250,G290,7)),"")</f>
        <v/>
      </c>
      <c r="D290" s="1216" t="str">
        <f>IF(AND(Projektgrundlagen!$I$22,(INDEX('StB-D1 Besondere Lstg'!$A$1:$N$250,G290,12))=TRUE),(INDEX('StB-D1 Besondere Lstg'!$A$1:$N$250,G290,8)),IF(AND(Projektgrundlagen!$I$23,(INDEX('HB-D1 Besondere Lstg Land'!$A$1:$O$250,G290,12))=TRUE),(INDEX('HB-D1 Besondere Lstg Land'!$A$1:$O$250,G290,6)),IF(AND(Projektgrundlagen!$I$24,(INDEX('HB-D2 Besondere Lstg Bund'!$A$1:$O$272,G290,12))=TRUE),(INDEX('HB-D2 Besondere Lstg Bund'!$A$1:$O$272,G290,6)),"")))</f>
        <v/>
      </c>
      <c r="E290" s="1216" t="str">
        <f>IF(AND(Projektgrundlagen!$I$22,(INDEX('StB-D1 Besondere Lstg'!$A$1:$N$250,G290,12))=TRUE),(INDEX('StB-D1 Besondere Lstg'!$A$1:$N$250,G290,9)),IF(AND(Projektgrundlagen!$I$23,(INDEX('HB-D1 Besondere Lstg Land'!$A$1:$O$250,G290,12))=TRUE),IF((INDEX('HB-D1 Besondere Lstg Land'!$A$1:$O$253,G290,9))="",(INDEX('HB-D1 Besondere Lstg Land'!$A$1:$O$253,G290,7)),0)+(INDEX('HB-D1 Besondere Lstg Land'!$A$1:$O$253,G290,9)),IF(AND(Projektgrundlagen!$I$24,(INDEX('HB-D2 Besondere Lstg Bund'!$A$1:$O$272,G290,12))=TRUE),IF((INDEX('HB-D2 Besondere Lstg Bund'!$A$1:$O$272,G290,9))="",(INDEX('HB-D2 Besondere Lstg Bund'!$A$1:$O$272,G290,7)),0)+(INDEX('HB-D2 Besondere Lstg Bund'!$A$1:$O$272,G290,9)),"")))</f>
        <v/>
      </c>
      <c r="F290" s="1216" t="str">
        <f>IF(AND(Projektgrundlagen!$I$22,(INDEX('StB-D1 Besondere Lstg'!$A$1:$N$250,G290,12))=TRUE),(INDEX('StB-D1 Besondere Lstg'!$A$1:$N$250,G290,10)),IF(AND(Projektgrundlagen!$I$23,(INDEX('HB-D1 Besondere Lstg Land'!$A$1:$O$250,G290,12))=TRUE),(INDEX('HB-D1 Besondere Lstg Land'!$A$1:$O$250,G290,10)),IF(AND(Projektgrundlagen!$I$24,(INDEX('HB-D2 Besondere Lstg Bund'!$A$1:$O$272,G290,12))=TRUE),(INDEX('HB-D2 Besondere Lstg Bund'!$A$1:$O$272,G290,10)),"")))</f>
        <v/>
      </c>
      <c r="G290">
        <v>244</v>
      </c>
      <c r="H290" s="1225"/>
    </row>
    <row r="291" spans="2:8" ht="14.25">
      <c r="B291" t="str">
        <f>IF(AND(Projektgrundlagen!$I$22,(INDEX('StB-D1 Besondere Lstg'!$A$1:$N$250,G291,12))=TRUE),(INDEX('StB-D1 Besondere Lstg'!$A$1:$N$250,G291,3))&amp;" "&amp;(INDEX('StB-D1 Besondere Lstg'!$A$1:$N$250,G291,5))&amp;" "&amp;(INDEX('StB-D1 Besondere Lstg'!$A$1:$N$250,(G291+1),5)),IF(AND(Projektgrundlagen!$I$23,(INDEX('HB-D1 Besondere Lstg Land'!$A$1:$O$250,G291,12))=TRUE),(INDEX('HB-D1 Besondere Lstg Land'!$A$1:$O$250,G291,3))&amp;" "&amp;(INDEX('HB-D1 Besondere Lstg Land'!$A$1:$O$250,G291,5))&amp;" "&amp;(INDEX('HB-D1 Besondere Lstg Land'!$A$1:$O$250,(G291+1),5)),IF(AND(Projektgrundlagen!$I$24,(INDEX('HB-D2 Besondere Lstg Bund'!$A$1:$O$272,G291,12)=TRUE)),(INDEX('HB-D2 Besondere Lstg Bund'!$A$1:$O$272,G291,3))&amp;" "&amp;(INDEX('HB-D2 Besondere Lstg Bund'!$A$1:$O$272,G291,5))&amp;" "&amp;(INDEX('HB-D2 Besondere Lstg Bund'!$A$1:$O$272,(G291+1),5)),"")))</f>
        <v/>
      </c>
      <c r="C291" s="1216" t="str">
        <f>IF(AND(Projektgrundlagen!$I$22,(INDEX('StB-D1 Besondere Lstg'!$A$1:$N$250,G291,12))=TRUE),(INDEX('StB-D1 Besondere Lstg'!$A$1:$N$250,G291,7)),"")</f>
        <v/>
      </c>
      <c r="D291" s="1216" t="str">
        <f>IF(AND(Projektgrundlagen!$I$22,(INDEX('StB-D1 Besondere Lstg'!$A$1:$N$250,G291,12))=TRUE),(INDEX('StB-D1 Besondere Lstg'!$A$1:$N$250,G291,8)),IF(AND(Projektgrundlagen!$I$23,(INDEX('HB-D1 Besondere Lstg Land'!$A$1:$O$250,G291,12))=TRUE),(INDEX('HB-D1 Besondere Lstg Land'!$A$1:$O$250,G291,6)),IF(AND(Projektgrundlagen!$I$24,(INDEX('HB-D2 Besondere Lstg Bund'!$A$1:$O$272,G291,12))=TRUE),(INDEX('HB-D2 Besondere Lstg Bund'!$A$1:$O$272,G291,6)),"")))</f>
        <v/>
      </c>
      <c r="E291" s="1216" t="str">
        <f>IF(AND(Projektgrundlagen!$I$22,(INDEX('StB-D1 Besondere Lstg'!$A$1:$N$250,G291,12))=TRUE),(INDEX('StB-D1 Besondere Lstg'!$A$1:$N$250,G291,9)),IF(AND(Projektgrundlagen!$I$23,(INDEX('HB-D1 Besondere Lstg Land'!$A$1:$O$250,G291,12))=TRUE),IF((INDEX('HB-D1 Besondere Lstg Land'!$A$1:$O$253,G291,9))="",(INDEX('HB-D1 Besondere Lstg Land'!$A$1:$O$253,G291,7)),0)+(INDEX('HB-D1 Besondere Lstg Land'!$A$1:$O$253,G291,9)),IF(AND(Projektgrundlagen!$I$24,(INDEX('HB-D2 Besondere Lstg Bund'!$A$1:$O$272,G291,12))=TRUE),IF((INDEX('HB-D2 Besondere Lstg Bund'!$A$1:$O$272,G291,9))="",(INDEX('HB-D2 Besondere Lstg Bund'!$A$1:$O$272,G291,7)),0)+(INDEX('HB-D2 Besondere Lstg Bund'!$A$1:$O$272,G291,9)),"")))</f>
        <v/>
      </c>
      <c r="F291" s="1216" t="str">
        <f>IF(AND(Projektgrundlagen!$I$22,(INDEX('StB-D1 Besondere Lstg'!$A$1:$N$250,G291,12))=TRUE),(INDEX('StB-D1 Besondere Lstg'!$A$1:$N$250,G291,10)),IF(AND(Projektgrundlagen!$I$23,(INDEX('HB-D1 Besondere Lstg Land'!$A$1:$O$250,G291,12))=TRUE),(INDEX('HB-D1 Besondere Lstg Land'!$A$1:$O$250,G291,10)),IF(AND(Projektgrundlagen!$I$24,(INDEX('HB-D2 Besondere Lstg Bund'!$A$1:$O$272,G291,12))=TRUE),(INDEX('HB-D2 Besondere Lstg Bund'!$A$1:$O$272,G291,10)),"")))</f>
        <v/>
      </c>
      <c r="G291">
        <v>245</v>
      </c>
      <c r="H291" s="1225"/>
    </row>
    <row r="292" spans="2:8" ht="14.25">
      <c r="B292" t="str">
        <f>IF(AND(Projektgrundlagen!$I$22,(INDEX('StB-D1 Besondere Lstg'!$A$1:$N$250,G292,12))=TRUE),(INDEX('StB-D1 Besondere Lstg'!$A$1:$N$250,G292,3))&amp;" "&amp;(INDEX('StB-D1 Besondere Lstg'!$A$1:$N$250,G292,5))&amp;" "&amp;(INDEX('StB-D1 Besondere Lstg'!$A$1:$N$250,(G292+1),5)),IF(AND(Projektgrundlagen!$I$23,(INDEX('HB-D1 Besondere Lstg Land'!$A$1:$O$250,G292,12))=TRUE),(INDEX('HB-D1 Besondere Lstg Land'!$A$1:$O$250,G292,3))&amp;" "&amp;(INDEX('HB-D1 Besondere Lstg Land'!$A$1:$O$250,G292,5))&amp;" "&amp;(INDEX('HB-D1 Besondere Lstg Land'!$A$1:$O$250,(G292+1),5)),IF(AND(Projektgrundlagen!$I$24,(INDEX('HB-D2 Besondere Lstg Bund'!$A$1:$O$272,G292,12)=TRUE)),(INDEX('HB-D2 Besondere Lstg Bund'!$A$1:$O$272,G292,3))&amp;" "&amp;(INDEX('HB-D2 Besondere Lstg Bund'!$A$1:$O$272,G292,5))&amp;" "&amp;(INDEX('HB-D2 Besondere Lstg Bund'!$A$1:$O$272,(G292+1),5)),"")))</f>
        <v/>
      </c>
      <c r="C292" s="1216" t="str">
        <f>IF(AND(Projektgrundlagen!$I$22,(INDEX('StB-D1 Besondere Lstg'!$A$1:$N$250,G292,12))=TRUE),(INDEX('StB-D1 Besondere Lstg'!$A$1:$N$250,G292,7)),"")</f>
        <v/>
      </c>
      <c r="D292" s="1216" t="str">
        <f>IF(AND(Projektgrundlagen!$I$22,(INDEX('StB-D1 Besondere Lstg'!$A$1:$N$250,G292,12))=TRUE),(INDEX('StB-D1 Besondere Lstg'!$A$1:$N$250,G292,8)),IF(AND(Projektgrundlagen!$I$23,(INDEX('HB-D1 Besondere Lstg Land'!$A$1:$O$250,G292,12))=TRUE),(INDEX('HB-D1 Besondere Lstg Land'!$A$1:$O$250,G292,6)),IF(AND(Projektgrundlagen!$I$24,(INDEX('HB-D2 Besondere Lstg Bund'!$A$1:$O$272,G292,12))=TRUE),(INDEX('HB-D2 Besondere Lstg Bund'!$A$1:$O$272,G292,6)),"")))</f>
        <v/>
      </c>
      <c r="E292" s="1216" t="str">
        <f>IF(AND(Projektgrundlagen!$I$22,(INDEX('StB-D1 Besondere Lstg'!$A$1:$N$250,G292,12))=TRUE),(INDEX('StB-D1 Besondere Lstg'!$A$1:$N$250,G292,9)),IF(AND(Projektgrundlagen!$I$23,(INDEX('HB-D1 Besondere Lstg Land'!$A$1:$O$250,G292,12))=TRUE),IF((INDEX('HB-D1 Besondere Lstg Land'!$A$1:$O$253,G292,9))="",(INDEX('HB-D1 Besondere Lstg Land'!$A$1:$O$253,G292,7)),0)+(INDEX('HB-D1 Besondere Lstg Land'!$A$1:$O$253,G292,9)),IF(AND(Projektgrundlagen!$I$24,(INDEX('HB-D2 Besondere Lstg Bund'!$A$1:$O$272,G292,12))=TRUE),IF((INDEX('HB-D2 Besondere Lstg Bund'!$A$1:$O$272,G292,9))="",(INDEX('HB-D2 Besondere Lstg Bund'!$A$1:$O$272,G292,7)),0)+(INDEX('HB-D2 Besondere Lstg Bund'!$A$1:$O$272,G292,9)),"")))</f>
        <v/>
      </c>
      <c r="F292" s="1216" t="str">
        <f>IF(AND(Projektgrundlagen!$I$22,(INDEX('StB-D1 Besondere Lstg'!$A$1:$N$250,G292,12))=TRUE),(INDEX('StB-D1 Besondere Lstg'!$A$1:$N$250,G292,10)),IF(AND(Projektgrundlagen!$I$23,(INDEX('HB-D1 Besondere Lstg Land'!$A$1:$O$250,G292,12))=TRUE),(INDEX('HB-D1 Besondere Lstg Land'!$A$1:$O$250,G292,10)),IF(AND(Projektgrundlagen!$I$24,(INDEX('HB-D2 Besondere Lstg Bund'!$A$1:$O$272,G292,12))=TRUE),(INDEX('HB-D2 Besondere Lstg Bund'!$A$1:$O$272,G292,10)),"")))</f>
        <v/>
      </c>
      <c r="G292">
        <v>246</v>
      </c>
      <c r="H292" s="1225"/>
    </row>
    <row r="293" spans="2:8" ht="14.25">
      <c r="B293" t="str">
        <f>IF(AND(Projektgrundlagen!$I$22,(INDEX('StB-D1 Besondere Lstg'!$A$1:$N$250,G293,12))=TRUE),(INDEX('StB-D1 Besondere Lstg'!$A$1:$N$250,G293,3))&amp;" "&amp;(INDEX('StB-D1 Besondere Lstg'!$A$1:$N$250,G293,5))&amp;" "&amp;(INDEX('StB-D1 Besondere Lstg'!$A$1:$N$250,(G293+1),5)),IF(AND(Projektgrundlagen!$I$23,(INDEX('HB-D1 Besondere Lstg Land'!$A$1:$O$250,G293,12))=TRUE),(INDEX('HB-D1 Besondere Lstg Land'!$A$1:$O$250,G293,3))&amp;" "&amp;(INDEX('HB-D1 Besondere Lstg Land'!$A$1:$O$250,G293,5))&amp;" "&amp;(INDEX('HB-D1 Besondere Lstg Land'!$A$1:$O$250,(G293+1),5)),IF(AND(Projektgrundlagen!$I$24,(INDEX('HB-D2 Besondere Lstg Bund'!$A$1:$O$272,G293,12)=TRUE)),(INDEX('HB-D2 Besondere Lstg Bund'!$A$1:$O$272,G293,3))&amp;" "&amp;(INDEX('HB-D2 Besondere Lstg Bund'!$A$1:$O$272,G293,5))&amp;" "&amp;(INDEX('HB-D2 Besondere Lstg Bund'!$A$1:$O$272,(G293+1),5)),"")))</f>
        <v/>
      </c>
      <c r="C293" s="1216" t="str">
        <f>IF(AND(Projektgrundlagen!$I$22,(INDEX('StB-D1 Besondere Lstg'!$A$1:$N$250,G293,12))=TRUE),(INDEX('StB-D1 Besondere Lstg'!$A$1:$N$250,G293,7)),"")</f>
        <v/>
      </c>
      <c r="D293" s="1216" t="str">
        <f>IF(AND(Projektgrundlagen!$I$22,(INDEX('StB-D1 Besondere Lstg'!$A$1:$N$250,G293,12))=TRUE),(INDEX('StB-D1 Besondere Lstg'!$A$1:$N$250,G293,8)),IF(AND(Projektgrundlagen!$I$23,(INDEX('HB-D1 Besondere Lstg Land'!$A$1:$O$250,G293,12))=TRUE),(INDEX('HB-D1 Besondere Lstg Land'!$A$1:$O$250,G293,6)),IF(AND(Projektgrundlagen!$I$24,(INDEX('HB-D2 Besondere Lstg Bund'!$A$1:$O$272,G293,12))=TRUE),(INDEX('HB-D2 Besondere Lstg Bund'!$A$1:$O$272,G293,6)),"")))</f>
        <v/>
      </c>
      <c r="E293" s="1216" t="str">
        <f>IF(AND(Projektgrundlagen!$I$22,(INDEX('StB-D1 Besondere Lstg'!$A$1:$N$250,G293,12))=TRUE),(INDEX('StB-D1 Besondere Lstg'!$A$1:$N$250,G293,9)),IF(AND(Projektgrundlagen!$I$23,(INDEX('HB-D1 Besondere Lstg Land'!$A$1:$O$250,G293,12))=TRUE),IF((INDEX('HB-D1 Besondere Lstg Land'!$A$1:$O$253,G293,9))="",(INDEX('HB-D1 Besondere Lstg Land'!$A$1:$O$253,G293,7)),0)+(INDEX('HB-D1 Besondere Lstg Land'!$A$1:$O$253,G293,9)),IF(AND(Projektgrundlagen!$I$24,(INDEX('HB-D2 Besondere Lstg Bund'!$A$1:$O$272,G293,12))=TRUE),IF((INDEX('HB-D2 Besondere Lstg Bund'!$A$1:$O$272,G293,9))="",(INDEX('HB-D2 Besondere Lstg Bund'!$A$1:$O$272,G293,7)),0)+(INDEX('HB-D2 Besondere Lstg Bund'!$A$1:$O$272,G293,9)),"")))</f>
        <v/>
      </c>
      <c r="F293" s="1216" t="str">
        <f>IF(AND(Projektgrundlagen!$I$22,(INDEX('StB-D1 Besondere Lstg'!$A$1:$N$250,G293,12))=TRUE),(INDEX('StB-D1 Besondere Lstg'!$A$1:$N$250,G293,10)),IF(AND(Projektgrundlagen!$I$23,(INDEX('HB-D1 Besondere Lstg Land'!$A$1:$O$250,G293,12))=TRUE),(INDEX('HB-D1 Besondere Lstg Land'!$A$1:$O$250,G293,10)),IF(AND(Projektgrundlagen!$I$24,(INDEX('HB-D2 Besondere Lstg Bund'!$A$1:$O$272,G293,12))=TRUE),(INDEX('HB-D2 Besondere Lstg Bund'!$A$1:$O$272,G293,10)),"")))</f>
        <v/>
      </c>
      <c r="G293">
        <v>247</v>
      </c>
      <c r="H293" s="1225"/>
    </row>
    <row r="294" spans="2:8" ht="14.25">
      <c r="B294" t="str">
        <f>IF(AND(Projektgrundlagen!$I$22,(INDEX('StB-D1 Besondere Lstg'!$A$1:$N$250,G294,12))=TRUE),(INDEX('StB-D1 Besondere Lstg'!$A$1:$N$250,G294,3))&amp;" "&amp;(INDEX('StB-D1 Besondere Lstg'!$A$1:$N$250,G294,5))&amp;" "&amp;(INDEX('StB-D1 Besondere Lstg'!$A$1:$N$250,(G294+1),5)),IF(AND(Projektgrundlagen!$I$23,(INDEX('HB-D1 Besondere Lstg Land'!$A$1:$O$250,G294,12))=TRUE),(INDEX('HB-D1 Besondere Lstg Land'!$A$1:$O$250,G294,3))&amp;" "&amp;(INDEX('HB-D1 Besondere Lstg Land'!$A$1:$O$250,G294,5))&amp;" "&amp;(INDEX('HB-D1 Besondere Lstg Land'!$A$1:$O$250,(G294+1),5)),IF(AND(Projektgrundlagen!$I$24,(INDEX('HB-D2 Besondere Lstg Bund'!$A$1:$O$272,G294,12)=TRUE)),(INDEX('HB-D2 Besondere Lstg Bund'!$A$1:$O$272,G294,3))&amp;" "&amp;(INDEX('HB-D2 Besondere Lstg Bund'!$A$1:$O$272,G294,5))&amp;" "&amp;(INDEX('HB-D2 Besondere Lstg Bund'!$A$1:$O$272,(G294+1),5)),"")))</f>
        <v/>
      </c>
      <c r="C294" s="1216" t="str">
        <f>IF(AND(Projektgrundlagen!$I$22,(INDEX('StB-D1 Besondere Lstg'!$A$1:$N$250,G294,12))=TRUE),(INDEX('StB-D1 Besondere Lstg'!$A$1:$N$250,G294,7)),"")</f>
        <v/>
      </c>
      <c r="D294" s="1216" t="str">
        <f>IF(AND(Projektgrundlagen!$I$22,(INDEX('StB-D1 Besondere Lstg'!$A$1:$N$250,G294,12))=TRUE),(INDEX('StB-D1 Besondere Lstg'!$A$1:$N$250,G294,8)),IF(AND(Projektgrundlagen!$I$23,(INDEX('HB-D1 Besondere Lstg Land'!$A$1:$O$250,G294,12))=TRUE),(INDEX('HB-D1 Besondere Lstg Land'!$A$1:$O$250,G294,6)),IF(AND(Projektgrundlagen!$I$24,(INDEX('HB-D2 Besondere Lstg Bund'!$A$1:$O$272,G294,12))=TRUE),(INDEX('HB-D2 Besondere Lstg Bund'!$A$1:$O$272,G294,6)),"")))</f>
        <v/>
      </c>
      <c r="E294" s="1216" t="str">
        <f>IF(AND(Projektgrundlagen!$I$22,(INDEX('StB-D1 Besondere Lstg'!$A$1:$N$250,G294,12))=TRUE),(INDEX('StB-D1 Besondere Lstg'!$A$1:$N$250,G294,9)),IF(AND(Projektgrundlagen!$I$23,(INDEX('HB-D1 Besondere Lstg Land'!$A$1:$O$250,G294,12))=TRUE),IF((INDEX('HB-D1 Besondere Lstg Land'!$A$1:$O$253,G294,9))="",(INDEX('HB-D1 Besondere Lstg Land'!$A$1:$O$253,G294,7)),0)+(INDEX('HB-D1 Besondere Lstg Land'!$A$1:$O$253,G294,9)),IF(AND(Projektgrundlagen!$I$24,(INDEX('HB-D2 Besondere Lstg Bund'!$A$1:$O$272,G294,12))=TRUE),IF((INDEX('HB-D2 Besondere Lstg Bund'!$A$1:$O$272,G294,9))="",(INDEX('HB-D2 Besondere Lstg Bund'!$A$1:$O$272,G294,7)),0)+(INDEX('HB-D2 Besondere Lstg Bund'!$A$1:$O$272,G294,9)),"")))</f>
        <v/>
      </c>
      <c r="F294" s="1216" t="str">
        <f>IF(AND(Projektgrundlagen!$I$22,(INDEX('StB-D1 Besondere Lstg'!$A$1:$N$250,G294,12))=TRUE),(INDEX('StB-D1 Besondere Lstg'!$A$1:$N$250,G294,10)),IF(AND(Projektgrundlagen!$I$23,(INDEX('HB-D1 Besondere Lstg Land'!$A$1:$O$250,G294,12))=TRUE),(INDEX('HB-D1 Besondere Lstg Land'!$A$1:$O$250,G294,10)),IF(AND(Projektgrundlagen!$I$24,(INDEX('HB-D2 Besondere Lstg Bund'!$A$1:$O$272,G294,12))=TRUE),(INDEX('HB-D2 Besondere Lstg Bund'!$A$1:$O$272,G294,10)),"")))</f>
        <v/>
      </c>
      <c r="G294">
        <v>248</v>
      </c>
      <c r="H294" s="1225"/>
    </row>
    <row r="295" spans="2:8" ht="14.25">
      <c r="B295" t="str">
        <f>IF(AND(Projektgrundlagen!$I$22,(INDEX('StB-D1 Besondere Lstg'!$A$1:$N$250,G295,12))=TRUE),(INDEX('StB-D1 Besondere Lstg'!$A$1:$N$250,G295,3))&amp;" "&amp;(INDEX('StB-D1 Besondere Lstg'!$A$1:$N$250,G295,5))&amp;" "&amp;(INDEX('StB-D1 Besondere Lstg'!$A$1:$N$250,(G295+1),5)),IF(AND(Projektgrundlagen!$I$23,(INDEX('HB-D1 Besondere Lstg Land'!$A$1:$O$250,G295,12))=TRUE),(INDEX('HB-D1 Besondere Lstg Land'!$A$1:$O$250,G295,3))&amp;" "&amp;(INDEX('HB-D1 Besondere Lstg Land'!$A$1:$O$250,G295,5))&amp;" "&amp;(INDEX('HB-D1 Besondere Lstg Land'!$A$1:$O$250,(G295+1),5)),IF(AND(Projektgrundlagen!$I$24,(INDEX('HB-D2 Besondere Lstg Bund'!$A$1:$O$272,G295,12)=TRUE)),(INDEX('HB-D2 Besondere Lstg Bund'!$A$1:$O$272,G295,3))&amp;" "&amp;(INDEX('HB-D2 Besondere Lstg Bund'!$A$1:$O$272,G295,5))&amp;" "&amp;(INDEX('HB-D2 Besondere Lstg Bund'!$A$1:$O$272,(G295+1),5)),"")))</f>
        <v/>
      </c>
      <c r="C295" s="1216" t="str">
        <f>IF(AND(Projektgrundlagen!$I$22,(INDEX('StB-D1 Besondere Lstg'!$A$1:$N$250,G295,12))=TRUE),(INDEX('StB-D1 Besondere Lstg'!$A$1:$N$250,G295,7)),"")</f>
        <v/>
      </c>
      <c r="D295" s="1216" t="str">
        <f>IF(AND(Projektgrundlagen!$I$22,(INDEX('StB-D1 Besondere Lstg'!$A$1:$N$250,G295,12))=TRUE),(INDEX('StB-D1 Besondere Lstg'!$A$1:$N$250,G295,8)),IF(AND(Projektgrundlagen!$I$23,(INDEX('HB-D1 Besondere Lstg Land'!$A$1:$O$250,G295,12))=TRUE),(INDEX('HB-D1 Besondere Lstg Land'!$A$1:$O$250,G295,6)),IF(AND(Projektgrundlagen!$I$24,(INDEX('HB-D2 Besondere Lstg Bund'!$A$1:$O$272,G295,12))=TRUE),(INDEX('HB-D2 Besondere Lstg Bund'!$A$1:$O$272,G295,6)),"")))</f>
        <v/>
      </c>
      <c r="E295" s="1216" t="str">
        <f>IF(AND(Projektgrundlagen!$I$22,(INDEX('StB-D1 Besondere Lstg'!$A$1:$N$250,G295,12))=TRUE),(INDEX('StB-D1 Besondere Lstg'!$A$1:$N$250,G295,9)),IF(AND(Projektgrundlagen!$I$23,(INDEX('HB-D1 Besondere Lstg Land'!$A$1:$O$250,G295,12))=TRUE),IF((INDEX('HB-D1 Besondere Lstg Land'!$A$1:$O$253,G295,9))="",(INDEX('HB-D1 Besondere Lstg Land'!$A$1:$O$253,G295,7)),0)+(INDEX('HB-D1 Besondere Lstg Land'!$A$1:$O$253,G295,9)),IF(AND(Projektgrundlagen!$I$24,(INDEX('HB-D2 Besondere Lstg Bund'!$A$1:$O$272,G295,12))=TRUE),IF((INDEX('HB-D2 Besondere Lstg Bund'!$A$1:$O$272,G295,9))="",(INDEX('HB-D2 Besondere Lstg Bund'!$A$1:$O$272,G295,7)),0)+(INDEX('HB-D2 Besondere Lstg Bund'!$A$1:$O$272,G295,9)),"")))</f>
        <v/>
      </c>
      <c r="F295" s="1216" t="str">
        <f>IF(AND(Projektgrundlagen!$I$22,(INDEX('StB-D1 Besondere Lstg'!$A$1:$N$250,G295,12))=TRUE),(INDEX('StB-D1 Besondere Lstg'!$A$1:$N$250,G295,10)),IF(AND(Projektgrundlagen!$I$23,(INDEX('HB-D1 Besondere Lstg Land'!$A$1:$O$250,G295,12))=TRUE),(INDEX('HB-D1 Besondere Lstg Land'!$A$1:$O$250,G295,10)),IF(AND(Projektgrundlagen!$I$24,(INDEX('HB-D2 Besondere Lstg Bund'!$A$1:$O$272,G295,12))=TRUE),(INDEX('HB-D2 Besondere Lstg Bund'!$A$1:$O$272,G295,10)),"")))</f>
        <v/>
      </c>
      <c r="G295">
        <v>249</v>
      </c>
      <c r="H295" s="1225"/>
    </row>
    <row r="296" spans="2:8" ht="14.25">
      <c r="B296" t="str">
        <f>IF(AND(Projektgrundlagen!$I$22,(INDEX('StB-D1 Besondere Lstg'!$A$1:$N$250,G296,12))=TRUE),(INDEX('StB-D1 Besondere Lstg'!$A$1:$N$250,G296,3))&amp;" "&amp;(INDEX('StB-D1 Besondere Lstg'!$A$1:$N$250,G296,5))&amp;" "&amp;(INDEX('StB-D1 Besondere Lstg'!$A$1:$N$250,(G296+1),5)),IF(AND(Projektgrundlagen!$I$23,(INDEX('HB-D1 Besondere Lstg Land'!$A$1:$O$250,G296,12))=TRUE),(INDEX('HB-D1 Besondere Lstg Land'!$A$1:$O$250,G296,3))&amp;" "&amp;(INDEX('HB-D1 Besondere Lstg Land'!$A$1:$O$250,G296,5))&amp;" "&amp;(INDEX('HB-D1 Besondere Lstg Land'!$A$1:$O$250,(G296+1),5)),IF(AND(Projektgrundlagen!$I$24,(INDEX('HB-D2 Besondere Lstg Bund'!$A$1:$O$272,G296,12)=TRUE)),(INDEX('HB-D2 Besondere Lstg Bund'!$A$1:$O$272,G296,3))&amp;" "&amp;(INDEX('HB-D2 Besondere Lstg Bund'!$A$1:$O$272,G296,5))&amp;" "&amp;(INDEX('HB-D2 Besondere Lstg Bund'!$A$1:$O$272,(G296+1),5)),"")))</f>
        <v/>
      </c>
      <c r="C296" s="1216" t="str">
        <f>IF(AND(Projektgrundlagen!$I$22,(INDEX('StB-D1 Besondere Lstg'!$A$1:$N$250,G296,12))=TRUE),(INDEX('StB-D1 Besondere Lstg'!$A$1:$N$250,G296,7)),"")</f>
        <v/>
      </c>
      <c r="D296" s="1216" t="str">
        <f>IF(AND(Projektgrundlagen!$I$22,(INDEX('StB-D1 Besondere Lstg'!$A$1:$N$250,G296,12))=TRUE),(INDEX('StB-D1 Besondere Lstg'!$A$1:$N$250,G296,8)),IF(AND(Projektgrundlagen!$I$23,(INDEX('HB-D1 Besondere Lstg Land'!$A$1:$O$250,G296,12))=TRUE),(INDEX('HB-D1 Besondere Lstg Land'!$A$1:$O$250,G296,6)),IF(AND(Projektgrundlagen!$I$24,(INDEX('HB-D2 Besondere Lstg Bund'!$A$1:$O$272,G296,12))=TRUE),(INDEX('HB-D2 Besondere Lstg Bund'!$A$1:$O$272,G296,6)),"")))</f>
        <v/>
      </c>
      <c r="E296" s="1216" t="str">
        <f>IF(AND(Projektgrundlagen!$I$22,(INDEX('StB-D1 Besondere Lstg'!$A$1:$N$250,G296,12))=TRUE),(INDEX('StB-D1 Besondere Lstg'!$A$1:$N$250,G296,9)),IF(AND(Projektgrundlagen!$I$23,(INDEX('HB-D1 Besondere Lstg Land'!$A$1:$O$250,G296,12))=TRUE),IF((INDEX('HB-D1 Besondere Lstg Land'!$A$1:$O$253,G296,9))="",(INDEX('HB-D1 Besondere Lstg Land'!$A$1:$O$253,G296,7)),0)+(INDEX('HB-D1 Besondere Lstg Land'!$A$1:$O$253,G296,9)),IF(AND(Projektgrundlagen!$I$24,(INDEX('HB-D2 Besondere Lstg Bund'!$A$1:$O$272,G296,12))=TRUE),IF((INDEX('HB-D2 Besondere Lstg Bund'!$A$1:$O$272,G296,9))="",(INDEX('HB-D2 Besondere Lstg Bund'!$A$1:$O$272,G296,7)),0)+(INDEX('HB-D2 Besondere Lstg Bund'!$A$1:$O$272,G296,9)),"")))</f>
        <v/>
      </c>
      <c r="F296" s="1216" t="str">
        <f>IF(AND(Projektgrundlagen!$I$22,(INDEX('StB-D1 Besondere Lstg'!$A$1:$N$250,G296,12))=TRUE),(INDEX('StB-D1 Besondere Lstg'!$A$1:$N$250,G296,10)),IF(AND(Projektgrundlagen!$I$23,(INDEX('HB-D1 Besondere Lstg Land'!$A$1:$O$250,G296,12))=TRUE),(INDEX('HB-D1 Besondere Lstg Land'!$A$1:$O$250,G296,10)),IF(AND(Projektgrundlagen!$I$24,(INDEX('HB-D2 Besondere Lstg Bund'!$A$1:$O$272,G296,12))=TRUE),(INDEX('HB-D2 Besondere Lstg Bund'!$A$1:$O$272,G296,10)),"")))</f>
        <v/>
      </c>
      <c r="G296">
        <v>250</v>
      </c>
      <c r="H296" s="1225"/>
    </row>
    <row r="297" spans="2:8" ht="14.25">
      <c r="C297" s="1216"/>
      <c r="D297" s="1224"/>
      <c r="E297" s="1225"/>
    </row>
    <row r="298" spans="2:8" ht="14.25">
      <c r="C298" s="1216"/>
      <c r="D298" s="1224"/>
      <c r="E298" s="1225"/>
    </row>
    <row r="299" spans="2:8" ht="14.25">
      <c r="C299" s="1216"/>
      <c r="D299" s="1224"/>
    </row>
    <row r="300" spans="2:8" ht="14.25">
      <c r="C300" s="1216"/>
      <c r="D300" s="1224"/>
    </row>
    <row r="301" spans="2:8">
      <c r="C301" s="1216"/>
    </row>
    <row r="302" spans="2:8">
      <c r="C302" s="1216"/>
    </row>
    <row r="303" spans="2:8">
      <c r="C303" s="1216"/>
    </row>
    <row r="304" spans="2:8">
      <c r="C304" s="1216"/>
    </row>
    <row r="305" spans="2:3">
      <c r="B305" s="1220"/>
      <c r="C305" s="1216"/>
    </row>
    <row r="306" spans="2:3">
      <c r="B306" s="1220"/>
      <c r="C306" s="1216"/>
    </row>
    <row r="307" spans="2:3">
      <c r="B307" s="1220"/>
      <c r="C307" s="1216"/>
    </row>
    <row r="308" spans="2:3">
      <c r="B308" s="1220"/>
      <c r="C308" s="1216"/>
    </row>
    <row r="309" spans="2:3">
      <c r="B309" s="1220"/>
      <c r="C309" s="1216"/>
    </row>
    <row r="310" spans="2:3">
      <c r="B310" s="1220"/>
      <c r="C310" s="1216"/>
    </row>
    <row r="311" spans="2:3">
      <c r="C311" s="1216"/>
    </row>
    <row r="312" spans="2:3">
      <c r="C312" s="1216"/>
    </row>
    <row r="313" spans="2:3">
      <c r="C313" s="1216"/>
    </row>
    <row r="314" spans="2:3">
      <c r="C314" s="1216"/>
    </row>
  </sheetData>
  <sheetProtection sheet="1" objects="1" scenarios="1"/>
  <pageMargins left="0.7" right="0.7" top="0.78740157499999996" bottom="0.78740157499999996" header="0.3" footer="0.3"/>
  <pageSetup orientation="portrait"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0" tint="-0.14999847407452621"/>
    <pageSetUpPr fitToPage="1"/>
  </sheetPr>
  <dimension ref="A1:L62"/>
  <sheetViews>
    <sheetView showGridLines="0" showRuler="0" zoomScaleNormal="100" zoomScaleSheetLayoutView="110" workbookViewId="0">
      <selection activeCell="G17" sqref="G17"/>
    </sheetView>
  </sheetViews>
  <sheetFormatPr baseColWidth="10" defaultColWidth="0" defaultRowHeight="16.5" zeroHeight="1"/>
  <cols>
    <col min="1" max="1" width="5.7109375" style="483" customWidth="1"/>
    <col min="2" max="2" width="5.7109375" style="1" customWidth="1"/>
    <col min="3" max="3" width="3.28515625" style="1" customWidth="1"/>
    <col min="4" max="4" width="5.7109375" style="1" customWidth="1"/>
    <col min="5" max="5" width="47.85546875" style="1" customWidth="1"/>
    <col min="6" max="6" width="19.140625" style="1" customWidth="1"/>
    <col min="7" max="7" width="22.28515625" style="1" customWidth="1"/>
    <col min="8" max="8" width="2.7109375" style="1" customWidth="1"/>
    <col min="9" max="9" width="16" style="10" hidden="1" customWidth="1"/>
    <col min="10" max="16384" width="11.28515625" style="1" hidden="1"/>
  </cols>
  <sheetData>
    <row r="1" spans="1:12"/>
    <row r="2" spans="1:12" ht="16.5" customHeight="1">
      <c r="B2" s="1276" t="str">
        <f>IF(Projektgrundlagen!B2="","",Projektgrundlagen!B2)</f>
        <v>Objektplanung Freianlagen</v>
      </c>
      <c r="C2" s="1276"/>
      <c r="D2" s="1276"/>
      <c r="E2" s="1277"/>
      <c r="F2" s="394" t="str">
        <f>IF(Projektgrundlagen!F2="","",Projektgrundlagen!F2)</f>
        <v>VII.13.4</v>
      </c>
      <c r="G2" s="418" t="s">
        <v>182</v>
      </c>
      <c r="H2" s="1278" t="s">
        <v>351</v>
      </c>
      <c r="I2" s="30" t="s">
        <v>61</v>
      </c>
      <c r="J2" s="166"/>
      <c r="L2" s="219" t="s">
        <v>171</v>
      </c>
    </row>
    <row r="3" spans="1:12" ht="16.5" customHeight="1">
      <c r="B3" s="1261" t="str">
        <f>IF(Projektgrundlagen!B3="","",Projektgrundlagen!B3)</f>
        <v>Landschaftspflegerische Ausführungsplanung</v>
      </c>
      <c r="C3" s="1261"/>
      <c r="D3" s="1261"/>
      <c r="E3" s="1262"/>
      <c r="F3" s="1126"/>
      <c r="G3" s="1128"/>
      <c r="H3" s="1278"/>
      <c r="I3" s="30"/>
      <c r="J3" s="166"/>
      <c r="L3" s="219"/>
    </row>
    <row r="4" spans="1:12" ht="16.5" customHeight="1">
      <c r="B4" s="1263" t="s">
        <v>93</v>
      </c>
      <c r="C4" s="1263"/>
      <c r="D4" s="1263"/>
      <c r="E4" s="1264"/>
      <c r="F4" s="405" t="str">
        <f>IF(Projektgrundlagen!F4="","",Projektgrundlagen!F4)</f>
        <v>Vertragsnr.:</v>
      </c>
      <c r="G4" s="395" t="str">
        <f>IF(Projektgrundlagen!G4="","",Projektgrundlagen!G4)</f>
        <v>000.780.904</v>
      </c>
      <c r="H4" s="1278"/>
      <c r="I4" s="9"/>
      <c r="L4" s="1" t="str">
        <f ca="1">MID(CELL("dateiname",A2),FIND("]",CELL("dateiname",A2))+1,255)</f>
        <v>A anrechb Kosten</v>
      </c>
    </row>
    <row r="5" spans="1:12" ht="7.5" customHeight="1">
      <c r="B5" s="396"/>
      <c r="C5" s="396"/>
      <c r="D5" s="396"/>
      <c r="E5" s="390"/>
      <c r="F5" s="153"/>
      <c r="G5" s="153"/>
      <c r="H5" s="1278"/>
    </row>
    <row r="6" spans="1:12">
      <c r="B6" s="1314" t="str">
        <f>IF(Projektgrundlagen!B6="","",Projektgrundlagen!B6)</f>
        <v>Maßnahmennr:</v>
      </c>
      <c r="C6" s="1315" t="str">
        <f>IF(Projektgrundlagen!C6="","",Projektgrundlagen!C6)</f>
        <v/>
      </c>
      <c r="D6" s="1315" t="str">
        <f>IF(Projektgrundlagen!D6="","",Projektgrundlagen!D6)</f>
        <v/>
      </c>
      <c r="E6" s="384" t="str">
        <f>IF(Projektgrundlagen!E6="","",Projektgrundlagen!E6)</f>
        <v>B21H E090060001</v>
      </c>
      <c r="F6" s="397" t="str">
        <f>IF(Projektgrundlagen!F6="","",Projektgrundlagen!F6)</f>
        <v>Vergabenr.:</v>
      </c>
      <c r="G6" s="398" t="str">
        <f>IF(Projektgrundlagen!G6="","",Projektgrundlagen!G6)</f>
        <v>25-131224</v>
      </c>
      <c r="H6" s="1278"/>
      <c r="I6" s="9"/>
    </row>
    <row r="7" spans="1:12">
      <c r="B7" s="1326" t="str">
        <f>IF(Projektgrundlagen!B7="","",Projektgrundlagen!B7)</f>
        <v>Maßnahme:</v>
      </c>
      <c r="C7" s="1327" t="str">
        <f>IF(Projektgrundlagen!C7="","",Projektgrundlagen!C7)</f>
        <v/>
      </c>
      <c r="D7" s="1327" t="str">
        <f>IF(Projektgrundlagen!D7="","",Projektgrundlagen!D7)</f>
        <v/>
      </c>
      <c r="E7" s="1318" t="str">
        <f>IF(Projektgrundlagen!E7="","",Projektgrundlagen!E7)</f>
        <v>Straßenmeisterei Landshut, Neubau</v>
      </c>
      <c r="F7" s="1318"/>
      <c r="G7" s="1319"/>
      <c r="H7" s="1278"/>
    </row>
    <row r="8" spans="1:12">
      <c r="B8" s="1328"/>
      <c r="C8" s="1329"/>
      <c r="D8" s="1329"/>
      <c r="E8" s="1320" t="str">
        <f>IF(Projektgrundlagen!E8="","",Projektgrundlagen!E8)</f>
        <v/>
      </c>
      <c r="F8" s="1320"/>
      <c r="G8" s="1321"/>
      <c r="H8" s="1278"/>
    </row>
    <row r="9" spans="1:12">
      <c r="B9" s="1259" t="s">
        <v>124</v>
      </c>
      <c r="C9" s="1260"/>
      <c r="D9" s="1260"/>
      <c r="E9" s="1316" t="str">
        <f>IF(Projektgrundlagen!E9="","",Projektgrundlagen!E9)</f>
        <v/>
      </c>
      <c r="F9" s="1316"/>
      <c r="G9" s="1317"/>
      <c r="H9" s="1278"/>
    </row>
    <row r="10" spans="1:12">
      <c r="B10" s="370"/>
      <c r="C10" s="370"/>
      <c r="D10" s="370"/>
      <c r="E10" s="392"/>
      <c r="F10" s="392"/>
      <c r="G10" s="392"/>
    </row>
    <row r="11" spans="1:12" s="20" customFormat="1" ht="26.25" customHeight="1">
      <c r="A11" s="485"/>
      <c r="B11" s="495"/>
      <c r="C11" s="1322" t="s">
        <v>900</v>
      </c>
      <c r="D11" s="1322"/>
      <c r="E11" s="1322"/>
      <c r="F11" s="1322"/>
      <c r="G11" s="496"/>
      <c r="I11" s="31"/>
    </row>
    <row r="12" spans="1:12">
      <c r="A12" s="1069" t="str">
        <f>IF(AND(Projektgrundlagen!I15=FALSE,Projektgrundlagen!I14,COUNTIF($I$12:$I$14,TRUE)&lt;&gt;1),"è","")</f>
        <v/>
      </c>
      <c r="B12" s="1323" t="s">
        <v>1</v>
      </c>
      <c r="C12" s="497"/>
      <c r="D12" s="1284" t="s">
        <v>170</v>
      </c>
      <c r="E12" s="1285"/>
      <c r="F12" s="500"/>
      <c r="G12" s="500"/>
      <c r="I12" s="86" t="b">
        <v>0</v>
      </c>
    </row>
    <row r="13" spans="1:12">
      <c r="A13" s="1069" t="str">
        <f>IF(COUNTIF($I$12:$I$14,TRUE)&lt;&gt;1,"è","")</f>
        <v/>
      </c>
      <c r="B13" s="1324"/>
      <c r="C13" s="281"/>
      <c r="D13" s="1310" t="s">
        <v>11</v>
      </c>
      <c r="E13" s="1311"/>
      <c r="F13" s="502"/>
      <c r="G13" s="961" t="s">
        <v>94</v>
      </c>
      <c r="I13" s="86" t="b">
        <v>1</v>
      </c>
    </row>
    <row r="14" spans="1:12">
      <c r="A14" s="1069" t="str">
        <f>IF(COUNTIF($I$12:$I$14,TRUE)&lt;&gt;1,"è","")</f>
        <v/>
      </c>
      <c r="B14" s="1325"/>
      <c r="C14" s="281"/>
      <c r="D14" s="1312" t="s">
        <v>0</v>
      </c>
      <c r="E14" s="1313"/>
      <c r="F14" s="503"/>
      <c r="G14" s="501" t="s">
        <v>429</v>
      </c>
      <c r="I14" s="86" t="b">
        <v>0</v>
      </c>
    </row>
    <row r="15" spans="1:12" ht="7.5" customHeight="1">
      <c r="A15" s="1070"/>
      <c r="B15" s="410"/>
      <c r="C15" s="406"/>
      <c r="D15" s="406"/>
      <c r="E15" s="406"/>
      <c r="F15" s="407"/>
      <c r="G15" s="409"/>
      <c r="H15" s="12"/>
    </row>
    <row r="16" spans="1:12" ht="16.5" customHeight="1">
      <c r="B16" s="490">
        <v>1</v>
      </c>
      <c r="C16" s="1330" t="s">
        <v>898</v>
      </c>
      <c r="D16" s="1331"/>
      <c r="E16" s="1331"/>
      <c r="F16" s="1332"/>
      <c r="G16" s="57">
        <v>5500000</v>
      </c>
    </row>
    <row r="17" spans="2:7" ht="56.25" customHeight="1">
      <c r="B17" s="41"/>
      <c r="C17" s="1355" t="str">
        <f>IF(Projektgrundlagen!I22,"nach §§ 4 (1), 38 (1) HOAI,insbesondere für folgende Bauwerke und Anlagen, soweit vom Auftragnehmer geplant oder überwacht 
(Anrechenbare Kosten!):","nach §§ 4 (1), 38 (1) HOAI, soweit vom Auftragnehmer geplant oder überwacht (Anrechenbare Kosten!)
oder
Kosten für Aussenanlagen für folgende Bauwerke und Anlagen:")</f>
        <v>nach §§ 4 (1), 38 (1) HOAI, soweit vom Auftragnehmer geplant oder überwacht (Anrechenbare Kosten!)
oder
Kosten für Aussenanlagen für folgende Bauwerke und Anlagen:</v>
      </c>
      <c r="D17" s="1356"/>
      <c r="E17" s="1356"/>
      <c r="F17" s="1356"/>
      <c r="G17" s="408"/>
    </row>
    <row r="18" spans="2:7" ht="16.5" customHeight="1">
      <c r="B18" s="318" t="s">
        <v>166</v>
      </c>
      <c r="C18" s="1342" t="s">
        <v>947</v>
      </c>
      <c r="D18" s="1343"/>
      <c r="E18" s="1343"/>
      <c r="F18" s="1344"/>
      <c r="G18" s="57"/>
    </row>
    <row r="19" spans="2:7" ht="16.5" customHeight="1">
      <c r="B19" s="318" t="s">
        <v>167</v>
      </c>
      <c r="C19" s="1342" t="s">
        <v>899</v>
      </c>
      <c r="D19" s="1343"/>
      <c r="E19" s="1343"/>
      <c r="F19" s="1344"/>
      <c r="G19" s="57"/>
    </row>
    <row r="20" spans="2:7">
      <c r="B20" s="469" t="s">
        <v>933</v>
      </c>
      <c r="C20" s="1357" t="s">
        <v>901</v>
      </c>
      <c r="D20" s="1340"/>
      <c r="E20" s="1340"/>
      <c r="F20" s="1341"/>
      <c r="G20" s="57"/>
    </row>
    <row r="21" spans="2:7" ht="27" customHeight="1">
      <c r="B21" s="1103"/>
      <c r="C21" s="1348" t="s">
        <v>902</v>
      </c>
      <c r="D21" s="1349"/>
      <c r="E21" s="1349"/>
      <c r="F21" s="1350"/>
      <c r="G21" s="1099"/>
    </row>
    <row r="22" spans="2:7" ht="28.5" customHeight="1">
      <c r="B22" s="1103"/>
      <c r="C22" s="268" t="s">
        <v>214</v>
      </c>
      <c r="D22" s="1351" t="s">
        <v>906</v>
      </c>
      <c r="E22" s="1351"/>
      <c r="F22" s="1352"/>
      <c r="G22" s="1110"/>
    </row>
    <row r="23" spans="2:7" ht="16.5" customHeight="1">
      <c r="B23" s="470"/>
      <c r="C23" s="1104" t="s">
        <v>214</v>
      </c>
      <c r="D23" s="1111" t="s">
        <v>903</v>
      </c>
      <c r="E23" s="1111"/>
      <c r="F23" s="1112"/>
      <c r="G23" s="1100"/>
    </row>
    <row r="24" spans="2:7" ht="16.5" customHeight="1">
      <c r="B24" s="469" t="s">
        <v>934</v>
      </c>
      <c r="C24" s="1339" t="s">
        <v>904</v>
      </c>
      <c r="D24" s="1340"/>
      <c r="E24" s="1340"/>
      <c r="F24" s="1341"/>
      <c r="G24" s="1113"/>
    </row>
    <row r="25" spans="2:7" ht="16.5" customHeight="1">
      <c r="B25" s="470"/>
      <c r="C25" s="1104" t="s">
        <v>926</v>
      </c>
      <c r="D25" s="1105"/>
      <c r="E25" s="1105"/>
      <c r="F25" s="1106"/>
      <c r="G25" s="57"/>
    </row>
    <row r="26" spans="2:7" ht="16.5" customHeight="1">
      <c r="B26" s="318" t="s">
        <v>935</v>
      </c>
      <c r="C26" s="1342" t="s">
        <v>905</v>
      </c>
      <c r="D26" s="1343"/>
      <c r="E26" s="1343"/>
      <c r="F26" s="1344"/>
      <c r="G26" s="57"/>
    </row>
    <row r="27" spans="2:7" ht="27" customHeight="1">
      <c r="B27" s="469" t="s">
        <v>936</v>
      </c>
      <c r="C27" s="1357" t="s">
        <v>927</v>
      </c>
      <c r="D27" s="1358"/>
      <c r="E27" s="1358"/>
      <c r="F27" s="1359"/>
      <c r="G27" s="412"/>
    </row>
    <row r="28" spans="2:7">
      <c r="B28" s="470"/>
      <c r="C28" s="1363" t="s">
        <v>928</v>
      </c>
      <c r="D28" s="1364"/>
      <c r="E28" s="1364"/>
      <c r="F28" s="1365"/>
      <c r="G28" s="90"/>
    </row>
    <row r="29" spans="2:7" ht="16.5" customHeight="1">
      <c r="B29" s="469" t="s">
        <v>937</v>
      </c>
      <c r="C29" s="1339" t="s">
        <v>930</v>
      </c>
      <c r="D29" s="1340"/>
      <c r="E29" s="1340"/>
      <c r="F29" s="1341"/>
      <c r="G29" s="412"/>
    </row>
    <row r="30" spans="2:7" ht="16.5" customHeight="1">
      <c r="B30" s="470"/>
      <c r="C30" s="1360" t="s">
        <v>929</v>
      </c>
      <c r="D30" s="1361"/>
      <c r="E30" s="1361"/>
      <c r="F30" s="1362"/>
      <c r="G30" s="57"/>
    </row>
    <row r="31" spans="2:7" ht="42" customHeight="1">
      <c r="B31" s="469" t="s">
        <v>938</v>
      </c>
      <c r="C31" s="1357" t="s">
        <v>931</v>
      </c>
      <c r="D31" s="1358"/>
      <c r="E31" s="1358"/>
      <c r="F31" s="1358"/>
      <c r="G31" s="412"/>
    </row>
    <row r="32" spans="2:7">
      <c r="B32" s="470"/>
      <c r="C32" s="1363" t="s">
        <v>932</v>
      </c>
      <c r="D32" s="1364"/>
      <c r="E32" s="1364"/>
      <c r="F32" s="1365"/>
      <c r="G32" s="90"/>
    </row>
    <row r="33" spans="2:10" ht="16.5" customHeight="1">
      <c r="B33" s="411" t="s">
        <v>939</v>
      </c>
      <c r="C33" s="1345" t="s">
        <v>907</v>
      </c>
      <c r="D33" s="1346"/>
      <c r="E33" s="1346"/>
      <c r="F33" s="1347"/>
      <c r="G33" s="505">
        <f>SUM(G18:G32)</f>
        <v>0</v>
      </c>
    </row>
    <row r="34" spans="2:10">
      <c r="B34" s="172"/>
      <c r="C34" s="198"/>
      <c r="D34" s="198"/>
      <c r="E34" s="198"/>
      <c r="F34" s="198"/>
      <c r="G34" s="173"/>
      <c r="I34" s="86"/>
    </row>
    <row r="35" spans="2:10" ht="30" customHeight="1">
      <c r="B35" s="1107" t="s">
        <v>940</v>
      </c>
      <c r="C35" s="1294" t="s">
        <v>908</v>
      </c>
      <c r="D35" s="1295"/>
      <c r="E35" s="1295"/>
      <c r="F35" s="1295"/>
      <c r="G35" s="1101"/>
    </row>
    <row r="36" spans="2:10" ht="16.5" customHeight="1">
      <c r="B36" s="469" t="s">
        <v>168</v>
      </c>
      <c r="C36" s="1339" t="s">
        <v>909</v>
      </c>
      <c r="D36" s="1340"/>
      <c r="E36" s="1340"/>
      <c r="F36" s="1341"/>
      <c r="G36" s="57"/>
    </row>
    <row r="37" spans="2:10" ht="16.5" customHeight="1">
      <c r="B37" s="470"/>
      <c r="C37" s="1114" t="s">
        <v>910</v>
      </c>
      <c r="D37" s="1105"/>
      <c r="E37" s="1105"/>
      <c r="F37" s="1106"/>
      <c r="G37" s="412"/>
    </row>
    <row r="38" spans="2:10" ht="16.5" customHeight="1">
      <c r="B38" s="469" t="s">
        <v>169</v>
      </c>
      <c r="C38" s="1339" t="s">
        <v>911</v>
      </c>
      <c r="D38" s="1340"/>
      <c r="E38" s="1340"/>
      <c r="F38" s="1341"/>
      <c r="G38" s="57"/>
    </row>
    <row r="39" spans="2:10" ht="27" customHeight="1">
      <c r="B39" s="470"/>
      <c r="C39" s="1296" t="s">
        <v>912</v>
      </c>
      <c r="D39" s="1297"/>
      <c r="E39" s="1297"/>
      <c r="F39" s="1298"/>
      <c r="G39" s="412"/>
    </row>
    <row r="40" spans="2:10" ht="16.5" customHeight="1">
      <c r="B40" s="469" t="s">
        <v>941</v>
      </c>
      <c r="C40" s="1339" t="s">
        <v>913</v>
      </c>
      <c r="D40" s="1340"/>
      <c r="E40" s="1340"/>
      <c r="F40" s="1341"/>
      <c r="G40" s="57"/>
    </row>
    <row r="41" spans="2:10" ht="33" customHeight="1">
      <c r="B41" s="470"/>
      <c r="C41" s="1296" t="s">
        <v>914</v>
      </c>
      <c r="D41" s="1297"/>
      <c r="E41" s="1297"/>
      <c r="F41" s="1298"/>
      <c r="G41" s="412"/>
    </row>
    <row r="42" spans="2:10" ht="16.5" customHeight="1">
      <c r="B42" s="469" t="s">
        <v>942</v>
      </c>
      <c r="C42" s="1339" t="s">
        <v>915</v>
      </c>
      <c r="D42" s="1340"/>
      <c r="E42" s="1340"/>
      <c r="F42" s="1341"/>
      <c r="G42" s="57"/>
    </row>
    <row r="43" spans="2:10" ht="27" customHeight="1">
      <c r="B43" s="470"/>
      <c r="C43" s="1296" t="s">
        <v>916</v>
      </c>
      <c r="D43" s="1297"/>
      <c r="E43" s="1297"/>
      <c r="F43" s="1298"/>
      <c r="G43" s="412"/>
    </row>
    <row r="44" spans="2:10" ht="16.5" customHeight="1">
      <c r="B44" s="318" t="s">
        <v>943</v>
      </c>
      <c r="C44" s="1342" t="s">
        <v>917</v>
      </c>
      <c r="D44" s="1343"/>
      <c r="E44" s="1343"/>
      <c r="F44" s="1344"/>
      <c r="G44" s="57"/>
    </row>
    <row r="45" spans="2:10" ht="16.5" customHeight="1">
      <c r="B45" s="411" t="s">
        <v>944</v>
      </c>
      <c r="C45" s="1345" t="s">
        <v>968</v>
      </c>
      <c r="D45" s="1346"/>
      <c r="E45" s="1346"/>
      <c r="F45" s="1347"/>
      <c r="G45" s="505">
        <f>SUM(G36:G44)</f>
        <v>0</v>
      </c>
    </row>
    <row r="46" spans="2:10">
      <c r="B46" s="172"/>
      <c r="C46" s="198"/>
      <c r="D46" s="198"/>
      <c r="E46" s="198"/>
      <c r="F46" s="198"/>
      <c r="G46" s="173"/>
    </row>
    <row r="47" spans="2:10" ht="16.5" customHeight="1">
      <c r="B47" s="1108" t="s">
        <v>945</v>
      </c>
      <c r="C47" s="1333" t="s">
        <v>342</v>
      </c>
      <c r="D47" s="1334"/>
      <c r="E47" s="1334"/>
      <c r="F47" s="1335"/>
      <c r="G47" s="57"/>
    </row>
    <row r="48" spans="2:10">
      <c r="B48" s="172"/>
      <c r="C48" s="198"/>
      <c r="D48" s="198"/>
      <c r="E48" s="198"/>
      <c r="F48" s="198"/>
      <c r="G48" s="173"/>
      <c r="J48" s="166"/>
    </row>
    <row r="49" spans="1:9" ht="43.5" customHeight="1">
      <c r="B49" s="491" t="s">
        <v>946</v>
      </c>
      <c r="C49" s="1353" t="s">
        <v>918</v>
      </c>
      <c r="D49" s="1354"/>
      <c r="E49" s="1354"/>
      <c r="F49" s="1354"/>
      <c r="G49" s="1102"/>
    </row>
    <row r="50" spans="1:9" ht="16.5" customHeight="1">
      <c r="B50" s="318" t="s">
        <v>2</v>
      </c>
      <c r="C50" s="1336" t="s">
        <v>919</v>
      </c>
      <c r="D50" s="1337"/>
      <c r="E50" s="1337"/>
      <c r="F50" s="1338"/>
      <c r="G50" s="90"/>
    </row>
    <row r="51" spans="1:9" ht="16.5" customHeight="1">
      <c r="B51" s="318" t="s">
        <v>3</v>
      </c>
      <c r="C51" s="1307" t="s">
        <v>920</v>
      </c>
      <c r="D51" s="1308"/>
      <c r="E51" s="1308"/>
      <c r="F51" s="1309"/>
      <c r="G51" s="90"/>
    </row>
    <row r="52" spans="1:9" ht="16.5" customHeight="1">
      <c r="B52" s="469" t="s">
        <v>4</v>
      </c>
      <c r="C52" s="1299" t="s">
        <v>921</v>
      </c>
      <c r="D52" s="1300"/>
      <c r="E52" s="1300"/>
      <c r="F52" s="1300"/>
      <c r="G52" s="90"/>
    </row>
    <row r="53" spans="1:9" ht="16.5" customHeight="1">
      <c r="B53" s="469" t="s">
        <v>5</v>
      </c>
      <c r="C53" s="1299" t="s">
        <v>922</v>
      </c>
      <c r="D53" s="1300"/>
      <c r="E53" s="1300"/>
      <c r="F53" s="1300"/>
      <c r="G53" s="90"/>
    </row>
    <row r="54" spans="1:9" ht="16.5" customHeight="1">
      <c r="B54" s="470"/>
      <c r="C54" s="1296" t="s">
        <v>923</v>
      </c>
      <c r="D54" s="1297"/>
      <c r="E54" s="1297"/>
      <c r="F54" s="1298"/>
      <c r="G54" s="412"/>
    </row>
    <row r="55" spans="1:9" ht="16.5" customHeight="1">
      <c r="B55" s="469" t="s">
        <v>6</v>
      </c>
      <c r="C55" s="1299" t="s">
        <v>924</v>
      </c>
      <c r="D55" s="1300"/>
      <c r="E55" s="1300"/>
      <c r="F55" s="1300"/>
      <c r="G55" s="90"/>
    </row>
    <row r="56" spans="1:9" ht="16.5" customHeight="1">
      <c r="B56" s="470"/>
      <c r="C56" s="1296" t="s">
        <v>925</v>
      </c>
      <c r="D56" s="1297"/>
      <c r="E56" s="1297"/>
      <c r="F56" s="1298"/>
      <c r="G56" s="412"/>
    </row>
    <row r="57" spans="1:9" ht="16.5" customHeight="1">
      <c r="B57" s="411" t="s">
        <v>7</v>
      </c>
      <c r="C57" s="1304" t="s">
        <v>969</v>
      </c>
      <c r="D57" s="1305"/>
      <c r="E57" s="1305"/>
      <c r="F57" s="1306"/>
      <c r="G57" s="504">
        <f>SUM(G50:G56)</f>
        <v>0</v>
      </c>
      <c r="I57" s="154" t="s">
        <v>123</v>
      </c>
    </row>
    <row r="58" spans="1:9" ht="17.25" thickBot="1">
      <c r="B58" s="498"/>
      <c r="C58" s="499"/>
      <c r="D58" s="499"/>
      <c r="E58" s="499"/>
      <c r="F58" s="499"/>
      <c r="G58" s="421"/>
      <c r="I58" s="154"/>
    </row>
    <row r="59" spans="1:9" s="20" customFormat="1" ht="30" customHeight="1" thickBot="1">
      <c r="A59" s="483"/>
      <c r="B59" s="1109" t="s">
        <v>68</v>
      </c>
      <c r="C59" s="1301" t="s">
        <v>970</v>
      </c>
      <c r="D59" s="1302"/>
      <c r="E59" s="1302"/>
      <c r="F59" s="1303"/>
      <c r="G59" s="622">
        <f>IF(COUNTIF($I$12:$I$14,TRUE)&lt;&gt;1,"",G16+G33+G47+G57+G45)</f>
        <v>5500000</v>
      </c>
      <c r="I59" s="31" t="b">
        <f>IF(OR(G59&lt;'H §40 HOAI_RifT-Tabelle'!B15,G59&gt;'H §40 HOAI_RifT-Tabelle'!B34),TRUE,FALSE)</f>
        <v>1</v>
      </c>
    </row>
    <row r="60" spans="1:9" ht="12.75" customHeight="1">
      <c r="B60" s="13"/>
      <c r="C60" s="13"/>
      <c r="D60" s="13"/>
      <c r="E60" s="14"/>
      <c r="G60" s="506" t="str">
        <f>IF(COUNTIF($I$12:$I$14,TRUE)&lt;&gt;1,"",(IF(OR(G59&lt;'H §40 HOAI_RifT-Tabelle'!B15,G59&gt;'H §40 HOAI_RifT-Tabelle'!B34),"Anrechenbare Kosten liegen außerhalb der Honorartafel!","")))</f>
        <v>Anrechenbare Kosten liegen außerhalb der Honorartafel!</v>
      </c>
    </row>
    <row r="61" spans="1:9">
      <c r="B61" s="1096"/>
      <c r="C61" s="1096"/>
      <c r="D61" s="1096"/>
      <c r="E61" s="1096"/>
      <c r="F61" s="1096"/>
      <c r="G61" s="1096"/>
    </row>
    <row r="62" spans="1:9">
      <c r="B62" s="385"/>
      <c r="C62" s="385"/>
      <c r="D62" s="385"/>
      <c r="E62" s="385"/>
      <c r="F62" s="385"/>
      <c r="G62" s="385"/>
    </row>
  </sheetData>
  <sheetProtection sheet="1" formatRows="0"/>
  <mergeCells count="53">
    <mergeCell ref="C31:F31"/>
    <mergeCell ref="C32:F32"/>
    <mergeCell ref="C33:F33"/>
    <mergeCell ref="C28:F28"/>
    <mergeCell ref="C29:F29"/>
    <mergeCell ref="C20:F20"/>
    <mergeCell ref="C24:F24"/>
    <mergeCell ref="C26:F26"/>
    <mergeCell ref="C27:F27"/>
    <mergeCell ref="C30:F30"/>
    <mergeCell ref="C16:F16"/>
    <mergeCell ref="C47:F47"/>
    <mergeCell ref="C50:F50"/>
    <mergeCell ref="C36:F36"/>
    <mergeCell ref="C38:F38"/>
    <mergeCell ref="C40:F40"/>
    <mergeCell ref="C42:F42"/>
    <mergeCell ref="C44:F44"/>
    <mergeCell ref="C45:F45"/>
    <mergeCell ref="C21:F21"/>
    <mergeCell ref="D22:F22"/>
    <mergeCell ref="C39:F39"/>
    <mergeCell ref="C49:F49"/>
    <mergeCell ref="C17:F17"/>
    <mergeCell ref="C18:F18"/>
    <mergeCell ref="C19:F19"/>
    <mergeCell ref="H2:H9"/>
    <mergeCell ref="D12:E12"/>
    <mergeCell ref="D13:E13"/>
    <mergeCell ref="D14:E14"/>
    <mergeCell ref="B6:D6"/>
    <mergeCell ref="B9:D9"/>
    <mergeCell ref="E9:G9"/>
    <mergeCell ref="E7:G7"/>
    <mergeCell ref="E8:G8"/>
    <mergeCell ref="C11:F11"/>
    <mergeCell ref="B12:B14"/>
    <mergeCell ref="B7:D7"/>
    <mergeCell ref="B8:D8"/>
    <mergeCell ref="B2:E2"/>
    <mergeCell ref="B4:E4"/>
    <mergeCell ref="B3:E3"/>
    <mergeCell ref="C35:F35"/>
    <mergeCell ref="C41:F41"/>
    <mergeCell ref="C43:F43"/>
    <mergeCell ref="C53:F53"/>
    <mergeCell ref="C59:F59"/>
    <mergeCell ref="C56:F56"/>
    <mergeCell ref="C52:F52"/>
    <mergeCell ref="C55:F55"/>
    <mergeCell ref="C57:F57"/>
    <mergeCell ref="C54:F54"/>
    <mergeCell ref="C51:F51"/>
  </mergeCells>
  <conditionalFormatting sqref="C12">
    <cfRule type="expression" dxfId="1993" priority="744">
      <formula>IF(COUNTIF(I11:I14,TRUE)=1,0,1)</formula>
    </cfRule>
  </conditionalFormatting>
  <conditionalFormatting sqref="C13">
    <cfRule type="expression" dxfId="1992" priority="34">
      <formula>IF(COUNTIF(I12:I14,TRUE)=1,0,1)</formula>
    </cfRule>
  </conditionalFormatting>
  <conditionalFormatting sqref="C14">
    <cfRule type="expression" dxfId="1991" priority="33">
      <formula>IF(COUNTIF(I12:I14,TRUE)=1,0,1)</formula>
    </cfRule>
  </conditionalFormatting>
  <conditionalFormatting sqref="G16">
    <cfRule type="expression" dxfId="1989" priority="26">
      <formula>IF(COUNTIF(I12:I14,TRUE)&lt;&gt;1,TRUE,FALSE)</formula>
    </cfRule>
  </conditionalFormatting>
  <conditionalFormatting sqref="G18:G33">
    <cfRule type="expression" dxfId="1988" priority="1">
      <formula>IF(COUNTIF($I$12:$I$14,TRUE)&lt;&gt;1,TRUE,FALSE)</formula>
    </cfRule>
  </conditionalFormatting>
  <conditionalFormatting sqref="G36:G45">
    <cfRule type="expression" dxfId="1987" priority="24">
      <formula>IF(COUNTIF($I$12:$I$14,TRUE)&lt;&gt;1,TRUE,FALSE)</formula>
    </cfRule>
  </conditionalFormatting>
  <conditionalFormatting sqref="G47">
    <cfRule type="expression" dxfId="1986" priority="25">
      <formula>IF(COUNTIF(I12:I14,TRUE)&lt;&gt;1,TRUE,FALSE)</formula>
    </cfRule>
  </conditionalFormatting>
  <conditionalFormatting sqref="G49:G57">
    <cfRule type="expression" dxfId="1985" priority="5">
      <formula>IF(COUNTIF($I$12:$I$14,TRUE)&lt;&gt;1,TRUE,FALSE)</formula>
    </cfRule>
  </conditionalFormatting>
  <conditionalFormatting sqref="G59">
    <cfRule type="expression" dxfId="1984" priority="21">
      <formula>IF(COUNTIF($I$12:$I$14,TRUE)&lt;&gt;1,TRUE,FALSE)</formula>
    </cfRule>
  </conditionalFormatting>
  <pageMargins left="0.39370078740157483" right="0.19685039370078741" top="0.39370078740157483" bottom="0.47244094488188981" header="0.31496062992125984" footer="0.31496062992125984"/>
  <pageSetup paperSize="9" scale="88" fitToHeight="0" orientation="portrait" r:id="rId1"/>
  <headerFooter scaleWithDoc="0">
    <oddFooter>&amp;L&amp;8©  VHF Bayern - Stand Februar 2025&amp;R&amp;P</oddFooter>
  </headerFooter>
  <rowBreaks count="1" manualBreakCount="1">
    <brk id="45"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2" r:id="rId4" name="Check Box 4">
              <controlPr defaultSize="0" autoFill="0" autoLine="0" autoPict="0" altText="">
                <anchor moveWithCells="1">
                  <from>
                    <xdr:col>2</xdr:col>
                    <xdr:colOff>0</xdr:colOff>
                    <xdr:row>12</xdr:row>
                    <xdr:rowOff>0</xdr:rowOff>
                  </from>
                  <to>
                    <xdr:col>3</xdr:col>
                    <xdr:colOff>0</xdr:colOff>
                    <xdr:row>13</xdr:row>
                    <xdr:rowOff>9525</xdr:rowOff>
                  </to>
                </anchor>
              </controlPr>
            </control>
          </mc:Choice>
        </mc:AlternateContent>
        <mc:AlternateContent xmlns:mc="http://schemas.openxmlformats.org/markup-compatibility/2006">
          <mc:Choice Requires="x14">
            <control shapeId="22533" r:id="rId5" name="Check Box 5">
              <controlPr defaultSize="0" autoFill="0" autoLine="0" autoPict="0" altText="">
                <anchor moveWithCells="1">
                  <from>
                    <xdr:col>2</xdr:col>
                    <xdr:colOff>0</xdr:colOff>
                    <xdr:row>12</xdr:row>
                    <xdr:rowOff>219075</xdr:rowOff>
                  </from>
                  <to>
                    <xdr:col>3</xdr:col>
                    <xdr:colOff>0</xdr:colOff>
                    <xdr:row>14</xdr:row>
                    <xdr:rowOff>9525</xdr:rowOff>
                  </to>
                </anchor>
              </controlPr>
            </control>
          </mc:Choice>
        </mc:AlternateContent>
        <mc:AlternateContent xmlns:mc="http://schemas.openxmlformats.org/markup-compatibility/2006">
          <mc:Choice Requires="x14">
            <control shapeId="22540" r:id="rId6" name="Check Box 12">
              <controlPr defaultSize="0" autoFill="0" autoLine="0" autoPict="0" altText="">
                <anchor moveWithCells="1">
                  <from>
                    <xdr:col>2</xdr:col>
                    <xdr:colOff>0</xdr:colOff>
                    <xdr:row>11</xdr:row>
                    <xdr:rowOff>0</xdr:rowOff>
                  </from>
                  <to>
                    <xdr:col>3</xdr:col>
                    <xdr:colOff>0</xdr:colOff>
                    <xdr:row>12</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8" id="{489043DC-AC87-4F73-BF90-4ED68C86BB32}">
            <xm:f>Projektgrundlagen!I14=FALSE</xm:f>
            <x14:dxf>
              <fill>
                <patternFill>
                  <bgColor theme="0"/>
                </patternFill>
              </fill>
              <border>
                <left style="thin">
                  <color auto="1"/>
                </left>
                <right style="thin">
                  <color auto="1"/>
                </right>
                <top style="thin">
                  <color auto="1"/>
                </top>
                <bottom style="thin">
                  <color auto="1"/>
                </bottom>
              </border>
            </x14:dxf>
          </x14:cfRule>
          <xm:sqref>C12</xm:sqref>
        </x14:conditionalFormatting>
        <x14:conditionalFormatting xmlns:xm="http://schemas.microsoft.com/office/excel/2006/main">
          <x14:cfRule type="expression" priority="29" id="{2325E0DF-1C00-44B3-8763-A77333C9BD36}">
            <xm:f>Projektgrundlagen!I14=FALSE</xm:f>
            <x14:dxf>
              <font>
                <strike/>
                <color theme="0" tint="-0.14996795556505021"/>
              </font>
            </x14:dxf>
          </x14:cfRule>
          <xm:sqref>D12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theme="0" tint="-0.14999847407452621"/>
    <pageSetUpPr fitToPage="1"/>
  </sheetPr>
  <dimension ref="A1:N54"/>
  <sheetViews>
    <sheetView showGridLines="0" zoomScaleNormal="100" zoomScaleSheetLayoutView="100" zoomScalePageLayoutView="75" workbookViewId="0">
      <selection activeCell="G30" sqref="G30"/>
    </sheetView>
  </sheetViews>
  <sheetFormatPr baseColWidth="10" defaultColWidth="0" defaultRowHeight="16.5" zeroHeight="1"/>
  <cols>
    <col min="1" max="1" width="5.7109375" style="1066" customWidth="1"/>
    <col min="2" max="2" width="3.28515625" style="1" customWidth="1"/>
    <col min="3" max="9" width="14.42578125" style="1" customWidth="1"/>
    <col min="10" max="10" width="2.7109375" style="1" customWidth="1"/>
    <col min="11" max="11" width="17.42578125" style="1" hidden="1" customWidth="1"/>
    <col min="12" max="14" width="0" style="1" hidden="1" customWidth="1"/>
    <col min="15" max="16384" width="11.28515625" style="1" hidden="1"/>
  </cols>
  <sheetData>
    <row r="1" spans="1:14">
      <c r="A1" s="1065"/>
    </row>
    <row r="2" spans="1:14" ht="16.5" customHeight="1">
      <c r="A2" s="1065"/>
      <c r="B2" s="1276" t="str">
        <f>IF(Projektgrundlagen!B2="","",Projektgrundlagen!B2)</f>
        <v>Objektplanung Freianlagen</v>
      </c>
      <c r="C2" s="1276"/>
      <c r="D2" s="1276"/>
      <c r="E2" s="1276"/>
      <c r="F2" s="1277"/>
      <c r="G2" s="394" t="str">
        <f>IF(Projektgrundlagen!F2="","",Projektgrundlagen!F2)</f>
        <v>VII.13.4</v>
      </c>
      <c r="H2" s="1370" t="s">
        <v>183</v>
      </c>
      <c r="I2" s="1371"/>
      <c r="J2" s="1369" t="s">
        <v>371</v>
      </c>
      <c r="K2" s="15" t="s">
        <v>61</v>
      </c>
      <c r="N2" s="219" t="s">
        <v>171</v>
      </c>
    </row>
    <row r="3" spans="1:14" ht="16.5" customHeight="1">
      <c r="A3" s="1065"/>
      <c r="B3" s="1261" t="str">
        <f>IF(Projektgrundlagen!B3="","",Projektgrundlagen!B3)</f>
        <v>Landschaftspflegerische Ausführungsplanung</v>
      </c>
      <c r="C3" s="1261"/>
      <c r="D3" s="1261"/>
      <c r="E3" s="1261"/>
      <c r="F3" s="1262"/>
      <c r="G3" s="1126"/>
      <c r="H3" s="1127"/>
      <c r="I3" s="1128"/>
      <c r="J3" s="1369"/>
      <c r="K3" s="15"/>
      <c r="N3" s="219"/>
    </row>
    <row r="4" spans="1:14" ht="16.5" customHeight="1">
      <c r="B4" s="1263" t="s">
        <v>12</v>
      </c>
      <c r="C4" s="1263"/>
      <c r="D4" s="1263"/>
      <c r="E4" s="1263"/>
      <c r="F4" s="1264"/>
      <c r="G4" s="405" t="str">
        <f>IF(Projektgrundlagen!F4="","",Projektgrundlagen!F4)</f>
        <v>Vertragsnr.:</v>
      </c>
      <c r="H4" s="1316" t="str">
        <f>IF(Projektgrundlagen!G4="","",Projektgrundlagen!G4)</f>
        <v>000.780.904</v>
      </c>
      <c r="I4" s="1317"/>
      <c r="J4" s="1369"/>
      <c r="N4" s="1" t="str">
        <f ca="1">MID(CELL("dateiname",A2),FIND("]",CELL("dateiname",A2))+1,255)</f>
        <v>B HZone</v>
      </c>
    </row>
    <row r="5" spans="1:14" ht="7.5" customHeight="1">
      <c r="B5" s="389"/>
      <c r="C5" s="389"/>
      <c r="D5" s="389"/>
      <c r="E5" s="389"/>
      <c r="F5" s="389"/>
      <c r="G5" s="388"/>
      <c r="H5" s="388"/>
      <c r="I5" s="388"/>
      <c r="J5" s="1369"/>
    </row>
    <row r="6" spans="1:14">
      <c r="B6" s="1376" t="str">
        <f>IF(Projektgrundlagen!B6="","",Projektgrundlagen!B6)</f>
        <v>Maßnahmennr:</v>
      </c>
      <c r="C6" s="1377"/>
      <c r="D6" s="1378" t="str">
        <f>IF(Projektgrundlagen!E6="","",Projektgrundlagen!E6)</f>
        <v>B21H E090060001</v>
      </c>
      <c r="E6" s="1378"/>
      <c r="F6" s="1378"/>
      <c r="G6" s="397" t="str">
        <f>IF(Projektgrundlagen!F6="","",Projektgrundlagen!F6)</f>
        <v>Vergabenr.:</v>
      </c>
      <c r="H6" s="1372" t="str">
        <f>IF(Projektgrundlagen!G6="","",Projektgrundlagen!G6)</f>
        <v>25-131224</v>
      </c>
      <c r="I6" s="1373"/>
      <c r="J6" s="1369"/>
    </row>
    <row r="7" spans="1:14">
      <c r="B7" s="1284" t="str">
        <f>IF(Projektgrundlagen!B7="","",Projektgrundlagen!B7)</f>
        <v>Maßnahme:</v>
      </c>
      <c r="C7" s="1285"/>
      <c r="D7" s="1374" t="str">
        <f>IF(Projektgrundlagen!E7="","",Projektgrundlagen!E7)</f>
        <v>Straßenmeisterei Landshut, Neubau</v>
      </c>
      <c r="E7" s="1374"/>
      <c r="F7" s="1374"/>
      <c r="G7" s="1374"/>
      <c r="H7" s="1374"/>
      <c r="I7" s="1375"/>
      <c r="J7" s="1369"/>
    </row>
    <row r="8" spans="1:14">
      <c r="B8" s="1284"/>
      <c r="C8" s="1285"/>
      <c r="D8" s="1320" t="str">
        <f>IF(Projektgrundlagen!E8="","",Projektgrundlagen!E8)</f>
        <v/>
      </c>
      <c r="E8" s="1320"/>
      <c r="F8" s="1320"/>
      <c r="G8" s="1320"/>
      <c r="H8" s="1320"/>
      <c r="I8" s="1321"/>
      <c r="J8" s="1369"/>
    </row>
    <row r="9" spans="1:14">
      <c r="B9" s="1259" t="s">
        <v>124</v>
      </c>
      <c r="C9" s="1260"/>
      <c r="D9" s="1316" t="str">
        <f>IF(Projektgrundlagen!E9="","",Projektgrundlagen!E9)</f>
        <v/>
      </c>
      <c r="E9" s="1316"/>
      <c r="F9" s="1316"/>
      <c r="G9" s="1316"/>
      <c r="H9" s="1316"/>
      <c r="I9" s="1317"/>
      <c r="J9" s="1369"/>
    </row>
    <row r="10" spans="1:14">
      <c r="B10" s="370"/>
      <c r="C10" s="370"/>
      <c r="D10" s="392"/>
      <c r="E10" s="392"/>
      <c r="F10" s="392"/>
      <c r="G10" s="392"/>
      <c r="H10" s="392"/>
      <c r="I10" s="392"/>
    </row>
    <row r="11" spans="1:14" ht="22.5" customHeight="1">
      <c r="B11" s="507"/>
      <c r="C11" s="1322" t="s">
        <v>335</v>
      </c>
      <c r="D11" s="1322"/>
      <c r="E11" s="1322"/>
      <c r="F11" s="1322"/>
      <c r="G11" s="1322"/>
      <c r="H11" s="1322"/>
      <c r="I11" s="507"/>
    </row>
    <row r="12" spans="1:14" ht="7.5" customHeight="1">
      <c r="A12" s="1065"/>
      <c r="B12" s="396"/>
      <c r="C12" s="396"/>
      <c r="D12" s="390"/>
      <c r="E12" s="390"/>
      <c r="F12" s="390"/>
      <c r="G12" s="390"/>
      <c r="H12" s="390"/>
      <c r="I12" s="388"/>
    </row>
    <row r="13" spans="1:14" ht="16.5" customHeight="1" thickBot="1">
      <c r="A13" s="1069" t="str">
        <f>IF(COUNTIF($K$13:$K$16,TRUE)&lt;&gt;1,"è","")</f>
        <v/>
      </c>
      <c r="B13" s="58"/>
      <c r="C13" s="369" t="s">
        <v>518</v>
      </c>
      <c r="D13" s="511"/>
      <c r="E13" s="511"/>
      <c r="F13" s="511"/>
      <c r="G13" s="511"/>
      <c r="H13" s="512"/>
      <c r="I13" s="721"/>
      <c r="J13" s="36"/>
      <c r="K13" s="93" t="b">
        <v>1</v>
      </c>
    </row>
    <row r="14" spans="1:14" ht="16.5" customHeight="1" thickBot="1">
      <c r="A14" s="1069"/>
      <c r="B14" s="19"/>
      <c r="C14" s="513"/>
      <c r="D14" s="514"/>
      <c r="E14" s="514"/>
      <c r="F14" s="514"/>
      <c r="G14" s="514"/>
      <c r="H14" s="515" t="s">
        <v>56</v>
      </c>
      <c r="I14" s="764">
        <v>3</v>
      </c>
      <c r="J14" s="36"/>
      <c r="K14" s="93"/>
    </row>
    <row r="15" spans="1:14" ht="7.5" customHeight="1">
      <c r="A15" s="1069"/>
      <c r="B15" s="177"/>
      <c r="C15" s="174"/>
      <c r="D15" s="175"/>
      <c r="E15" s="175"/>
      <c r="F15" s="175"/>
      <c r="G15" s="175"/>
      <c r="H15" s="176"/>
      <c r="I15" s="403"/>
      <c r="J15" s="36"/>
      <c r="K15" s="93"/>
    </row>
    <row r="16" spans="1:14">
      <c r="A16" s="1069" t="str">
        <f>IF(COUNTIF($K$13:$K$16,TRUE)&lt;&gt;1,"è","")</f>
        <v/>
      </c>
      <c r="B16" s="58"/>
      <c r="C16" s="218" t="s">
        <v>519</v>
      </c>
      <c r="D16" s="16"/>
      <c r="E16" s="44"/>
      <c r="F16" s="44"/>
      <c r="G16" s="44"/>
      <c r="H16" s="44"/>
      <c r="I16" s="45"/>
      <c r="K16" s="93" t="b">
        <v>0</v>
      </c>
    </row>
    <row r="17" spans="2:9" ht="25.5" customHeight="1">
      <c r="B17" s="11"/>
      <c r="C17" s="404" t="s">
        <v>14</v>
      </c>
      <c r="D17" s="1366" t="s">
        <v>445</v>
      </c>
      <c r="E17" s="1367"/>
      <c r="F17" s="1367"/>
      <c r="G17" s="1367"/>
      <c r="H17" s="1368"/>
      <c r="I17" s="50" t="s">
        <v>65</v>
      </c>
    </row>
    <row r="18" spans="2:9" ht="12.75" customHeight="1">
      <c r="B18" s="11"/>
      <c r="C18" s="64"/>
      <c r="D18" s="17" t="s">
        <v>95</v>
      </c>
      <c r="E18" s="17" t="s">
        <v>96</v>
      </c>
      <c r="F18" s="17" t="s">
        <v>97</v>
      </c>
      <c r="G18" s="61" t="s">
        <v>98</v>
      </c>
      <c r="H18" s="17" t="s">
        <v>99</v>
      </c>
      <c r="I18" s="63"/>
    </row>
    <row r="19" spans="2:9" ht="48.75" customHeight="1">
      <c r="B19" s="11"/>
      <c r="C19" s="54" t="s">
        <v>520</v>
      </c>
      <c r="D19" s="91"/>
      <c r="E19" s="91"/>
      <c r="F19" s="91"/>
      <c r="G19" s="91"/>
      <c r="H19" s="91"/>
      <c r="I19" s="62">
        <f>IF(K16,IF(COUNT(D19:H19)&lt;&gt;1,0,IF(OR(AND(D19&lt;&gt;"",D19&lt;&gt;1),AND(E19&lt;&gt;"",OR(E19&lt;2,E19&gt;3)),AND(F19&lt;&gt;"",OR(F19&lt;4,F19&gt;5)),AND(G19&lt;&gt;"",OR(G19&lt;6,G19&gt;7)),AND(H19&lt;&gt;"",H19&lt;&gt;8)),0,SUM(D19:H19))),0)</f>
        <v>0</v>
      </c>
    </row>
    <row r="20" spans="2:9" ht="16.5" customHeight="1">
      <c r="B20" s="11"/>
      <c r="C20" s="18" t="s">
        <v>521</v>
      </c>
      <c r="D20" s="18" t="s">
        <v>15</v>
      </c>
      <c r="E20" s="1097" t="s">
        <v>532</v>
      </c>
      <c r="F20" s="1097" t="s">
        <v>533</v>
      </c>
      <c r="G20" s="1098" t="s">
        <v>535</v>
      </c>
      <c r="H20" s="1097" t="s">
        <v>534</v>
      </c>
      <c r="I20" s="18"/>
    </row>
    <row r="21" spans="2:9">
      <c r="B21" s="11"/>
      <c r="C21" s="64"/>
      <c r="D21" s="17" t="s">
        <v>95</v>
      </c>
      <c r="E21" s="17" t="s">
        <v>96</v>
      </c>
      <c r="F21" s="17" t="s">
        <v>97</v>
      </c>
      <c r="G21" s="61" t="s">
        <v>98</v>
      </c>
      <c r="H21" s="17" t="s">
        <v>99</v>
      </c>
      <c r="I21" s="63"/>
    </row>
    <row r="22" spans="2:9" ht="48.75" customHeight="1">
      <c r="B22" s="11"/>
      <c r="C22" s="54" t="s">
        <v>522</v>
      </c>
      <c r="D22" s="91"/>
      <c r="E22" s="91"/>
      <c r="F22" s="91"/>
      <c r="G22" s="91"/>
      <c r="H22" s="91"/>
      <c r="I22" s="62">
        <f>IF(K16,IF(COUNT(D22:H22)&lt;&gt;1,0,IF(OR(AND(D22&lt;&gt;"",D22&lt;&gt;1),AND(E22&lt;&gt;"",OR(E22&lt;2,E22&gt;3)),AND(F22&lt;&gt;"",OR(F22&lt;4,F22&gt;5)),AND(G22&lt;&gt;"",OR(G22&lt;6,G22&gt;7)),AND(H22&lt;&gt;"",H22&lt;&gt;8)),0,SUM(D22:H22))),0)</f>
        <v>0</v>
      </c>
    </row>
    <row r="23" spans="2:9" ht="16.5" customHeight="1">
      <c r="B23" s="11"/>
      <c r="C23" s="18" t="s">
        <v>521</v>
      </c>
      <c r="D23" s="18" t="s">
        <v>15</v>
      </c>
      <c r="E23" s="1097" t="s">
        <v>532</v>
      </c>
      <c r="F23" s="1097" t="s">
        <v>533</v>
      </c>
      <c r="G23" s="1098" t="s">
        <v>535</v>
      </c>
      <c r="H23" s="1097" t="s">
        <v>534</v>
      </c>
      <c r="I23" s="18"/>
    </row>
    <row r="24" spans="2:9" ht="33.75">
      <c r="B24" s="11"/>
      <c r="C24" s="64"/>
      <c r="D24" s="17" t="s">
        <v>541</v>
      </c>
      <c r="E24" s="17" t="s">
        <v>542</v>
      </c>
      <c r="F24" s="17" t="s">
        <v>543</v>
      </c>
      <c r="G24" s="61" t="s">
        <v>544</v>
      </c>
      <c r="H24" s="17" t="s">
        <v>545</v>
      </c>
      <c r="I24" s="63"/>
    </row>
    <row r="25" spans="2:9" ht="48.75" customHeight="1">
      <c r="B25" s="11"/>
      <c r="C25" s="54" t="s">
        <v>523</v>
      </c>
      <c r="D25" s="91"/>
      <c r="E25" s="91"/>
      <c r="F25" s="91"/>
      <c r="G25" s="91"/>
      <c r="H25" s="91"/>
      <c r="I25" s="62">
        <f>IF(K16,IF(COUNT(D25:H25)&lt;&gt;1,0,IF(OR(AND(D25&lt;&gt;"",D25&lt;&gt;1),AND(E25&lt;&gt;"",E25&lt;&gt;2),AND(F25&lt;&gt;"",F25&lt;&gt;3),AND(G25&lt;&gt;"",G25&lt;&gt;4),AND(H25&lt;&gt;"",OR(H25&lt;5,H25&gt;6))),0,SUM(D25:H25))),0)</f>
        <v>0</v>
      </c>
    </row>
    <row r="26" spans="2:9" ht="16.5" customHeight="1">
      <c r="B26" s="11"/>
      <c r="C26" s="18" t="s">
        <v>524</v>
      </c>
      <c r="D26" s="18" t="s">
        <v>15</v>
      </c>
      <c r="E26" s="18" t="s">
        <v>16</v>
      </c>
      <c r="F26" s="18" t="s">
        <v>17</v>
      </c>
      <c r="G26" s="60" t="s">
        <v>18</v>
      </c>
      <c r="H26" s="18" t="s">
        <v>20</v>
      </c>
      <c r="I26" s="18"/>
    </row>
    <row r="27" spans="2:9">
      <c r="B27" s="11"/>
      <c r="C27" s="64"/>
      <c r="D27" s="17" t="s">
        <v>95</v>
      </c>
      <c r="E27" s="17" t="s">
        <v>96</v>
      </c>
      <c r="F27" s="17" t="s">
        <v>97</v>
      </c>
      <c r="G27" s="61" t="s">
        <v>98</v>
      </c>
      <c r="H27" s="17" t="s">
        <v>99</v>
      </c>
      <c r="I27" s="63"/>
    </row>
    <row r="28" spans="2:9" ht="48.6" customHeight="1">
      <c r="B28" s="11"/>
      <c r="C28" s="54" t="s">
        <v>525</v>
      </c>
      <c r="D28" s="91"/>
      <c r="E28" s="91"/>
      <c r="F28" s="91"/>
      <c r="G28" s="91"/>
      <c r="H28" s="91"/>
      <c r="I28" s="62">
        <f>IF(K16,IF(COUNT(D28:H28)&lt;&gt;1,0,IF(OR(AND(D28&lt;&gt;"",D28&lt;&gt;1),AND(E28&lt;&gt;"",OR(E28&lt;2,E28&gt;3)),AND(F28&lt;&gt;"",OR(F28&lt;4,F28&gt;5)),AND(G28&lt;&gt;"",OR(G28&lt;6,G28&gt;7)),AND(H28&lt;&gt;"",H28&lt;&gt;8)),0,SUM(D28:H28))),0)</f>
        <v>0</v>
      </c>
    </row>
    <row r="29" spans="2:9" ht="16.5" customHeight="1">
      <c r="B29" s="11"/>
      <c r="C29" s="18" t="s">
        <v>521</v>
      </c>
      <c r="D29" s="18" t="s">
        <v>15</v>
      </c>
      <c r="E29" s="1097" t="s">
        <v>532</v>
      </c>
      <c r="F29" s="1097" t="s">
        <v>533</v>
      </c>
      <c r="G29" s="1098" t="s">
        <v>535</v>
      </c>
      <c r="H29" s="1097" t="s">
        <v>534</v>
      </c>
      <c r="I29" s="18"/>
    </row>
    <row r="30" spans="2:9" ht="45">
      <c r="B30" s="11"/>
      <c r="C30" s="64"/>
      <c r="D30" s="17" t="s">
        <v>536</v>
      </c>
      <c r="E30" s="17" t="s">
        <v>537</v>
      </c>
      <c r="F30" s="17" t="s">
        <v>538</v>
      </c>
      <c r="G30" s="61" t="s">
        <v>539</v>
      </c>
      <c r="H30" s="17" t="s">
        <v>540</v>
      </c>
      <c r="I30" s="63"/>
    </row>
    <row r="31" spans="2:9" ht="48.75" customHeight="1">
      <c r="B31" s="11"/>
      <c r="C31" s="54" t="s">
        <v>526</v>
      </c>
      <c r="D31" s="91"/>
      <c r="E31" s="91"/>
      <c r="F31" s="91"/>
      <c r="G31" s="91"/>
      <c r="H31" s="91"/>
      <c r="I31" s="62">
        <f>IF(K16,IF(COUNT(D31:H31)&lt;&gt;1,0,IF(OR(AND(D31&lt;&gt;"",OR(D31&lt;1,D31&gt;2)),AND(E4&lt;&gt;"",OR(E31&lt;2,E31&gt;3)),AND(F31&lt;&gt;"",OR(F31&lt;4,F31&gt;5)),AND(G31&lt;&gt;"",OR(G31&lt;6,G31&gt;7)),AND(H31&lt;&gt;"",H31&lt;&gt;8)),0,SUM(D31:H31))),0)</f>
        <v>0</v>
      </c>
    </row>
    <row r="32" spans="2:9" ht="16.5" customHeight="1">
      <c r="B32" s="11"/>
      <c r="C32" s="18" t="s">
        <v>524</v>
      </c>
      <c r="D32" s="18" t="s">
        <v>19</v>
      </c>
      <c r="E32" s="1097" t="s">
        <v>532</v>
      </c>
      <c r="F32" s="1097" t="s">
        <v>533</v>
      </c>
      <c r="G32" s="1098" t="s">
        <v>535</v>
      </c>
      <c r="H32" s="1097" t="s">
        <v>534</v>
      </c>
      <c r="I32" s="18"/>
    </row>
    <row r="33" spans="1:14" s="20" customFormat="1" ht="16.5" customHeight="1" thickBot="1">
      <c r="A33" s="1067"/>
      <c r="B33" s="19"/>
      <c r="C33" s="516"/>
      <c r="H33" s="87" t="s">
        <v>57</v>
      </c>
      <c r="I33" s="402">
        <f>IF(OR(AND(K16,K13),AND(NOT(K16),NOT(K13))),0,IF(K16,IF(COUNTIF(I19:I31,"&gt;0")=5,SUM(I19:I31),0),0))</f>
        <v>0</v>
      </c>
    </row>
    <row r="34" spans="1:14" s="20" customFormat="1" ht="16.5" customHeight="1" thickBot="1">
      <c r="A34" s="1067"/>
      <c r="B34" s="814"/>
      <c r="C34" s="815"/>
      <c r="D34" s="816"/>
      <c r="E34" s="816"/>
      <c r="F34" s="816"/>
      <c r="G34" s="816"/>
      <c r="H34" s="515" t="s">
        <v>56</v>
      </c>
      <c r="I34" s="765">
        <f>IF(NOT(K16),0,IF(I33&lt;1,0,IF(I33&lt;=8,1,IF(I33&lt;=15,2,IF(I33&lt;=22,3,IF(I33&lt;=29,4,5))))))</f>
        <v>0</v>
      </c>
      <c r="J34" s="36"/>
      <c r="K34" s="36"/>
      <c r="L34" s="36"/>
      <c r="M34" s="36"/>
      <c r="N34" s="36"/>
    </row>
    <row r="35" spans="1:14" ht="12.75">
      <c r="A35" s="1068"/>
      <c r="B35" s="11"/>
      <c r="C35" s="14" t="s">
        <v>149</v>
      </c>
      <c r="D35" s="14"/>
      <c r="F35" s="22"/>
      <c r="G35" s="14"/>
      <c r="I35" s="21"/>
    </row>
    <row r="36" spans="1:14" ht="12.75">
      <c r="A36" s="1068"/>
      <c r="B36" s="11"/>
      <c r="C36" s="191" t="s">
        <v>527</v>
      </c>
      <c r="D36" s="14"/>
      <c r="F36" s="59"/>
      <c r="G36" s="59"/>
      <c r="I36" s="21"/>
    </row>
    <row r="37" spans="1:14" ht="12.75">
      <c r="A37" s="1068"/>
      <c r="B37" s="11"/>
      <c r="C37" s="191" t="s">
        <v>528</v>
      </c>
      <c r="D37" s="14"/>
      <c r="F37" s="59"/>
      <c r="G37" s="59"/>
      <c r="I37" s="21"/>
    </row>
    <row r="38" spans="1:14" ht="12.75">
      <c r="A38" s="1068"/>
      <c r="B38" s="11"/>
      <c r="C38" s="191" t="s">
        <v>529</v>
      </c>
      <c r="D38" s="14"/>
      <c r="F38" s="59"/>
      <c r="G38" s="59"/>
      <c r="I38" s="21"/>
    </row>
    <row r="39" spans="1:14" ht="12.75">
      <c r="A39" s="1068"/>
      <c r="B39" s="11"/>
      <c r="C39" s="191" t="s">
        <v>530</v>
      </c>
      <c r="D39" s="14"/>
      <c r="F39" s="59"/>
      <c r="G39" s="59"/>
      <c r="I39" s="21"/>
    </row>
    <row r="40" spans="1:14" ht="12.75">
      <c r="A40" s="1068"/>
      <c r="B40" s="120"/>
      <c r="C40" s="811" t="s">
        <v>531</v>
      </c>
      <c r="D40" s="812"/>
      <c r="E40" s="8"/>
      <c r="F40" s="813"/>
      <c r="G40" s="813"/>
      <c r="H40" s="8"/>
      <c r="I40" s="25"/>
    </row>
    <row r="41" spans="1:14"/>
    <row r="43" spans="1:14" ht="12" hidden="1" customHeight="1"/>
    <row r="53"/>
    <row r="54"/>
  </sheetData>
  <sheetProtection sheet="1" formatRows="0"/>
  <dataConsolidate link="1"/>
  <mergeCells count="17">
    <mergeCell ref="B9:C9"/>
    <mergeCell ref="B2:F2"/>
    <mergeCell ref="B4:F4"/>
    <mergeCell ref="B3:F3"/>
    <mergeCell ref="D17:H17"/>
    <mergeCell ref="J2:J9"/>
    <mergeCell ref="C11:H11"/>
    <mergeCell ref="D9:I9"/>
    <mergeCell ref="B8:C8"/>
    <mergeCell ref="B7:C7"/>
    <mergeCell ref="H2:I2"/>
    <mergeCell ref="H4:I4"/>
    <mergeCell ref="H6:I6"/>
    <mergeCell ref="D7:I7"/>
    <mergeCell ref="D8:I8"/>
    <mergeCell ref="B6:C6"/>
    <mergeCell ref="D6:F6"/>
  </mergeCells>
  <conditionalFormatting sqref="B13">
    <cfRule type="expression" dxfId="1983" priority="17">
      <formula>AND(NOT(K13),NOT(K16))</formula>
    </cfRule>
    <cfRule type="expression" dxfId="1982" priority="18">
      <formula>AND(K13,K16)</formula>
    </cfRule>
  </conditionalFormatting>
  <conditionalFormatting sqref="B16">
    <cfRule type="expression" dxfId="1981" priority="419">
      <formula>AND(NOT(K13),NOT(K16))</formula>
    </cfRule>
    <cfRule type="expression" dxfId="1980" priority="420">
      <formula>AND(K13,K16)</formula>
    </cfRule>
  </conditionalFormatting>
  <conditionalFormatting sqref="D19">
    <cfRule type="expression" dxfId="1979" priority="1">
      <formula>IF(AND($K$16,NOT($K$13)),0,1)</formula>
    </cfRule>
    <cfRule type="expression" dxfId="1978" priority="2">
      <formula>AND(NOT($K$13),$K16,COUNT($D19:$H19)&lt;1)</formula>
    </cfRule>
    <cfRule type="expression" dxfId="1977" priority="4">
      <formula>AND(D19&lt;&gt;"",D19&lt;&gt;1)</formula>
    </cfRule>
  </conditionalFormatting>
  <conditionalFormatting sqref="D22">
    <cfRule type="expression" dxfId="1976" priority="63">
      <formula>AND(D22&lt;&gt;"",D22&lt;&gt;1)</formula>
    </cfRule>
  </conditionalFormatting>
  <conditionalFormatting sqref="D25">
    <cfRule type="expression" dxfId="1975" priority="410">
      <formula>AND(D25&lt;&gt;"",D25&lt;&gt;1)</formula>
    </cfRule>
  </conditionalFormatting>
  <conditionalFormatting sqref="D28">
    <cfRule type="expression" dxfId="1974" priority="47">
      <formula>AND(D28&lt;&gt;"",D28&lt;&gt;1)</formula>
    </cfRule>
  </conditionalFormatting>
  <conditionalFormatting sqref="D31">
    <cfRule type="expression" dxfId="1973" priority="40">
      <formula>AND(D31&lt;&gt;"",OR(D31&lt;1,D31&gt;2))</formula>
    </cfRule>
  </conditionalFormatting>
  <conditionalFormatting sqref="D19:H19">
    <cfRule type="expression" dxfId="1972" priority="3">
      <formula>COUNT($D19:$H19)&gt;1</formula>
    </cfRule>
  </conditionalFormatting>
  <conditionalFormatting sqref="D22:H22 D25:H25 D28:H28 D31:H31">
    <cfRule type="expression" dxfId="1971" priority="10">
      <formula>IF(AND($K$16,NOT($K$13)),0,1)</formula>
    </cfRule>
  </conditionalFormatting>
  <conditionalFormatting sqref="D22:H22">
    <cfRule type="expression" dxfId="1970" priority="25">
      <formula>AND(NOT($K$13),$K16,COUNT($D22:$H22)&lt;1)</formula>
    </cfRule>
    <cfRule type="expression" dxfId="1969" priority="26">
      <formula>COUNT($D22:$H22)&gt;1</formula>
    </cfRule>
  </conditionalFormatting>
  <conditionalFormatting sqref="D25:H25">
    <cfRule type="expression" dxfId="1968" priority="53">
      <formula>COUNT($D25:$H25)&gt;1</formula>
    </cfRule>
    <cfRule type="expression" dxfId="1967" priority="52">
      <formula>AND(NOT($K$13),$K16,COUNT($D25:$H25)&lt;1)</formula>
    </cfRule>
  </conditionalFormatting>
  <conditionalFormatting sqref="D28:H28">
    <cfRule type="expression" dxfId="1966" priority="46">
      <formula>COUNT($D28:$H28)&gt;1</formula>
    </cfRule>
    <cfRule type="expression" dxfId="1965" priority="45">
      <formula>AND(NOT($K$13),$K16,COUNT($D28:$H28)&lt;1)</formula>
    </cfRule>
  </conditionalFormatting>
  <conditionalFormatting sqref="D31:H31">
    <cfRule type="expression" dxfId="1964" priority="39">
      <formula>COUNT($D31:$H31)&gt;1</formula>
    </cfRule>
    <cfRule type="expression" dxfId="1963" priority="38">
      <formula>AND(NOT($K$13),$K16,COUNT($D31:$H31)&lt;1)</formula>
    </cfRule>
  </conditionalFormatting>
  <conditionalFormatting sqref="E19">
    <cfRule type="expression" dxfId="1962" priority="73">
      <formula>AND(E19&lt;&gt;"",OR(E19&lt;2,E19&gt;3))</formula>
    </cfRule>
    <cfRule type="expression" dxfId="1961" priority="14">
      <formula>IF(AND(K16,NOT(K13)),0,1)</formula>
    </cfRule>
  </conditionalFormatting>
  <conditionalFormatting sqref="E22">
    <cfRule type="expression" dxfId="1960" priority="62">
      <formula>AND(E22&lt;&gt;"",OR(E22&lt;2,E22&gt;3))</formula>
    </cfRule>
  </conditionalFormatting>
  <conditionalFormatting sqref="E25">
    <cfRule type="expression" dxfId="1959" priority="409">
      <formula>AND(E25&lt;&gt;"",E25&lt;&gt;2)</formula>
    </cfRule>
  </conditionalFormatting>
  <conditionalFormatting sqref="E28">
    <cfRule type="expression" dxfId="1958" priority="414">
      <formula>AND(E28&lt;&gt;"",OR(E28&lt;2,E28&gt;3))</formula>
    </cfRule>
  </conditionalFormatting>
  <conditionalFormatting sqref="E31">
    <cfRule type="expression" dxfId="1957" priority="416">
      <formula>AND(E31&lt;&gt;"",OR(E31&lt;2,E31&gt;3))</formula>
    </cfRule>
  </conditionalFormatting>
  <conditionalFormatting sqref="E19:H19">
    <cfRule type="expression" dxfId="1956" priority="22">
      <formula>AND(NOT($K$13),$K$16,COUNT($D$19:$H$19)&lt;1)</formula>
    </cfRule>
  </conditionalFormatting>
  <conditionalFormatting sqref="F19">
    <cfRule type="expression" dxfId="1955" priority="13">
      <formula>IF(AND(K16,NOT(K13)),0,1)</formula>
    </cfRule>
    <cfRule type="expression" dxfId="1954" priority="69">
      <formula>AND(F19&lt;&gt;"",OR(F19&lt;4,F19&gt;5))</formula>
    </cfRule>
  </conditionalFormatting>
  <conditionalFormatting sqref="F22">
    <cfRule type="expression" dxfId="1953" priority="61">
      <formula>AND(F22&lt;&gt;"",OR(F22&lt;4,F22&gt;5))</formula>
    </cfRule>
  </conditionalFormatting>
  <conditionalFormatting sqref="F25">
    <cfRule type="expression" dxfId="1952" priority="56">
      <formula>AND(F25&lt;&gt;"",F25&lt;&gt;3)</formula>
    </cfRule>
  </conditionalFormatting>
  <conditionalFormatting sqref="F28">
    <cfRule type="expression" dxfId="1951" priority="413">
      <formula>AND(F28&lt;&gt;"",OR(F28&lt;4,F28&gt;5))</formula>
    </cfRule>
  </conditionalFormatting>
  <conditionalFormatting sqref="F31">
    <cfRule type="expression" dxfId="1950" priority="415">
      <formula>AND(F31&lt;&gt;"",OR(F31&lt;4,F31&gt;5))</formula>
    </cfRule>
  </conditionalFormatting>
  <conditionalFormatting sqref="G19">
    <cfRule type="expression" dxfId="1949" priority="12">
      <formula>IF(AND(K16,NOT(K13)),0,1)</formula>
    </cfRule>
    <cfRule type="expression" dxfId="1948" priority="68">
      <formula>AND(G19&lt;&gt;"",OR(G19&lt;6,G19&gt;7))</formula>
    </cfRule>
  </conditionalFormatting>
  <conditionalFormatting sqref="G22">
    <cfRule type="expression" dxfId="1947" priority="60">
      <formula>AND(G22&lt;&gt;"",OR(G22&lt;6,G22&gt;7))</formula>
    </cfRule>
  </conditionalFormatting>
  <conditionalFormatting sqref="G25">
    <cfRule type="expression" dxfId="1946" priority="55">
      <formula>AND(G25&lt;&gt;"",G25&lt;&gt;4)</formula>
    </cfRule>
  </conditionalFormatting>
  <conditionalFormatting sqref="G28">
    <cfRule type="expression" dxfId="1945" priority="49">
      <formula>AND(G28&lt;&gt;"",OR(G28&lt;6,G28&gt;7))</formula>
    </cfRule>
  </conditionalFormatting>
  <conditionalFormatting sqref="G31">
    <cfRule type="expression" dxfId="1944" priority="42">
      <formula>AND(G31&lt;&gt;"",OR(G31&lt;6,G31&gt;7))</formula>
    </cfRule>
  </conditionalFormatting>
  <conditionalFormatting sqref="H14">
    <cfRule type="expression" dxfId="1943" priority="8">
      <formula>AND($K$13,NOT($K$16))</formula>
    </cfRule>
  </conditionalFormatting>
  <conditionalFormatting sqref="H19">
    <cfRule type="expression" dxfId="1942" priority="11">
      <formula>IF(AND(K16,NOT(K13)),0,1)</formula>
    </cfRule>
    <cfRule type="expression" dxfId="1941" priority="67">
      <formula>AND(H19&lt;&gt;"",H19&lt;&gt;8)</formula>
    </cfRule>
  </conditionalFormatting>
  <conditionalFormatting sqref="H22">
    <cfRule type="expression" dxfId="1940" priority="59">
      <formula>AND(H22&lt;&gt;"",H22&lt;&gt;8)</formula>
    </cfRule>
  </conditionalFormatting>
  <conditionalFormatting sqref="H25">
    <cfRule type="expression" dxfId="1939" priority="54">
      <formula>AND(H25&lt;&gt;"",OR(H25&lt;5,H25&gt;6))</formula>
    </cfRule>
  </conditionalFormatting>
  <conditionalFormatting sqref="H28">
    <cfRule type="expression" dxfId="1938" priority="48">
      <formula>AND(H28&lt;&gt;"",H28&lt;&gt;8)</formula>
    </cfRule>
  </conditionalFormatting>
  <conditionalFormatting sqref="H31">
    <cfRule type="expression" dxfId="1937" priority="41">
      <formula>AND(H31&lt;&gt;"",H31&lt;&gt;8)</formula>
    </cfRule>
  </conditionalFormatting>
  <conditionalFormatting sqref="H34">
    <cfRule type="expression" dxfId="1936" priority="7">
      <formula>AND($K$16,NOT($K$13))</formula>
    </cfRule>
  </conditionalFormatting>
  <conditionalFormatting sqref="I14">
    <cfRule type="expression" dxfId="1935" priority="5">
      <formula>AND(K13,NOT(K16),I14="")</formula>
    </cfRule>
    <cfRule type="expression" dxfId="1934" priority="6">
      <formula>OR(COUNTIF(K13:K16,TRUE)&lt;&gt;1,NOT(K13))</formula>
    </cfRule>
    <cfRule type="expression" dxfId="1933" priority="16">
      <formula>AND(K13,NOT(K16),I14&lt;&gt;"",OR(I14&lt;1,I14&gt;5))</formula>
    </cfRule>
  </conditionalFormatting>
  <conditionalFormatting sqref="I34">
    <cfRule type="expression" dxfId="1932" priority="36">
      <formula>AND(NOT(K13),K16,I34=0)</formula>
    </cfRule>
  </conditionalFormatting>
  <dataValidations count="1">
    <dataValidation allowBlank="1" showInputMessage="1" errorTitle="Achtung!" error="Falsche Eingabe" promptTitle="Honorazone " prompt="Ganze arabische Zahl zwischen 1 und 5" sqref="I14:I15" xr:uid="{00000000-0002-0000-0200-000000000000}"/>
  </dataValidations>
  <pageMargins left="0.39370078740157483" right="0.19685039370078741" top="0.39370078740157483" bottom="0.47244094488188981" header="0.31496062992125984" footer="0.31496062992125984"/>
  <pageSetup paperSize="9" scale="86" fitToHeight="0" orientation="portrait" r:id="rId1"/>
  <headerFooter scaleWithDoc="0">
    <oddFooter>&amp;L&amp;8©  VHF Bayern - Stand August 2022&amp;R&amp;P</oddFooter>
  </headerFooter>
  <ignoredErrors>
    <ignoredError sqref="E26:G26 D26 D2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485" r:id="rId4" name="Check Box 5">
              <controlPr defaultSize="0" autoFill="0" autoLine="0" autoPict="0" altText="3 Fahrstreifen">
                <anchor moveWithCells="1">
                  <from>
                    <xdr:col>1</xdr:col>
                    <xdr:colOff>0</xdr:colOff>
                    <xdr:row>12</xdr:row>
                    <xdr:rowOff>0</xdr:rowOff>
                  </from>
                  <to>
                    <xdr:col>2</xdr:col>
                    <xdr:colOff>0</xdr:colOff>
                    <xdr:row>13</xdr:row>
                    <xdr:rowOff>9525</xdr:rowOff>
                  </to>
                </anchor>
              </controlPr>
            </control>
          </mc:Choice>
        </mc:AlternateContent>
        <mc:AlternateContent xmlns:mc="http://schemas.openxmlformats.org/markup-compatibility/2006">
          <mc:Choice Requires="x14">
            <control shapeId="20486" r:id="rId5" name="Check Box 6">
              <controlPr defaultSize="0" autoFill="0" autoLine="0" autoPict="0" altText="">
                <anchor moveWithCells="1">
                  <from>
                    <xdr:col>1</xdr:col>
                    <xdr:colOff>0</xdr:colOff>
                    <xdr:row>15</xdr:row>
                    <xdr:rowOff>0</xdr:rowOff>
                  </from>
                  <to>
                    <xdr:col>2</xdr:col>
                    <xdr:colOff>0</xdr:colOff>
                    <xdr:row>16</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7">
    <tabColor theme="6" tint="0.59999389629810485"/>
    <pageSetUpPr fitToPage="1"/>
  </sheetPr>
  <dimension ref="A1:O383"/>
  <sheetViews>
    <sheetView showGridLines="0" showRuler="0" zoomScaleNormal="100" zoomScaleSheetLayoutView="100" zoomScalePageLayoutView="110" workbookViewId="0">
      <selection activeCell="C102" sqref="C102"/>
    </sheetView>
  </sheetViews>
  <sheetFormatPr baseColWidth="10" defaultColWidth="0" defaultRowHeight="0" customHeight="1" zeroHeight="1"/>
  <cols>
    <col min="1" max="1" width="5.7109375" style="524" customWidth="1"/>
    <col min="2" max="2" width="3.28515625" style="227" customWidth="1"/>
    <col min="3" max="5" width="3.28515625" style="220" customWidth="1"/>
    <col min="6" max="6" width="51.7109375" style="220" customWidth="1"/>
    <col min="7" max="8" width="7.28515625" style="220" customWidth="1"/>
    <col min="9" max="9" width="12.28515625" style="220" customWidth="1"/>
    <col min="10" max="10" width="12.7109375" style="220" customWidth="1"/>
    <col min="11" max="11" width="2.7109375" style="220" customWidth="1"/>
    <col min="12" max="12" width="16.42578125" style="221" hidden="1" customWidth="1"/>
    <col min="13" max="16384" width="18" style="220" hidden="1"/>
  </cols>
  <sheetData>
    <row r="1" spans="1:15" ht="16.5"/>
    <row r="2" spans="1:15" s="1" customFormat="1" ht="16.5" customHeight="1">
      <c r="A2" s="483"/>
      <c r="B2" s="1276" t="str">
        <f>IF(Projektgrundlagen!B2="","",Projektgrundlagen!B2)</f>
        <v>Objektplanung Freianlagen</v>
      </c>
      <c r="C2" s="1276"/>
      <c r="D2" s="1276"/>
      <c r="E2" s="1276"/>
      <c r="F2" s="1277"/>
      <c r="G2" s="1415" t="str">
        <f>IF(Projektgrundlagen!F2="","",Projektgrundlagen!F2)</f>
        <v>VII.13.4</v>
      </c>
      <c r="H2" s="1370"/>
      <c r="I2" s="1370" t="s">
        <v>336</v>
      </c>
      <c r="J2" s="1371"/>
      <c r="K2" s="1410" t="s">
        <v>372</v>
      </c>
      <c r="L2" s="76" t="s">
        <v>61</v>
      </c>
      <c r="O2" s="219" t="s">
        <v>171</v>
      </c>
    </row>
    <row r="3" spans="1:15" s="1" customFormat="1" ht="16.5" customHeight="1">
      <c r="A3" s="483"/>
      <c r="B3" s="1261" t="str">
        <f>IF(Projektgrundlagen!B3="","",Projektgrundlagen!B3)</f>
        <v>Landschaftspflegerische Ausführungsplanung</v>
      </c>
      <c r="C3" s="1261"/>
      <c r="D3" s="1261"/>
      <c r="E3" s="1261"/>
      <c r="F3" s="1262"/>
      <c r="G3" s="1126"/>
      <c r="H3" s="1127"/>
      <c r="I3" s="1130"/>
      <c r="J3" s="1131"/>
      <c r="K3" s="1410"/>
      <c r="L3" s="76"/>
      <c r="O3" s="219"/>
    </row>
    <row r="4" spans="1:15" s="1" customFormat="1" ht="16.5">
      <c r="A4" s="483"/>
      <c r="B4" s="1263" t="s">
        <v>483</v>
      </c>
      <c r="C4" s="1263"/>
      <c r="D4" s="1263"/>
      <c r="E4" s="1263"/>
      <c r="F4" s="1264"/>
      <c r="G4" s="1416" t="str">
        <f>IF(Projektgrundlagen!F4="","",Projektgrundlagen!F4)</f>
        <v>Vertragsnr.:</v>
      </c>
      <c r="H4" s="1417"/>
      <c r="I4" s="1412" t="str">
        <f>IF(Projektgrundlagen!G4="","",Projektgrundlagen!G4)</f>
        <v>000.780.904</v>
      </c>
      <c r="J4" s="1413"/>
      <c r="K4" s="1410"/>
      <c r="L4" s="93"/>
      <c r="O4" s="1" t="str">
        <f ca="1">MID(CELL("dateiname",A2),FIND("]",CELL("dateiname",A2))+1,255)</f>
        <v>StB-C1 Grundlstg</v>
      </c>
    </row>
    <row r="5" spans="1:15" s="1" customFormat="1" ht="7.5" customHeight="1">
      <c r="A5" s="483"/>
      <c r="B5" s="391"/>
      <c r="C5" s="391"/>
      <c r="D5" s="391"/>
      <c r="E5" s="391"/>
      <c r="F5" s="391"/>
      <c r="G5" s="153"/>
      <c r="H5" s="153"/>
      <c r="I5" s="200"/>
      <c r="J5" s="200"/>
      <c r="K5" s="1410"/>
      <c r="L5" s="93"/>
    </row>
    <row r="6" spans="1:15" s="1" customFormat="1" ht="16.5">
      <c r="A6" s="483"/>
      <c r="B6" s="1399" t="str">
        <f>IF(Projektgrundlagen!B6="","",Projektgrundlagen!B6)</f>
        <v>Maßnahmennr:</v>
      </c>
      <c r="C6" s="1400"/>
      <c r="D6" s="1400"/>
      <c r="E6" s="1400"/>
      <c r="F6" s="414" t="str">
        <f>IF(Projektgrundlagen!E6="","",Projektgrundlagen!E6)</f>
        <v>B21H E090060001</v>
      </c>
      <c r="G6" s="1418" t="str">
        <f>IF(Projektgrundlagen!F6="","",Projektgrundlagen!F6)</f>
        <v>Vergabenr.:</v>
      </c>
      <c r="H6" s="1418"/>
      <c r="I6" s="1378" t="str">
        <f>IF(Projektgrundlagen!G6="","",Projektgrundlagen!G6)</f>
        <v>25-131224</v>
      </c>
      <c r="J6" s="1414"/>
      <c r="K6" s="1410"/>
      <c r="L6" s="93"/>
    </row>
    <row r="7" spans="1:15" s="1" customFormat="1" ht="16.5">
      <c r="A7" s="483"/>
      <c r="B7" s="1401" t="str">
        <f>IF(Projektgrundlagen!B7="","",Projektgrundlagen!B7)</f>
        <v>Maßnahme:</v>
      </c>
      <c r="C7" s="1402"/>
      <c r="D7" s="1402"/>
      <c r="E7" s="1402"/>
      <c r="F7" s="1405" t="str">
        <f>IF(Projektgrundlagen!E7="","",Projektgrundlagen!E7)</f>
        <v>Straßenmeisterei Landshut, Neubau</v>
      </c>
      <c r="G7" s="1405"/>
      <c r="H7" s="1405"/>
      <c r="I7" s="1405"/>
      <c r="J7" s="1406"/>
      <c r="K7" s="1410"/>
      <c r="L7" s="93"/>
    </row>
    <row r="8" spans="1:15" s="1" customFormat="1" ht="16.5">
      <c r="A8" s="483"/>
      <c r="B8" s="1403" t="str">
        <f>IF(Projektgrundlagen!B8="","",Projektgrundlagen!B8)</f>
        <v/>
      </c>
      <c r="C8" s="1404"/>
      <c r="D8" s="1404"/>
      <c r="E8" s="1404"/>
      <c r="F8" s="1407" t="str">
        <f>IF(Projektgrundlagen!E8="","",Projektgrundlagen!E8)</f>
        <v/>
      </c>
      <c r="G8" s="1407"/>
      <c r="H8" s="1407"/>
      <c r="I8" s="1407"/>
      <c r="J8" s="1408"/>
      <c r="K8" s="1410"/>
      <c r="L8" s="93"/>
    </row>
    <row r="9" spans="1:15" s="1" customFormat="1" ht="16.5">
      <c r="A9" s="483"/>
      <c r="B9" s="1397" t="str">
        <f>IF(Projektgrundlagen!B9="","",Projektgrundlagen!B9)</f>
        <v>Bieter:</v>
      </c>
      <c r="C9" s="1398"/>
      <c r="D9" s="1398"/>
      <c r="E9" s="1398"/>
      <c r="F9" s="1395" t="str">
        <f>IF(Projektgrundlagen!E9="","",Projektgrundlagen!E9)</f>
        <v/>
      </c>
      <c r="G9" s="1395"/>
      <c r="H9" s="1395"/>
      <c r="I9" s="1395"/>
      <c r="J9" s="1396"/>
      <c r="K9" s="1410"/>
      <c r="L9" s="93"/>
    </row>
    <row r="10" spans="1:15" ht="16.5"/>
    <row r="11" spans="1:15" ht="27" customHeight="1">
      <c r="B11" s="1411" t="s">
        <v>382</v>
      </c>
      <c r="C11" s="1411"/>
      <c r="D11" s="1411"/>
      <c r="E11" s="1411"/>
      <c r="F11" s="1411"/>
      <c r="G11" s="581"/>
      <c r="H11" s="582"/>
      <c r="I11" s="1075" t="s">
        <v>415</v>
      </c>
      <c r="J11" s="1076" t="s">
        <v>413</v>
      </c>
    </row>
    <row r="12" spans="1:15" s="95" customFormat="1" ht="27" customHeight="1">
      <c r="A12" s="525"/>
      <c r="B12" s="888" t="s">
        <v>299</v>
      </c>
      <c r="C12" s="889"/>
      <c r="D12" s="889"/>
      <c r="E12" s="889"/>
      <c r="F12" s="889"/>
      <c r="G12" s="890"/>
      <c r="H12" s="891" t="str">
        <f>IF(Projektgrundlagen!I22,"","Grundleistungen Straßenbau sind nicht Teil dieser Honorarermittlung!")</f>
        <v>Grundleistungen Straßenbau sind nicht Teil dieser Honorarermittlung!</v>
      </c>
      <c r="I12" s="898" t="s">
        <v>298</v>
      </c>
      <c r="J12" s="899" t="s">
        <v>298</v>
      </c>
      <c r="L12" s="96"/>
      <c r="M12" s="168"/>
    </row>
    <row r="13" spans="1:15" ht="7.5" customHeight="1">
      <c r="B13" s="959"/>
      <c r="C13" s="960"/>
      <c r="D13" s="960"/>
      <c r="E13" s="960"/>
      <c r="F13" s="960"/>
      <c r="G13" s="960"/>
      <c r="H13" s="960"/>
      <c r="I13" s="960"/>
      <c r="J13" s="960"/>
      <c r="M13" s="1063" t="s">
        <v>500</v>
      </c>
    </row>
    <row r="14" spans="1:15" ht="16.5">
      <c r="A14" s="1069" t="str">
        <f>IF(COUNTIF($L$14:$L$15,TRUE)&gt;1,"è","")</f>
        <v/>
      </c>
      <c r="B14" s="864"/>
      <c r="C14" s="865"/>
      <c r="D14" s="1419" t="s">
        <v>948</v>
      </c>
      <c r="E14" s="1419"/>
      <c r="F14" s="1419"/>
      <c r="G14" s="1419"/>
      <c r="H14" s="1419"/>
      <c r="I14" s="1419"/>
      <c r="J14" s="1420"/>
      <c r="L14" s="221" t="b">
        <v>0</v>
      </c>
      <c r="M14" s="135" t="b">
        <f>IF(COUNTIF(L14:L15,TRUE)=1,TRUE,FALSE)</f>
        <v>0</v>
      </c>
    </row>
    <row r="15" spans="1:15" ht="16.5">
      <c r="A15" s="1069" t="str">
        <f>IF(COUNTIF($L$14:$L$15,TRUE)&gt;1,"è","")</f>
        <v/>
      </c>
      <c r="B15" s="864"/>
      <c r="C15" s="865"/>
      <c r="D15" s="1419" t="s">
        <v>949</v>
      </c>
      <c r="E15" s="1419"/>
      <c r="F15" s="1419"/>
      <c r="G15" s="1419"/>
      <c r="H15" s="1419"/>
      <c r="I15" s="1419"/>
      <c r="J15" s="1420"/>
      <c r="L15" s="221" t="b">
        <v>0</v>
      </c>
    </row>
    <row r="16" spans="1:15" ht="7.5" customHeight="1">
      <c r="D16" s="278"/>
      <c r="G16" s="278"/>
      <c r="H16" s="278"/>
    </row>
    <row r="17" spans="1:13" s="222" customFormat="1" ht="22.7" customHeight="1">
      <c r="A17" s="526"/>
      <c r="B17" s="533" t="s">
        <v>213</v>
      </c>
      <c r="C17" s="534"/>
      <c r="D17" s="534"/>
      <c r="E17" s="534"/>
      <c r="F17" s="534"/>
      <c r="G17" s="535"/>
      <c r="H17" s="535"/>
      <c r="I17" s="536"/>
      <c r="J17" s="537"/>
      <c r="L17" s="223"/>
    </row>
    <row r="18" spans="1:13" ht="18">
      <c r="B18" s="224"/>
      <c r="C18" s="1185" t="s">
        <v>254</v>
      </c>
      <c r="D18" s="1186"/>
      <c r="E18" s="1389" t="s">
        <v>343</v>
      </c>
      <c r="F18" s="1389"/>
      <c r="G18" s="1389"/>
      <c r="H18" s="426"/>
      <c r="I18" s="725">
        <v>1</v>
      </c>
      <c r="J18" s="428">
        <f>IF(L18,I18,0)</f>
        <v>0</v>
      </c>
      <c r="L18" s="221" t="b">
        <v>0</v>
      </c>
    </row>
    <row r="19" spans="1:13" ht="30" customHeight="1">
      <c r="B19" s="192"/>
      <c r="C19" s="297"/>
      <c r="D19" s="731"/>
      <c r="E19" s="1384" t="s">
        <v>699</v>
      </c>
      <c r="F19" s="1384"/>
      <c r="G19" s="1384"/>
      <c r="H19" s="378"/>
      <c r="I19" s="726"/>
      <c r="J19" s="226"/>
    </row>
    <row r="20" spans="1:13" ht="26.1" customHeight="1">
      <c r="A20" s="253"/>
      <c r="B20" s="291"/>
      <c r="C20" s="429"/>
      <c r="D20" s="733"/>
      <c r="E20" s="1390" t="s">
        <v>700</v>
      </c>
      <c r="F20" s="1390"/>
      <c r="G20" s="1390"/>
      <c r="H20" s="1390"/>
      <c r="I20" s="1187"/>
      <c r="J20" s="1188"/>
    </row>
    <row r="21" spans="1:13" ht="18">
      <c r="B21" s="225"/>
      <c r="C21" s="1185" t="s">
        <v>257</v>
      </c>
      <c r="D21" s="1189"/>
      <c r="E21" s="1388" t="s">
        <v>701</v>
      </c>
      <c r="F21" s="1388"/>
      <c r="G21" s="1388"/>
      <c r="H21" s="426"/>
      <c r="I21" s="727">
        <v>0.5</v>
      </c>
      <c r="J21" s="428">
        <f>IF(L21,I21,0)</f>
        <v>0</v>
      </c>
      <c r="L21" s="221" t="b">
        <v>0</v>
      </c>
    </row>
    <row r="22" spans="1:13" s="95" customFormat="1" ht="16.5" customHeight="1">
      <c r="A22" s="525"/>
      <c r="B22" s="192"/>
      <c r="C22" s="297"/>
      <c r="D22" s="731"/>
      <c r="E22" s="1384"/>
      <c r="F22" s="1384"/>
      <c r="G22" s="1384"/>
      <c r="H22" s="378"/>
      <c r="I22" s="726"/>
      <c r="J22" s="226"/>
      <c r="L22" s="96"/>
      <c r="M22" s="167"/>
    </row>
    <row r="23" spans="1:13" ht="39.6" customHeight="1">
      <c r="A23" s="253"/>
      <c r="B23" s="292"/>
      <c r="C23" s="254"/>
      <c r="D23" s="731"/>
      <c r="E23" s="1385" t="s">
        <v>702</v>
      </c>
      <c r="F23" s="1382"/>
      <c r="G23" s="1382"/>
      <c r="H23" s="1382"/>
      <c r="I23" s="1190"/>
      <c r="J23" s="1191"/>
    </row>
    <row r="24" spans="1:13" ht="18">
      <c r="B24" s="225"/>
      <c r="C24" s="1185" t="s">
        <v>258</v>
      </c>
      <c r="D24" s="1189"/>
      <c r="E24" s="1388" t="s">
        <v>548</v>
      </c>
      <c r="F24" s="1388"/>
      <c r="G24" s="1388"/>
      <c r="H24" s="426"/>
      <c r="I24" s="727">
        <v>0.5</v>
      </c>
      <c r="J24" s="428">
        <f>IF(L24,I24,0)</f>
        <v>0</v>
      </c>
      <c r="L24" s="221" t="b">
        <v>0</v>
      </c>
    </row>
    <row r="25" spans="1:13" s="95" customFormat="1" ht="16.5" customHeight="1">
      <c r="A25" s="525"/>
      <c r="B25" s="192"/>
      <c r="C25" s="297"/>
      <c r="D25" s="731"/>
      <c r="E25" s="1384"/>
      <c r="F25" s="1384"/>
      <c r="G25" s="1384"/>
      <c r="H25" s="378"/>
      <c r="I25" s="726"/>
      <c r="J25" s="226"/>
      <c r="L25" s="96"/>
      <c r="M25" s="167"/>
    </row>
    <row r="26" spans="1:13" ht="15">
      <c r="A26" s="253"/>
      <c r="B26" s="293"/>
      <c r="C26" s="430"/>
      <c r="D26" s="733"/>
      <c r="E26" s="1386" t="s">
        <v>703</v>
      </c>
      <c r="F26" s="1386"/>
      <c r="G26" s="1386"/>
      <c r="H26" s="1386"/>
      <c r="I26" s="729"/>
      <c r="J26" s="427"/>
    </row>
    <row r="27" spans="1:13" ht="18" customHeight="1">
      <c r="B27" s="225"/>
      <c r="C27" s="1185" t="s">
        <v>259</v>
      </c>
      <c r="D27" s="1189" t="s">
        <v>77</v>
      </c>
      <c r="E27" s="1388" t="s">
        <v>704</v>
      </c>
      <c r="F27" s="1388"/>
      <c r="G27" s="1388"/>
      <c r="H27" s="426"/>
      <c r="I27" s="727">
        <v>0.5</v>
      </c>
      <c r="J27" s="428">
        <f>IF(L27,I27,0)</f>
        <v>0</v>
      </c>
      <c r="L27" s="221" t="b">
        <v>0</v>
      </c>
    </row>
    <row r="28" spans="1:13" ht="16.5">
      <c r="B28" s="279"/>
      <c r="C28" s="297"/>
      <c r="D28" s="731"/>
      <c r="E28" s="1384" t="s">
        <v>441</v>
      </c>
      <c r="F28" s="1384"/>
      <c r="G28" s="1384"/>
      <c r="H28" s="378"/>
      <c r="I28" s="726"/>
      <c r="J28" s="226"/>
    </row>
    <row r="29" spans="1:13" ht="27" customHeight="1">
      <c r="A29" s="253"/>
      <c r="B29" s="293"/>
      <c r="C29" s="430"/>
      <c r="D29" s="733"/>
      <c r="E29" s="1386" t="s">
        <v>705</v>
      </c>
      <c r="F29" s="1386"/>
      <c r="G29" s="1386"/>
      <c r="H29" s="1386"/>
      <c r="I29" s="729"/>
      <c r="J29" s="427"/>
    </row>
    <row r="30" spans="1:13" ht="18">
      <c r="B30" s="916"/>
      <c r="C30" s="1185" t="s">
        <v>260</v>
      </c>
      <c r="D30" s="1189"/>
      <c r="E30" s="1388" t="s">
        <v>706</v>
      </c>
      <c r="F30" s="1388"/>
      <c r="G30" s="1388"/>
      <c r="H30" s="426"/>
      <c r="I30" s="727">
        <v>0.5</v>
      </c>
      <c r="J30" s="428">
        <f>IF(L30,I30,0)</f>
        <v>0</v>
      </c>
      <c r="L30" s="221" t="b">
        <v>0</v>
      </c>
    </row>
    <row r="31" spans="1:13" ht="16.5">
      <c r="B31" s="279"/>
      <c r="C31" s="297"/>
      <c r="D31" s="731"/>
      <c r="E31" s="1384"/>
      <c r="F31" s="1384"/>
      <c r="G31" s="1384"/>
      <c r="H31" s="378"/>
      <c r="I31" s="726"/>
      <c r="J31" s="226"/>
    </row>
    <row r="32" spans="1:13" s="95" customFormat="1" ht="16.5" customHeight="1" thickBot="1">
      <c r="A32" s="525"/>
      <c r="B32" s="212"/>
      <c r="C32" s="297"/>
      <c r="D32" s="731"/>
      <c r="E32" s="1162"/>
      <c r="F32" s="892"/>
      <c r="G32" s="1162"/>
      <c r="H32" s="378"/>
      <c r="I32" s="726"/>
      <c r="J32" s="226"/>
      <c r="L32" s="96"/>
      <c r="M32" s="167"/>
    </row>
    <row r="33" spans="1:13" ht="22.7" customHeight="1" thickBot="1">
      <c r="B33" s="1424" t="s">
        <v>959</v>
      </c>
      <c r="C33" s="1409"/>
      <c r="D33" s="1409"/>
      <c r="E33" s="1409"/>
      <c r="F33" s="1409"/>
      <c r="G33" s="1409"/>
      <c r="H33" s="1425"/>
      <c r="I33" s="530">
        <f>IF(Projektgrundlagen!$I$22,SUM(I18:I32),0)</f>
        <v>0</v>
      </c>
      <c r="J33" s="531">
        <f>IF(Projektgrundlagen!$I$22,SUMIF(L18:L32,TRUE,J18:J32),0)</f>
        <v>0</v>
      </c>
    </row>
    <row r="34" spans="1:13" ht="7.5" customHeight="1"/>
    <row r="35" spans="1:13" s="222" customFormat="1" ht="22.7" customHeight="1">
      <c r="A35" s="526"/>
      <c r="B35" s="533" t="s">
        <v>215</v>
      </c>
      <c r="C35" s="534"/>
      <c r="D35" s="534"/>
      <c r="E35" s="534"/>
      <c r="F35" s="534"/>
      <c r="G35" s="536"/>
      <c r="H35" s="536"/>
      <c r="I35" s="538"/>
      <c r="J35" s="539"/>
      <c r="L35" s="223"/>
    </row>
    <row r="36" spans="1:13" ht="18">
      <c r="B36" s="225"/>
      <c r="C36" s="1185" t="s">
        <v>254</v>
      </c>
      <c r="D36" s="1186"/>
      <c r="E36" s="1389" t="s">
        <v>707</v>
      </c>
      <c r="F36" s="1389"/>
      <c r="G36" s="1389"/>
      <c r="H36" s="437"/>
      <c r="I36" s="725">
        <v>1.5</v>
      </c>
      <c r="J36" s="428">
        <f>IF(L36,I36,0)</f>
        <v>0</v>
      </c>
      <c r="L36" s="221" t="b">
        <v>0</v>
      </c>
    </row>
    <row r="37" spans="1:13" s="95" customFormat="1" ht="16.5" customHeight="1">
      <c r="A37" s="525"/>
      <c r="B37" s="192"/>
      <c r="C37" s="297"/>
      <c r="D37" s="731"/>
      <c r="E37" s="1384" t="s">
        <v>708</v>
      </c>
      <c r="F37" s="1384"/>
      <c r="G37" s="1384"/>
      <c r="H37" s="378"/>
      <c r="I37" s="726"/>
      <c r="J37" s="226"/>
      <c r="L37" s="96"/>
      <c r="M37" s="167"/>
    </row>
    <row r="38" spans="1:13" ht="48.6" customHeight="1">
      <c r="A38" s="253"/>
      <c r="B38" s="292"/>
      <c r="C38" s="254"/>
      <c r="D38" s="734"/>
      <c r="E38" s="1385" t="s">
        <v>709</v>
      </c>
      <c r="F38" s="1385"/>
      <c r="G38" s="1385"/>
      <c r="H38" s="1385"/>
      <c r="I38" s="739"/>
      <c r="J38" s="298"/>
    </row>
    <row r="39" spans="1:13" ht="18">
      <c r="B39" s="224"/>
      <c r="C39" s="1185" t="s">
        <v>257</v>
      </c>
      <c r="D39" s="1189"/>
      <c r="E39" s="1388" t="s">
        <v>711</v>
      </c>
      <c r="F39" s="1388"/>
      <c r="G39" s="1388"/>
      <c r="H39" s="426"/>
      <c r="I39" s="727">
        <v>0.5</v>
      </c>
      <c r="J39" s="428">
        <f>IF(L39,I39,0)</f>
        <v>0</v>
      </c>
      <c r="L39" s="221" t="b">
        <v>0</v>
      </c>
    </row>
    <row r="40" spans="1:13" s="95" customFormat="1" ht="16.5" customHeight="1">
      <c r="A40" s="102"/>
      <c r="B40" s="192"/>
      <c r="C40" s="297"/>
      <c r="D40" s="731"/>
      <c r="E40" s="1384"/>
      <c r="F40" s="1384"/>
      <c r="G40" s="1384"/>
      <c r="H40" s="378"/>
      <c r="I40" s="726"/>
      <c r="J40" s="226"/>
      <c r="L40" s="96"/>
      <c r="M40" s="167"/>
    </row>
    <row r="41" spans="1:13" ht="27" customHeight="1">
      <c r="A41" s="253"/>
      <c r="B41" s="292"/>
      <c r="C41" s="254"/>
      <c r="D41" s="734"/>
      <c r="E41" s="1385" t="s">
        <v>712</v>
      </c>
      <c r="F41" s="1385"/>
      <c r="G41" s="1385"/>
      <c r="H41" s="1385"/>
      <c r="I41" s="739"/>
      <c r="J41" s="298"/>
    </row>
    <row r="42" spans="1:13" ht="18">
      <c r="B42" s="225"/>
      <c r="C42" s="1185" t="s">
        <v>258</v>
      </c>
      <c r="D42" s="1189"/>
      <c r="E42" s="1388" t="s">
        <v>713</v>
      </c>
      <c r="F42" s="1388"/>
      <c r="G42" s="1388"/>
      <c r="H42" s="426"/>
      <c r="I42" s="727">
        <v>0.5</v>
      </c>
      <c r="J42" s="428">
        <f>IF(L42,I42,0)</f>
        <v>0</v>
      </c>
      <c r="L42" s="221" t="b">
        <v>0</v>
      </c>
    </row>
    <row r="43" spans="1:13" ht="16.5">
      <c r="B43" s="279"/>
      <c r="C43" s="297"/>
      <c r="D43" s="731"/>
      <c r="E43" s="1384"/>
      <c r="F43" s="1384"/>
      <c r="G43" s="1384"/>
      <c r="H43" s="378"/>
      <c r="I43" s="726"/>
      <c r="J43" s="226"/>
    </row>
    <row r="44" spans="1:13" ht="16.5">
      <c r="B44" s="293"/>
      <c r="C44" s="297"/>
      <c r="D44" s="731"/>
      <c r="E44" s="1162"/>
      <c r="F44" s="892"/>
      <c r="G44" s="1162"/>
      <c r="H44" s="378"/>
      <c r="I44" s="726"/>
      <c r="J44" s="226"/>
    </row>
    <row r="45" spans="1:13" ht="18">
      <c r="B45" s="225"/>
      <c r="C45" s="1185" t="s">
        <v>259</v>
      </c>
      <c r="D45" s="1189"/>
      <c r="E45" s="1388" t="s">
        <v>714</v>
      </c>
      <c r="F45" s="1388"/>
      <c r="G45" s="1388"/>
      <c r="H45" s="426"/>
      <c r="I45" s="727">
        <v>3</v>
      </c>
      <c r="J45" s="428">
        <f>IF(L45,I45,0)</f>
        <v>0</v>
      </c>
      <c r="L45" s="221" t="b">
        <v>0</v>
      </c>
    </row>
    <row r="46" spans="1:13" s="95" customFormat="1" ht="123" customHeight="1">
      <c r="A46" s="525"/>
      <c r="B46" s="192"/>
      <c r="C46" s="297"/>
      <c r="D46" s="731"/>
      <c r="E46" s="1384" t="s">
        <v>997</v>
      </c>
      <c r="F46" s="1384"/>
      <c r="G46" s="1384"/>
      <c r="H46" s="378"/>
      <c r="I46" s="726"/>
      <c r="J46" s="226"/>
      <c r="L46" s="96"/>
      <c r="M46" s="167"/>
    </row>
    <row r="47" spans="1:13" ht="15">
      <c r="A47" s="253"/>
      <c r="B47" s="292"/>
      <c r="C47" s="429"/>
      <c r="D47" s="736"/>
      <c r="E47" s="1162"/>
      <c r="F47" s="892"/>
      <c r="G47" s="1162"/>
      <c r="H47" s="1086"/>
      <c r="I47" s="729"/>
      <c r="J47" s="427"/>
    </row>
    <row r="48" spans="1:13" ht="18">
      <c r="B48" s="916"/>
      <c r="C48" s="1192" t="s">
        <v>260</v>
      </c>
      <c r="D48" s="1193"/>
      <c r="E48" s="1388" t="s">
        <v>656</v>
      </c>
      <c r="F48" s="1388"/>
      <c r="G48" s="1388"/>
      <c r="H48" s="377"/>
      <c r="I48" s="740">
        <v>3</v>
      </c>
      <c r="J48" s="428">
        <f>IF(L48,I48,0)</f>
        <v>0</v>
      </c>
      <c r="L48" s="221" t="b">
        <v>0</v>
      </c>
    </row>
    <row r="49" spans="1:12" ht="16.5">
      <c r="B49" s="279"/>
      <c r="C49" s="297"/>
      <c r="D49" s="731"/>
      <c r="E49" s="1384" t="s">
        <v>561</v>
      </c>
      <c r="F49" s="1384"/>
      <c r="G49" s="1384"/>
      <c r="H49" s="378"/>
      <c r="I49" s="726"/>
      <c r="J49" s="226"/>
    </row>
    <row r="50" spans="1:12" ht="15">
      <c r="A50" s="253"/>
      <c r="B50" s="293"/>
      <c r="C50" s="429"/>
      <c r="D50" s="736"/>
      <c r="E50" s="1162"/>
      <c r="F50" s="892"/>
      <c r="G50" s="1162"/>
      <c r="H50" s="1086"/>
      <c r="I50" s="729"/>
      <c r="J50" s="427"/>
    </row>
    <row r="51" spans="1:12" ht="18">
      <c r="B51" s="225"/>
      <c r="C51" s="1192" t="s">
        <v>261</v>
      </c>
      <c r="D51" s="1193"/>
      <c r="E51" s="1388" t="s">
        <v>715</v>
      </c>
      <c r="F51" s="1388"/>
      <c r="G51" s="1388"/>
      <c r="H51" s="377"/>
      <c r="I51" s="740">
        <v>1</v>
      </c>
      <c r="J51" s="428">
        <f>IF(L51,I51,0)</f>
        <v>0</v>
      </c>
      <c r="L51" s="221" t="b">
        <v>0</v>
      </c>
    </row>
    <row r="52" spans="1:12" ht="16.5" customHeight="1">
      <c r="B52" s="279"/>
      <c r="C52" s="297"/>
      <c r="D52" s="731"/>
      <c r="E52" s="1384" t="s">
        <v>350</v>
      </c>
      <c r="F52" s="1384"/>
      <c r="G52" s="1384"/>
      <c r="H52" s="378"/>
      <c r="I52" s="726"/>
      <c r="J52" s="226"/>
    </row>
    <row r="53" spans="1:12" ht="27" customHeight="1">
      <c r="A53" s="253"/>
      <c r="B53" s="292"/>
      <c r="C53" s="295"/>
      <c r="D53" s="731"/>
      <c r="E53" s="1382" t="s">
        <v>998</v>
      </c>
      <c r="F53" s="1382"/>
      <c r="G53" s="1382"/>
      <c r="H53" s="1382"/>
      <c r="I53" s="728"/>
      <c r="J53" s="226"/>
    </row>
    <row r="54" spans="1:12" ht="18">
      <c r="B54" s="916"/>
      <c r="C54" s="1185" t="s">
        <v>262</v>
      </c>
      <c r="D54" s="1189"/>
      <c r="E54" s="1388" t="s">
        <v>565</v>
      </c>
      <c r="F54" s="1388"/>
      <c r="G54" s="1388"/>
      <c r="H54" s="426"/>
      <c r="I54" s="727">
        <v>0.5</v>
      </c>
      <c r="J54" s="428">
        <f>IF(L54,I54,0)</f>
        <v>0</v>
      </c>
      <c r="L54" s="221" t="b">
        <v>0</v>
      </c>
    </row>
    <row r="55" spans="1:12" ht="16.5">
      <c r="B55" s="279"/>
      <c r="C55" s="297"/>
      <c r="D55" s="731"/>
      <c r="E55" s="1384" t="s">
        <v>716</v>
      </c>
      <c r="F55" s="1384"/>
      <c r="G55" s="1384"/>
      <c r="H55" s="378"/>
      <c r="I55" s="726"/>
      <c r="J55" s="226"/>
    </row>
    <row r="56" spans="1:12" ht="15">
      <c r="A56" s="253"/>
      <c r="B56" s="292"/>
      <c r="C56" s="295"/>
      <c r="D56" s="737"/>
      <c r="E56" s="1382" t="s">
        <v>717</v>
      </c>
      <c r="F56" s="1382"/>
      <c r="G56" s="1382"/>
      <c r="H56" s="1382"/>
      <c r="I56" s="728"/>
      <c r="J56" s="226"/>
    </row>
    <row r="57" spans="1:12" ht="16.5" customHeight="1">
      <c r="B57" s="1124"/>
      <c r="C57" s="1122"/>
      <c r="D57" s="1123"/>
      <c r="E57" s="1380" t="s">
        <v>978</v>
      </c>
      <c r="F57" s="1381"/>
      <c r="G57" s="1381"/>
      <c r="H57" s="1381"/>
      <c r="I57" s="1144"/>
      <c r="J57" s="428">
        <f>IF(L57,IF(AND($L$14,$M$14),I57+3,I57),0)</f>
        <v>0</v>
      </c>
      <c r="L57" s="227" t="b">
        <f>L14</f>
        <v>0</v>
      </c>
    </row>
    <row r="58" spans="1:12" ht="16.5" customHeight="1" thickBot="1">
      <c r="B58" s="294"/>
      <c r="C58" s="295"/>
      <c r="D58" s="735"/>
      <c r="E58" s="1379"/>
      <c r="F58" s="1379"/>
      <c r="G58" s="1379"/>
      <c r="H58" s="1379"/>
      <c r="I58" s="1194"/>
      <c r="J58" s="226"/>
    </row>
    <row r="59" spans="1:12" ht="22.7" customHeight="1" thickBot="1">
      <c r="B59" s="528"/>
      <c r="C59" s="1409"/>
      <c r="D59" s="1409"/>
      <c r="E59" s="1409"/>
      <c r="F59" s="1409" t="s">
        <v>710</v>
      </c>
      <c r="G59" s="1409"/>
      <c r="H59" s="1409"/>
      <c r="I59" s="530">
        <f>IF(Projektgrundlagen!$I$22,SUM(I36:I56),0)</f>
        <v>0</v>
      </c>
      <c r="J59" s="531">
        <f>IF(Projektgrundlagen!$I$22,SUMIF(L36:L58,TRUE,J36:J58),0)</f>
        <v>0</v>
      </c>
    </row>
    <row r="60" spans="1:12" ht="7.5" customHeight="1"/>
    <row r="61" spans="1:12" ht="22.7" customHeight="1">
      <c r="B61" s="533" t="s">
        <v>999</v>
      </c>
      <c r="C61" s="534"/>
      <c r="D61" s="534"/>
      <c r="E61" s="534"/>
      <c r="F61" s="534"/>
      <c r="G61" s="540"/>
      <c r="H61" s="540"/>
      <c r="I61" s="538"/>
      <c r="J61" s="539"/>
    </row>
    <row r="62" spans="1:12" ht="18">
      <c r="B62" s="225"/>
      <c r="C62" s="1185" t="s">
        <v>254</v>
      </c>
      <c r="D62" s="1186" t="s">
        <v>10</v>
      </c>
      <c r="E62" s="1389" t="s">
        <v>718</v>
      </c>
      <c r="F62" s="1389"/>
      <c r="G62" s="1389"/>
      <c r="H62" s="426"/>
      <c r="I62" s="725">
        <v>4</v>
      </c>
      <c r="J62" s="428">
        <f>IF(L62,I62,0)</f>
        <v>0</v>
      </c>
      <c r="L62" s="221" t="b">
        <v>0</v>
      </c>
    </row>
    <row r="63" spans="1:12" ht="70.5" customHeight="1">
      <c r="B63" s="279"/>
      <c r="C63" s="297"/>
      <c r="D63" s="731"/>
      <c r="E63" s="1384" t="s">
        <v>719</v>
      </c>
      <c r="F63" s="1384"/>
      <c r="G63" s="1384"/>
      <c r="H63" s="378"/>
      <c r="I63" s="726"/>
      <c r="J63" s="226"/>
    </row>
    <row r="64" spans="1:12" ht="27" customHeight="1">
      <c r="A64" s="253"/>
      <c r="B64" s="292"/>
      <c r="C64" s="295"/>
      <c r="D64" s="731"/>
      <c r="E64" s="1382" t="s">
        <v>720</v>
      </c>
      <c r="F64" s="1382"/>
      <c r="G64" s="1382"/>
      <c r="H64" s="1382"/>
      <c r="I64" s="728"/>
      <c r="J64" s="226"/>
    </row>
    <row r="65" spans="1:12" ht="18">
      <c r="B65" s="225"/>
      <c r="C65" s="1185" t="s">
        <v>257</v>
      </c>
      <c r="D65" s="1189"/>
      <c r="E65" s="1388" t="s">
        <v>722</v>
      </c>
      <c r="F65" s="1388"/>
      <c r="G65" s="1388"/>
      <c r="H65" s="426"/>
      <c r="I65" s="727">
        <v>1</v>
      </c>
      <c r="J65" s="428">
        <f>IF(L65,I65,0)</f>
        <v>0</v>
      </c>
      <c r="L65" s="221" t="b">
        <v>0</v>
      </c>
    </row>
    <row r="66" spans="1:12" ht="16.5" customHeight="1">
      <c r="B66" s="279"/>
      <c r="C66" s="297"/>
      <c r="D66" s="731"/>
      <c r="E66" s="1384"/>
      <c r="F66" s="1384"/>
      <c r="G66" s="1384"/>
      <c r="H66" s="378"/>
      <c r="I66" s="726"/>
      <c r="J66" s="226"/>
    </row>
    <row r="67" spans="1:12" ht="18">
      <c r="B67" s="225"/>
      <c r="C67" s="1195" t="s">
        <v>258</v>
      </c>
      <c r="D67" s="1196"/>
      <c r="E67" s="1388" t="s">
        <v>723</v>
      </c>
      <c r="F67" s="1388"/>
      <c r="G67" s="1388"/>
      <c r="H67" s="426"/>
      <c r="I67" s="727">
        <v>3.5</v>
      </c>
      <c r="J67" s="428">
        <f>IF(L67,I67,0)</f>
        <v>0</v>
      </c>
      <c r="L67" s="221" t="b">
        <v>0</v>
      </c>
    </row>
    <row r="68" spans="1:12" ht="72.599999999999994" customHeight="1">
      <c r="B68" s="279"/>
      <c r="C68" s="297"/>
      <c r="D68" s="731"/>
      <c r="E68" s="1384" t="s">
        <v>724</v>
      </c>
      <c r="F68" s="1384"/>
      <c r="G68" s="1384"/>
      <c r="H68" s="378"/>
      <c r="I68" s="726"/>
      <c r="J68" s="226"/>
    </row>
    <row r="69" spans="1:12" ht="15">
      <c r="A69" s="253"/>
      <c r="B69" s="292"/>
      <c r="C69" s="295"/>
      <c r="D69" s="731"/>
      <c r="E69" s="1162"/>
      <c r="F69" s="892"/>
      <c r="G69" s="1162"/>
      <c r="H69" s="1160"/>
      <c r="I69" s="728"/>
      <c r="J69" s="226"/>
    </row>
    <row r="70" spans="1:12" ht="18">
      <c r="B70" s="225"/>
      <c r="C70" s="1185" t="s">
        <v>259</v>
      </c>
      <c r="D70" s="1189"/>
      <c r="E70" s="1388" t="s">
        <v>725</v>
      </c>
      <c r="F70" s="1388"/>
      <c r="G70" s="1388"/>
      <c r="H70" s="426"/>
      <c r="I70" s="727">
        <v>4</v>
      </c>
      <c r="J70" s="428">
        <f>IF(L70,I70,0)</f>
        <v>0</v>
      </c>
      <c r="L70" s="221" t="b">
        <v>0</v>
      </c>
    </row>
    <row r="71" spans="1:12" ht="30" customHeight="1">
      <c r="B71" s="279"/>
      <c r="C71" s="297"/>
      <c r="D71" s="731"/>
      <c r="E71" s="1384" t="s">
        <v>726</v>
      </c>
      <c r="F71" s="1384"/>
      <c r="G71" s="1384"/>
      <c r="H71" s="378"/>
      <c r="I71" s="726"/>
      <c r="J71" s="226"/>
    </row>
    <row r="72" spans="1:12" ht="27" customHeight="1">
      <c r="A72" s="253"/>
      <c r="B72" s="293"/>
      <c r="C72" s="429"/>
      <c r="D72" s="733"/>
      <c r="E72" s="1390" t="s">
        <v>727</v>
      </c>
      <c r="F72" s="1390"/>
      <c r="G72" s="1390"/>
      <c r="H72" s="1427"/>
      <c r="I72" s="729"/>
      <c r="J72" s="427"/>
    </row>
    <row r="73" spans="1:12" ht="18">
      <c r="B73" s="225"/>
      <c r="C73" s="1185" t="s">
        <v>260</v>
      </c>
      <c r="D73" s="1196"/>
      <c r="E73" s="1388" t="s">
        <v>728</v>
      </c>
      <c r="F73" s="1388"/>
      <c r="G73" s="1388"/>
      <c r="H73" s="426"/>
      <c r="I73" s="727">
        <v>1</v>
      </c>
      <c r="J73" s="428">
        <f>IF(L73,I73,0)</f>
        <v>0</v>
      </c>
      <c r="L73" s="221" t="b">
        <v>0</v>
      </c>
    </row>
    <row r="74" spans="1:12" ht="16.5">
      <c r="B74" s="279"/>
      <c r="C74" s="297"/>
      <c r="D74" s="743"/>
      <c r="E74" s="1384" t="s">
        <v>729</v>
      </c>
      <c r="F74" s="1384"/>
      <c r="G74" s="1384"/>
      <c r="H74" s="378"/>
      <c r="I74" s="726"/>
      <c r="J74" s="226"/>
    </row>
    <row r="75" spans="1:12" ht="15">
      <c r="A75" s="253"/>
      <c r="B75" s="293"/>
      <c r="C75" s="429"/>
      <c r="D75" s="733"/>
      <c r="E75" s="1390" t="s">
        <v>730</v>
      </c>
      <c r="F75" s="1390"/>
      <c r="G75" s="1390"/>
      <c r="H75" s="1390"/>
      <c r="I75" s="729"/>
      <c r="J75" s="427"/>
    </row>
    <row r="76" spans="1:12" ht="18">
      <c r="B76" s="225"/>
      <c r="C76" s="1192" t="s">
        <v>261</v>
      </c>
      <c r="D76" s="1193"/>
      <c r="E76" s="1388" t="s">
        <v>503</v>
      </c>
      <c r="F76" s="1388"/>
      <c r="G76" s="1388"/>
      <c r="H76" s="377"/>
      <c r="I76" s="740">
        <v>0.5</v>
      </c>
      <c r="J76" s="439">
        <f>IF(L76,I76,0)</f>
        <v>0</v>
      </c>
      <c r="L76" s="221" t="b">
        <v>0</v>
      </c>
    </row>
    <row r="77" spans="1:12" ht="16.5" customHeight="1">
      <c r="B77" s="279"/>
      <c r="C77" s="297"/>
      <c r="D77" s="731"/>
      <c r="E77" s="1384"/>
      <c r="F77" s="1384"/>
      <c r="G77" s="1384"/>
      <c r="H77" s="378"/>
      <c r="I77" s="726"/>
      <c r="J77" s="226"/>
    </row>
    <row r="78" spans="1:12" ht="27" customHeight="1">
      <c r="A78" s="253"/>
      <c r="B78" s="292"/>
      <c r="C78" s="295"/>
      <c r="D78" s="733"/>
      <c r="E78" s="1390" t="s">
        <v>731</v>
      </c>
      <c r="F78" s="1390"/>
      <c r="G78" s="1390"/>
      <c r="H78" s="1390"/>
      <c r="I78" s="729"/>
      <c r="J78" s="427"/>
    </row>
    <row r="79" spans="1:12" ht="18">
      <c r="B79" s="225"/>
      <c r="C79" s="1185" t="s">
        <v>262</v>
      </c>
      <c r="D79" s="1193"/>
      <c r="E79" s="1388" t="s">
        <v>732</v>
      </c>
      <c r="F79" s="1388"/>
      <c r="G79" s="1388"/>
      <c r="H79" s="377"/>
      <c r="I79" s="740">
        <v>2</v>
      </c>
      <c r="J79" s="439">
        <f>IF(L79,I79,0)</f>
        <v>0</v>
      </c>
      <c r="L79" s="221" t="b">
        <v>0</v>
      </c>
    </row>
    <row r="80" spans="1:12" ht="16.5" customHeight="1">
      <c r="B80" s="279"/>
      <c r="C80" s="297"/>
      <c r="D80" s="731"/>
      <c r="E80" s="1384" t="s">
        <v>716</v>
      </c>
      <c r="F80" s="1384"/>
      <c r="G80" s="1384"/>
      <c r="H80" s="378"/>
      <c r="I80" s="726"/>
      <c r="J80" s="226"/>
    </row>
    <row r="81" spans="1:12" ht="27" customHeight="1">
      <c r="A81" s="253"/>
      <c r="B81" s="292"/>
      <c r="C81" s="295"/>
      <c r="D81" s="732"/>
      <c r="E81" s="1382" t="s">
        <v>733</v>
      </c>
      <c r="F81" s="1382"/>
      <c r="G81" s="1382"/>
      <c r="H81" s="1382"/>
      <c r="I81" s="728"/>
      <c r="J81" s="226"/>
    </row>
    <row r="82" spans="1:12" ht="16.5" customHeight="1">
      <c r="B82" s="1124"/>
      <c r="C82" s="1122"/>
      <c r="D82" s="1123"/>
      <c r="E82" s="1380" t="s">
        <v>979</v>
      </c>
      <c r="F82" s="1381"/>
      <c r="G82" s="1381"/>
      <c r="H82" s="1381"/>
      <c r="I82" s="1144"/>
      <c r="J82" s="428">
        <f>IF(L82,IF(AND($L$14,$M$14),I82+10,I82),0)</f>
        <v>0</v>
      </c>
      <c r="L82" s="227" t="b">
        <f>L15</f>
        <v>0</v>
      </c>
    </row>
    <row r="83" spans="1:12" ht="16.5" customHeight="1" thickBot="1">
      <c r="B83" s="294"/>
      <c r="C83" s="295"/>
      <c r="D83" s="735"/>
      <c r="E83" s="1379"/>
      <c r="F83" s="1379"/>
      <c r="G83" s="1379"/>
      <c r="H83" s="1379"/>
      <c r="I83" s="1194"/>
      <c r="J83" s="226"/>
    </row>
    <row r="84" spans="1:12" ht="22.7" customHeight="1" thickBot="1">
      <c r="B84" s="1424" t="s">
        <v>721</v>
      </c>
      <c r="C84" s="1409"/>
      <c r="D84" s="1409"/>
      <c r="E84" s="1409"/>
      <c r="F84" s="1409"/>
      <c r="G84" s="1409"/>
      <c r="H84" s="1409"/>
      <c r="I84" s="530">
        <f>IF(Projektgrundlagen!$I$22,SUM(I62:I81),0)</f>
        <v>0</v>
      </c>
      <c r="J84" s="531">
        <f>IF(Projektgrundlagen!$I$22,SUMIF(L62:L83,TRUE,J62:J83),0)</f>
        <v>0</v>
      </c>
    </row>
    <row r="85" spans="1:12" ht="7.5" customHeight="1"/>
    <row r="86" spans="1:12" ht="22.7" customHeight="1">
      <c r="B86" s="533" t="s">
        <v>216</v>
      </c>
      <c r="C86" s="534"/>
      <c r="D86" s="534"/>
      <c r="E86" s="534"/>
      <c r="F86" s="534"/>
      <c r="G86" s="540"/>
      <c r="H86" s="540"/>
      <c r="I86" s="538"/>
      <c r="J86" s="539"/>
    </row>
    <row r="87" spans="1:12" ht="18">
      <c r="B87" s="225"/>
      <c r="C87" s="1185" t="s">
        <v>254</v>
      </c>
      <c r="D87" s="1197"/>
      <c r="E87" s="1389" t="s">
        <v>735</v>
      </c>
      <c r="F87" s="1389"/>
      <c r="G87" s="1389"/>
      <c r="H87" s="426"/>
      <c r="I87" s="725">
        <v>2</v>
      </c>
      <c r="J87" s="428">
        <f>IF(L87,I87,0)</f>
        <v>0</v>
      </c>
      <c r="L87" s="221" t="b">
        <v>0</v>
      </c>
    </row>
    <row r="88" spans="1:12" ht="57" customHeight="1">
      <c r="B88" s="279"/>
      <c r="C88" s="297"/>
      <c r="D88" s="743"/>
      <c r="E88" s="1384" t="s">
        <v>736</v>
      </c>
      <c r="F88" s="1384"/>
      <c r="G88" s="1384"/>
      <c r="H88" s="378"/>
      <c r="I88" s="726"/>
      <c r="J88" s="226"/>
    </row>
    <row r="89" spans="1:12" ht="15">
      <c r="A89" s="253"/>
      <c r="B89" s="293"/>
      <c r="C89" s="429"/>
      <c r="D89" s="742"/>
      <c r="E89" s="1162"/>
      <c r="F89" s="892"/>
      <c r="G89" s="1162"/>
      <c r="H89" s="1085"/>
      <c r="I89" s="729"/>
      <c r="J89" s="427"/>
    </row>
    <row r="90" spans="1:12" ht="18">
      <c r="B90" s="225"/>
      <c r="C90" s="1192" t="s">
        <v>257</v>
      </c>
      <c r="D90" s="1198" t="s">
        <v>10</v>
      </c>
      <c r="E90" s="1388" t="s">
        <v>737</v>
      </c>
      <c r="F90" s="1388"/>
      <c r="G90" s="1388"/>
      <c r="H90" s="377"/>
      <c r="I90" s="740">
        <v>1</v>
      </c>
      <c r="J90" s="439">
        <f>IF(L90,I90,0)</f>
        <v>0</v>
      </c>
      <c r="L90" s="221" t="b">
        <v>0</v>
      </c>
    </row>
    <row r="91" spans="1:12" ht="16.5">
      <c r="B91" s="279"/>
      <c r="C91" s="297"/>
      <c r="D91" s="731"/>
      <c r="E91" s="1384"/>
      <c r="F91" s="1384"/>
      <c r="G91" s="1384"/>
      <c r="H91" s="378"/>
      <c r="I91" s="726"/>
      <c r="J91" s="226"/>
    </row>
    <row r="92" spans="1:12" ht="18">
      <c r="B92" s="225"/>
      <c r="C92" s="1185" t="s">
        <v>258</v>
      </c>
      <c r="D92" s="1196"/>
      <c r="E92" s="1388" t="s">
        <v>738</v>
      </c>
      <c r="F92" s="1388"/>
      <c r="G92" s="1388"/>
      <c r="H92" s="426"/>
      <c r="I92" s="727">
        <v>1</v>
      </c>
      <c r="J92" s="428">
        <f>IF(L92,I92,0)</f>
        <v>0</v>
      </c>
      <c r="L92" s="221" t="b">
        <v>0</v>
      </c>
    </row>
    <row r="93" spans="1:12" ht="16.5">
      <c r="B93" s="279"/>
      <c r="C93" s="297"/>
      <c r="D93" s="731"/>
      <c r="E93" s="1384" t="s">
        <v>581</v>
      </c>
      <c r="F93" s="1384"/>
      <c r="G93" s="1384"/>
      <c r="H93" s="378"/>
      <c r="I93" s="726"/>
      <c r="J93" s="226"/>
    </row>
    <row r="94" spans="1:12" ht="27" customHeight="1" thickBot="1">
      <c r="A94" s="253"/>
      <c r="B94" s="293"/>
      <c r="C94" s="429"/>
      <c r="D94" s="733"/>
      <c r="E94" s="1390" t="s">
        <v>739</v>
      </c>
      <c r="F94" s="1390"/>
      <c r="G94" s="1390"/>
      <c r="H94" s="1390"/>
      <c r="I94" s="729"/>
      <c r="J94" s="427"/>
    </row>
    <row r="95" spans="1:12" ht="22.7" customHeight="1" thickBot="1">
      <c r="B95" s="1424" t="s">
        <v>734</v>
      </c>
      <c r="C95" s="1409"/>
      <c r="D95" s="1409"/>
      <c r="E95" s="1409"/>
      <c r="F95" s="1409"/>
      <c r="G95" s="1409"/>
      <c r="H95" s="1425"/>
      <c r="I95" s="532">
        <f>IF(Projektgrundlagen!$I$22,SUM(I87:I94),0)</f>
        <v>0</v>
      </c>
      <c r="J95" s="531">
        <f>IF(Projektgrundlagen!$I$22,SUMIF(L87:L94,TRUE,J87:J94),0)</f>
        <v>0</v>
      </c>
    </row>
    <row r="96" spans="1:12" ht="7.5" customHeight="1"/>
    <row r="97" spans="1:13" ht="22.7" customHeight="1">
      <c r="B97" s="533" t="s">
        <v>217</v>
      </c>
      <c r="C97" s="534"/>
      <c r="D97" s="534"/>
      <c r="E97" s="534"/>
      <c r="F97" s="534"/>
      <c r="G97" s="540"/>
      <c r="H97" s="540"/>
      <c r="I97" s="535"/>
      <c r="J97" s="541"/>
    </row>
    <row r="98" spans="1:13" ht="18" customHeight="1">
      <c r="B98" s="225"/>
      <c r="C98" s="1185" t="s">
        <v>254</v>
      </c>
      <c r="D98" s="1197"/>
      <c r="E98" s="1391" t="s">
        <v>348</v>
      </c>
      <c r="F98" s="1391"/>
      <c r="G98" s="1391"/>
      <c r="H98" s="426"/>
      <c r="I98" s="725">
        <v>10</v>
      </c>
      <c r="J98" s="428">
        <f>IF(L98,I98,0)</f>
        <v>0</v>
      </c>
      <c r="L98" s="221" t="b">
        <v>0</v>
      </c>
    </row>
    <row r="99" spans="1:13" ht="30" customHeight="1">
      <c r="B99" s="279"/>
      <c r="C99" s="297"/>
      <c r="D99" s="743"/>
      <c r="E99" s="1384" t="s">
        <v>741</v>
      </c>
      <c r="F99" s="1384"/>
      <c r="G99" s="1384"/>
      <c r="H99" s="378"/>
      <c r="I99" s="726"/>
      <c r="J99" s="226"/>
    </row>
    <row r="100" spans="1:13" ht="27" customHeight="1">
      <c r="A100" s="253"/>
      <c r="B100" s="292"/>
      <c r="C100" s="254"/>
      <c r="D100" s="732"/>
      <c r="E100" s="1382" t="s">
        <v>742</v>
      </c>
      <c r="F100" s="1382"/>
      <c r="G100" s="1382"/>
      <c r="H100" s="1382"/>
      <c r="I100" s="745"/>
      <c r="J100" s="298"/>
    </row>
    <row r="101" spans="1:13" ht="52.15" customHeight="1">
      <c r="A101" s="253"/>
      <c r="B101" s="292"/>
      <c r="C101" s="254"/>
      <c r="D101" s="732"/>
      <c r="E101" s="1382" t="s">
        <v>743</v>
      </c>
      <c r="F101" s="1382"/>
      <c r="G101" s="1382"/>
      <c r="H101" s="1383"/>
      <c r="I101" s="745"/>
      <c r="J101" s="298"/>
    </row>
    <row r="102" spans="1:13" ht="18">
      <c r="B102" s="225"/>
      <c r="C102" s="1185" t="s">
        <v>257</v>
      </c>
      <c r="D102" s="1196"/>
      <c r="E102" s="1388" t="s">
        <v>744</v>
      </c>
      <c r="F102" s="1388"/>
      <c r="G102" s="1388"/>
      <c r="H102" s="426"/>
      <c r="I102" s="727">
        <v>5</v>
      </c>
      <c r="J102" s="428">
        <f>IF(L102,I102,0)</f>
        <v>0</v>
      </c>
      <c r="L102" s="221" t="b">
        <v>0</v>
      </c>
    </row>
    <row r="103" spans="1:13" ht="16.5">
      <c r="B103" s="279"/>
      <c r="C103" s="297"/>
      <c r="D103" s="743"/>
      <c r="E103" s="1384" t="s">
        <v>745</v>
      </c>
      <c r="F103" s="1384"/>
      <c r="G103" s="1384"/>
      <c r="H103" s="378"/>
      <c r="I103" s="726"/>
      <c r="J103" s="226"/>
    </row>
    <row r="104" spans="1:13" ht="27" customHeight="1">
      <c r="A104" s="253"/>
      <c r="B104" s="292"/>
      <c r="C104" s="254"/>
      <c r="D104" s="732"/>
      <c r="E104" s="1382" t="s">
        <v>1000</v>
      </c>
      <c r="F104" s="1382"/>
      <c r="G104" s="1382"/>
      <c r="H104" s="1382"/>
      <c r="I104" s="745"/>
      <c r="J104" s="298"/>
    </row>
    <row r="105" spans="1:13" ht="18">
      <c r="B105" s="225"/>
      <c r="C105" s="1185" t="s">
        <v>258</v>
      </c>
      <c r="D105" s="1196"/>
      <c r="E105" s="1388" t="s">
        <v>746</v>
      </c>
      <c r="F105" s="1388"/>
      <c r="G105" s="1388"/>
      <c r="H105" s="426"/>
      <c r="I105" s="727">
        <v>2</v>
      </c>
      <c r="J105" s="428">
        <f>IF(L105,I105,0)</f>
        <v>0</v>
      </c>
      <c r="L105" s="221" t="b">
        <v>0</v>
      </c>
    </row>
    <row r="106" spans="1:13" ht="16.5">
      <c r="B106" s="279"/>
      <c r="C106" s="297"/>
      <c r="D106" s="743"/>
      <c r="E106" s="1384" t="s">
        <v>441</v>
      </c>
      <c r="F106" s="1384"/>
      <c r="G106" s="1384"/>
      <c r="H106" s="378"/>
      <c r="I106" s="726"/>
      <c r="J106" s="226"/>
    </row>
    <row r="107" spans="1:13" ht="27" customHeight="1">
      <c r="A107" s="253"/>
      <c r="B107" s="293"/>
      <c r="C107" s="254"/>
      <c r="D107" s="732"/>
      <c r="E107" s="1385" t="s">
        <v>747</v>
      </c>
      <c r="F107" s="1382"/>
      <c r="G107" s="1382"/>
      <c r="H107" s="1382"/>
      <c r="I107" s="745"/>
      <c r="J107" s="298"/>
    </row>
    <row r="108" spans="1:13" ht="18">
      <c r="B108" s="225"/>
      <c r="C108" s="1185" t="s">
        <v>259</v>
      </c>
      <c r="D108" s="1196"/>
      <c r="E108" s="1388" t="s">
        <v>748</v>
      </c>
      <c r="F108" s="1388"/>
      <c r="G108" s="1388"/>
      <c r="H108" s="426"/>
      <c r="I108" s="727">
        <v>6</v>
      </c>
      <c r="J108" s="428">
        <f>IF(L108,I108,0)</f>
        <v>0</v>
      </c>
      <c r="L108" s="221" t="b">
        <v>0</v>
      </c>
    </row>
    <row r="109" spans="1:13" s="95" customFormat="1" ht="87" customHeight="1">
      <c r="A109" s="525"/>
      <c r="B109" s="192"/>
      <c r="C109" s="297"/>
      <c r="D109" s="743"/>
      <c r="E109" s="1384" t="s">
        <v>749</v>
      </c>
      <c r="F109" s="1384"/>
      <c r="G109" s="1384"/>
      <c r="H109" s="378"/>
      <c r="I109" s="726"/>
      <c r="J109" s="226"/>
      <c r="L109" s="96"/>
      <c r="M109" s="167"/>
    </row>
    <row r="110" spans="1:13" ht="39" customHeight="1">
      <c r="A110" s="253"/>
      <c r="B110" s="292"/>
      <c r="C110" s="254"/>
      <c r="D110" s="732"/>
      <c r="E110" s="1385" t="s">
        <v>750</v>
      </c>
      <c r="F110" s="1382"/>
      <c r="G110" s="1382"/>
      <c r="H110" s="1382"/>
      <c r="I110" s="745"/>
      <c r="J110" s="298"/>
    </row>
    <row r="111" spans="1:13" ht="39" customHeight="1">
      <c r="A111" s="253"/>
      <c r="B111" s="292"/>
      <c r="C111" s="254"/>
      <c r="D111" s="732"/>
      <c r="E111" s="1385" t="s">
        <v>751</v>
      </c>
      <c r="F111" s="1382"/>
      <c r="G111" s="1382"/>
      <c r="H111" s="1382"/>
      <c r="I111" s="745"/>
      <c r="J111" s="298"/>
    </row>
    <row r="112" spans="1:13" ht="18">
      <c r="B112" s="225"/>
      <c r="C112" s="1185" t="s">
        <v>260</v>
      </c>
      <c r="D112" s="1196"/>
      <c r="E112" s="1388" t="s">
        <v>592</v>
      </c>
      <c r="F112" s="1388"/>
      <c r="G112" s="1388"/>
      <c r="H112" s="426"/>
      <c r="I112" s="727">
        <v>1</v>
      </c>
      <c r="J112" s="428">
        <f>IF(L112,I112,0)</f>
        <v>0</v>
      </c>
      <c r="L112" s="221" t="b">
        <v>0</v>
      </c>
    </row>
    <row r="113" spans="1:13" ht="16.5">
      <c r="B113" s="279"/>
      <c r="C113" s="297"/>
      <c r="D113" s="743"/>
      <c r="E113" s="1384"/>
      <c r="F113" s="1384"/>
      <c r="G113" s="1384"/>
      <c r="H113" s="378"/>
      <c r="I113" s="726"/>
      <c r="J113" s="226"/>
    </row>
    <row r="114" spans="1:13" ht="15">
      <c r="A114" s="253"/>
      <c r="B114" s="293"/>
      <c r="C114" s="254"/>
      <c r="D114" s="732"/>
      <c r="E114" s="1385" t="s">
        <v>752</v>
      </c>
      <c r="F114" s="1382"/>
      <c r="G114" s="1382"/>
      <c r="H114" s="1382"/>
      <c r="I114" s="745"/>
      <c r="J114" s="298"/>
    </row>
    <row r="115" spans="1:13" ht="18">
      <c r="B115" s="225"/>
      <c r="C115" s="1185" t="s">
        <v>261</v>
      </c>
      <c r="D115" s="1196"/>
      <c r="E115" s="1388" t="s">
        <v>753</v>
      </c>
      <c r="F115" s="1388"/>
      <c r="G115" s="1388"/>
      <c r="H115" s="426"/>
      <c r="I115" s="727">
        <v>1</v>
      </c>
      <c r="J115" s="428">
        <f>IF(L115,I115,0)</f>
        <v>0</v>
      </c>
      <c r="L115" s="221" t="b">
        <v>0</v>
      </c>
    </row>
    <row r="116" spans="1:13" s="95" customFormat="1" ht="16.5" customHeight="1">
      <c r="A116" s="525"/>
      <c r="B116" s="192"/>
      <c r="C116" s="297"/>
      <c r="D116" s="743"/>
      <c r="E116" s="1384"/>
      <c r="F116" s="1384"/>
      <c r="G116" s="1384"/>
      <c r="H116" s="378"/>
      <c r="I116" s="726"/>
      <c r="J116" s="226"/>
      <c r="L116" s="96"/>
      <c r="M116" s="167"/>
    </row>
    <row r="117" spans="1:13" ht="27" customHeight="1" thickBot="1">
      <c r="A117" s="253"/>
      <c r="B117" s="292"/>
      <c r="C117" s="254"/>
      <c r="D117" s="732"/>
      <c r="E117" s="1385" t="s">
        <v>1001</v>
      </c>
      <c r="F117" s="1382"/>
      <c r="G117" s="1382"/>
      <c r="H117" s="1382"/>
      <c r="I117" s="745"/>
      <c r="J117" s="298"/>
    </row>
    <row r="118" spans="1:13" ht="22.7" customHeight="1" thickBot="1">
      <c r="B118" s="1424" t="s">
        <v>740</v>
      </c>
      <c r="C118" s="1409"/>
      <c r="D118" s="1409"/>
      <c r="E118" s="1409"/>
      <c r="F118" s="1409"/>
      <c r="G118" s="1409"/>
      <c r="H118" s="1425"/>
      <c r="I118" s="530">
        <f>IF(Projektgrundlagen!$I$22,SUM(I98:I117),0)</f>
        <v>0</v>
      </c>
      <c r="J118" s="531">
        <f>IF(Projektgrundlagen!$I$22,SUMIF(L98:L117,TRUE,J98:J117),0)</f>
        <v>0</v>
      </c>
    </row>
    <row r="119" spans="1:13" ht="7.5" customHeight="1"/>
    <row r="120" spans="1:13" s="231" customFormat="1" ht="22.7" customHeight="1">
      <c r="A120" s="527"/>
      <c r="B120" s="533" t="s">
        <v>218</v>
      </c>
      <c r="C120" s="534"/>
      <c r="D120" s="534"/>
      <c r="E120" s="534"/>
      <c r="F120" s="534"/>
      <c r="G120" s="542"/>
      <c r="H120" s="542"/>
      <c r="I120" s="543"/>
      <c r="J120" s="544"/>
      <c r="L120" s="232"/>
    </row>
    <row r="121" spans="1:13" ht="18">
      <c r="B121" s="225"/>
      <c r="C121" s="1185" t="s">
        <v>254</v>
      </c>
      <c r="D121" s="1197"/>
      <c r="E121" s="1389" t="s">
        <v>755</v>
      </c>
      <c r="F121" s="1389"/>
      <c r="G121" s="1389"/>
      <c r="H121" s="426"/>
      <c r="I121" s="725">
        <v>2</v>
      </c>
      <c r="J121" s="428">
        <f>IF(L121,I121,0)</f>
        <v>0</v>
      </c>
      <c r="L121" s="221" t="b">
        <v>0</v>
      </c>
    </row>
    <row r="122" spans="1:13" ht="16.5" customHeight="1">
      <c r="B122" s="279"/>
      <c r="C122" s="297"/>
      <c r="D122" s="743"/>
      <c r="E122" s="1384"/>
      <c r="F122" s="1384"/>
      <c r="G122" s="1384"/>
      <c r="H122" s="378"/>
      <c r="I122" s="726"/>
      <c r="J122" s="226"/>
    </row>
    <row r="123" spans="1:13" ht="66" customHeight="1">
      <c r="A123" s="253"/>
      <c r="B123" s="292"/>
      <c r="C123" s="254"/>
      <c r="D123" s="732"/>
      <c r="E123" s="1385" t="s">
        <v>756</v>
      </c>
      <c r="F123" s="1382"/>
      <c r="G123" s="1382"/>
      <c r="H123" s="1382"/>
      <c r="I123" s="745"/>
      <c r="J123" s="298"/>
    </row>
    <row r="124" spans="1:13" ht="27.6" customHeight="1">
      <c r="A124" s="253"/>
      <c r="B124" s="292"/>
      <c r="C124" s="254"/>
      <c r="D124" s="732"/>
      <c r="E124" s="1385" t="s">
        <v>1002</v>
      </c>
      <c r="F124" s="1382"/>
      <c r="G124" s="1382"/>
      <c r="H124" s="1382"/>
      <c r="I124" s="745"/>
      <c r="J124" s="298"/>
    </row>
    <row r="125" spans="1:13" ht="75" customHeight="1">
      <c r="A125" s="253"/>
      <c r="B125" s="292"/>
      <c r="C125" s="254"/>
      <c r="D125" s="732"/>
      <c r="E125" s="1385" t="s">
        <v>1003</v>
      </c>
      <c r="F125" s="1382"/>
      <c r="G125" s="1382"/>
      <c r="H125" s="1382"/>
      <c r="I125" s="745"/>
      <c r="J125" s="298"/>
    </row>
    <row r="126" spans="1:13" ht="18">
      <c r="B126" s="225"/>
      <c r="C126" s="1185" t="s">
        <v>257</v>
      </c>
      <c r="D126" s="1196" t="s">
        <v>10</v>
      </c>
      <c r="E126" s="1388" t="s">
        <v>604</v>
      </c>
      <c r="F126" s="1388"/>
      <c r="G126" s="1388"/>
      <c r="H126" s="426"/>
      <c r="I126" s="727">
        <v>1.5</v>
      </c>
      <c r="J126" s="428">
        <f>IF(L126,I126,0)</f>
        <v>0</v>
      </c>
      <c r="L126" s="221" t="b">
        <v>0</v>
      </c>
    </row>
    <row r="127" spans="1:13" ht="16.5">
      <c r="B127" s="279"/>
      <c r="C127" s="297"/>
      <c r="D127" s="743"/>
      <c r="E127" s="1384" t="s">
        <v>757</v>
      </c>
      <c r="F127" s="1384"/>
      <c r="G127" s="1384"/>
      <c r="H127" s="378"/>
      <c r="I127" s="726"/>
      <c r="J127" s="226"/>
    </row>
    <row r="128" spans="1:13" ht="15">
      <c r="A128" s="253"/>
      <c r="B128" s="292"/>
      <c r="C128" s="254"/>
      <c r="D128" s="732"/>
      <c r="E128" s="1162"/>
      <c r="F128" s="892"/>
      <c r="G128" s="1162"/>
      <c r="H128" s="1162"/>
      <c r="I128" s="745"/>
      <c r="J128" s="298"/>
    </row>
    <row r="129" spans="1:13" ht="18">
      <c r="B129" s="225"/>
      <c r="C129" s="1185" t="s">
        <v>258</v>
      </c>
      <c r="D129" s="1196"/>
      <c r="E129" s="1388" t="s">
        <v>758</v>
      </c>
      <c r="F129" s="1388"/>
      <c r="G129" s="1388"/>
      <c r="H129" s="426"/>
      <c r="I129" s="727">
        <v>0.5</v>
      </c>
      <c r="J129" s="428">
        <f>IF(L129,I129,0)</f>
        <v>0</v>
      </c>
      <c r="L129" s="221" t="b">
        <v>0</v>
      </c>
    </row>
    <row r="130" spans="1:13" ht="16.5" customHeight="1">
      <c r="B130" s="279"/>
      <c r="C130" s="297"/>
      <c r="D130" s="746"/>
      <c r="E130" s="1384" t="s">
        <v>759</v>
      </c>
      <c r="F130" s="1384"/>
      <c r="G130" s="1384"/>
      <c r="H130" s="378"/>
      <c r="I130" s="726"/>
      <c r="J130" s="226"/>
    </row>
    <row r="131" spans="1:13" ht="15">
      <c r="A131" s="253"/>
      <c r="B131" s="292"/>
      <c r="C131" s="254"/>
      <c r="D131" s="732"/>
      <c r="E131" s="1385" t="s">
        <v>760</v>
      </c>
      <c r="F131" s="1382"/>
      <c r="G131" s="1382"/>
      <c r="H131" s="1382"/>
      <c r="I131" s="745"/>
      <c r="J131" s="298"/>
    </row>
    <row r="132" spans="1:13" ht="18">
      <c r="B132" s="225"/>
      <c r="C132" s="1185" t="s">
        <v>259</v>
      </c>
      <c r="D132" s="1196"/>
      <c r="E132" s="1388" t="s">
        <v>761</v>
      </c>
      <c r="F132" s="1388"/>
      <c r="G132" s="1388"/>
      <c r="H132" s="426"/>
      <c r="I132" s="727">
        <v>1</v>
      </c>
      <c r="J132" s="428">
        <f>IF(L132,I132,0)</f>
        <v>0</v>
      </c>
      <c r="L132" s="221" t="b">
        <v>0</v>
      </c>
    </row>
    <row r="133" spans="1:13" s="95" customFormat="1" ht="16.5" customHeight="1">
      <c r="A133" s="525"/>
      <c r="B133" s="192"/>
      <c r="C133" s="297"/>
      <c r="D133" s="743"/>
      <c r="E133" s="1384" t="s">
        <v>762</v>
      </c>
      <c r="F133" s="1384"/>
      <c r="G133" s="1384"/>
      <c r="H133" s="378"/>
      <c r="I133" s="726"/>
      <c r="J133" s="226"/>
      <c r="L133" s="96"/>
      <c r="M133" s="167"/>
    </row>
    <row r="134" spans="1:13" ht="15">
      <c r="A134" s="253"/>
      <c r="B134" s="292"/>
      <c r="C134" s="254"/>
      <c r="D134" s="732"/>
      <c r="E134" s="1160"/>
      <c r="F134" s="892"/>
      <c r="G134" s="1160"/>
      <c r="H134" s="1160"/>
      <c r="I134" s="745"/>
      <c r="J134" s="298"/>
    </row>
    <row r="135" spans="1:13" ht="18" customHeight="1">
      <c r="B135" s="225"/>
      <c r="C135" s="1185" t="s">
        <v>260</v>
      </c>
      <c r="D135" s="1196"/>
      <c r="E135" s="1421" t="s">
        <v>763</v>
      </c>
      <c r="F135" s="1421"/>
      <c r="G135" s="1421"/>
      <c r="H135" s="426"/>
      <c r="I135" s="727">
        <v>1</v>
      </c>
      <c r="J135" s="428">
        <f>IF(L135,I135,0)</f>
        <v>0</v>
      </c>
      <c r="L135" s="221" t="b">
        <v>0</v>
      </c>
    </row>
    <row r="136" spans="1:13" ht="16.5" customHeight="1">
      <c r="B136" s="279"/>
      <c r="C136" s="297"/>
      <c r="D136" s="743"/>
      <c r="E136" s="1384" t="s">
        <v>597</v>
      </c>
      <c r="F136" s="1384"/>
      <c r="G136" s="1384"/>
      <c r="H136" s="378"/>
      <c r="I136" s="726"/>
      <c r="J136" s="226"/>
    </row>
    <row r="137" spans="1:13" ht="15">
      <c r="A137" s="253"/>
      <c r="B137" s="292"/>
      <c r="C137" s="254"/>
      <c r="D137" s="732"/>
      <c r="E137" s="1382" t="s">
        <v>764</v>
      </c>
      <c r="F137" s="1382"/>
      <c r="G137" s="1382"/>
      <c r="H137" s="1382"/>
      <c r="I137" s="745"/>
      <c r="J137" s="298"/>
    </row>
    <row r="138" spans="1:13" ht="18">
      <c r="B138" s="225"/>
      <c r="C138" s="1185" t="s">
        <v>261</v>
      </c>
      <c r="D138" s="1196"/>
      <c r="E138" s="1388" t="s">
        <v>766</v>
      </c>
      <c r="F138" s="1388"/>
      <c r="G138" s="1388"/>
      <c r="H138" s="426"/>
      <c r="I138" s="727">
        <v>0.5</v>
      </c>
      <c r="J138" s="428">
        <f>IF(L138,I138,0)</f>
        <v>0</v>
      </c>
      <c r="L138" s="221" t="b">
        <v>0</v>
      </c>
    </row>
    <row r="139" spans="1:13" ht="16.5" customHeight="1">
      <c r="B139" s="279"/>
      <c r="C139" s="297"/>
      <c r="D139" s="743"/>
      <c r="E139" s="1384" t="s">
        <v>765</v>
      </c>
      <c r="F139" s="1384"/>
      <c r="G139" s="1384"/>
      <c r="H139" s="378"/>
      <c r="I139" s="726"/>
      <c r="J139" s="226"/>
    </row>
    <row r="140" spans="1:13" ht="27" customHeight="1">
      <c r="A140" s="253"/>
      <c r="B140" s="293"/>
      <c r="C140" s="430"/>
      <c r="D140" s="733"/>
      <c r="E140" s="1386" t="s">
        <v>767</v>
      </c>
      <c r="F140" s="1390"/>
      <c r="G140" s="1390"/>
      <c r="H140" s="1390"/>
      <c r="I140" s="958"/>
      <c r="J140" s="440"/>
    </row>
    <row r="141" spans="1:13" ht="18">
      <c r="B141" s="225"/>
      <c r="C141" s="1185" t="s">
        <v>262</v>
      </c>
      <c r="D141" s="1196"/>
      <c r="E141" s="1388" t="s">
        <v>768</v>
      </c>
      <c r="F141" s="1388"/>
      <c r="G141" s="1388"/>
      <c r="H141" s="426"/>
      <c r="I141" s="727">
        <v>0.5</v>
      </c>
      <c r="J141" s="428">
        <f>IF(L141,I141-0.1,0)</f>
        <v>0</v>
      </c>
      <c r="L141" s="221" t="b">
        <v>0</v>
      </c>
    </row>
    <row r="142" spans="1:13" s="95" customFormat="1" ht="16.5" customHeight="1">
      <c r="A142" s="525"/>
      <c r="B142" s="192"/>
      <c r="C142" s="297"/>
      <c r="D142" s="743"/>
      <c r="E142" s="1384"/>
      <c r="F142" s="1384"/>
      <c r="G142" s="1384"/>
      <c r="H142" s="378"/>
      <c r="I142" s="726"/>
      <c r="J142" s="226"/>
      <c r="L142" s="96"/>
      <c r="M142" s="167"/>
    </row>
    <row r="143" spans="1:13" ht="16.5" customHeight="1">
      <c r="B143" s="294"/>
      <c r="C143" s="295"/>
      <c r="D143" s="735"/>
      <c r="E143" s="1379" t="s">
        <v>769</v>
      </c>
      <c r="F143" s="1379"/>
      <c r="G143" s="1379"/>
      <c r="H143" s="1379"/>
      <c r="I143" s="1194"/>
      <c r="J143" s="226"/>
    </row>
    <row r="144" spans="1:13" ht="39" customHeight="1" thickBot="1">
      <c r="A144" s="253"/>
      <c r="B144" s="292"/>
      <c r="C144" s="295"/>
      <c r="D144" s="747"/>
      <c r="E144" s="1422" t="s">
        <v>770</v>
      </c>
      <c r="F144" s="1422"/>
      <c r="G144" s="1422"/>
      <c r="H144" s="1422"/>
      <c r="I144" s="730"/>
      <c r="J144" s="226"/>
    </row>
    <row r="145" spans="1:13" ht="22.7" customHeight="1" thickBot="1">
      <c r="B145" s="1424" t="s">
        <v>754</v>
      </c>
      <c r="C145" s="1409"/>
      <c r="D145" s="1409"/>
      <c r="E145" s="1409"/>
      <c r="F145" s="1409"/>
      <c r="G145" s="1409"/>
      <c r="H145" s="1425"/>
      <c r="I145" s="530">
        <f>IF(Projektgrundlagen!$I$22,SUM(I121:I144),0)</f>
        <v>0</v>
      </c>
      <c r="J145" s="531">
        <f>IF(Projektgrundlagen!$I$22,SUMIF(L121:L144,TRUE,J121:J144),0)</f>
        <v>0</v>
      </c>
    </row>
    <row r="146" spans="1:13" ht="7.5" customHeight="1"/>
    <row r="147" spans="1:13" ht="22.7" customHeight="1">
      <c r="B147" s="533" t="s">
        <v>219</v>
      </c>
      <c r="C147" s="534"/>
      <c r="D147" s="534"/>
      <c r="E147" s="534"/>
      <c r="F147" s="534"/>
      <c r="G147" s="540"/>
      <c r="H147" s="540"/>
      <c r="I147" s="535"/>
      <c r="J147" s="541"/>
    </row>
    <row r="148" spans="1:13" ht="18">
      <c r="B148" s="233"/>
      <c r="C148" s="1185" t="s">
        <v>254</v>
      </c>
      <c r="D148" s="1197"/>
      <c r="E148" s="1389" t="s">
        <v>773</v>
      </c>
      <c r="F148" s="1389"/>
      <c r="G148" s="1389"/>
      <c r="H148" s="426"/>
      <c r="I148" s="725">
        <v>0.5</v>
      </c>
      <c r="J148" s="428">
        <f>IF(L148,I148-0.5,0)</f>
        <v>0</v>
      </c>
      <c r="L148" s="227" t="b">
        <v>0</v>
      </c>
    </row>
    <row r="149" spans="1:13" s="95" customFormat="1" ht="16.5" customHeight="1">
      <c r="A149" s="525"/>
      <c r="B149" s="192"/>
      <c r="C149" s="297"/>
      <c r="D149" s="743"/>
      <c r="E149" s="1384"/>
      <c r="F149" s="1384"/>
      <c r="G149" s="1384"/>
      <c r="H149" s="378"/>
      <c r="I149" s="726"/>
      <c r="J149" s="226"/>
      <c r="L149" s="96"/>
      <c r="M149" s="167"/>
    </row>
    <row r="150" spans="1:13" ht="16.5" customHeight="1">
      <c r="B150" s="292"/>
      <c r="C150" s="295"/>
      <c r="D150" s="735"/>
      <c r="E150" s="1159" t="s">
        <v>772</v>
      </c>
      <c r="F150" s="1159"/>
      <c r="G150" s="1159"/>
      <c r="H150" s="1159"/>
      <c r="I150" s="726"/>
      <c r="J150" s="226"/>
    </row>
    <row r="151" spans="1:13" ht="50.45" customHeight="1">
      <c r="A151" s="253"/>
      <c r="B151" s="293"/>
      <c r="C151" s="429"/>
      <c r="D151" s="748"/>
      <c r="E151" s="1428" t="s">
        <v>774</v>
      </c>
      <c r="F151" s="1428"/>
      <c r="G151" s="1428"/>
      <c r="H151" s="1428"/>
      <c r="I151" s="729"/>
      <c r="J151" s="427"/>
    </row>
    <row r="152" spans="1:13" ht="18">
      <c r="B152" s="225"/>
      <c r="C152" s="1192" t="s">
        <v>257</v>
      </c>
      <c r="D152" s="1198"/>
      <c r="E152" s="1388" t="s">
        <v>775</v>
      </c>
      <c r="F152" s="1388"/>
      <c r="G152" s="1388"/>
      <c r="H152" s="377"/>
      <c r="I152" s="740">
        <v>0.5</v>
      </c>
      <c r="J152" s="439">
        <f>IF(L152,I152-0.2,0)</f>
        <v>0</v>
      </c>
      <c r="L152" s="221" t="b">
        <v>0</v>
      </c>
    </row>
    <row r="153" spans="1:13" s="95" customFormat="1" ht="43.9" customHeight="1">
      <c r="A153" s="525"/>
      <c r="B153" s="192"/>
      <c r="C153" s="297"/>
      <c r="D153" s="743"/>
      <c r="E153" s="1384" t="s">
        <v>983</v>
      </c>
      <c r="F153" s="1384"/>
      <c r="G153" s="1384"/>
      <c r="H153" s="378"/>
      <c r="I153" s="726"/>
      <c r="J153" s="226"/>
      <c r="L153" s="96"/>
      <c r="M153" s="167"/>
    </row>
    <row r="154" spans="1:13" ht="27.75" customHeight="1">
      <c r="B154" s="292"/>
      <c r="C154" s="295"/>
      <c r="D154" s="749"/>
      <c r="E154" s="1423" t="s">
        <v>776</v>
      </c>
      <c r="F154" s="1379"/>
      <c r="G154" s="1379"/>
      <c r="H154" s="1379"/>
      <c r="I154" s="753"/>
      <c r="J154" s="226"/>
    </row>
    <row r="155" spans="1:13" ht="49.15" customHeight="1">
      <c r="A155" s="253"/>
      <c r="B155" s="292"/>
      <c r="C155" s="295"/>
      <c r="D155" s="750"/>
      <c r="E155" s="1385" t="s">
        <v>777</v>
      </c>
      <c r="F155" s="1382"/>
      <c r="G155" s="1382"/>
      <c r="H155" s="1382"/>
      <c r="I155" s="726"/>
      <c r="J155" s="226"/>
    </row>
    <row r="156" spans="1:13" ht="29.45" customHeight="1">
      <c r="A156" s="253"/>
      <c r="B156" s="293"/>
      <c r="C156" s="429"/>
      <c r="D156" s="751"/>
      <c r="E156" s="1386" t="s">
        <v>778</v>
      </c>
      <c r="F156" s="1386"/>
      <c r="G156" s="1386"/>
      <c r="H156" s="1386"/>
      <c r="I156" s="729"/>
      <c r="J156" s="427"/>
    </row>
    <row r="157" spans="1:13" ht="18">
      <c r="B157" s="225"/>
      <c r="C157" s="1192" t="s">
        <v>258</v>
      </c>
      <c r="D157" s="1198"/>
      <c r="E157" s="1388" t="s">
        <v>984</v>
      </c>
      <c r="F157" s="1388"/>
      <c r="G157" s="1388"/>
      <c r="H157" s="377"/>
      <c r="I157" s="740">
        <v>0.3</v>
      </c>
      <c r="J157" s="439">
        <f>IF(L157,I157-0.2,0)</f>
        <v>0</v>
      </c>
      <c r="L157" s="221" t="b">
        <v>0</v>
      </c>
    </row>
    <row r="158" spans="1:13" ht="16.5" customHeight="1">
      <c r="B158" s="279"/>
      <c r="C158" s="297"/>
      <c r="D158" s="743"/>
      <c r="E158" s="1384"/>
      <c r="F158" s="1384"/>
      <c r="G158" s="1384"/>
      <c r="H158" s="378"/>
      <c r="I158" s="726"/>
      <c r="J158" s="226"/>
    </row>
    <row r="159" spans="1:13" ht="27.75" customHeight="1">
      <c r="B159" s="292"/>
      <c r="C159" s="295"/>
      <c r="D159" s="749"/>
      <c r="E159" s="1423" t="s">
        <v>779</v>
      </c>
      <c r="F159" s="1379"/>
      <c r="G159" s="1379"/>
      <c r="H159" s="1379"/>
      <c r="I159" s="753"/>
      <c r="J159" s="226"/>
    </row>
    <row r="160" spans="1:13" ht="15">
      <c r="A160" s="253"/>
      <c r="B160" s="293"/>
      <c r="C160" s="429"/>
      <c r="D160" s="751"/>
      <c r="E160" s="1386" t="s">
        <v>780</v>
      </c>
      <c r="F160" s="1386"/>
      <c r="G160" s="1386"/>
      <c r="H160" s="1386"/>
      <c r="I160" s="729"/>
      <c r="J160" s="427"/>
    </row>
    <row r="161" spans="1:13" ht="18">
      <c r="B161" s="225"/>
      <c r="C161" s="1192" t="s">
        <v>259</v>
      </c>
      <c r="D161" s="1198"/>
      <c r="E161" s="1388" t="s">
        <v>781</v>
      </c>
      <c r="F161" s="1388"/>
      <c r="G161" s="1388"/>
      <c r="H161" s="377"/>
      <c r="I161" s="740">
        <v>0.5</v>
      </c>
      <c r="J161" s="439">
        <f>IF(L161,I161,0)</f>
        <v>0</v>
      </c>
      <c r="L161" s="221" t="b">
        <v>0</v>
      </c>
    </row>
    <row r="162" spans="1:13" s="95" customFormat="1" ht="16.5" customHeight="1">
      <c r="A162" s="525"/>
      <c r="B162" s="192"/>
      <c r="C162" s="297"/>
      <c r="D162" s="743"/>
      <c r="E162" s="1384"/>
      <c r="F162" s="1384"/>
      <c r="G162" s="1384"/>
      <c r="H162" s="378"/>
      <c r="I162" s="726"/>
      <c r="J162" s="226"/>
      <c r="L162" s="96"/>
      <c r="M162" s="167"/>
    </row>
    <row r="163" spans="1:13" ht="15">
      <c r="A163" s="253"/>
      <c r="B163" s="292"/>
      <c r="C163" s="295"/>
      <c r="D163" s="750"/>
      <c r="E163" s="1385" t="s">
        <v>220</v>
      </c>
      <c r="F163" s="1385"/>
      <c r="G163" s="1385"/>
      <c r="H163" s="1385"/>
      <c r="I163" s="728"/>
      <c r="J163" s="226"/>
    </row>
    <row r="164" spans="1:13" ht="18">
      <c r="B164" s="225"/>
      <c r="C164" s="1185" t="s">
        <v>260</v>
      </c>
      <c r="D164" s="1196"/>
      <c r="E164" s="1388" t="s">
        <v>981</v>
      </c>
      <c r="F164" s="1388"/>
      <c r="G164" s="1388"/>
      <c r="H164" s="426"/>
      <c r="I164" s="727">
        <v>0.5</v>
      </c>
      <c r="J164" s="428">
        <f>IF(L164,I164-0.1,0)</f>
        <v>0</v>
      </c>
      <c r="L164" s="221" t="b">
        <v>0</v>
      </c>
    </row>
    <row r="165" spans="1:13" s="95" customFormat="1" ht="16.5" customHeight="1">
      <c r="A165" s="525"/>
      <c r="B165" s="192"/>
      <c r="C165" s="297"/>
      <c r="D165" s="743"/>
      <c r="E165" s="1384"/>
      <c r="F165" s="1384"/>
      <c r="G165" s="1384"/>
      <c r="H165" s="378"/>
      <c r="I165" s="726"/>
      <c r="J165" s="226"/>
      <c r="L165" s="96"/>
      <c r="M165" s="167"/>
    </row>
    <row r="166" spans="1:13" ht="27.75" customHeight="1">
      <c r="B166" s="292"/>
      <c r="C166" s="295"/>
      <c r="D166" s="749"/>
      <c r="E166" s="1423" t="s">
        <v>783</v>
      </c>
      <c r="F166" s="1379"/>
      <c r="G166" s="1379"/>
      <c r="H166" s="1379"/>
      <c r="I166" s="753"/>
      <c r="J166" s="226"/>
    </row>
    <row r="167" spans="1:13" ht="15">
      <c r="A167" s="253"/>
      <c r="B167" s="293"/>
      <c r="C167" s="429"/>
      <c r="D167" s="752"/>
      <c r="E167" s="1386" t="s">
        <v>782</v>
      </c>
      <c r="F167" s="1386"/>
      <c r="G167" s="1386"/>
      <c r="H167" s="1386"/>
      <c r="I167" s="729"/>
      <c r="J167" s="427"/>
    </row>
    <row r="168" spans="1:13" ht="18">
      <c r="B168" s="225"/>
      <c r="C168" s="1185" t="s">
        <v>261</v>
      </c>
      <c r="D168" s="1198"/>
      <c r="E168" s="1388" t="s">
        <v>784</v>
      </c>
      <c r="F168" s="1388"/>
      <c r="G168" s="1388"/>
      <c r="H168" s="426"/>
      <c r="I168" s="727">
        <v>0.5</v>
      </c>
      <c r="J168" s="428">
        <f>IF(L168,I168,0)</f>
        <v>0</v>
      </c>
      <c r="L168" s="221" t="b">
        <v>0</v>
      </c>
    </row>
    <row r="169" spans="1:13" s="95" customFormat="1" ht="30" customHeight="1">
      <c r="A169" s="525"/>
      <c r="B169" s="192"/>
      <c r="C169" s="297"/>
      <c r="D169" s="743"/>
      <c r="E169" s="1384" t="s">
        <v>785</v>
      </c>
      <c r="F169" s="1384"/>
      <c r="G169" s="1384"/>
      <c r="H169" s="378"/>
      <c r="I169" s="726"/>
      <c r="J169" s="226"/>
      <c r="L169" s="96"/>
      <c r="M169" s="167"/>
    </row>
    <row r="170" spans="1:13" ht="40.9" customHeight="1">
      <c r="A170" s="253"/>
      <c r="B170" s="293"/>
      <c r="C170" s="429"/>
      <c r="D170" s="752"/>
      <c r="E170" s="1386" t="s">
        <v>1004</v>
      </c>
      <c r="F170" s="1386"/>
      <c r="G170" s="1386"/>
      <c r="H170" s="1386"/>
      <c r="I170" s="729"/>
      <c r="J170" s="427"/>
    </row>
    <row r="171" spans="1:13" ht="18">
      <c r="B171" s="225"/>
      <c r="C171" s="1192" t="s">
        <v>262</v>
      </c>
      <c r="D171" s="1198"/>
      <c r="E171" s="1388" t="s">
        <v>786</v>
      </c>
      <c r="F171" s="1388"/>
      <c r="G171" s="1388"/>
      <c r="H171" s="377"/>
      <c r="I171" s="740">
        <v>0.2</v>
      </c>
      <c r="J171" s="439">
        <f>IF(L171,I171,0)</f>
        <v>0</v>
      </c>
      <c r="L171" s="221" t="b">
        <v>0</v>
      </c>
    </row>
    <row r="172" spans="1:13" ht="16.5" customHeight="1">
      <c r="B172" s="279"/>
      <c r="C172" s="297"/>
      <c r="D172" s="743"/>
      <c r="E172" s="1384"/>
      <c r="F172" s="1384"/>
      <c r="G172" s="1384"/>
      <c r="H172" s="378"/>
      <c r="I172" s="726"/>
      <c r="J172" s="226"/>
    </row>
    <row r="173" spans="1:13" ht="27" customHeight="1" thickBot="1">
      <c r="A173" s="253"/>
      <c r="B173" s="293"/>
      <c r="C173" s="429"/>
      <c r="D173" s="752"/>
      <c r="E173" s="1386" t="s">
        <v>397</v>
      </c>
      <c r="F173" s="1386"/>
      <c r="G173" s="1386"/>
      <c r="H173" s="1386"/>
      <c r="I173" s="729"/>
      <c r="J173" s="427"/>
    </row>
    <row r="174" spans="1:13" ht="22.7" customHeight="1" thickBot="1">
      <c r="B174" s="1424" t="s">
        <v>771</v>
      </c>
      <c r="C174" s="1409"/>
      <c r="D174" s="1409"/>
      <c r="E174" s="1409"/>
      <c r="F174" s="1409"/>
      <c r="G174" s="1409"/>
      <c r="H174" s="1425"/>
      <c r="I174" s="530">
        <f>IF(Projektgrundlagen!$I$22,SUM(I148:I173),0)</f>
        <v>0</v>
      </c>
      <c r="J174" s="531">
        <f>IF(Projektgrundlagen!$I$22,SUMIF(L148:L173,TRUE,J148:J173),0)</f>
        <v>0</v>
      </c>
    </row>
    <row r="175" spans="1:13" ht="7.5" customHeight="1"/>
    <row r="176" spans="1:13" ht="22.7" customHeight="1">
      <c r="B176" s="533" t="s">
        <v>1005</v>
      </c>
      <c r="C176" s="534"/>
      <c r="D176" s="534"/>
      <c r="E176" s="534"/>
      <c r="F176" s="534"/>
      <c r="G176" s="540"/>
      <c r="H176" s="540"/>
      <c r="I176" s="538"/>
      <c r="J176" s="539"/>
    </row>
    <row r="177" spans="1:13" ht="18">
      <c r="B177" s="225"/>
      <c r="C177" s="1185" t="s">
        <v>254</v>
      </c>
      <c r="D177" s="1197"/>
      <c r="E177" s="1389" t="s">
        <v>793</v>
      </c>
      <c r="F177" s="1389"/>
      <c r="G177" s="1389"/>
      <c r="H177" s="754"/>
      <c r="I177" s="725">
        <v>8</v>
      </c>
      <c r="J177" s="439">
        <f>IF(L177,I177,0)</f>
        <v>0</v>
      </c>
      <c r="L177" s="221" t="b">
        <v>0</v>
      </c>
    </row>
    <row r="178" spans="1:13" ht="43.5" customHeight="1">
      <c r="B178" s="279"/>
      <c r="C178" s="297"/>
      <c r="D178" s="743"/>
      <c r="E178" s="1384" t="s">
        <v>985</v>
      </c>
      <c r="F178" s="1384"/>
      <c r="G178" s="1384"/>
      <c r="H178" s="755"/>
      <c r="I178" s="726"/>
      <c r="J178" s="226"/>
    </row>
    <row r="179" spans="1:13" ht="27" customHeight="1">
      <c r="A179" s="253"/>
      <c r="B179" s="292"/>
      <c r="C179" s="295"/>
      <c r="D179" s="732"/>
      <c r="E179" s="1385" t="s">
        <v>794</v>
      </c>
      <c r="F179" s="1382"/>
      <c r="G179" s="1382"/>
      <c r="H179" s="1383"/>
      <c r="I179" s="726"/>
      <c r="J179" s="226"/>
    </row>
    <row r="180" spans="1:13" ht="89.25" customHeight="1">
      <c r="A180" s="253"/>
      <c r="B180" s="293"/>
      <c r="C180" s="429"/>
      <c r="D180" s="756"/>
      <c r="E180" s="1386" t="s">
        <v>795</v>
      </c>
      <c r="F180" s="1386"/>
      <c r="G180" s="1386"/>
      <c r="H180" s="1387"/>
      <c r="I180" s="729"/>
      <c r="J180" s="427"/>
    </row>
    <row r="181" spans="1:13" ht="18">
      <c r="B181" s="225"/>
      <c r="C181" s="1192" t="s">
        <v>257</v>
      </c>
      <c r="D181" s="1198"/>
      <c r="E181" s="1388" t="s">
        <v>620</v>
      </c>
      <c r="F181" s="1388"/>
      <c r="G181" s="1388"/>
      <c r="H181" s="757"/>
      <c r="I181" s="740">
        <v>2</v>
      </c>
      <c r="J181" s="439">
        <f>IF(L181,I181,0)</f>
        <v>0</v>
      </c>
      <c r="L181" s="221" t="b">
        <v>0</v>
      </c>
    </row>
    <row r="182" spans="1:13" s="95" customFormat="1" ht="16.5">
      <c r="A182" s="525"/>
      <c r="B182" s="192"/>
      <c r="C182" s="297"/>
      <c r="D182" s="743"/>
      <c r="E182" s="1384"/>
      <c r="F182" s="1384"/>
      <c r="G182" s="1384"/>
      <c r="H182" s="755"/>
      <c r="I182" s="726"/>
      <c r="J182" s="226"/>
      <c r="L182" s="96"/>
      <c r="M182" s="167"/>
    </row>
    <row r="183" spans="1:13" ht="27.6" customHeight="1">
      <c r="A183" s="253"/>
      <c r="B183" s="293"/>
      <c r="C183" s="429"/>
      <c r="D183" s="758"/>
      <c r="E183" s="1386" t="s">
        <v>796</v>
      </c>
      <c r="F183" s="1386"/>
      <c r="G183" s="1386"/>
      <c r="H183" s="1387"/>
      <c r="I183" s="729"/>
      <c r="J183" s="427"/>
    </row>
    <row r="184" spans="1:13" ht="18">
      <c r="B184" s="225"/>
      <c r="C184" s="1192" t="s">
        <v>258</v>
      </c>
      <c r="D184" s="1198"/>
      <c r="E184" s="1388" t="s">
        <v>621</v>
      </c>
      <c r="F184" s="1388"/>
      <c r="G184" s="1388"/>
      <c r="H184" s="757"/>
      <c r="I184" s="740">
        <v>4</v>
      </c>
      <c r="J184" s="439">
        <f>IF(L184,I184,0)</f>
        <v>0</v>
      </c>
      <c r="L184" s="221" t="b">
        <v>0</v>
      </c>
    </row>
    <row r="185" spans="1:13" s="95" customFormat="1" ht="16.5" customHeight="1">
      <c r="A185" s="525"/>
      <c r="B185" s="192"/>
      <c r="C185" s="297"/>
      <c r="D185" s="743"/>
      <c r="E185" s="1384" t="s">
        <v>622</v>
      </c>
      <c r="F185" s="1384"/>
      <c r="G185" s="1384"/>
      <c r="H185" s="755"/>
      <c r="I185" s="726"/>
      <c r="J185" s="226"/>
      <c r="L185" s="96"/>
      <c r="M185" s="167"/>
    </row>
    <row r="186" spans="1:13" ht="18">
      <c r="B186" s="225"/>
      <c r="C186" s="1185" t="s">
        <v>259</v>
      </c>
      <c r="D186" s="1196"/>
      <c r="E186" s="1388" t="s">
        <v>797</v>
      </c>
      <c r="F186" s="1388"/>
      <c r="G186" s="1388"/>
      <c r="H186" s="759"/>
      <c r="I186" s="727">
        <v>1</v>
      </c>
      <c r="J186" s="428">
        <f>IF(L186,I186,0)</f>
        <v>0</v>
      </c>
      <c r="L186" s="221" t="b">
        <v>0</v>
      </c>
    </row>
    <row r="187" spans="1:13" s="95" customFormat="1" ht="30" customHeight="1">
      <c r="A187" s="525"/>
      <c r="B187" s="192"/>
      <c r="C187" s="297"/>
      <c r="D187" s="743"/>
      <c r="E187" s="1384" t="s">
        <v>798</v>
      </c>
      <c r="F187" s="1384"/>
      <c r="G187" s="1384"/>
      <c r="H187" s="755"/>
      <c r="I187" s="726"/>
      <c r="J187" s="226"/>
      <c r="L187" s="96"/>
      <c r="M187" s="167"/>
    </row>
    <row r="188" spans="1:13" ht="18">
      <c r="B188" s="225"/>
      <c r="C188" s="1185" t="s">
        <v>260</v>
      </c>
      <c r="D188" s="1196"/>
      <c r="E188" s="1388" t="s">
        <v>799</v>
      </c>
      <c r="F188" s="1388"/>
      <c r="G188" s="1388"/>
      <c r="H188" s="759"/>
      <c r="I188" s="727">
        <v>3</v>
      </c>
      <c r="J188" s="428">
        <f>IF(L188,I188,0)</f>
        <v>0</v>
      </c>
      <c r="L188" s="221" t="b">
        <v>0</v>
      </c>
    </row>
    <row r="189" spans="1:13" ht="16.5">
      <c r="B189" s="279"/>
      <c r="C189" s="297"/>
      <c r="D189" s="743"/>
      <c r="E189" s="1384" t="s">
        <v>800</v>
      </c>
      <c r="F189" s="1384"/>
      <c r="G189" s="1384"/>
      <c r="H189" s="755"/>
      <c r="I189" s="726"/>
      <c r="J189" s="226"/>
    </row>
    <row r="190" spans="1:13" ht="15" customHeight="1">
      <c r="A190" s="253"/>
      <c r="B190" s="293"/>
      <c r="C190" s="429"/>
      <c r="D190" s="758"/>
      <c r="E190" s="1160"/>
      <c r="F190" s="892"/>
      <c r="G190" s="1160"/>
      <c r="H190" s="1088"/>
      <c r="I190" s="744"/>
      <c r="J190" s="427"/>
    </row>
    <row r="191" spans="1:13" ht="18">
      <c r="B191" s="916"/>
      <c r="C191" s="1185" t="s">
        <v>261</v>
      </c>
      <c r="D191" s="1196"/>
      <c r="E191" s="1388" t="s">
        <v>801</v>
      </c>
      <c r="F191" s="1388"/>
      <c r="G191" s="1388"/>
      <c r="H191" s="759"/>
      <c r="I191" s="727">
        <v>1</v>
      </c>
      <c r="J191" s="428">
        <f>IF(L191,I191,0)</f>
        <v>0</v>
      </c>
      <c r="L191" s="221" t="b">
        <v>0</v>
      </c>
    </row>
    <row r="192" spans="1:13" ht="16.5" customHeight="1">
      <c r="B192" s="279"/>
      <c r="C192" s="297"/>
      <c r="D192" s="743"/>
      <c r="E192" s="1384"/>
      <c r="F192" s="1384"/>
      <c r="G192" s="1384"/>
      <c r="H192" s="755"/>
      <c r="I192" s="726"/>
      <c r="J192" s="226"/>
    </row>
    <row r="193" spans="1:13" ht="18">
      <c r="B193" s="225"/>
      <c r="C193" s="1185" t="s">
        <v>262</v>
      </c>
      <c r="D193" s="1196"/>
      <c r="E193" s="1388" t="s">
        <v>802</v>
      </c>
      <c r="F193" s="1388"/>
      <c r="G193" s="1388"/>
      <c r="H193" s="759"/>
      <c r="I193" s="727">
        <v>2</v>
      </c>
      <c r="J193" s="428">
        <f>IF(L193,I193,0)</f>
        <v>0</v>
      </c>
      <c r="L193" s="221" t="b">
        <v>0</v>
      </c>
    </row>
    <row r="194" spans="1:13" s="95" customFormat="1" ht="16.5" customHeight="1">
      <c r="A194" s="525"/>
      <c r="B194" s="211"/>
      <c r="C194" s="297"/>
      <c r="D194" s="743"/>
      <c r="E194" s="1384" t="s">
        <v>346</v>
      </c>
      <c r="F194" s="1384"/>
      <c r="G194" s="1384"/>
      <c r="H194" s="755"/>
      <c r="I194" s="726"/>
      <c r="J194" s="226"/>
      <c r="L194" s="96"/>
      <c r="M194" s="167"/>
    </row>
    <row r="195" spans="1:13" ht="18">
      <c r="B195" s="230"/>
      <c r="C195" s="1185" t="s">
        <v>263</v>
      </c>
      <c r="D195" s="1196"/>
      <c r="E195" s="1388" t="s">
        <v>803</v>
      </c>
      <c r="F195" s="1388"/>
      <c r="G195" s="1388"/>
      <c r="H195" s="759"/>
      <c r="I195" s="727">
        <v>1</v>
      </c>
      <c r="J195" s="428">
        <f>IF(L195,I195,0)</f>
        <v>0</v>
      </c>
      <c r="L195" s="221" t="b">
        <v>0</v>
      </c>
    </row>
    <row r="196" spans="1:13" s="95" customFormat="1" ht="16.5" customHeight="1">
      <c r="A196" s="525"/>
      <c r="B196" s="192"/>
      <c r="C196" s="297"/>
      <c r="D196" s="743"/>
      <c r="E196" s="1384" t="s">
        <v>804</v>
      </c>
      <c r="F196" s="1384"/>
      <c r="G196" s="1384"/>
      <c r="H196" s="755"/>
      <c r="I196" s="726"/>
      <c r="J196" s="226"/>
      <c r="L196" s="96"/>
      <c r="M196" s="167"/>
    </row>
    <row r="197" spans="1:13" ht="18">
      <c r="B197" s="225"/>
      <c r="C197" s="1185" t="s">
        <v>264</v>
      </c>
      <c r="D197" s="1196"/>
      <c r="E197" s="1388" t="s">
        <v>805</v>
      </c>
      <c r="F197" s="1388"/>
      <c r="G197" s="1388"/>
      <c r="H197" s="759"/>
      <c r="I197" s="727">
        <v>0.5</v>
      </c>
      <c r="J197" s="428">
        <f>IF(L197,I197,0)</f>
        <v>0</v>
      </c>
      <c r="L197" s="221" t="b">
        <v>0</v>
      </c>
    </row>
    <row r="198" spans="1:13" s="95" customFormat="1" ht="30" customHeight="1">
      <c r="A198" s="525"/>
      <c r="B198" s="192"/>
      <c r="C198" s="297"/>
      <c r="D198" s="743"/>
      <c r="E198" s="1384" t="s">
        <v>806</v>
      </c>
      <c r="F198" s="1384"/>
      <c r="G198" s="1384"/>
      <c r="H198" s="755"/>
      <c r="I198" s="726"/>
      <c r="J198" s="226"/>
      <c r="L198" s="96"/>
      <c r="M198" s="167"/>
    </row>
    <row r="199" spans="1:13" ht="27" customHeight="1">
      <c r="A199" s="253"/>
      <c r="B199" s="293"/>
      <c r="C199" s="429"/>
      <c r="D199" s="758"/>
      <c r="E199" s="1386" t="s">
        <v>807</v>
      </c>
      <c r="F199" s="1386"/>
      <c r="G199" s="1386"/>
      <c r="H199" s="1387"/>
      <c r="I199" s="729"/>
      <c r="J199" s="427"/>
    </row>
    <row r="200" spans="1:13" ht="18">
      <c r="B200" s="225"/>
      <c r="C200" s="1192" t="s">
        <v>265</v>
      </c>
      <c r="D200" s="1198"/>
      <c r="E200" s="1388" t="s">
        <v>808</v>
      </c>
      <c r="F200" s="1388"/>
      <c r="G200" s="1388"/>
      <c r="H200" s="757"/>
      <c r="I200" s="740">
        <v>1</v>
      </c>
      <c r="J200" s="439">
        <f>IF(L200,I200-0.1,0)</f>
        <v>0</v>
      </c>
      <c r="L200" s="221" t="b">
        <v>0</v>
      </c>
    </row>
    <row r="201" spans="1:13" s="95" customFormat="1" ht="16.5" customHeight="1">
      <c r="A201" s="525"/>
      <c r="B201" s="192"/>
      <c r="C201" s="297"/>
      <c r="D201" s="743"/>
      <c r="E201" s="1384"/>
      <c r="F201" s="1384"/>
      <c r="G201" s="1384"/>
      <c r="H201" s="755"/>
      <c r="I201" s="726"/>
      <c r="J201" s="226"/>
      <c r="L201" s="96"/>
      <c r="M201" s="167"/>
    </row>
    <row r="202" spans="1:13" ht="16.5">
      <c r="B202" s="292"/>
      <c r="C202" s="295"/>
      <c r="D202" s="749"/>
      <c r="E202" s="1423" t="s">
        <v>809</v>
      </c>
      <c r="F202" s="1379"/>
      <c r="G202" s="1379"/>
      <c r="H202" s="1379"/>
      <c r="I202" s="753"/>
      <c r="J202" s="226"/>
    </row>
    <row r="203" spans="1:13" ht="15">
      <c r="A203" s="253"/>
      <c r="B203" s="293"/>
      <c r="C203" s="429"/>
      <c r="D203" s="758"/>
      <c r="E203" s="1160"/>
      <c r="F203" s="892"/>
      <c r="G203" s="1160"/>
      <c r="H203" s="1161"/>
      <c r="I203" s="729"/>
      <c r="J203" s="427"/>
    </row>
    <row r="204" spans="1:13" ht="18">
      <c r="B204" s="225"/>
      <c r="C204" s="1192" t="s">
        <v>266</v>
      </c>
      <c r="D204" s="1198"/>
      <c r="E204" s="1388" t="s">
        <v>961</v>
      </c>
      <c r="F204" s="1388"/>
      <c r="G204" s="1388"/>
      <c r="H204" s="757"/>
      <c r="I204" s="740">
        <v>0.5</v>
      </c>
      <c r="J204" s="439">
        <f>IF(L204,I204-0.1,0)</f>
        <v>0</v>
      </c>
      <c r="L204" s="221" t="b">
        <v>0</v>
      </c>
    </row>
    <row r="205" spans="1:13" s="95" customFormat="1" ht="16.5" customHeight="1">
      <c r="A205" s="525"/>
      <c r="B205" s="192"/>
      <c r="C205" s="297"/>
      <c r="D205" s="743"/>
      <c r="E205" s="1384"/>
      <c r="F205" s="1384"/>
      <c r="G205" s="1384"/>
      <c r="H205" s="755"/>
      <c r="I205" s="726"/>
      <c r="J205" s="226"/>
      <c r="L205" s="96"/>
      <c r="M205" s="167"/>
    </row>
    <row r="206" spans="1:13" ht="16.5">
      <c r="B206" s="292"/>
      <c r="C206" s="295"/>
      <c r="D206" s="749"/>
      <c r="E206" s="1423" t="s">
        <v>810</v>
      </c>
      <c r="F206" s="1379"/>
      <c r="G206" s="1379"/>
      <c r="H206" s="1379"/>
      <c r="I206" s="753"/>
      <c r="J206" s="226"/>
    </row>
    <row r="207" spans="1:13" ht="15">
      <c r="A207" s="253"/>
      <c r="B207" s="293"/>
      <c r="C207" s="429"/>
      <c r="D207" s="758"/>
      <c r="E207" s="1160"/>
      <c r="F207" s="892"/>
      <c r="G207" s="1160"/>
      <c r="H207" s="1161"/>
      <c r="I207" s="729"/>
      <c r="J207" s="427"/>
    </row>
    <row r="208" spans="1:13" ht="18">
      <c r="B208" s="225"/>
      <c r="C208" s="1185" t="s">
        <v>610</v>
      </c>
      <c r="D208" s="1198"/>
      <c r="E208" s="1388" t="s">
        <v>696</v>
      </c>
      <c r="F208" s="1388"/>
      <c r="G208" s="1388"/>
      <c r="H208" s="759"/>
      <c r="I208" s="727">
        <v>2</v>
      </c>
      <c r="J208" s="428">
        <f>IF(L208,I208,0)</f>
        <v>0</v>
      </c>
      <c r="L208" s="221" t="b">
        <v>0</v>
      </c>
    </row>
    <row r="209" spans="1:13" ht="16.5">
      <c r="B209" s="279"/>
      <c r="C209" s="297"/>
      <c r="D209" s="743"/>
      <c r="E209" s="1384"/>
      <c r="F209" s="1384"/>
      <c r="G209" s="1384"/>
      <c r="H209" s="755"/>
      <c r="I209" s="726"/>
      <c r="J209" s="226"/>
    </row>
    <row r="210" spans="1:13" ht="15" customHeight="1">
      <c r="A210" s="253"/>
      <c r="B210" s="293"/>
      <c r="C210" s="429"/>
      <c r="D210" s="758"/>
      <c r="E210" s="1160"/>
      <c r="F210" s="892"/>
      <c r="G210" s="1160"/>
      <c r="H210" s="1088"/>
      <c r="I210" s="744"/>
      <c r="J210" s="427"/>
    </row>
    <row r="211" spans="1:13" ht="18">
      <c r="B211" s="916"/>
      <c r="C211" s="1185" t="s">
        <v>611</v>
      </c>
      <c r="D211" s="1196"/>
      <c r="E211" s="1388" t="s">
        <v>638</v>
      </c>
      <c r="F211" s="1388"/>
      <c r="G211" s="1388"/>
      <c r="H211" s="759"/>
      <c r="I211" s="727">
        <v>0.5</v>
      </c>
      <c r="J211" s="428">
        <f>IF(L211,I211,0)</f>
        <v>0</v>
      </c>
      <c r="L211" s="221" t="b">
        <v>0</v>
      </c>
    </row>
    <row r="212" spans="1:13" ht="16.5" customHeight="1">
      <c r="B212" s="279"/>
      <c r="C212" s="297"/>
      <c r="D212" s="743"/>
      <c r="E212" s="1384"/>
      <c r="F212" s="1384"/>
      <c r="G212" s="1384"/>
      <c r="H212" s="755"/>
      <c r="I212" s="726"/>
      <c r="J212" s="226"/>
    </row>
    <row r="213" spans="1:13" ht="18">
      <c r="B213" s="225"/>
      <c r="C213" s="1185" t="s">
        <v>612</v>
      </c>
      <c r="D213" s="1196"/>
      <c r="E213" s="1388" t="s">
        <v>639</v>
      </c>
      <c r="F213" s="1388"/>
      <c r="G213" s="1388"/>
      <c r="H213" s="759"/>
      <c r="I213" s="727">
        <v>2</v>
      </c>
      <c r="J213" s="428">
        <f>IF(L213,I213,0)</f>
        <v>0</v>
      </c>
      <c r="L213" s="221" t="b">
        <v>0</v>
      </c>
    </row>
    <row r="214" spans="1:13" s="95" customFormat="1" ht="16.5" customHeight="1">
      <c r="A214" s="525"/>
      <c r="B214" s="192"/>
      <c r="C214" s="297"/>
      <c r="D214" s="743"/>
      <c r="E214" s="1384" t="s">
        <v>640</v>
      </c>
      <c r="F214" s="1384"/>
      <c r="G214" s="1384"/>
      <c r="H214" s="755"/>
      <c r="I214" s="726"/>
      <c r="J214" s="226"/>
      <c r="L214" s="96"/>
      <c r="M214" s="167"/>
    </row>
    <row r="215" spans="1:13" ht="15">
      <c r="A215" s="253"/>
      <c r="B215" s="293"/>
      <c r="C215" s="429"/>
      <c r="D215" s="758"/>
      <c r="E215" s="1160"/>
      <c r="F215" s="892"/>
      <c r="G215" s="1160"/>
      <c r="H215" s="1161"/>
      <c r="I215" s="729"/>
      <c r="J215" s="427"/>
    </row>
    <row r="216" spans="1:13" ht="18">
      <c r="B216" s="230"/>
      <c r="C216" s="1192" t="s">
        <v>613</v>
      </c>
      <c r="D216" s="1198"/>
      <c r="E216" s="1388" t="s">
        <v>811</v>
      </c>
      <c r="F216" s="1388"/>
      <c r="G216" s="1388"/>
      <c r="H216" s="757"/>
      <c r="I216" s="740">
        <v>0.5</v>
      </c>
      <c r="J216" s="439">
        <f>IF(L216,I216,0)</f>
        <v>0</v>
      </c>
      <c r="L216" s="221" t="b">
        <v>0</v>
      </c>
    </row>
    <row r="217" spans="1:13" s="95" customFormat="1" ht="16.5" customHeight="1">
      <c r="A217" s="525"/>
      <c r="B217" s="192"/>
      <c r="C217" s="297"/>
      <c r="D217" s="743"/>
      <c r="E217" s="1384" t="s">
        <v>986</v>
      </c>
      <c r="F217" s="1384"/>
      <c r="G217" s="1384"/>
      <c r="H217" s="755"/>
      <c r="I217" s="726"/>
      <c r="J217" s="226"/>
      <c r="L217" s="96"/>
      <c r="M217" s="167"/>
    </row>
    <row r="218" spans="1:13" ht="15">
      <c r="A218" s="253"/>
      <c r="B218" s="292"/>
      <c r="C218" s="295"/>
      <c r="D218" s="731"/>
      <c r="E218" s="1160"/>
      <c r="F218" s="892"/>
      <c r="G218" s="1160"/>
      <c r="H218" s="1084"/>
      <c r="I218" s="728"/>
      <c r="J218" s="226"/>
    </row>
    <row r="219" spans="1:13" ht="18">
      <c r="B219" s="225"/>
      <c r="C219" s="1185" t="s">
        <v>614</v>
      </c>
      <c r="D219" s="1196"/>
      <c r="E219" s="1388" t="s">
        <v>812</v>
      </c>
      <c r="F219" s="1388"/>
      <c r="G219" s="1388"/>
      <c r="H219" s="759"/>
      <c r="I219" s="727">
        <v>0.5</v>
      </c>
      <c r="J219" s="428">
        <f>IF(L219,I219,0)</f>
        <v>0</v>
      </c>
      <c r="L219" s="221" t="b">
        <v>0</v>
      </c>
    </row>
    <row r="220" spans="1:13" s="95" customFormat="1" ht="16.5" customHeight="1">
      <c r="A220" s="525"/>
      <c r="B220" s="192"/>
      <c r="C220" s="297"/>
      <c r="D220" s="743"/>
      <c r="E220" s="1384"/>
      <c r="F220" s="1384"/>
      <c r="G220" s="1384"/>
      <c r="H220" s="755"/>
      <c r="I220" s="726"/>
      <c r="J220" s="226"/>
      <c r="L220" s="96"/>
      <c r="M220" s="167"/>
    </row>
    <row r="221" spans="1:13" ht="15">
      <c r="A221" s="253"/>
      <c r="B221" s="293"/>
      <c r="C221" s="429"/>
      <c r="D221" s="758"/>
      <c r="E221" s="1386" t="s">
        <v>813</v>
      </c>
      <c r="F221" s="1386"/>
      <c r="G221" s="1386"/>
      <c r="H221" s="1387"/>
      <c r="I221" s="729"/>
      <c r="J221" s="427"/>
    </row>
    <row r="222" spans="1:13" ht="18">
      <c r="B222" s="225"/>
      <c r="C222" s="1185" t="s">
        <v>615</v>
      </c>
      <c r="D222" s="1198"/>
      <c r="E222" s="1388" t="s">
        <v>814</v>
      </c>
      <c r="F222" s="1388"/>
      <c r="G222" s="1388"/>
      <c r="H222" s="759"/>
      <c r="I222" s="727">
        <v>0.5</v>
      </c>
      <c r="J222" s="428">
        <f>IF(L222,I222,0)</f>
        <v>0</v>
      </c>
      <c r="L222" s="221" t="b">
        <v>0</v>
      </c>
    </row>
    <row r="223" spans="1:13" ht="16.5" customHeight="1">
      <c r="B223" s="279"/>
      <c r="C223" s="297"/>
      <c r="D223" s="743"/>
      <c r="E223" s="1384" t="s">
        <v>815</v>
      </c>
      <c r="F223" s="1384"/>
      <c r="G223" s="1384"/>
      <c r="H223" s="755"/>
      <c r="I223" s="726"/>
      <c r="J223" s="226"/>
    </row>
    <row r="224" spans="1:13" ht="15.75" thickBot="1">
      <c r="A224" s="253"/>
      <c r="B224" s="293"/>
      <c r="C224" s="296"/>
      <c r="D224" s="747"/>
      <c r="E224" s="1160"/>
      <c r="F224" s="892"/>
      <c r="G224" s="1160"/>
      <c r="H224" s="1087"/>
      <c r="I224" s="730"/>
      <c r="J224" s="441"/>
    </row>
    <row r="225" spans="1:13" ht="22.7" customHeight="1" thickBot="1">
      <c r="B225" s="1424" t="s">
        <v>792</v>
      </c>
      <c r="C225" s="1409"/>
      <c r="D225" s="1409"/>
      <c r="E225" s="1409"/>
      <c r="F225" s="1409"/>
      <c r="G225" s="1409"/>
      <c r="H225" s="1425"/>
      <c r="I225" s="530">
        <f>IF(Projektgrundlagen!$I$22,SUM(I177:I224),0)</f>
        <v>0</v>
      </c>
      <c r="J225" s="531">
        <f>IF(Projektgrundlagen!$I$22,SUMIF(L177:L224,TRUE,J177:J224),0)</f>
        <v>0</v>
      </c>
    </row>
    <row r="226" spans="1:13" ht="7.5" customHeight="1"/>
    <row r="227" spans="1:13" ht="22.7" customHeight="1">
      <c r="B227" s="533" t="s">
        <v>221</v>
      </c>
      <c r="C227" s="534"/>
      <c r="D227" s="534"/>
      <c r="E227" s="534"/>
      <c r="F227" s="534"/>
      <c r="G227" s="540"/>
      <c r="H227" s="540"/>
      <c r="I227" s="538"/>
      <c r="J227" s="539"/>
    </row>
    <row r="228" spans="1:13" ht="18">
      <c r="B228" s="225"/>
      <c r="C228" s="1185" t="s">
        <v>254</v>
      </c>
      <c r="D228" s="1197"/>
      <c r="E228" s="1389" t="s">
        <v>184</v>
      </c>
      <c r="F228" s="1389"/>
      <c r="G228" s="1389"/>
      <c r="H228" s="437"/>
      <c r="I228" s="725">
        <v>1.3</v>
      </c>
      <c r="J228" s="428">
        <f>IF(L228,I228,0)</f>
        <v>0</v>
      </c>
      <c r="L228" s="221" t="b">
        <v>0</v>
      </c>
    </row>
    <row r="229" spans="1:13" ht="43.5" customHeight="1">
      <c r="B229" s="279"/>
      <c r="C229" s="297"/>
      <c r="D229" s="743"/>
      <c r="E229" s="1384" t="s">
        <v>185</v>
      </c>
      <c r="F229" s="1384"/>
      <c r="G229" s="1384"/>
      <c r="H229" s="378"/>
      <c r="I229" s="726"/>
      <c r="J229" s="226"/>
    </row>
    <row r="230" spans="1:13" ht="27" customHeight="1">
      <c r="A230" s="253"/>
      <c r="B230" s="292"/>
      <c r="C230" s="295"/>
      <c r="D230" s="741"/>
      <c r="E230" s="1385" t="s">
        <v>790</v>
      </c>
      <c r="F230" s="1385"/>
      <c r="G230" s="1385"/>
      <c r="H230" s="1385"/>
      <c r="I230" s="728"/>
      <c r="J230" s="226"/>
    </row>
    <row r="231" spans="1:13" ht="15">
      <c r="A231" s="253"/>
      <c r="B231" s="293"/>
      <c r="C231" s="429"/>
      <c r="D231" s="758"/>
      <c r="E231" s="1386" t="s">
        <v>791</v>
      </c>
      <c r="F231" s="1386"/>
      <c r="G231" s="1386"/>
      <c r="H231" s="1386"/>
      <c r="I231" s="729"/>
      <c r="J231" s="427"/>
    </row>
    <row r="232" spans="1:13" ht="18">
      <c r="B232" s="225"/>
      <c r="C232" s="1192" t="s">
        <v>257</v>
      </c>
      <c r="D232" s="1198"/>
      <c r="E232" s="1388" t="s">
        <v>344</v>
      </c>
      <c r="F232" s="1388"/>
      <c r="G232" s="1388"/>
      <c r="H232" s="377"/>
      <c r="I232" s="740">
        <v>0.5</v>
      </c>
      <c r="J232" s="439">
        <f>IF(L232,I232,0)</f>
        <v>0</v>
      </c>
      <c r="L232" s="221" t="b">
        <v>0</v>
      </c>
    </row>
    <row r="233" spans="1:13" ht="30" customHeight="1">
      <c r="B233" s="279"/>
      <c r="C233" s="297"/>
      <c r="D233" s="743"/>
      <c r="E233" s="1384" t="s">
        <v>345</v>
      </c>
      <c r="F233" s="1384"/>
      <c r="G233" s="1384"/>
      <c r="H233" s="378"/>
      <c r="I233" s="726"/>
      <c r="J233" s="226"/>
    </row>
    <row r="234" spans="1:13" ht="27" customHeight="1">
      <c r="A234" s="253"/>
      <c r="B234" s="292"/>
      <c r="C234" s="429"/>
      <c r="D234" s="738"/>
      <c r="E234" s="1386" t="s">
        <v>1007</v>
      </c>
      <c r="F234" s="1386"/>
      <c r="G234" s="1386"/>
      <c r="H234" s="1386"/>
      <c r="I234" s="729"/>
      <c r="J234" s="427"/>
    </row>
    <row r="235" spans="1:13" ht="18">
      <c r="B235" s="225"/>
      <c r="C235" s="1192" t="s">
        <v>258</v>
      </c>
      <c r="D235" s="1198"/>
      <c r="E235" s="1426" t="s">
        <v>62</v>
      </c>
      <c r="F235" s="1426"/>
      <c r="G235" s="1426"/>
      <c r="H235" s="377"/>
      <c r="I235" s="740">
        <v>0.2</v>
      </c>
      <c r="J235" s="439">
        <f>IF(L235,I235,0)</f>
        <v>0</v>
      </c>
      <c r="L235" s="221" t="b">
        <v>0</v>
      </c>
    </row>
    <row r="236" spans="1:13" s="95" customFormat="1" ht="16.5" customHeight="1">
      <c r="A236" s="525"/>
      <c r="B236" s="192"/>
      <c r="C236" s="297"/>
      <c r="D236" s="743"/>
      <c r="E236" s="1384"/>
      <c r="F236" s="1384"/>
      <c r="G236" s="1384"/>
      <c r="H236" s="378"/>
      <c r="I236" s="726"/>
      <c r="J236" s="226"/>
      <c r="L236" s="96"/>
      <c r="M236" s="167"/>
    </row>
    <row r="237" spans="1:13" ht="39" customHeight="1" thickBot="1">
      <c r="A237" s="253"/>
      <c r="B237" s="292"/>
      <c r="C237" s="295"/>
      <c r="D237" s="731"/>
      <c r="E237" s="1385" t="s">
        <v>789</v>
      </c>
      <c r="F237" s="1385"/>
      <c r="G237" s="1385"/>
      <c r="H237" s="1385"/>
      <c r="I237" s="728"/>
      <c r="J237" s="226"/>
    </row>
    <row r="238" spans="1:13" ht="22.7" customHeight="1" thickBot="1">
      <c r="B238" s="1424" t="s">
        <v>787</v>
      </c>
      <c r="C238" s="1409"/>
      <c r="D238" s="1409"/>
      <c r="E238" s="1409"/>
      <c r="F238" s="1409"/>
      <c r="G238" s="1409"/>
      <c r="H238" s="1425"/>
      <c r="I238" s="530">
        <f>IF(Projektgrundlagen!$I$22,SUM(I228:I237),0)</f>
        <v>0</v>
      </c>
      <c r="J238" s="531">
        <f>IF(Projektgrundlagen!$I$22,SUMIF(L228:L237,TRUE,J228:J237),0)</f>
        <v>0</v>
      </c>
    </row>
    <row r="239" spans="1:13" ht="17.25" thickBot="1">
      <c r="B239" s="220"/>
    </row>
    <row r="240" spans="1:13" ht="30" customHeight="1" thickBot="1">
      <c r="B240" s="1392" t="s">
        <v>788</v>
      </c>
      <c r="C240" s="1393"/>
      <c r="D240" s="1393"/>
      <c r="E240" s="1393"/>
      <c r="F240" s="1393"/>
      <c r="G240" s="1393"/>
      <c r="H240" s="1394"/>
      <c r="I240" s="723">
        <f>SUM(I33,I59,I84,I95,I118,I145,I174,I225,I238)</f>
        <v>0</v>
      </c>
      <c r="J240" s="724">
        <f>SUM(J33,J59,J84,J95,J118,J145,J174,J225,J238)</f>
        <v>0</v>
      </c>
    </row>
    <row r="241" spans="6:9" ht="12.75" customHeight="1"/>
    <row r="242" spans="6:9" ht="16.5"/>
    <row r="243" spans="6:9" ht="12.75" customHeight="1">
      <c r="F243" s="379"/>
      <c r="G243" s="379"/>
      <c r="H243" s="379"/>
      <c r="I243" s="379"/>
    </row>
    <row r="244" spans="6:9" ht="16.5"/>
    <row r="245" spans="6:9" ht="16.5" hidden="1"/>
    <row r="246" spans="6:9" ht="16.5" hidden="1"/>
    <row r="247" spans="6:9" ht="16.5" hidden="1"/>
    <row r="248" spans="6:9" ht="16.5" hidden="1"/>
    <row r="249" spans="6:9" ht="16.5" hidden="1"/>
    <row r="250" spans="6:9" ht="16.5" hidden="1"/>
    <row r="251" spans="6:9" ht="16.5" hidden="1"/>
    <row r="252" spans="6:9" ht="16.5" hidden="1"/>
    <row r="253" spans="6:9" ht="16.5" hidden="1"/>
    <row r="254" spans="6:9" ht="16.5" hidden="1"/>
    <row r="255" spans="6:9" ht="16.5" hidden="1"/>
    <row r="256" spans="6:9" ht="16.5" hidden="1"/>
    <row r="257" ht="16.5" hidden="1"/>
    <row r="258" ht="16.5" hidden="1"/>
    <row r="259" ht="16.5" hidden="1"/>
    <row r="260" ht="16.5" hidden="1"/>
    <row r="261" ht="16.5" hidden="1"/>
    <row r="262" ht="16.5" hidden="1"/>
    <row r="263" ht="16.5" hidden="1"/>
    <row r="264" ht="16.5" hidden="1"/>
    <row r="265" ht="16.5" hidden="1"/>
    <row r="266" ht="16.5" hidden="1"/>
    <row r="267" ht="16.5" hidden="1"/>
    <row r="268" ht="16.5" hidden="1"/>
    <row r="269" ht="16.5" hidden="1"/>
    <row r="270" ht="16.5" hidden="1"/>
    <row r="271" ht="16.5" hidden="1"/>
    <row r="272" ht="16.5" hidden="1"/>
    <row r="273" ht="16.5" hidden="1"/>
    <row r="274" ht="16.5" hidden="1"/>
    <row r="275" ht="16.5" hidden="1"/>
    <row r="276" ht="16.5" hidden="1"/>
    <row r="277" ht="16.5" hidden="1"/>
    <row r="278" ht="16.5" hidden="1"/>
    <row r="279" ht="16.5" hidden="1"/>
    <row r="280" ht="16.5" hidden="1"/>
    <row r="281" ht="16.5" hidden="1"/>
    <row r="282" ht="16.5" hidden="1"/>
    <row r="283" ht="16.5" hidden="1"/>
    <row r="284" ht="16.5" hidden="1"/>
    <row r="285" ht="16.5" hidden="1"/>
    <row r="286" ht="16.5" hidden="1"/>
    <row r="287" ht="16.5" hidden="1"/>
    <row r="288" ht="16.5" hidden="1"/>
    <row r="289" ht="16.5" hidden="1"/>
    <row r="290" ht="16.5" hidden="1"/>
    <row r="291" ht="16.5" hidden="1"/>
    <row r="292" ht="16.5" hidden="1"/>
    <row r="293" ht="16.5" hidden="1"/>
    <row r="294" ht="16.5" hidden="1"/>
    <row r="295" ht="16.5" hidden="1"/>
    <row r="296" ht="16.5" hidden="1"/>
    <row r="297" ht="16.5" hidden="1"/>
    <row r="298" ht="16.5" hidden="1"/>
    <row r="299" ht="16.5" hidden="1"/>
    <row r="300" ht="16.5" hidden="1"/>
    <row r="301" ht="16.5" hidden="1"/>
    <row r="302" ht="16.5" hidden="1"/>
    <row r="303" ht="16.5" hidden="1"/>
    <row r="304" ht="16.5" hidden="1"/>
    <row r="305" ht="16.5" hidden="1"/>
    <row r="306" ht="16.5" hidden="1"/>
    <row r="307" ht="16.5" hidden="1"/>
    <row r="308" ht="16.5" hidden="1"/>
    <row r="309" ht="16.5" hidden="1"/>
    <row r="310" ht="16.5" hidden="1"/>
    <row r="311" ht="16.5" hidden="1"/>
    <row r="312" ht="16.5" hidden="1"/>
    <row r="313" ht="16.5" hidden="1"/>
    <row r="314" ht="16.5" hidden="1"/>
    <row r="315" ht="16.5" hidden="1"/>
    <row r="316" ht="16.5" hidden="1"/>
    <row r="317" ht="16.5" hidden="1"/>
    <row r="318" ht="16.5" hidden="1"/>
    <row r="319" ht="16.5" hidden="1"/>
    <row r="320" ht="16.5" hidden="1"/>
    <row r="321" ht="16.5" hidden="1"/>
    <row r="322" ht="16.5" hidden="1"/>
    <row r="323" ht="16.5" hidden="1"/>
    <row r="324" ht="16.5" hidden="1"/>
    <row r="325" ht="16.5" hidden="1"/>
    <row r="326" ht="16.5" hidden="1"/>
    <row r="327" ht="16.5" hidden="1"/>
    <row r="328" ht="16.5" hidden="1"/>
    <row r="329" ht="16.5" hidden="1"/>
    <row r="330" ht="16.5" hidden="1"/>
    <row r="331" ht="16.5" hidden="1"/>
    <row r="332" ht="16.5" hidden="1"/>
    <row r="333" ht="16.5" hidden="1"/>
    <row r="334" ht="16.5" hidden="1"/>
    <row r="335" ht="16.5" hidden="1"/>
    <row r="336" ht="16.5" hidden="1"/>
    <row r="337" ht="16.5" hidden="1"/>
    <row r="338" ht="16.5" hidden="1"/>
    <row r="339" ht="16.5" hidden="1"/>
    <row r="340" ht="16.5" hidden="1"/>
    <row r="341" ht="16.5" hidden="1"/>
    <row r="342" ht="16.5" hidden="1"/>
    <row r="343" ht="16.5" hidden="1"/>
    <row r="344" ht="16.5" hidden="1"/>
    <row r="345" ht="16.5" hidden="1"/>
    <row r="346" ht="16.5" hidden="1"/>
    <row r="347" ht="16.5" hidden="1"/>
    <row r="348" ht="16.5" hidden="1"/>
    <row r="349" ht="16.5" hidden="1"/>
    <row r="350" ht="16.5" hidden="1"/>
    <row r="351" ht="16.5" hidden="1"/>
    <row r="352" ht="16.5" hidden="1"/>
    <row r="353" ht="16.5" hidden="1"/>
    <row r="354" ht="16.5" hidden="1"/>
    <row r="355" ht="16.5" hidden="1"/>
    <row r="356" ht="16.5" hidden="1"/>
    <row r="357" ht="16.5" hidden="1"/>
    <row r="358" ht="16.5" hidden="1"/>
    <row r="359" ht="16.5" hidden="1"/>
    <row r="360" ht="16.5" hidden="1"/>
    <row r="361" ht="16.5" hidden="1"/>
    <row r="362" ht="16.5" hidden="1"/>
    <row r="363" ht="16.5" hidden="1"/>
    <row r="364" ht="16.5" hidden="1"/>
    <row r="365" ht="16.5" hidden="1"/>
    <row r="366" ht="16.5" hidden="1"/>
    <row r="367" ht="16.5" hidden="1"/>
    <row r="368" ht="16.5" hidden="1"/>
    <row r="369" ht="16.5" hidden="1"/>
    <row r="370" ht="16.5" hidden="1"/>
    <row r="371" ht="16.5" hidden="1"/>
    <row r="372" ht="16.5" hidden="1"/>
    <row r="373" ht="16.5" hidden="1"/>
    <row r="374" ht="16.5" hidden="1"/>
    <row r="375" ht="16.5" hidden="1"/>
    <row r="376" ht="16.5" hidden="1"/>
    <row r="377" ht="16.5" hidden="1"/>
    <row r="378" ht="16.5" hidden="1"/>
    <row r="379" ht="16.5" hidden="1"/>
    <row r="380" ht="16.5" hidden="1"/>
    <row r="381" ht="16.5" hidden="1"/>
    <row r="382" ht="16.5" hidden="1"/>
    <row r="383" ht="12.75" hidden="1" customHeight="1"/>
  </sheetData>
  <sheetProtection sheet="1" formatRows="0"/>
  <mergeCells count="211">
    <mergeCell ref="E109:G109"/>
    <mergeCell ref="E111:H111"/>
    <mergeCell ref="E110:H110"/>
    <mergeCell ref="E123:H123"/>
    <mergeCell ref="E124:H124"/>
    <mergeCell ref="E31:G31"/>
    <mergeCell ref="E159:H159"/>
    <mergeCell ref="E166:H166"/>
    <mergeCell ref="E72:H72"/>
    <mergeCell ref="E105:G105"/>
    <mergeCell ref="E106:G106"/>
    <mergeCell ref="E107:H107"/>
    <mergeCell ref="E108:G108"/>
    <mergeCell ref="E149:G149"/>
    <mergeCell ref="E152:G152"/>
    <mergeCell ref="E153:G153"/>
    <mergeCell ref="E157:G157"/>
    <mergeCell ref="E151:H151"/>
    <mergeCell ref="E155:H155"/>
    <mergeCell ref="E156:H156"/>
    <mergeCell ref="E160:H160"/>
    <mergeCell ref="E163:H163"/>
    <mergeCell ref="E76:G76"/>
    <mergeCell ref="E77:G77"/>
    <mergeCell ref="E195:G195"/>
    <mergeCell ref="E196:G196"/>
    <mergeCell ref="E197:G197"/>
    <mergeCell ref="E198:G198"/>
    <mergeCell ref="E165:G165"/>
    <mergeCell ref="E230:H230"/>
    <mergeCell ref="E200:G200"/>
    <mergeCell ref="E201:G201"/>
    <mergeCell ref="E202:H202"/>
    <mergeCell ref="E204:G204"/>
    <mergeCell ref="E205:G205"/>
    <mergeCell ref="E208:G208"/>
    <mergeCell ref="E209:G209"/>
    <mergeCell ref="E211:G211"/>
    <mergeCell ref="E212:G212"/>
    <mergeCell ref="E221:H221"/>
    <mergeCell ref="E206:H206"/>
    <mergeCell ref="E181:G181"/>
    <mergeCell ref="E182:G182"/>
    <mergeCell ref="E170:H170"/>
    <mergeCell ref="E173:H173"/>
    <mergeCell ref="E179:H179"/>
    <mergeCell ref="E180:H180"/>
    <mergeCell ref="E167:H167"/>
    <mergeCell ref="B2:F2"/>
    <mergeCell ref="B4:F4"/>
    <mergeCell ref="B238:H238"/>
    <mergeCell ref="B118:H118"/>
    <mergeCell ref="B95:H95"/>
    <mergeCell ref="B84:H84"/>
    <mergeCell ref="B33:H33"/>
    <mergeCell ref="E228:G228"/>
    <mergeCell ref="E229:G229"/>
    <mergeCell ref="E232:G232"/>
    <mergeCell ref="E233:G233"/>
    <mergeCell ref="E235:G235"/>
    <mergeCell ref="E236:G236"/>
    <mergeCell ref="B145:H145"/>
    <mergeCell ref="B174:H174"/>
    <mergeCell ref="B225:H225"/>
    <mergeCell ref="E192:G192"/>
    <mergeCell ref="E193:G193"/>
    <mergeCell ref="E194:G194"/>
    <mergeCell ref="E168:G168"/>
    <mergeCell ref="E169:G169"/>
    <mergeCell ref="E171:G171"/>
    <mergeCell ref="E172:G172"/>
    <mergeCell ref="E177:G177"/>
    <mergeCell ref="E178:G178"/>
    <mergeCell ref="E132:G132"/>
    <mergeCell ref="E133:G133"/>
    <mergeCell ref="E135:G135"/>
    <mergeCell ref="E136:G136"/>
    <mergeCell ref="E138:G138"/>
    <mergeCell ref="E139:G139"/>
    <mergeCell ref="E141:G141"/>
    <mergeCell ref="E142:G142"/>
    <mergeCell ref="E148:G148"/>
    <mergeCell ref="E144:H144"/>
    <mergeCell ref="E137:H137"/>
    <mergeCell ref="E140:H140"/>
    <mergeCell ref="E143:H143"/>
    <mergeCell ref="E158:G158"/>
    <mergeCell ref="E161:G161"/>
    <mergeCell ref="E162:G162"/>
    <mergeCell ref="E154:H154"/>
    <mergeCell ref="E164:G164"/>
    <mergeCell ref="E79:G79"/>
    <mergeCell ref="E80:G80"/>
    <mergeCell ref="E62:G62"/>
    <mergeCell ref="E63:G63"/>
    <mergeCell ref="E65:G65"/>
    <mergeCell ref="C59:E59"/>
    <mergeCell ref="E64:H64"/>
    <mergeCell ref="E70:G70"/>
    <mergeCell ref="E71:G71"/>
    <mergeCell ref="E73:G73"/>
    <mergeCell ref="E74:G74"/>
    <mergeCell ref="E66:G66"/>
    <mergeCell ref="E67:G67"/>
    <mergeCell ref="E68:G68"/>
    <mergeCell ref="E21:G21"/>
    <mergeCell ref="E22:G22"/>
    <mergeCell ref="E24:G24"/>
    <mergeCell ref="E25:G25"/>
    <mergeCell ref="E27:G27"/>
    <mergeCell ref="E28:G28"/>
    <mergeCell ref="E39:G39"/>
    <mergeCell ref="E40:G40"/>
    <mergeCell ref="E52:G52"/>
    <mergeCell ref="E48:G48"/>
    <mergeCell ref="E56:H56"/>
    <mergeCell ref="K2:K9"/>
    <mergeCell ref="B11:F11"/>
    <mergeCell ref="I4:J4"/>
    <mergeCell ref="I6:J6"/>
    <mergeCell ref="I2:J2"/>
    <mergeCell ref="G2:H2"/>
    <mergeCell ref="G4:H4"/>
    <mergeCell ref="G6:H6"/>
    <mergeCell ref="E29:H29"/>
    <mergeCell ref="E18:G18"/>
    <mergeCell ref="D14:J14"/>
    <mergeCell ref="D15:J15"/>
    <mergeCell ref="E42:G42"/>
    <mergeCell ref="E43:G43"/>
    <mergeCell ref="E45:G45"/>
    <mergeCell ref="E46:G46"/>
    <mergeCell ref="E49:G49"/>
    <mergeCell ref="E54:G54"/>
    <mergeCell ref="E55:G55"/>
    <mergeCell ref="E51:G51"/>
    <mergeCell ref="E23:H23"/>
    <mergeCell ref="E38:H38"/>
    <mergeCell ref="E19:G19"/>
    <mergeCell ref="E102:G102"/>
    <mergeCell ref="E103:G103"/>
    <mergeCell ref="E98:G98"/>
    <mergeCell ref="E99:G99"/>
    <mergeCell ref="E100:H100"/>
    <mergeCell ref="B240:H240"/>
    <mergeCell ref="F9:J9"/>
    <mergeCell ref="B9:E9"/>
    <mergeCell ref="B6:E6"/>
    <mergeCell ref="B7:E7"/>
    <mergeCell ref="B8:E8"/>
    <mergeCell ref="F7:J7"/>
    <mergeCell ref="F8:J8"/>
    <mergeCell ref="F59:H59"/>
    <mergeCell ref="E20:H20"/>
    <mergeCell ref="E75:H75"/>
    <mergeCell ref="E78:H78"/>
    <mergeCell ref="E81:H81"/>
    <mergeCell ref="E41:H41"/>
    <mergeCell ref="E53:H53"/>
    <mergeCell ref="E26:H26"/>
    <mergeCell ref="E30:G30"/>
    <mergeCell ref="E36:G36"/>
    <mergeCell ref="E37:G37"/>
    <mergeCell ref="E184:G184"/>
    <mergeCell ref="E185:G185"/>
    <mergeCell ref="E186:G186"/>
    <mergeCell ref="E187:G187"/>
    <mergeCell ref="E188:G188"/>
    <mergeCell ref="E87:G87"/>
    <mergeCell ref="E88:G88"/>
    <mergeCell ref="E90:G90"/>
    <mergeCell ref="E91:G91"/>
    <mergeCell ref="E92:G92"/>
    <mergeCell ref="E93:G93"/>
    <mergeCell ref="E94:H94"/>
    <mergeCell ref="E127:G127"/>
    <mergeCell ref="E112:G112"/>
    <mergeCell ref="E113:G113"/>
    <mergeCell ref="E115:G115"/>
    <mergeCell ref="E116:G116"/>
    <mergeCell ref="E121:G121"/>
    <mergeCell ref="E122:G122"/>
    <mergeCell ref="E126:G126"/>
    <mergeCell ref="E114:H114"/>
    <mergeCell ref="E117:H117"/>
    <mergeCell ref="E125:H125"/>
    <mergeCell ref="E104:H104"/>
    <mergeCell ref="E58:H58"/>
    <mergeCell ref="E57:H57"/>
    <mergeCell ref="E82:H82"/>
    <mergeCell ref="E83:H83"/>
    <mergeCell ref="B3:F3"/>
    <mergeCell ref="E101:H101"/>
    <mergeCell ref="E189:G189"/>
    <mergeCell ref="E237:H237"/>
    <mergeCell ref="E199:H199"/>
    <mergeCell ref="E231:H231"/>
    <mergeCell ref="E234:H234"/>
    <mergeCell ref="E191:G191"/>
    <mergeCell ref="E222:G222"/>
    <mergeCell ref="E223:G223"/>
    <mergeCell ref="E213:G213"/>
    <mergeCell ref="E214:G214"/>
    <mergeCell ref="E216:G216"/>
    <mergeCell ref="E217:G217"/>
    <mergeCell ref="E219:G219"/>
    <mergeCell ref="E220:G220"/>
    <mergeCell ref="E131:H131"/>
    <mergeCell ref="E129:G129"/>
    <mergeCell ref="E130:G130"/>
    <mergeCell ref="E183:H183"/>
  </mergeCells>
  <conditionalFormatting sqref="B14:B15">
    <cfRule type="expression" dxfId="1931" priority="164">
      <formula>AND(L14,NOT($M$14))</formula>
    </cfRule>
  </conditionalFormatting>
  <conditionalFormatting sqref="F32">
    <cfRule type="expression" dxfId="1906" priority="76">
      <formula>NOT(#REF!)</formula>
    </cfRule>
  </conditionalFormatting>
  <conditionalFormatting sqref="F44">
    <cfRule type="expression" dxfId="1904" priority="85">
      <formula>NOT(#REF!)</formula>
    </cfRule>
  </conditionalFormatting>
  <conditionalFormatting sqref="F47">
    <cfRule type="expression" dxfId="1902" priority="88">
      <formula>NOT(#REF!)</formula>
    </cfRule>
  </conditionalFormatting>
  <conditionalFormatting sqref="F50">
    <cfRule type="expression" dxfId="1900" priority="91">
      <formula>NOT(#REF!)</formula>
    </cfRule>
  </conditionalFormatting>
  <conditionalFormatting sqref="F69">
    <cfRule type="expression" dxfId="1898" priority="94">
      <formula>NOT(#REF!)</formula>
    </cfRule>
  </conditionalFormatting>
  <conditionalFormatting sqref="F89">
    <cfRule type="expression" dxfId="1895" priority="97">
      <formula>NOT(#REF!)</formula>
    </cfRule>
  </conditionalFormatting>
  <conditionalFormatting sqref="F128">
    <cfRule type="expression" dxfId="1893" priority="102">
      <formula>NOT(#REF!)</formula>
    </cfRule>
  </conditionalFormatting>
  <conditionalFormatting sqref="F134">
    <cfRule type="expression" dxfId="1891" priority="100">
      <formula>NOT(#REF!)</formula>
    </cfRule>
  </conditionalFormatting>
  <conditionalFormatting sqref="F190">
    <cfRule type="expression" dxfId="1889" priority="30">
      <formula>NOT(#REF!)</formula>
    </cfRule>
  </conditionalFormatting>
  <conditionalFormatting sqref="F203">
    <cfRule type="expression" dxfId="1887" priority="27">
      <formula>NOT(#REF!)</formula>
    </cfRule>
  </conditionalFormatting>
  <conditionalFormatting sqref="F207">
    <cfRule type="expression" dxfId="1886" priority="24">
      <formula>NOT(#REF!)</formula>
    </cfRule>
  </conditionalFormatting>
  <conditionalFormatting sqref="F210">
    <cfRule type="expression" dxfId="1884" priority="19">
      <formula>NOT(#REF!)</formula>
    </cfRule>
  </conditionalFormatting>
  <conditionalFormatting sqref="F215">
    <cfRule type="expression" dxfId="1882" priority="16">
      <formula>NOT(#REF!)</formula>
    </cfRule>
  </conditionalFormatting>
  <conditionalFormatting sqref="F218">
    <cfRule type="expression" dxfId="1880" priority="13">
      <formula>NOT(#REF!)</formula>
    </cfRule>
  </conditionalFormatting>
  <conditionalFormatting sqref="F224">
    <cfRule type="expression" dxfId="1878" priority="10">
      <formula>NOT(#REF!)</formula>
    </cfRule>
  </conditionalFormatting>
  <pageMargins left="0.39370078740157483" right="0.19685039370078741" top="0.39370078740157483" bottom="0.47244094488188981" header="0.31496062992125984" footer="0.31496062992125984"/>
  <pageSetup paperSize="9" scale="88" fitToHeight="0" orientation="portrait" r:id="rId1"/>
  <headerFooter scaleWithDoc="0">
    <oddFooter>&amp;L&amp;8©  VHF Bayern - Stand Januar 2024&amp;R&amp;P</oddFooter>
  </headerFooter>
  <rowBreaks count="9" manualBreakCount="9">
    <brk id="34" max="10" man="1"/>
    <brk id="60" max="10" man="1"/>
    <brk id="85" max="10" man="1"/>
    <brk id="96" max="10" man="1"/>
    <brk id="119" max="10" man="1"/>
    <brk id="146" max="10" man="1"/>
    <brk id="175" max="10" man="1"/>
    <brk id="203" max="10" man="1"/>
    <brk id="22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ltText="">
                <anchor moveWithCells="1">
                  <from>
                    <xdr:col>1</xdr:col>
                    <xdr:colOff>0</xdr:colOff>
                    <xdr:row>17</xdr:row>
                    <xdr:rowOff>0</xdr:rowOff>
                  </from>
                  <to>
                    <xdr:col>2</xdr:col>
                    <xdr:colOff>0</xdr:colOff>
                    <xdr:row>18</xdr:row>
                    <xdr:rowOff>9525</xdr:rowOff>
                  </to>
                </anchor>
              </controlPr>
            </control>
          </mc:Choice>
        </mc:AlternateContent>
        <mc:AlternateContent xmlns:mc="http://schemas.openxmlformats.org/markup-compatibility/2006">
          <mc:Choice Requires="x14">
            <control shapeId="53250" r:id="rId5" name="Check Box 2">
              <controlPr defaultSize="0" autoFill="0" autoLine="0" autoPict="0" altText="">
                <anchor moveWithCells="1">
                  <from>
                    <xdr:col>1</xdr:col>
                    <xdr:colOff>0</xdr:colOff>
                    <xdr:row>20</xdr:row>
                    <xdr:rowOff>0</xdr:rowOff>
                  </from>
                  <to>
                    <xdr:col>2</xdr:col>
                    <xdr:colOff>0</xdr:colOff>
                    <xdr:row>21</xdr:row>
                    <xdr:rowOff>9525</xdr:rowOff>
                  </to>
                </anchor>
              </controlPr>
            </control>
          </mc:Choice>
        </mc:AlternateContent>
        <mc:AlternateContent xmlns:mc="http://schemas.openxmlformats.org/markup-compatibility/2006">
          <mc:Choice Requires="x14">
            <control shapeId="53252" r:id="rId6" name="Check Box 4">
              <controlPr defaultSize="0" autoFill="0" autoLine="0" autoPict="0" altText="">
                <anchor moveWithCells="1">
                  <from>
                    <xdr:col>1</xdr:col>
                    <xdr:colOff>0</xdr:colOff>
                    <xdr:row>26</xdr:row>
                    <xdr:rowOff>0</xdr:rowOff>
                  </from>
                  <to>
                    <xdr:col>2</xdr:col>
                    <xdr:colOff>0</xdr:colOff>
                    <xdr:row>27</xdr:row>
                    <xdr:rowOff>0</xdr:rowOff>
                  </to>
                </anchor>
              </controlPr>
            </control>
          </mc:Choice>
        </mc:AlternateContent>
        <mc:AlternateContent xmlns:mc="http://schemas.openxmlformats.org/markup-compatibility/2006">
          <mc:Choice Requires="x14">
            <control shapeId="53253" r:id="rId7" name="Check Box 5">
              <controlPr defaultSize="0" autoFill="0" autoLine="0" autoPict="0" altText="">
                <anchor moveWithCells="1">
                  <from>
                    <xdr:col>1</xdr:col>
                    <xdr:colOff>0</xdr:colOff>
                    <xdr:row>29</xdr:row>
                    <xdr:rowOff>0</xdr:rowOff>
                  </from>
                  <to>
                    <xdr:col>2</xdr:col>
                    <xdr:colOff>0</xdr:colOff>
                    <xdr:row>30</xdr:row>
                    <xdr:rowOff>9525</xdr:rowOff>
                  </to>
                </anchor>
              </controlPr>
            </control>
          </mc:Choice>
        </mc:AlternateContent>
        <mc:AlternateContent xmlns:mc="http://schemas.openxmlformats.org/markup-compatibility/2006">
          <mc:Choice Requires="x14">
            <control shapeId="53254" r:id="rId8" name="Check Box 6">
              <controlPr defaultSize="0" autoFill="0" autoLine="0" autoPict="0" altText="">
                <anchor moveWithCells="1">
                  <from>
                    <xdr:col>1</xdr:col>
                    <xdr:colOff>0</xdr:colOff>
                    <xdr:row>35</xdr:row>
                    <xdr:rowOff>0</xdr:rowOff>
                  </from>
                  <to>
                    <xdr:col>2</xdr:col>
                    <xdr:colOff>0</xdr:colOff>
                    <xdr:row>36</xdr:row>
                    <xdr:rowOff>0</xdr:rowOff>
                  </to>
                </anchor>
              </controlPr>
            </control>
          </mc:Choice>
        </mc:AlternateContent>
        <mc:AlternateContent xmlns:mc="http://schemas.openxmlformats.org/markup-compatibility/2006">
          <mc:Choice Requires="x14">
            <control shapeId="53255" r:id="rId9" name="Check Box 7">
              <controlPr defaultSize="0" autoFill="0" autoLine="0" autoPict="0" altText="">
                <anchor moveWithCells="1">
                  <from>
                    <xdr:col>1</xdr:col>
                    <xdr:colOff>0</xdr:colOff>
                    <xdr:row>38</xdr:row>
                    <xdr:rowOff>0</xdr:rowOff>
                  </from>
                  <to>
                    <xdr:col>2</xdr:col>
                    <xdr:colOff>0</xdr:colOff>
                    <xdr:row>39</xdr:row>
                    <xdr:rowOff>9525</xdr:rowOff>
                  </to>
                </anchor>
              </controlPr>
            </control>
          </mc:Choice>
        </mc:AlternateContent>
        <mc:AlternateContent xmlns:mc="http://schemas.openxmlformats.org/markup-compatibility/2006">
          <mc:Choice Requires="x14">
            <control shapeId="53256" r:id="rId10" name="Check Box 8">
              <controlPr defaultSize="0" autoFill="0" autoLine="0" autoPict="0" altText="">
                <anchor moveWithCells="1">
                  <from>
                    <xdr:col>1</xdr:col>
                    <xdr:colOff>0</xdr:colOff>
                    <xdr:row>41</xdr:row>
                    <xdr:rowOff>0</xdr:rowOff>
                  </from>
                  <to>
                    <xdr:col>2</xdr:col>
                    <xdr:colOff>0</xdr:colOff>
                    <xdr:row>42</xdr:row>
                    <xdr:rowOff>9525</xdr:rowOff>
                  </to>
                </anchor>
              </controlPr>
            </control>
          </mc:Choice>
        </mc:AlternateContent>
        <mc:AlternateContent xmlns:mc="http://schemas.openxmlformats.org/markup-compatibility/2006">
          <mc:Choice Requires="x14">
            <control shapeId="53257" r:id="rId11" name="Check Box 9">
              <controlPr defaultSize="0" autoFill="0" autoLine="0" autoPict="0" altText="">
                <anchor moveWithCells="1">
                  <from>
                    <xdr:col>1</xdr:col>
                    <xdr:colOff>0</xdr:colOff>
                    <xdr:row>44</xdr:row>
                    <xdr:rowOff>0</xdr:rowOff>
                  </from>
                  <to>
                    <xdr:col>2</xdr:col>
                    <xdr:colOff>0</xdr:colOff>
                    <xdr:row>45</xdr:row>
                    <xdr:rowOff>0</xdr:rowOff>
                  </to>
                </anchor>
              </controlPr>
            </control>
          </mc:Choice>
        </mc:AlternateContent>
        <mc:AlternateContent xmlns:mc="http://schemas.openxmlformats.org/markup-compatibility/2006">
          <mc:Choice Requires="x14">
            <control shapeId="53258" r:id="rId12" name="Check Box 10">
              <controlPr defaultSize="0" autoFill="0" autoLine="0" autoPict="0" altText="">
                <anchor moveWithCells="1">
                  <from>
                    <xdr:col>1</xdr:col>
                    <xdr:colOff>0</xdr:colOff>
                    <xdr:row>47</xdr:row>
                    <xdr:rowOff>0</xdr:rowOff>
                  </from>
                  <to>
                    <xdr:col>2</xdr:col>
                    <xdr:colOff>0</xdr:colOff>
                    <xdr:row>48</xdr:row>
                    <xdr:rowOff>9525</xdr:rowOff>
                  </to>
                </anchor>
              </controlPr>
            </control>
          </mc:Choice>
        </mc:AlternateContent>
        <mc:AlternateContent xmlns:mc="http://schemas.openxmlformats.org/markup-compatibility/2006">
          <mc:Choice Requires="x14">
            <control shapeId="53259" r:id="rId13" name="Check Box 11">
              <controlPr defaultSize="0" autoFill="0" autoLine="0" autoPict="0" altText="">
                <anchor moveWithCells="1">
                  <from>
                    <xdr:col>1</xdr:col>
                    <xdr:colOff>0</xdr:colOff>
                    <xdr:row>50</xdr:row>
                    <xdr:rowOff>0</xdr:rowOff>
                  </from>
                  <to>
                    <xdr:col>2</xdr:col>
                    <xdr:colOff>0</xdr:colOff>
                    <xdr:row>51</xdr:row>
                    <xdr:rowOff>9525</xdr:rowOff>
                  </to>
                </anchor>
              </controlPr>
            </control>
          </mc:Choice>
        </mc:AlternateContent>
        <mc:AlternateContent xmlns:mc="http://schemas.openxmlformats.org/markup-compatibility/2006">
          <mc:Choice Requires="x14">
            <control shapeId="53260" r:id="rId14" name="Check Box 12">
              <controlPr defaultSize="0" autoFill="0" autoLine="0" autoPict="0" altText="">
                <anchor moveWithCells="1">
                  <from>
                    <xdr:col>1</xdr:col>
                    <xdr:colOff>0</xdr:colOff>
                    <xdr:row>53</xdr:row>
                    <xdr:rowOff>0</xdr:rowOff>
                  </from>
                  <to>
                    <xdr:col>2</xdr:col>
                    <xdr:colOff>0</xdr:colOff>
                    <xdr:row>54</xdr:row>
                    <xdr:rowOff>9525</xdr:rowOff>
                  </to>
                </anchor>
              </controlPr>
            </control>
          </mc:Choice>
        </mc:AlternateContent>
        <mc:AlternateContent xmlns:mc="http://schemas.openxmlformats.org/markup-compatibility/2006">
          <mc:Choice Requires="x14">
            <control shapeId="53265" r:id="rId15" name="Check Box 17">
              <controlPr defaultSize="0" autoFill="0" autoLine="0" autoPict="0" altText="">
                <anchor moveWithCells="1">
                  <from>
                    <xdr:col>1</xdr:col>
                    <xdr:colOff>0</xdr:colOff>
                    <xdr:row>64</xdr:row>
                    <xdr:rowOff>0</xdr:rowOff>
                  </from>
                  <to>
                    <xdr:col>2</xdr:col>
                    <xdr:colOff>0</xdr:colOff>
                    <xdr:row>65</xdr:row>
                    <xdr:rowOff>9525</xdr:rowOff>
                  </to>
                </anchor>
              </controlPr>
            </control>
          </mc:Choice>
        </mc:AlternateContent>
        <mc:AlternateContent xmlns:mc="http://schemas.openxmlformats.org/markup-compatibility/2006">
          <mc:Choice Requires="x14">
            <control shapeId="53266" r:id="rId16" name="Check Box 18">
              <controlPr defaultSize="0" autoFill="0" autoLine="0" autoPict="0" altText="">
                <anchor moveWithCells="1">
                  <from>
                    <xdr:col>1</xdr:col>
                    <xdr:colOff>0</xdr:colOff>
                    <xdr:row>66</xdr:row>
                    <xdr:rowOff>0</xdr:rowOff>
                  </from>
                  <to>
                    <xdr:col>2</xdr:col>
                    <xdr:colOff>0</xdr:colOff>
                    <xdr:row>67</xdr:row>
                    <xdr:rowOff>0</xdr:rowOff>
                  </to>
                </anchor>
              </controlPr>
            </control>
          </mc:Choice>
        </mc:AlternateContent>
        <mc:AlternateContent xmlns:mc="http://schemas.openxmlformats.org/markup-compatibility/2006">
          <mc:Choice Requires="x14">
            <control shapeId="53267" r:id="rId17" name="Check Box 19">
              <controlPr defaultSize="0" autoFill="0" autoLine="0" autoPict="0" altText="">
                <anchor moveWithCells="1">
                  <from>
                    <xdr:col>1</xdr:col>
                    <xdr:colOff>0</xdr:colOff>
                    <xdr:row>69</xdr:row>
                    <xdr:rowOff>0</xdr:rowOff>
                  </from>
                  <to>
                    <xdr:col>2</xdr:col>
                    <xdr:colOff>0</xdr:colOff>
                    <xdr:row>70</xdr:row>
                    <xdr:rowOff>9525</xdr:rowOff>
                  </to>
                </anchor>
              </controlPr>
            </control>
          </mc:Choice>
        </mc:AlternateContent>
        <mc:AlternateContent xmlns:mc="http://schemas.openxmlformats.org/markup-compatibility/2006">
          <mc:Choice Requires="x14">
            <control shapeId="53268" r:id="rId18" name="Check Box 20">
              <controlPr defaultSize="0" autoFill="0" autoLine="0" autoPict="0" altText="">
                <anchor moveWithCells="1">
                  <from>
                    <xdr:col>1</xdr:col>
                    <xdr:colOff>0</xdr:colOff>
                    <xdr:row>72</xdr:row>
                    <xdr:rowOff>0</xdr:rowOff>
                  </from>
                  <to>
                    <xdr:col>2</xdr:col>
                    <xdr:colOff>0</xdr:colOff>
                    <xdr:row>73</xdr:row>
                    <xdr:rowOff>9525</xdr:rowOff>
                  </to>
                </anchor>
              </controlPr>
            </control>
          </mc:Choice>
        </mc:AlternateContent>
        <mc:AlternateContent xmlns:mc="http://schemas.openxmlformats.org/markup-compatibility/2006">
          <mc:Choice Requires="x14">
            <control shapeId="53269" r:id="rId19" name="Check Box 21">
              <controlPr defaultSize="0" autoFill="0" autoLine="0" autoPict="0" altText="">
                <anchor moveWithCells="1">
                  <from>
                    <xdr:col>1</xdr:col>
                    <xdr:colOff>0</xdr:colOff>
                    <xdr:row>75</xdr:row>
                    <xdr:rowOff>0</xdr:rowOff>
                  </from>
                  <to>
                    <xdr:col>2</xdr:col>
                    <xdr:colOff>0</xdr:colOff>
                    <xdr:row>76</xdr:row>
                    <xdr:rowOff>9525</xdr:rowOff>
                  </to>
                </anchor>
              </controlPr>
            </control>
          </mc:Choice>
        </mc:AlternateContent>
        <mc:AlternateContent xmlns:mc="http://schemas.openxmlformats.org/markup-compatibility/2006">
          <mc:Choice Requires="x14">
            <control shapeId="53270" r:id="rId20" name="Check Box 22">
              <controlPr defaultSize="0" autoFill="0" autoLine="0" autoPict="0" altText="3 Fahrstreifen">
                <anchor moveWithCells="1">
                  <from>
                    <xdr:col>1</xdr:col>
                    <xdr:colOff>0</xdr:colOff>
                    <xdr:row>78</xdr:row>
                    <xdr:rowOff>0</xdr:rowOff>
                  </from>
                  <to>
                    <xdr:col>2</xdr:col>
                    <xdr:colOff>0</xdr:colOff>
                    <xdr:row>79</xdr:row>
                    <xdr:rowOff>9525</xdr:rowOff>
                  </to>
                </anchor>
              </controlPr>
            </control>
          </mc:Choice>
        </mc:AlternateContent>
        <mc:AlternateContent xmlns:mc="http://schemas.openxmlformats.org/markup-compatibility/2006">
          <mc:Choice Requires="x14">
            <control shapeId="53271" r:id="rId21" name="Check Box 23">
              <controlPr defaultSize="0" autoFill="0" autoLine="0" autoPict="0" altText="">
                <anchor moveWithCells="1">
                  <from>
                    <xdr:col>1</xdr:col>
                    <xdr:colOff>0</xdr:colOff>
                    <xdr:row>89</xdr:row>
                    <xdr:rowOff>0</xdr:rowOff>
                  </from>
                  <to>
                    <xdr:col>2</xdr:col>
                    <xdr:colOff>0</xdr:colOff>
                    <xdr:row>90</xdr:row>
                    <xdr:rowOff>9525</xdr:rowOff>
                  </to>
                </anchor>
              </controlPr>
            </control>
          </mc:Choice>
        </mc:AlternateContent>
        <mc:AlternateContent xmlns:mc="http://schemas.openxmlformats.org/markup-compatibility/2006">
          <mc:Choice Requires="x14">
            <control shapeId="53273" r:id="rId22" name="Check Box 25">
              <controlPr defaultSize="0" autoFill="0" autoLine="0" autoPict="0" altText="3 Fahrstreifen">
                <anchor moveWithCells="1">
                  <from>
                    <xdr:col>1</xdr:col>
                    <xdr:colOff>0</xdr:colOff>
                    <xdr:row>91</xdr:row>
                    <xdr:rowOff>0</xdr:rowOff>
                  </from>
                  <to>
                    <xdr:col>2</xdr:col>
                    <xdr:colOff>0</xdr:colOff>
                    <xdr:row>92</xdr:row>
                    <xdr:rowOff>9525</xdr:rowOff>
                  </to>
                </anchor>
              </controlPr>
            </control>
          </mc:Choice>
        </mc:AlternateContent>
        <mc:AlternateContent xmlns:mc="http://schemas.openxmlformats.org/markup-compatibility/2006">
          <mc:Choice Requires="x14">
            <control shapeId="53276" r:id="rId23" name="Check Box 28">
              <controlPr defaultSize="0" autoFill="0" autoLine="0" autoPict="0" altText="">
                <anchor moveWithCells="1">
                  <from>
                    <xdr:col>1</xdr:col>
                    <xdr:colOff>0</xdr:colOff>
                    <xdr:row>97</xdr:row>
                    <xdr:rowOff>0</xdr:rowOff>
                  </from>
                  <to>
                    <xdr:col>2</xdr:col>
                    <xdr:colOff>0</xdr:colOff>
                    <xdr:row>98</xdr:row>
                    <xdr:rowOff>9525</xdr:rowOff>
                  </to>
                </anchor>
              </controlPr>
            </control>
          </mc:Choice>
        </mc:AlternateContent>
        <mc:AlternateContent xmlns:mc="http://schemas.openxmlformats.org/markup-compatibility/2006">
          <mc:Choice Requires="x14">
            <control shapeId="53277" r:id="rId24" name="Check Box 29">
              <controlPr defaultSize="0" autoFill="0" autoLine="0" autoPict="0" altText="">
                <anchor moveWithCells="1">
                  <from>
                    <xdr:col>1</xdr:col>
                    <xdr:colOff>0</xdr:colOff>
                    <xdr:row>101</xdr:row>
                    <xdr:rowOff>0</xdr:rowOff>
                  </from>
                  <to>
                    <xdr:col>2</xdr:col>
                    <xdr:colOff>0</xdr:colOff>
                    <xdr:row>102</xdr:row>
                    <xdr:rowOff>9525</xdr:rowOff>
                  </to>
                </anchor>
              </controlPr>
            </control>
          </mc:Choice>
        </mc:AlternateContent>
        <mc:AlternateContent xmlns:mc="http://schemas.openxmlformats.org/markup-compatibility/2006">
          <mc:Choice Requires="x14">
            <control shapeId="53278" r:id="rId25" name="Check Box 30">
              <controlPr defaultSize="0" autoFill="0" autoLine="0" autoPict="0" altText="">
                <anchor moveWithCells="1">
                  <from>
                    <xdr:col>1</xdr:col>
                    <xdr:colOff>0</xdr:colOff>
                    <xdr:row>111</xdr:row>
                    <xdr:rowOff>0</xdr:rowOff>
                  </from>
                  <to>
                    <xdr:col>2</xdr:col>
                    <xdr:colOff>0</xdr:colOff>
                    <xdr:row>112</xdr:row>
                    <xdr:rowOff>9525</xdr:rowOff>
                  </to>
                </anchor>
              </controlPr>
            </control>
          </mc:Choice>
        </mc:AlternateContent>
        <mc:AlternateContent xmlns:mc="http://schemas.openxmlformats.org/markup-compatibility/2006">
          <mc:Choice Requires="x14">
            <control shapeId="53279" r:id="rId26" name="Check Box 31">
              <controlPr defaultSize="0" autoFill="0" autoLine="0" autoPict="0" altText="">
                <anchor moveWithCells="1">
                  <from>
                    <xdr:col>1</xdr:col>
                    <xdr:colOff>0</xdr:colOff>
                    <xdr:row>114</xdr:row>
                    <xdr:rowOff>0</xdr:rowOff>
                  </from>
                  <to>
                    <xdr:col>2</xdr:col>
                    <xdr:colOff>0</xdr:colOff>
                    <xdr:row>115</xdr:row>
                    <xdr:rowOff>9525</xdr:rowOff>
                  </to>
                </anchor>
              </controlPr>
            </control>
          </mc:Choice>
        </mc:AlternateContent>
        <mc:AlternateContent xmlns:mc="http://schemas.openxmlformats.org/markup-compatibility/2006">
          <mc:Choice Requires="x14">
            <control shapeId="53280" r:id="rId27" name="Check Box 32">
              <controlPr defaultSize="0" autoFill="0" autoLine="0" autoPict="0" altText="">
                <anchor moveWithCells="1">
                  <from>
                    <xdr:col>1</xdr:col>
                    <xdr:colOff>0</xdr:colOff>
                    <xdr:row>120</xdr:row>
                    <xdr:rowOff>0</xdr:rowOff>
                  </from>
                  <to>
                    <xdr:col>2</xdr:col>
                    <xdr:colOff>0</xdr:colOff>
                    <xdr:row>121</xdr:row>
                    <xdr:rowOff>9525</xdr:rowOff>
                  </to>
                </anchor>
              </controlPr>
            </control>
          </mc:Choice>
        </mc:AlternateContent>
        <mc:AlternateContent xmlns:mc="http://schemas.openxmlformats.org/markup-compatibility/2006">
          <mc:Choice Requires="x14">
            <control shapeId="53281" r:id="rId28" name="Check Box 33">
              <controlPr defaultSize="0" autoFill="0" autoLine="0" autoPict="0" altText="">
                <anchor moveWithCells="1">
                  <from>
                    <xdr:col>1</xdr:col>
                    <xdr:colOff>0</xdr:colOff>
                    <xdr:row>125</xdr:row>
                    <xdr:rowOff>0</xdr:rowOff>
                  </from>
                  <to>
                    <xdr:col>2</xdr:col>
                    <xdr:colOff>0</xdr:colOff>
                    <xdr:row>126</xdr:row>
                    <xdr:rowOff>9525</xdr:rowOff>
                  </to>
                </anchor>
              </controlPr>
            </control>
          </mc:Choice>
        </mc:AlternateContent>
        <mc:AlternateContent xmlns:mc="http://schemas.openxmlformats.org/markup-compatibility/2006">
          <mc:Choice Requires="x14">
            <control shapeId="53282" r:id="rId29" name="Check Box 34">
              <controlPr defaultSize="0" autoFill="0" autoLine="0" autoPict="0" altText="3 Fahrstreifen">
                <anchor moveWithCells="1">
                  <from>
                    <xdr:col>1</xdr:col>
                    <xdr:colOff>0</xdr:colOff>
                    <xdr:row>128</xdr:row>
                    <xdr:rowOff>0</xdr:rowOff>
                  </from>
                  <to>
                    <xdr:col>2</xdr:col>
                    <xdr:colOff>0</xdr:colOff>
                    <xdr:row>129</xdr:row>
                    <xdr:rowOff>9525</xdr:rowOff>
                  </to>
                </anchor>
              </controlPr>
            </control>
          </mc:Choice>
        </mc:AlternateContent>
        <mc:AlternateContent xmlns:mc="http://schemas.openxmlformats.org/markup-compatibility/2006">
          <mc:Choice Requires="x14">
            <control shapeId="53283" r:id="rId30" name="Check Box 35">
              <controlPr defaultSize="0" autoFill="0" autoLine="0" autoPict="0" altText="">
                <anchor moveWithCells="1">
                  <from>
                    <xdr:col>1</xdr:col>
                    <xdr:colOff>0</xdr:colOff>
                    <xdr:row>131</xdr:row>
                    <xdr:rowOff>0</xdr:rowOff>
                  </from>
                  <to>
                    <xdr:col>2</xdr:col>
                    <xdr:colOff>0</xdr:colOff>
                    <xdr:row>132</xdr:row>
                    <xdr:rowOff>9525</xdr:rowOff>
                  </to>
                </anchor>
              </controlPr>
            </control>
          </mc:Choice>
        </mc:AlternateContent>
        <mc:AlternateContent xmlns:mc="http://schemas.openxmlformats.org/markup-compatibility/2006">
          <mc:Choice Requires="x14">
            <control shapeId="53284" r:id="rId31" name="Check Box 36">
              <controlPr defaultSize="0" autoFill="0" autoLine="0" autoPict="0" altText="3 Fahrstreifen">
                <anchor moveWithCells="1">
                  <from>
                    <xdr:col>1</xdr:col>
                    <xdr:colOff>0</xdr:colOff>
                    <xdr:row>134</xdr:row>
                    <xdr:rowOff>0</xdr:rowOff>
                  </from>
                  <to>
                    <xdr:col>2</xdr:col>
                    <xdr:colOff>0</xdr:colOff>
                    <xdr:row>135</xdr:row>
                    <xdr:rowOff>9525</xdr:rowOff>
                  </to>
                </anchor>
              </controlPr>
            </control>
          </mc:Choice>
        </mc:AlternateContent>
        <mc:AlternateContent xmlns:mc="http://schemas.openxmlformats.org/markup-compatibility/2006">
          <mc:Choice Requires="x14">
            <control shapeId="53285" r:id="rId32" name="Check Box 37">
              <controlPr defaultSize="0" autoFill="0" autoLine="0" autoPict="0" altText="">
                <anchor moveWithCells="1">
                  <from>
                    <xdr:col>1</xdr:col>
                    <xdr:colOff>0</xdr:colOff>
                    <xdr:row>137</xdr:row>
                    <xdr:rowOff>0</xdr:rowOff>
                  </from>
                  <to>
                    <xdr:col>2</xdr:col>
                    <xdr:colOff>0</xdr:colOff>
                    <xdr:row>138</xdr:row>
                    <xdr:rowOff>9525</xdr:rowOff>
                  </to>
                </anchor>
              </controlPr>
            </control>
          </mc:Choice>
        </mc:AlternateContent>
        <mc:AlternateContent xmlns:mc="http://schemas.openxmlformats.org/markup-compatibility/2006">
          <mc:Choice Requires="x14">
            <control shapeId="53287" r:id="rId33" name="Check Box 39">
              <controlPr defaultSize="0" autoFill="0" autoLine="0" autoPict="0" altText="">
                <anchor moveWithCells="1">
                  <from>
                    <xdr:col>1</xdr:col>
                    <xdr:colOff>0</xdr:colOff>
                    <xdr:row>147</xdr:row>
                    <xdr:rowOff>0</xdr:rowOff>
                  </from>
                  <to>
                    <xdr:col>2</xdr:col>
                    <xdr:colOff>0</xdr:colOff>
                    <xdr:row>148</xdr:row>
                    <xdr:rowOff>9525</xdr:rowOff>
                  </to>
                </anchor>
              </controlPr>
            </control>
          </mc:Choice>
        </mc:AlternateContent>
        <mc:AlternateContent xmlns:mc="http://schemas.openxmlformats.org/markup-compatibility/2006">
          <mc:Choice Requires="x14">
            <control shapeId="53288" r:id="rId34" name="Check Box 40">
              <controlPr defaultSize="0" autoFill="0" autoLine="0" autoPict="0" altText="">
                <anchor moveWithCells="1">
                  <from>
                    <xdr:col>1</xdr:col>
                    <xdr:colOff>0</xdr:colOff>
                    <xdr:row>151</xdr:row>
                    <xdr:rowOff>0</xdr:rowOff>
                  </from>
                  <to>
                    <xdr:col>2</xdr:col>
                    <xdr:colOff>0</xdr:colOff>
                    <xdr:row>152</xdr:row>
                    <xdr:rowOff>9525</xdr:rowOff>
                  </to>
                </anchor>
              </controlPr>
            </control>
          </mc:Choice>
        </mc:AlternateContent>
        <mc:AlternateContent xmlns:mc="http://schemas.openxmlformats.org/markup-compatibility/2006">
          <mc:Choice Requires="x14">
            <control shapeId="53289" r:id="rId35" name="Check Box 41">
              <controlPr defaultSize="0" autoFill="0" autoLine="0" autoPict="0" altText="">
                <anchor moveWithCells="1">
                  <from>
                    <xdr:col>1</xdr:col>
                    <xdr:colOff>0</xdr:colOff>
                    <xdr:row>156</xdr:row>
                    <xdr:rowOff>0</xdr:rowOff>
                  </from>
                  <to>
                    <xdr:col>2</xdr:col>
                    <xdr:colOff>0</xdr:colOff>
                    <xdr:row>157</xdr:row>
                    <xdr:rowOff>9525</xdr:rowOff>
                  </to>
                </anchor>
              </controlPr>
            </control>
          </mc:Choice>
        </mc:AlternateContent>
        <mc:AlternateContent xmlns:mc="http://schemas.openxmlformats.org/markup-compatibility/2006">
          <mc:Choice Requires="x14">
            <control shapeId="53290" r:id="rId36" name="Check Box 42">
              <controlPr defaultSize="0" autoFill="0" autoLine="0" autoPict="0" altText="">
                <anchor moveWithCells="1">
                  <from>
                    <xdr:col>1</xdr:col>
                    <xdr:colOff>9525</xdr:colOff>
                    <xdr:row>160</xdr:row>
                    <xdr:rowOff>0</xdr:rowOff>
                  </from>
                  <to>
                    <xdr:col>2</xdr:col>
                    <xdr:colOff>9525</xdr:colOff>
                    <xdr:row>161</xdr:row>
                    <xdr:rowOff>9525</xdr:rowOff>
                  </to>
                </anchor>
              </controlPr>
            </control>
          </mc:Choice>
        </mc:AlternateContent>
        <mc:AlternateContent xmlns:mc="http://schemas.openxmlformats.org/markup-compatibility/2006">
          <mc:Choice Requires="x14">
            <control shapeId="53291" r:id="rId37" name="Check Box 43">
              <controlPr defaultSize="0" autoFill="0" autoLine="0" autoPict="0" altText="">
                <anchor moveWithCells="1">
                  <from>
                    <xdr:col>1</xdr:col>
                    <xdr:colOff>0</xdr:colOff>
                    <xdr:row>163</xdr:row>
                    <xdr:rowOff>0</xdr:rowOff>
                  </from>
                  <to>
                    <xdr:col>2</xdr:col>
                    <xdr:colOff>0</xdr:colOff>
                    <xdr:row>164</xdr:row>
                    <xdr:rowOff>9525</xdr:rowOff>
                  </to>
                </anchor>
              </controlPr>
            </control>
          </mc:Choice>
        </mc:AlternateContent>
        <mc:AlternateContent xmlns:mc="http://schemas.openxmlformats.org/markup-compatibility/2006">
          <mc:Choice Requires="x14">
            <control shapeId="53292" r:id="rId38" name="Check Box 44">
              <controlPr defaultSize="0" autoFill="0" autoLine="0" autoPict="0" altText="">
                <anchor moveWithCells="1">
                  <from>
                    <xdr:col>1</xdr:col>
                    <xdr:colOff>0</xdr:colOff>
                    <xdr:row>167</xdr:row>
                    <xdr:rowOff>0</xdr:rowOff>
                  </from>
                  <to>
                    <xdr:col>2</xdr:col>
                    <xdr:colOff>0</xdr:colOff>
                    <xdr:row>168</xdr:row>
                    <xdr:rowOff>9525</xdr:rowOff>
                  </to>
                </anchor>
              </controlPr>
            </control>
          </mc:Choice>
        </mc:AlternateContent>
        <mc:AlternateContent xmlns:mc="http://schemas.openxmlformats.org/markup-compatibility/2006">
          <mc:Choice Requires="x14">
            <control shapeId="53293" r:id="rId39" name="Check Box 45">
              <controlPr defaultSize="0" autoFill="0" autoLine="0" autoPict="0" altText="">
                <anchor moveWithCells="1">
                  <from>
                    <xdr:col>1</xdr:col>
                    <xdr:colOff>0</xdr:colOff>
                    <xdr:row>170</xdr:row>
                    <xdr:rowOff>0</xdr:rowOff>
                  </from>
                  <to>
                    <xdr:col>2</xdr:col>
                    <xdr:colOff>0</xdr:colOff>
                    <xdr:row>171</xdr:row>
                    <xdr:rowOff>9525</xdr:rowOff>
                  </to>
                </anchor>
              </controlPr>
            </control>
          </mc:Choice>
        </mc:AlternateContent>
        <mc:AlternateContent xmlns:mc="http://schemas.openxmlformats.org/markup-compatibility/2006">
          <mc:Choice Requires="x14">
            <control shapeId="53295" r:id="rId40" name="Check Box 47">
              <controlPr defaultSize="0" autoFill="0" autoLine="0" autoPict="0" altText="">
                <anchor moveWithCells="1">
                  <from>
                    <xdr:col>1</xdr:col>
                    <xdr:colOff>0</xdr:colOff>
                    <xdr:row>176</xdr:row>
                    <xdr:rowOff>0</xdr:rowOff>
                  </from>
                  <to>
                    <xdr:col>2</xdr:col>
                    <xdr:colOff>0</xdr:colOff>
                    <xdr:row>177</xdr:row>
                    <xdr:rowOff>9525</xdr:rowOff>
                  </to>
                </anchor>
              </controlPr>
            </control>
          </mc:Choice>
        </mc:AlternateContent>
        <mc:AlternateContent xmlns:mc="http://schemas.openxmlformats.org/markup-compatibility/2006">
          <mc:Choice Requires="x14">
            <control shapeId="53296" r:id="rId41" name="Check Box 48">
              <controlPr defaultSize="0" autoFill="0" autoLine="0" autoPict="0" altText="">
                <anchor moveWithCells="1">
                  <from>
                    <xdr:col>1</xdr:col>
                    <xdr:colOff>0</xdr:colOff>
                    <xdr:row>180</xdr:row>
                    <xdr:rowOff>0</xdr:rowOff>
                  </from>
                  <to>
                    <xdr:col>2</xdr:col>
                    <xdr:colOff>0</xdr:colOff>
                    <xdr:row>181</xdr:row>
                    <xdr:rowOff>9525</xdr:rowOff>
                  </to>
                </anchor>
              </controlPr>
            </control>
          </mc:Choice>
        </mc:AlternateContent>
        <mc:AlternateContent xmlns:mc="http://schemas.openxmlformats.org/markup-compatibility/2006">
          <mc:Choice Requires="x14">
            <control shapeId="53297" r:id="rId42" name="Check Box 49">
              <controlPr defaultSize="0" autoFill="0" autoLine="0" autoPict="0" altText="">
                <anchor moveWithCells="1">
                  <from>
                    <xdr:col>1</xdr:col>
                    <xdr:colOff>0</xdr:colOff>
                    <xdr:row>183</xdr:row>
                    <xdr:rowOff>0</xdr:rowOff>
                  </from>
                  <to>
                    <xdr:col>2</xdr:col>
                    <xdr:colOff>0</xdr:colOff>
                    <xdr:row>184</xdr:row>
                    <xdr:rowOff>9525</xdr:rowOff>
                  </to>
                </anchor>
              </controlPr>
            </control>
          </mc:Choice>
        </mc:AlternateContent>
        <mc:AlternateContent xmlns:mc="http://schemas.openxmlformats.org/markup-compatibility/2006">
          <mc:Choice Requires="x14">
            <control shapeId="53298" r:id="rId43" name="Check Box 50">
              <controlPr defaultSize="0" autoFill="0" autoLine="0" autoPict="0" altText="">
                <anchor moveWithCells="1">
                  <from>
                    <xdr:col>1</xdr:col>
                    <xdr:colOff>0</xdr:colOff>
                    <xdr:row>185</xdr:row>
                    <xdr:rowOff>0</xdr:rowOff>
                  </from>
                  <to>
                    <xdr:col>2</xdr:col>
                    <xdr:colOff>0</xdr:colOff>
                    <xdr:row>186</xdr:row>
                    <xdr:rowOff>9525</xdr:rowOff>
                  </to>
                </anchor>
              </controlPr>
            </control>
          </mc:Choice>
        </mc:AlternateContent>
        <mc:AlternateContent xmlns:mc="http://schemas.openxmlformats.org/markup-compatibility/2006">
          <mc:Choice Requires="x14">
            <control shapeId="53299" r:id="rId44" name="Check Box 51">
              <controlPr defaultSize="0" autoFill="0" autoLine="0" autoPict="0" altText="">
                <anchor moveWithCells="1">
                  <from>
                    <xdr:col>1</xdr:col>
                    <xdr:colOff>0</xdr:colOff>
                    <xdr:row>187</xdr:row>
                    <xdr:rowOff>0</xdr:rowOff>
                  </from>
                  <to>
                    <xdr:col>2</xdr:col>
                    <xdr:colOff>0</xdr:colOff>
                    <xdr:row>188</xdr:row>
                    <xdr:rowOff>9525</xdr:rowOff>
                  </to>
                </anchor>
              </controlPr>
            </control>
          </mc:Choice>
        </mc:AlternateContent>
        <mc:AlternateContent xmlns:mc="http://schemas.openxmlformats.org/markup-compatibility/2006">
          <mc:Choice Requires="x14">
            <control shapeId="53300" r:id="rId45" name="Check Box 52">
              <controlPr defaultSize="0" autoFill="0" autoLine="0" autoPict="0" altText="">
                <anchor moveWithCells="1">
                  <from>
                    <xdr:col>1</xdr:col>
                    <xdr:colOff>9525</xdr:colOff>
                    <xdr:row>190</xdr:row>
                    <xdr:rowOff>0</xdr:rowOff>
                  </from>
                  <to>
                    <xdr:col>2</xdr:col>
                    <xdr:colOff>9525</xdr:colOff>
                    <xdr:row>191</xdr:row>
                    <xdr:rowOff>9525</xdr:rowOff>
                  </to>
                </anchor>
              </controlPr>
            </control>
          </mc:Choice>
        </mc:AlternateContent>
        <mc:AlternateContent xmlns:mc="http://schemas.openxmlformats.org/markup-compatibility/2006">
          <mc:Choice Requires="x14">
            <control shapeId="53301" r:id="rId46" name="Check Box 53">
              <controlPr defaultSize="0" autoFill="0" autoLine="0" autoPict="0" altText="">
                <anchor moveWithCells="1">
                  <from>
                    <xdr:col>1</xdr:col>
                    <xdr:colOff>0</xdr:colOff>
                    <xdr:row>192</xdr:row>
                    <xdr:rowOff>0</xdr:rowOff>
                  </from>
                  <to>
                    <xdr:col>2</xdr:col>
                    <xdr:colOff>0</xdr:colOff>
                    <xdr:row>193</xdr:row>
                    <xdr:rowOff>9525</xdr:rowOff>
                  </to>
                </anchor>
              </controlPr>
            </control>
          </mc:Choice>
        </mc:AlternateContent>
        <mc:AlternateContent xmlns:mc="http://schemas.openxmlformats.org/markup-compatibility/2006">
          <mc:Choice Requires="x14">
            <control shapeId="53302" r:id="rId47" name="Check Box 54">
              <controlPr defaultSize="0" autoFill="0" autoLine="0" autoPict="0" altText="">
                <anchor moveWithCells="1">
                  <from>
                    <xdr:col>1</xdr:col>
                    <xdr:colOff>9525</xdr:colOff>
                    <xdr:row>194</xdr:row>
                    <xdr:rowOff>0</xdr:rowOff>
                  </from>
                  <to>
                    <xdr:col>2</xdr:col>
                    <xdr:colOff>9525</xdr:colOff>
                    <xdr:row>195</xdr:row>
                    <xdr:rowOff>9525</xdr:rowOff>
                  </to>
                </anchor>
              </controlPr>
            </control>
          </mc:Choice>
        </mc:AlternateContent>
        <mc:AlternateContent xmlns:mc="http://schemas.openxmlformats.org/markup-compatibility/2006">
          <mc:Choice Requires="x14">
            <control shapeId="53303" r:id="rId48" name="Check Box 55">
              <controlPr defaultSize="0" autoFill="0" autoLine="0" autoPict="0" altText="">
                <anchor moveWithCells="1">
                  <from>
                    <xdr:col>1</xdr:col>
                    <xdr:colOff>0</xdr:colOff>
                    <xdr:row>196</xdr:row>
                    <xdr:rowOff>0</xdr:rowOff>
                  </from>
                  <to>
                    <xdr:col>2</xdr:col>
                    <xdr:colOff>0</xdr:colOff>
                    <xdr:row>197</xdr:row>
                    <xdr:rowOff>9525</xdr:rowOff>
                  </to>
                </anchor>
              </controlPr>
            </control>
          </mc:Choice>
        </mc:AlternateContent>
        <mc:AlternateContent xmlns:mc="http://schemas.openxmlformats.org/markup-compatibility/2006">
          <mc:Choice Requires="x14">
            <control shapeId="53304" r:id="rId49" name="Check Box 56">
              <controlPr defaultSize="0" autoFill="0" autoLine="0" autoPict="0" altText="">
                <anchor moveWithCells="1">
                  <from>
                    <xdr:col>1</xdr:col>
                    <xdr:colOff>0</xdr:colOff>
                    <xdr:row>221</xdr:row>
                    <xdr:rowOff>0</xdr:rowOff>
                  </from>
                  <to>
                    <xdr:col>2</xdr:col>
                    <xdr:colOff>0</xdr:colOff>
                    <xdr:row>222</xdr:row>
                    <xdr:rowOff>9525</xdr:rowOff>
                  </to>
                </anchor>
              </controlPr>
            </control>
          </mc:Choice>
        </mc:AlternateContent>
        <mc:AlternateContent xmlns:mc="http://schemas.openxmlformats.org/markup-compatibility/2006">
          <mc:Choice Requires="x14">
            <control shapeId="53305" r:id="rId50" name="Check Box 57">
              <controlPr defaultSize="0" autoFill="0" autoLine="0" autoPict="0" altText="">
                <anchor moveWithCells="1">
                  <from>
                    <xdr:col>1</xdr:col>
                    <xdr:colOff>0</xdr:colOff>
                    <xdr:row>227</xdr:row>
                    <xdr:rowOff>0</xdr:rowOff>
                  </from>
                  <to>
                    <xdr:col>2</xdr:col>
                    <xdr:colOff>0</xdr:colOff>
                    <xdr:row>228</xdr:row>
                    <xdr:rowOff>9525</xdr:rowOff>
                  </to>
                </anchor>
              </controlPr>
            </control>
          </mc:Choice>
        </mc:AlternateContent>
        <mc:AlternateContent xmlns:mc="http://schemas.openxmlformats.org/markup-compatibility/2006">
          <mc:Choice Requires="x14">
            <control shapeId="53306" r:id="rId51" name="Check Box 58">
              <controlPr defaultSize="0" autoFill="0" autoLine="0" autoPict="0" altText="">
                <anchor moveWithCells="1">
                  <from>
                    <xdr:col>1</xdr:col>
                    <xdr:colOff>0</xdr:colOff>
                    <xdr:row>231</xdr:row>
                    <xdr:rowOff>0</xdr:rowOff>
                  </from>
                  <to>
                    <xdr:col>2</xdr:col>
                    <xdr:colOff>0</xdr:colOff>
                    <xdr:row>232</xdr:row>
                    <xdr:rowOff>9525</xdr:rowOff>
                  </to>
                </anchor>
              </controlPr>
            </control>
          </mc:Choice>
        </mc:AlternateContent>
        <mc:AlternateContent xmlns:mc="http://schemas.openxmlformats.org/markup-compatibility/2006">
          <mc:Choice Requires="x14">
            <control shapeId="53307" r:id="rId52" name="Check Box 59">
              <controlPr defaultSize="0" autoFill="0" autoLine="0" autoPict="0" altText="">
                <anchor moveWithCells="1">
                  <from>
                    <xdr:col>1</xdr:col>
                    <xdr:colOff>0</xdr:colOff>
                    <xdr:row>234</xdr:row>
                    <xdr:rowOff>0</xdr:rowOff>
                  </from>
                  <to>
                    <xdr:col>2</xdr:col>
                    <xdr:colOff>0</xdr:colOff>
                    <xdr:row>235</xdr:row>
                    <xdr:rowOff>9525</xdr:rowOff>
                  </to>
                </anchor>
              </controlPr>
            </control>
          </mc:Choice>
        </mc:AlternateContent>
        <mc:AlternateContent xmlns:mc="http://schemas.openxmlformats.org/markup-compatibility/2006">
          <mc:Choice Requires="x14">
            <control shapeId="53309" r:id="rId53" name="Check Box 61">
              <controlPr defaultSize="0" autoFill="0" autoLine="0" autoPict="0" altText="">
                <anchor moveWithCells="1">
                  <from>
                    <xdr:col>1</xdr:col>
                    <xdr:colOff>0</xdr:colOff>
                    <xdr:row>86</xdr:row>
                    <xdr:rowOff>0</xdr:rowOff>
                  </from>
                  <to>
                    <xdr:col>2</xdr:col>
                    <xdr:colOff>0</xdr:colOff>
                    <xdr:row>86</xdr:row>
                    <xdr:rowOff>209550</xdr:rowOff>
                  </to>
                </anchor>
              </controlPr>
            </control>
          </mc:Choice>
        </mc:AlternateContent>
        <mc:AlternateContent xmlns:mc="http://schemas.openxmlformats.org/markup-compatibility/2006">
          <mc:Choice Requires="x14">
            <control shapeId="53310" r:id="rId54" name="Check Box 62">
              <controlPr defaultSize="0" autoFill="0" autoLine="0" autoPict="0" altText="3 Fahrstreifen">
                <anchor moveWithCells="1">
                  <from>
                    <xdr:col>1</xdr:col>
                    <xdr:colOff>0</xdr:colOff>
                    <xdr:row>61</xdr:row>
                    <xdr:rowOff>0</xdr:rowOff>
                  </from>
                  <to>
                    <xdr:col>2</xdr:col>
                    <xdr:colOff>0</xdr:colOff>
                    <xdr:row>62</xdr:row>
                    <xdr:rowOff>9525</xdr:rowOff>
                  </to>
                </anchor>
              </controlPr>
            </control>
          </mc:Choice>
        </mc:AlternateContent>
        <mc:AlternateContent xmlns:mc="http://schemas.openxmlformats.org/markup-compatibility/2006">
          <mc:Choice Requires="x14">
            <control shapeId="53321" r:id="rId55" name="Check Box 73">
              <controlPr defaultSize="0" autoFill="0" autoLine="0" autoPict="0" altText="">
                <anchor moveWithCells="1">
                  <from>
                    <xdr:col>1</xdr:col>
                    <xdr:colOff>0</xdr:colOff>
                    <xdr:row>50</xdr:row>
                    <xdr:rowOff>0</xdr:rowOff>
                  </from>
                  <to>
                    <xdr:col>2</xdr:col>
                    <xdr:colOff>0</xdr:colOff>
                    <xdr:row>51</xdr:row>
                    <xdr:rowOff>9525</xdr:rowOff>
                  </to>
                </anchor>
              </controlPr>
            </control>
          </mc:Choice>
        </mc:AlternateContent>
        <mc:AlternateContent xmlns:mc="http://schemas.openxmlformats.org/markup-compatibility/2006">
          <mc:Choice Requires="x14">
            <control shapeId="53322" r:id="rId56" name="Check Box 74">
              <controlPr defaultSize="0" autoFill="0" autoLine="0" autoPict="0" altText="">
                <anchor moveWithCells="1">
                  <from>
                    <xdr:col>1</xdr:col>
                    <xdr:colOff>9525</xdr:colOff>
                    <xdr:row>13</xdr:row>
                    <xdr:rowOff>0</xdr:rowOff>
                  </from>
                  <to>
                    <xdr:col>2</xdr:col>
                    <xdr:colOff>9525</xdr:colOff>
                    <xdr:row>14</xdr:row>
                    <xdr:rowOff>0</xdr:rowOff>
                  </to>
                </anchor>
              </controlPr>
            </control>
          </mc:Choice>
        </mc:AlternateContent>
        <mc:AlternateContent xmlns:mc="http://schemas.openxmlformats.org/markup-compatibility/2006">
          <mc:Choice Requires="x14">
            <control shapeId="53324" r:id="rId57" name="Check Box 76">
              <controlPr defaultSize="0" autoFill="0" autoLine="0" autoPict="0" altText="">
                <anchor moveWithCells="1">
                  <from>
                    <xdr:col>1</xdr:col>
                    <xdr:colOff>9525</xdr:colOff>
                    <xdr:row>14</xdr:row>
                    <xdr:rowOff>0</xdr:rowOff>
                  </from>
                  <to>
                    <xdr:col>2</xdr:col>
                    <xdr:colOff>9525</xdr:colOff>
                    <xdr:row>15</xdr:row>
                    <xdr:rowOff>0</xdr:rowOff>
                  </to>
                </anchor>
              </controlPr>
            </control>
          </mc:Choice>
        </mc:AlternateContent>
        <mc:AlternateContent xmlns:mc="http://schemas.openxmlformats.org/markup-compatibility/2006">
          <mc:Choice Requires="x14">
            <control shapeId="53327" r:id="rId58" name="Check Box 79">
              <controlPr defaultSize="0" autoFill="0" autoLine="0" autoPict="0" altText="">
                <anchor moveWithCells="1">
                  <from>
                    <xdr:col>1</xdr:col>
                    <xdr:colOff>0</xdr:colOff>
                    <xdr:row>23</xdr:row>
                    <xdr:rowOff>0</xdr:rowOff>
                  </from>
                  <to>
                    <xdr:col>2</xdr:col>
                    <xdr:colOff>0</xdr:colOff>
                    <xdr:row>24</xdr:row>
                    <xdr:rowOff>9525</xdr:rowOff>
                  </to>
                </anchor>
              </controlPr>
            </control>
          </mc:Choice>
        </mc:AlternateContent>
        <mc:AlternateContent xmlns:mc="http://schemas.openxmlformats.org/markup-compatibility/2006">
          <mc:Choice Requires="x14">
            <control shapeId="53329" r:id="rId59" name="Check Box 81">
              <controlPr defaultSize="0" autoFill="0" autoLine="0" autoPict="0" altText="">
                <anchor moveWithCells="1">
                  <from>
                    <xdr:col>1</xdr:col>
                    <xdr:colOff>0</xdr:colOff>
                    <xdr:row>104</xdr:row>
                    <xdr:rowOff>0</xdr:rowOff>
                  </from>
                  <to>
                    <xdr:col>2</xdr:col>
                    <xdr:colOff>0</xdr:colOff>
                    <xdr:row>105</xdr:row>
                    <xdr:rowOff>9525</xdr:rowOff>
                  </to>
                </anchor>
              </controlPr>
            </control>
          </mc:Choice>
        </mc:AlternateContent>
        <mc:AlternateContent xmlns:mc="http://schemas.openxmlformats.org/markup-compatibility/2006">
          <mc:Choice Requires="x14">
            <control shapeId="53330" r:id="rId60" name="Check Box 82">
              <controlPr defaultSize="0" autoFill="0" autoLine="0" autoPict="0" altText="">
                <anchor moveWithCells="1">
                  <from>
                    <xdr:col>1</xdr:col>
                    <xdr:colOff>0</xdr:colOff>
                    <xdr:row>107</xdr:row>
                    <xdr:rowOff>0</xdr:rowOff>
                  </from>
                  <to>
                    <xdr:col>2</xdr:col>
                    <xdr:colOff>0</xdr:colOff>
                    <xdr:row>108</xdr:row>
                    <xdr:rowOff>9525</xdr:rowOff>
                  </to>
                </anchor>
              </controlPr>
            </control>
          </mc:Choice>
        </mc:AlternateContent>
        <mc:AlternateContent xmlns:mc="http://schemas.openxmlformats.org/markup-compatibility/2006">
          <mc:Choice Requires="x14">
            <control shapeId="53331" r:id="rId61" name="Check Box 83">
              <controlPr defaultSize="0" autoFill="0" autoLine="0" autoPict="0" altText="">
                <anchor moveWithCells="1">
                  <from>
                    <xdr:col>1</xdr:col>
                    <xdr:colOff>0</xdr:colOff>
                    <xdr:row>140</xdr:row>
                    <xdr:rowOff>0</xdr:rowOff>
                  </from>
                  <to>
                    <xdr:col>2</xdr:col>
                    <xdr:colOff>0</xdr:colOff>
                    <xdr:row>141</xdr:row>
                    <xdr:rowOff>9525</xdr:rowOff>
                  </to>
                </anchor>
              </controlPr>
            </control>
          </mc:Choice>
        </mc:AlternateContent>
        <mc:AlternateContent xmlns:mc="http://schemas.openxmlformats.org/markup-compatibility/2006">
          <mc:Choice Requires="x14">
            <control shapeId="53332" r:id="rId62" name="Check Box 84">
              <controlPr defaultSize="0" autoFill="0" autoLine="0" autoPict="0" altText="">
                <anchor moveWithCells="1">
                  <from>
                    <xdr:col>1</xdr:col>
                    <xdr:colOff>0</xdr:colOff>
                    <xdr:row>41</xdr:row>
                    <xdr:rowOff>0</xdr:rowOff>
                  </from>
                  <to>
                    <xdr:col>2</xdr:col>
                    <xdr:colOff>0</xdr:colOff>
                    <xdr:row>42</xdr:row>
                    <xdr:rowOff>9525</xdr:rowOff>
                  </to>
                </anchor>
              </controlPr>
            </control>
          </mc:Choice>
        </mc:AlternateContent>
        <mc:AlternateContent xmlns:mc="http://schemas.openxmlformats.org/markup-compatibility/2006">
          <mc:Choice Requires="x14">
            <control shapeId="53333" r:id="rId63" name="Check Box 85">
              <controlPr defaultSize="0" autoFill="0" autoLine="0" autoPict="0" altText="">
                <anchor moveWithCells="1">
                  <from>
                    <xdr:col>1</xdr:col>
                    <xdr:colOff>0</xdr:colOff>
                    <xdr:row>29</xdr:row>
                    <xdr:rowOff>0</xdr:rowOff>
                  </from>
                  <to>
                    <xdr:col>2</xdr:col>
                    <xdr:colOff>0</xdr:colOff>
                    <xdr:row>30</xdr:row>
                    <xdr:rowOff>9525</xdr:rowOff>
                  </to>
                </anchor>
              </controlPr>
            </control>
          </mc:Choice>
        </mc:AlternateContent>
        <mc:AlternateContent xmlns:mc="http://schemas.openxmlformats.org/markup-compatibility/2006">
          <mc:Choice Requires="x14">
            <control shapeId="53334" r:id="rId64" name="Check Box 86">
              <controlPr defaultSize="0" autoFill="0" autoLine="0" autoPict="0" altText="">
                <anchor moveWithCells="1">
                  <from>
                    <xdr:col>1</xdr:col>
                    <xdr:colOff>0</xdr:colOff>
                    <xdr:row>29</xdr:row>
                    <xdr:rowOff>0</xdr:rowOff>
                  </from>
                  <to>
                    <xdr:col>2</xdr:col>
                    <xdr:colOff>0</xdr:colOff>
                    <xdr:row>30</xdr:row>
                    <xdr:rowOff>9525</xdr:rowOff>
                  </to>
                </anchor>
              </controlPr>
            </control>
          </mc:Choice>
        </mc:AlternateContent>
        <mc:AlternateContent xmlns:mc="http://schemas.openxmlformats.org/markup-compatibility/2006">
          <mc:Choice Requires="x14">
            <control shapeId="53335" r:id="rId65" name="Check Box 87">
              <controlPr defaultSize="0" autoFill="0" autoLine="0" autoPict="0" altText="">
                <anchor moveWithCells="1">
                  <from>
                    <xdr:col>1</xdr:col>
                    <xdr:colOff>0</xdr:colOff>
                    <xdr:row>199</xdr:row>
                    <xdr:rowOff>0</xdr:rowOff>
                  </from>
                  <to>
                    <xdr:col>2</xdr:col>
                    <xdr:colOff>0</xdr:colOff>
                    <xdr:row>200</xdr:row>
                    <xdr:rowOff>9525</xdr:rowOff>
                  </to>
                </anchor>
              </controlPr>
            </control>
          </mc:Choice>
        </mc:AlternateContent>
        <mc:AlternateContent xmlns:mc="http://schemas.openxmlformats.org/markup-compatibility/2006">
          <mc:Choice Requires="x14">
            <control shapeId="53336" r:id="rId66" name="Check Box 88">
              <controlPr defaultSize="0" autoFill="0" autoLine="0" autoPict="0" altText="">
                <anchor moveWithCells="1">
                  <from>
                    <xdr:col>1</xdr:col>
                    <xdr:colOff>0</xdr:colOff>
                    <xdr:row>203</xdr:row>
                    <xdr:rowOff>0</xdr:rowOff>
                  </from>
                  <to>
                    <xdr:col>2</xdr:col>
                    <xdr:colOff>0</xdr:colOff>
                    <xdr:row>204</xdr:row>
                    <xdr:rowOff>9525</xdr:rowOff>
                  </to>
                </anchor>
              </controlPr>
            </control>
          </mc:Choice>
        </mc:AlternateContent>
        <mc:AlternateContent xmlns:mc="http://schemas.openxmlformats.org/markup-compatibility/2006">
          <mc:Choice Requires="x14">
            <control shapeId="53337" r:id="rId67" name="Check Box 89">
              <controlPr defaultSize="0" autoFill="0" autoLine="0" autoPict="0" altText="">
                <anchor moveWithCells="1">
                  <from>
                    <xdr:col>1</xdr:col>
                    <xdr:colOff>0</xdr:colOff>
                    <xdr:row>207</xdr:row>
                    <xdr:rowOff>0</xdr:rowOff>
                  </from>
                  <to>
                    <xdr:col>2</xdr:col>
                    <xdr:colOff>0</xdr:colOff>
                    <xdr:row>208</xdr:row>
                    <xdr:rowOff>9525</xdr:rowOff>
                  </to>
                </anchor>
              </controlPr>
            </control>
          </mc:Choice>
        </mc:AlternateContent>
        <mc:AlternateContent xmlns:mc="http://schemas.openxmlformats.org/markup-compatibility/2006">
          <mc:Choice Requires="x14">
            <control shapeId="53338" r:id="rId68" name="Check Box 90">
              <controlPr defaultSize="0" autoFill="0" autoLine="0" autoPict="0" altText="">
                <anchor moveWithCells="1">
                  <from>
                    <xdr:col>1</xdr:col>
                    <xdr:colOff>9525</xdr:colOff>
                    <xdr:row>210</xdr:row>
                    <xdr:rowOff>0</xdr:rowOff>
                  </from>
                  <to>
                    <xdr:col>2</xdr:col>
                    <xdr:colOff>9525</xdr:colOff>
                    <xdr:row>211</xdr:row>
                    <xdr:rowOff>9525</xdr:rowOff>
                  </to>
                </anchor>
              </controlPr>
            </control>
          </mc:Choice>
        </mc:AlternateContent>
        <mc:AlternateContent xmlns:mc="http://schemas.openxmlformats.org/markup-compatibility/2006">
          <mc:Choice Requires="x14">
            <control shapeId="53339" r:id="rId69" name="Check Box 91">
              <controlPr defaultSize="0" autoFill="0" autoLine="0" autoPict="0" altText="">
                <anchor moveWithCells="1">
                  <from>
                    <xdr:col>1</xdr:col>
                    <xdr:colOff>0</xdr:colOff>
                    <xdr:row>212</xdr:row>
                    <xdr:rowOff>0</xdr:rowOff>
                  </from>
                  <to>
                    <xdr:col>2</xdr:col>
                    <xdr:colOff>0</xdr:colOff>
                    <xdr:row>213</xdr:row>
                    <xdr:rowOff>9525</xdr:rowOff>
                  </to>
                </anchor>
              </controlPr>
            </control>
          </mc:Choice>
        </mc:AlternateContent>
        <mc:AlternateContent xmlns:mc="http://schemas.openxmlformats.org/markup-compatibility/2006">
          <mc:Choice Requires="x14">
            <control shapeId="53340" r:id="rId70" name="Check Box 92">
              <controlPr defaultSize="0" autoFill="0" autoLine="0" autoPict="0" altText="">
                <anchor moveWithCells="1">
                  <from>
                    <xdr:col>1</xdr:col>
                    <xdr:colOff>9525</xdr:colOff>
                    <xdr:row>215</xdr:row>
                    <xdr:rowOff>0</xdr:rowOff>
                  </from>
                  <to>
                    <xdr:col>2</xdr:col>
                    <xdr:colOff>9525</xdr:colOff>
                    <xdr:row>216</xdr:row>
                    <xdr:rowOff>9525</xdr:rowOff>
                  </to>
                </anchor>
              </controlPr>
            </control>
          </mc:Choice>
        </mc:AlternateContent>
        <mc:AlternateContent xmlns:mc="http://schemas.openxmlformats.org/markup-compatibility/2006">
          <mc:Choice Requires="x14">
            <control shapeId="53341" r:id="rId71" name="Check Box 93">
              <controlPr defaultSize="0" autoFill="0" autoLine="0" autoPict="0" altText="">
                <anchor moveWithCells="1">
                  <from>
                    <xdr:col>1</xdr:col>
                    <xdr:colOff>0</xdr:colOff>
                    <xdr:row>218</xdr:row>
                    <xdr:rowOff>0</xdr:rowOff>
                  </from>
                  <to>
                    <xdr:col>2</xdr:col>
                    <xdr:colOff>0</xdr:colOff>
                    <xdr:row>219</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34" id="{DEC56B34-CD0F-4317-848E-8C2E37E4A422}">
            <xm:f>NOT(Projektgrundlagen!$I$22)</xm:f>
            <x14:dxf>
              <font>
                <strike/>
                <color theme="0" tint="-0.14996795556505021"/>
              </font>
              <fill>
                <patternFill>
                  <bgColor theme="0"/>
                </patternFill>
              </fill>
            </x14:dxf>
          </x14:cfRule>
          <xm:sqref>B24:B25</xm:sqref>
        </x14:conditionalFormatting>
        <x14:conditionalFormatting xmlns:xm="http://schemas.microsoft.com/office/excel/2006/main">
          <x14:cfRule type="expression" priority="78" id="{4D9F897C-D0BF-40D4-B906-A0EDF310566B}">
            <xm:f>NOT(Projektgrundlagen!$I$22)</xm:f>
            <x14:dxf>
              <font>
                <strike/>
                <color theme="0" tint="-0.14996795556505021"/>
              </font>
              <fill>
                <patternFill>
                  <bgColor theme="0"/>
                </patternFill>
              </fill>
            </x14:dxf>
          </x14:cfRule>
          <xm:sqref>B27:B31</xm:sqref>
        </x14:conditionalFormatting>
        <x14:conditionalFormatting xmlns:xm="http://schemas.microsoft.com/office/excel/2006/main">
          <x14:cfRule type="expression" priority="63" id="{A9C53AA6-3462-404A-80DF-AF850E5DFEB5}">
            <xm:f>NOT(Projektgrundlagen!$I$22)</xm:f>
            <x14:dxf>
              <font>
                <strike/>
                <color theme="0" tint="-0.14996795556505021"/>
              </font>
              <fill>
                <patternFill>
                  <bgColor theme="0"/>
                </patternFill>
              </fill>
            </x14:dxf>
          </x14:cfRule>
          <xm:sqref>B219:B223</xm:sqref>
        </x14:conditionalFormatting>
        <x14:conditionalFormatting xmlns:xm="http://schemas.microsoft.com/office/excel/2006/main">
          <x14:cfRule type="expression" priority="40" id="{CB32EA06-5E60-444E-8D00-8C0861A899D4}">
            <xm:f>NOT(Projektgrundlagen!$I$22)</xm:f>
            <x14:dxf>
              <font>
                <strike/>
                <color theme="0" tint="-0.14996795556505021"/>
              </font>
              <fill>
                <patternFill>
                  <bgColor theme="0"/>
                </patternFill>
              </fill>
            </x14:dxf>
          </x14:cfRule>
          <xm:sqref>B216:C218</xm:sqref>
        </x14:conditionalFormatting>
        <x14:conditionalFormatting xmlns:xm="http://schemas.microsoft.com/office/excel/2006/main">
          <x14:cfRule type="expression" priority="163" id="{76175C03-C10E-4907-B855-907B070FAE81}">
            <xm:f>NOT(Projektgrundlagen!$I$22)</xm:f>
            <x14:dxf>
              <font>
                <strike/>
                <color theme="0" tint="-0.14996795556505021"/>
              </font>
              <fill>
                <patternFill>
                  <bgColor theme="0"/>
                </patternFill>
              </fill>
            </x14:dxf>
          </x14:cfRule>
          <xm:sqref>B14:D15</xm:sqref>
        </x14:conditionalFormatting>
        <x14:conditionalFormatting xmlns:xm="http://schemas.microsoft.com/office/excel/2006/main">
          <x14:cfRule type="expression" priority="434" id="{1D187EEA-6038-42BA-92C5-BA528D622ABA}">
            <xm:f>NOT(Projektgrundlagen!$I$22)</xm:f>
            <x14:dxf>
              <font>
                <strike/>
                <color theme="0" tint="-0.14996795556505021"/>
              </font>
              <fill>
                <patternFill>
                  <bgColor theme="0"/>
                </patternFill>
              </fill>
            </x14:dxf>
          </x14:cfRule>
          <xm:sqref>B41:D41</xm:sqref>
        </x14:conditionalFormatting>
        <x14:conditionalFormatting xmlns:xm="http://schemas.microsoft.com/office/excel/2006/main">
          <x14:cfRule type="expression" priority="7" id="{90975F62-5515-416D-8258-281F54042163}">
            <xm:f>NOT(Projektgrundlagen!$I$22)</xm:f>
            <x14:dxf>
              <font>
                <strike/>
                <color theme="0" tint="-0.14996795556505021"/>
              </font>
              <fill>
                <patternFill>
                  <bgColor theme="0"/>
                </patternFill>
              </fill>
            </x14:dxf>
          </x14:cfRule>
          <xm:sqref>B42:E58</xm:sqref>
        </x14:conditionalFormatting>
        <x14:conditionalFormatting xmlns:xm="http://schemas.microsoft.com/office/excel/2006/main">
          <x14:cfRule type="expression" priority="3" id="{958FDB82-AB07-40C3-95A4-CEDA0B6BC9EB}">
            <xm:f>NOT(Projektgrundlagen!$I$22)</xm:f>
            <x14:dxf>
              <font>
                <strike/>
                <color theme="0" tint="-0.14996795556505021"/>
              </font>
              <fill>
                <patternFill>
                  <bgColor theme="0"/>
                </patternFill>
              </fill>
            </x14:dxf>
          </x14:cfRule>
          <xm:sqref>B62:E83</xm:sqref>
        </x14:conditionalFormatting>
        <x14:conditionalFormatting xmlns:xm="http://schemas.microsoft.com/office/excel/2006/main">
          <x14:cfRule type="expression" priority="98" id="{E973BE13-3ABD-42EA-B077-CC2855E128B3}">
            <xm:f>NOT(Projektgrundlagen!$I$22)</xm:f>
            <x14:dxf>
              <font>
                <strike/>
                <color theme="0" tint="-0.14996795556505021"/>
              </font>
              <fill>
                <patternFill>
                  <bgColor theme="0"/>
                </patternFill>
              </fill>
            </x14:dxf>
          </x14:cfRule>
          <xm:sqref>B87:E94</xm:sqref>
        </x14:conditionalFormatting>
        <x14:conditionalFormatting xmlns:xm="http://schemas.microsoft.com/office/excel/2006/main">
          <x14:cfRule type="expression" priority="110" id="{267C7439-6152-4509-8F79-F271672A4850}">
            <xm:f>NOT(Projektgrundlagen!$I$22)</xm:f>
            <x14:dxf>
              <font>
                <strike/>
                <color theme="0" tint="-0.14996795556505021"/>
              </font>
              <fill>
                <patternFill>
                  <bgColor theme="0"/>
                </patternFill>
              </fill>
            </x14:dxf>
          </x14:cfRule>
          <xm:sqref>B98:E117</xm:sqref>
        </x14:conditionalFormatting>
        <x14:conditionalFormatting xmlns:xm="http://schemas.microsoft.com/office/excel/2006/main">
          <x14:cfRule type="expression" priority="104" id="{28188EAE-2E32-4D39-9C90-D5DFCDCC5CF8}">
            <xm:f>NOT(Projektgrundlagen!$I$22)</xm:f>
            <x14:dxf>
              <font>
                <strike/>
                <color theme="0" tint="-0.14996795556505021"/>
              </font>
              <fill>
                <patternFill>
                  <bgColor theme="0"/>
                </patternFill>
              </fill>
            </x14:dxf>
          </x14:cfRule>
          <xm:sqref>B121:E144</xm:sqref>
        </x14:conditionalFormatting>
        <x14:conditionalFormatting xmlns:xm="http://schemas.microsoft.com/office/excel/2006/main">
          <x14:cfRule type="expression" priority="73" id="{7BD81E03-11BF-4F3C-9637-BCC08EC0C512}">
            <xm:f>NOT(Projektgrundlagen!$I$22)</xm:f>
            <x14:dxf>
              <font>
                <strike/>
                <color theme="0" tint="-0.14996795556505021"/>
              </font>
              <fill>
                <patternFill>
                  <bgColor theme="0"/>
                </patternFill>
              </fill>
            </x14:dxf>
          </x14:cfRule>
          <xm:sqref>B148:E173</xm:sqref>
        </x14:conditionalFormatting>
        <x14:conditionalFormatting xmlns:xm="http://schemas.microsoft.com/office/excel/2006/main">
          <x14:cfRule type="expression" priority="20" id="{A3DE363E-ECFF-4B31-9FF2-8C58A7F74471}">
            <xm:f>NOT(Projektgrundlagen!$I$22)</xm:f>
            <x14:dxf>
              <font>
                <strike/>
                <color theme="0" tint="-0.14996795556505021"/>
              </font>
              <fill>
                <patternFill>
                  <bgColor theme="0"/>
                </patternFill>
              </fill>
            </x14:dxf>
          </x14:cfRule>
          <xm:sqref>B177:E214</xm:sqref>
        </x14:conditionalFormatting>
        <x14:conditionalFormatting xmlns:xm="http://schemas.microsoft.com/office/excel/2006/main">
          <x14:cfRule type="expression" priority="37" id="{FBFC96CC-E86B-47A2-8E3A-E7EE72F53C46}">
            <xm:f>NOT(Projektgrundlagen!$I$22)</xm:f>
            <x14:dxf>
              <font>
                <strike/>
                <color theme="0" tint="-0.14996795556505021"/>
              </font>
              <fill>
                <patternFill>
                  <bgColor theme="0"/>
                </patternFill>
              </fill>
            </x14:dxf>
          </x14:cfRule>
          <xm:sqref>C219:C221</xm:sqref>
        </x14:conditionalFormatting>
        <x14:conditionalFormatting xmlns:xm="http://schemas.microsoft.com/office/excel/2006/main">
          <x14:cfRule type="expression" priority="616" id="{AC0D5843-F3A5-4DFB-8A8B-5D9F7EF24EBB}">
            <xm:f>NOT(Projektgrundlagen!$I$22)</xm:f>
            <x14:dxf>
              <font>
                <strike/>
                <color theme="0" tint="-0.14996795556505021"/>
              </font>
              <fill>
                <patternFill>
                  <bgColor theme="0"/>
                </patternFill>
              </fill>
            </x14:dxf>
          </x14:cfRule>
          <xm:sqref>C25:D25</xm:sqref>
        </x14:conditionalFormatting>
        <x14:conditionalFormatting xmlns:xm="http://schemas.microsoft.com/office/excel/2006/main">
          <x14:cfRule type="expression" priority="618" id="{20755979-DAB9-48A8-A976-6B6515271BB1}">
            <xm:f>NOT(Projektgrundlagen!$I$22)</xm:f>
            <x14:dxf>
              <font>
                <strike/>
                <color theme="0" tint="-0.14996795556505021"/>
              </font>
              <fill>
                <patternFill>
                  <bgColor theme="0"/>
                </patternFill>
              </fill>
            </x14:dxf>
          </x14:cfRule>
          <xm:sqref>C28:D28</xm:sqref>
        </x14:conditionalFormatting>
        <x14:conditionalFormatting xmlns:xm="http://schemas.microsoft.com/office/excel/2006/main">
          <x14:cfRule type="expression" priority="80" id="{91F5F88F-2638-4C69-914C-634CE5286FDC}">
            <xm:f>NOT(Projektgrundlagen!$I$22)</xm:f>
            <x14:dxf>
              <font>
                <strike/>
                <color theme="0" tint="-0.14996795556505021"/>
              </font>
              <fill>
                <patternFill>
                  <bgColor theme="0"/>
                </patternFill>
              </fill>
            </x14:dxf>
          </x14:cfRule>
          <xm:sqref>C31:D31</xm:sqref>
        </x14:conditionalFormatting>
        <x14:conditionalFormatting xmlns:xm="http://schemas.microsoft.com/office/excel/2006/main">
          <x14:cfRule type="expression" priority="610" id="{85F0669F-1CCE-403F-9444-163507AE4186}">
            <xm:f>NOT(Projektgrundlagen!$I$22)</xm:f>
            <x14:dxf>
              <font>
                <strike/>
                <color theme="0" tint="-0.14996795556505021"/>
              </font>
              <fill>
                <patternFill>
                  <bgColor theme="0"/>
                </patternFill>
              </fill>
            </x14:dxf>
          </x14:cfRule>
          <xm:sqref>C40:D40</xm:sqref>
        </x14:conditionalFormatting>
        <x14:conditionalFormatting xmlns:xm="http://schemas.microsoft.com/office/excel/2006/main">
          <x14:cfRule type="expression" priority="263" id="{3A154483-4A5E-4363-86C8-868CA0004BFA}">
            <xm:f>NOT(Projektgrundlagen!$I$22)</xm:f>
            <x14:dxf>
              <font>
                <strike/>
                <color theme="0" tint="-0.14996795556505021"/>
              </font>
              <fill>
                <patternFill>
                  <bgColor theme="0"/>
                </patternFill>
              </fill>
            </x14:dxf>
          </x14:cfRule>
          <xm:sqref>C222:D223</xm:sqref>
        </x14:conditionalFormatting>
        <x14:conditionalFormatting xmlns:xm="http://schemas.microsoft.com/office/excel/2006/main">
          <x14:cfRule type="expression" priority="579" id="{148B6473-B909-4AA1-B791-EFB0E5097646}">
            <xm:f>NOT(Projektgrundlagen!$I$22)</xm:f>
            <x14:dxf>
              <font>
                <strike/>
                <color theme="0" tint="-0.14996795556505021"/>
              </font>
              <fill>
                <patternFill>
                  <bgColor theme="0"/>
                </patternFill>
              </fill>
            </x14:dxf>
          </x14:cfRule>
          <xm:sqref>C30:E30</xm:sqref>
        </x14:conditionalFormatting>
        <x14:conditionalFormatting xmlns:xm="http://schemas.microsoft.com/office/excel/2006/main">
          <x14:cfRule type="expression" priority="575" id="{92AE0CF6-7C90-4B25-A109-F383E39034F0}">
            <xm:f>NOT(Projektgrundlagen!$I$22)</xm:f>
            <x14:dxf>
              <font>
                <strike/>
                <color theme="0" tint="-0.14996795556505021"/>
              </font>
              <fill>
                <patternFill>
                  <bgColor theme="0"/>
                </patternFill>
              </fill>
            </x14:dxf>
          </x14:cfRule>
          <xm:sqref>C39:E39</xm:sqref>
        </x14:conditionalFormatting>
        <x14:conditionalFormatting xmlns:xm="http://schemas.microsoft.com/office/excel/2006/main">
          <x14:cfRule type="expression" priority="34" id="{DCB6C138-5491-4274-A1AD-9B91651B240D}">
            <xm:f>NOT(Projektgrundlagen!$I$22)</xm:f>
            <x14:dxf>
              <font>
                <strike/>
                <color theme="0" tint="-0.14996795556505021"/>
              </font>
              <fill>
                <patternFill>
                  <bgColor theme="0"/>
                </patternFill>
              </fill>
            </x14:dxf>
          </x14:cfRule>
          <xm:sqref>D216:D221</xm:sqref>
        </x14:conditionalFormatting>
        <x14:conditionalFormatting xmlns:xm="http://schemas.microsoft.com/office/excel/2006/main">
          <x14:cfRule type="expression" priority="77" id="{9168C27F-31EE-4639-A90A-515BE72B65E3}">
            <xm:f>NOT(Projektgrundlagen!$I$22)</xm:f>
            <x14:dxf>
              <font>
                <strike/>
                <color theme="0" tint="-0.14996795556505021"/>
              </font>
              <fill>
                <patternFill>
                  <bgColor theme="0"/>
                </patternFill>
              </fill>
            </x14:dxf>
          </x14:cfRule>
          <xm:sqref>E31:E32</xm:sqref>
        </x14:conditionalFormatting>
        <x14:conditionalFormatting xmlns:xm="http://schemas.microsoft.com/office/excel/2006/main">
          <x14:cfRule type="expression" priority="11" id="{E442746A-35B0-45B9-BC09-F032FA699C7F}">
            <xm:f>NOT(Projektgrundlagen!$I$22)</xm:f>
            <x14:dxf>
              <font>
                <strike/>
                <color theme="0" tint="-0.14996795556505021"/>
              </font>
              <fill>
                <patternFill>
                  <bgColor theme="0"/>
                </patternFill>
              </fill>
            </x14:dxf>
          </x14:cfRule>
          <xm:sqref>E215:E224</xm:sqref>
        </x14:conditionalFormatting>
        <x14:conditionalFormatting xmlns:xm="http://schemas.microsoft.com/office/excel/2006/main">
          <x14:cfRule type="expression" priority="75" id="{5F39734D-971B-4D13-9B21-19AB64190C60}">
            <xm:f>NOT(Projektgrundlagen!$I$22)</xm:f>
            <x14:dxf>
              <font>
                <strike/>
                <color theme="0" tint="-0.14996795556505021"/>
              </font>
              <fill>
                <patternFill>
                  <bgColor theme="0"/>
                </patternFill>
              </fill>
            </x14:dxf>
          </x14:cfRule>
          <xm:sqref>F32</xm:sqref>
        </x14:conditionalFormatting>
        <x14:conditionalFormatting xmlns:xm="http://schemas.microsoft.com/office/excel/2006/main">
          <x14:cfRule type="expression" priority="84" id="{1E78E48E-1445-4D0A-B96E-362EDA0BBB9B}">
            <xm:f>NOT(Projektgrundlagen!$I$22)</xm:f>
            <x14:dxf>
              <font>
                <strike/>
                <color theme="0" tint="-0.14996795556505021"/>
              </font>
              <fill>
                <patternFill>
                  <bgColor theme="0"/>
                </patternFill>
              </fill>
            </x14:dxf>
          </x14:cfRule>
          <xm:sqref>F44</xm:sqref>
        </x14:conditionalFormatting>
        <x14:conditionalFormatting xmlns:xm="http://schemas.microsoft.com/office/excel/2006/main">
          <x14:cfRule type="expression" priority="87" id="{4B357F69-6522-457A-B484-19E78277B2F5}">
            <xm:f>NOT(Projektgrundlagen!$I$22)</xm:f>
            <x14:dxf>
              <font>
                <strike/>
                <color theme="0" tint="-0.14996795556505021"/>
              </font>
              <fill>
                <patternFill>
                  <bgColor theme="0"/>
                </patternFill>
              </fill>
            </x14:dxf>
          </x14:cfRule>
          <xm:sqref>F47</xm:sqref>
        </x14:conditionalFormatting>
        <x14:conditionalFormatting xmlns:xm="http://schemas.microsoft.com/office/excel/2006/main">
          <x14:cfRule type="expression" priority="90" id="{B9A2DCE6-837F-42C5-A99D-8999A857EE65}">
            <xm:f>NOT(Projektgrundlagen!$I$22)</xm:f>
            <x14:dxf>
              <font>
                <strike/>
                <color theme="0" tint="-0.14996795556505021"/>
              </font>
              <fill>
                <patternFill>
                  <bgColor theme="0"/>
                </patternFill>
              </fill>
            </x14:dxf>
          </x14:cfRule>
          <xm:sqref>F50</xm:sqref>
        </x14:conditionalFormatting>
        <x14:conditionalFormatting xmlns:xm="http://schemas.microsoft.com/office/excel/2006/main">
          <x14:cfRule type="expression" priority="93" id="{BC8BD08B-583C-4E99-B783-803247832A10}">
            <xm:f>NOT(Projektgrundlagen!$I$22)</xm:f>
            <x14:dxf>
              <font>
                <strike/>
                <color theme="0" tint="-0.14996795556505021"/>
              </font>
              <fill>
                <patternFill>
                  <bgColor theme="0"/>
                </patternFill>
              </fill>
            </x14:dxf>
          </x14:cfRule>
          <xm:sqref>F69</xm:sqref>
        </x14:conditionalFormatting>
        <x14:conditionalFormatting xmlns:xm="http://schemas.microsoft.com/office/excel/2006/main">
          <x14:cfRule type="expression" priority="96" id="{BDFAB533-6B56-4BB8-8ED9-9FDD62B0B429}">
            <xm:f>NOT(Projektgrundlagen!$I$22)</xm:f>
            <x14:dxf>
              <font>
                <strike/>
                <color theme="0" tint="-0.14996795556505021"/>
              </font>
              <fill>
                <patternFill>
                  <bgColor theme="0"/>
                </patternFill>
              </fill>
            </x14:dxf>
          </x14:cfRule>
          <xm:sqref>F89</xm:sqref>
        </x14:conditionalFormatting>
        <x14:conditionalFormatting xmlns:xm="http://schemas.microsoft.com/office/excel/2006/main">
          <x14:cfRule type="expression" priority="101" id="{ED2F780A-C909-4F3F-8F96-D23B66A2E40D}">
            <xm:f>NOT(Projektgrundlagen!$I$22)</xm:f>
            <x14:dxf>
              <font>
                <strike/>
                <color theme="0" tint="-0.14996795556505021"/>
              </font>
              <fill>
                <patternFill>
                  <bgColor theme="0"/>
                </patternFill>
              </fill>
            </x14:dxf>
          </x14:cfRule>
          <xm:sqref>F128</xm:sqref>
        </x14:conditionalFormatting>
        <x14:conditionalFormatting xmlns:xm="http://schemas.microsoft.com/office/excel/2006/main">
          <x14:cfRule type="expression" priority="99" id="{344878BF-E88B-450D-98D6-C965BA765B8A}">
            <xm:f>NOT(Projektgrundlagen!$I$22)</xm:f>
            <x14:dxf>
              <font>
                <strike/>
                <color theme="0" tint="-0.14996795556505021"/>
              </font>
              <fill>
                <patternFill>
                  <bgColor theme="0"/>
                </patternFill>
              </fill>
            </x14:dxf>
          </x14:cfRule>
          <xm:sqref>F134</xm:sqref>
        </x14:conditionalFormatting>
        <x14:conditionalFormatting xmlns:xm="http://schemas.microsoft.com/office/excel/2006/main">
          <x14:cfRule type="expression" priority="29" id="{2649E6E3-330D-431F-9E3F-9FBD04340CCA}">
            <xm:f>NOT(Projektgrundlagen!$I$22)</xm:f>
            <x14:dxf>
              <font>
                <strike/>
                <color theme="0" tint="-0.14996795556505021"/>
              </font>
              <fill>
                <patternFill>
                  <bgColor theme="0"/>
                </patternFill>
              </fill>
            </x14:dxf>
          </x14:cfRule>
          <xm:sqref>F190</xm:sqref>
        </x14:conditionalFormatting>
        <x14:conditionalFormatting xmlns:xm="http://schemas.microsoft.com/office/excel/2006/main">
          <x14:cfRule type="expression" priority="26" id="{487D5B44-70C8-4D9B-ACB3-D6043E84B2DD}">
            <xm:f>NOT(Projektgrundlagen!$I$22)</xm:f>
            <x14:dxf>
              <font>
                <strike/>
                <color theme="0" tint="-0.14996795556505021"/>
              </font>
              <fill>
                <patternFill>
                  <bgColor theme="0"/>
                </patternFill>
              </fill>
            </x14:dxf>
          </x14:cfRule>
          <xm:sqref>F203</xm:sqref>
        </x14:conditionalFormatting>
        <x14:conditionalFormatting xmlns:xm="http://schemas.microsoft.com/office/excel/2006/main">
          <x14:cfRule type="expression" priority="23" id="{80D849AF-01E4-4591-ADC3-8E8703A63AE8}">
            <xm:f>NOT(Projektgrundlagen!$I$22)</xm:f>
            <x14:dxf>
              <font>
                <strike/>
                <color theme="0" tint="-0.14996795556505021"/>
              </font>
              <fill>
                <patternFill>
                  <bgColor theme="0"/>
                </patternFill>
              </fill>
            </x14:dxf>
          </x14:cfRule>
          <xm:sqref>F207</xm:sqref>
        </x14:conditionalFormatting>
        <x14:conditionalFormatting xmlns:xm="http://schemas.microsoft.com/office/excel/2006/main">
          <x14:cfRule type="expression" priority="18" id="{ADB4662F-7E81-4B21-B1CF-C7F339C57374}">
            <xm:f>NOT(Projektgrundlagen!$I$22)</xm:f>
            <x14:dxf>
              <font>
                <strike/>
                <color theme="0" tint="-0.14996795556505021"/>
              </font>
              <fill>
                <patternFill>
                  <bgColor theme="0"/>
                </patternFill>
              </fill>
            </x14:dxf>
          </x14:cfRule>
          <xm:sqref>F210</xm:sqref>
        </x14:conditionalFormatting>
        <x14:conditionalFormatting xmlns:xm="http://schemas.microsoft.com/office/excel/2006/main">
          <x14:cfRule type="expression" priority="15" id="{50A5736D-546C-4337-889E-71535C0D8B5B}">
            <xm:f>NOT(Projektgrundlagen!$I$22)</xm:f>
            <x14:dxf>
              <font>
                <strike/>
                <color theme="0" tint="-0.14996795556505021"/>
              </font>
              <fill>
                <patternFill>
                  <bgColor theme="0"/>
                </patternFill>
              </fill>
            </x14:dxf>
          </x14:cfRule>
          <xm:sqref>F215</xm:sqref>
        </x14:conditionalFormatting>
        <x14:conditionalFormatting xmlns:xm="http://schemas.microsoft.com/office/excel/2006/main">
          <x14:cfRule type="expression" priority="12" id="{C444D657-262D-414B-9B93-A42342362FEB}">
            <xm:f>NOT(Projektgrundlagen!$I$22)</xm:f>
            <x14:dxf>
              <font>
                <strike/>
                <color theme="0" tint="-0.14996795556505021"/>
              </font>
              <fill>
                <patternFill>
                  <bgColor theme="0"/>
                </patternFill>
              </fill>
            </x14:dxf>
          </x14:cfRule>
          <xm:sqref>F218</xm:sqref>
        </x14:conditionalFormatting>
        <x14:conditionalFormatting xmlns:xm="http://schemas.microsoft.com/office/excel/2006/main">
          <x14:cfRule type="expression" priority="9" id="{BF933EED-90F1-4813-B88A-AA30216AF373}">
            <xm:f>NOT(Projektgrundlagen!$I$22)</xm:f>
            <x14:dxf>
              <font>
                <strike/>
                <color theme="0" tint="-0.14996795556505021"/>
              </font>
              <fill>
                <patternFill>
                  <bgColor theme="0"/>
                </patternFill>
              </fill>
            </x14:dxf>
          </x14:cfRule>
          <xm:sqref>F224</xm:sqref>
        </x14:conditionalFormatting>
        <x14:conditionalFormatting xmlns:xm="http://schemas.microsoft.com/office/excel/2006/main">
          <x14:cfRule type="expression" priority="167" id="{2E90F5B8-D2F6-41B8-A748-77EE8FE64A72}">
            <xm:f>NOT(Projektgrundlagen!$I$22)</xm:f>
            <x14:dxf>
              <font>
                <strike/>
                <color theme="0" tint="-0.14996795556505021"/>
              </font>
              <fill>
                <patternFill>
                  <bgColor theme="0"/>
                </patternFill>
              </fill>
            </x14:dxf>
          </x14:cfRule>
          <xm:sqref>H18:H19 B18:E23 H21:H22 C24:E24 H24:H25 E25:E26 B26:C26 C27:E27 H27:H28 E28:E29 C29 H30:H32 B32:D32 H36:H37 B36:E38 B39:B40 H39:H40 E40:E41 H42:H46 H48:H49 H51:H52 H54:H55 H62:H63 H65:H68 H70:H71 H73:H74 H76:H77 H79:H80 H87:H88 I87:J94 H90:H93 H98:H99 H102:H103 H105:H106 H108:H109 H112:H113 H115:H116 H121:H122 H126:H127 H129:H130 H132:H133 H135:H136 H138:H139 H141:H142 H148:H149 I148:J153 H152:H153 J154 I155:J158 H157:H158 J159 I160:J165 H161:H162 H164:H165 J166 I167:J173 H168:H169 H171:H172 H177:H178 H181:H182 H184:H189 H191:H198 H200:H201 J202 J206 H208:H209 H211:H214 B215:D215 H216:H217 H219:H220 H222:H223 B224:D224 H228:J229 B228:E237 H232:H233 H235:H236</xm:sqref>
        </x14:conditionalFormatting>
        <x14:conditionalFormatting xmlns:xm="http://schemas.microsoft.com/office/excel/2006/main">
          <x14:cfRule type="expression" priority="56" id="{8BDF6009-847C-4D85-BED7-733E27A78996}">
            <xm:f>NOT(Projektgrundlagen!$I$22)</xm:f>
            <x14:dxf>
              <font>
                <strike/>
                <color theme="0" tint="-0.14996795556505021"/>
              </font>
              <fill>
                <patternFill>
                  <bgColor theme="0"/>
                </patternFill>
              </fill>
            </x14:dxf>
          </x14:cfRule>
          <xm:sqref>H204:H205</xm:sqref>
        </x14:conditionalFormatting>
        <x14:conditionalFormatting xmlns:xm="http://schemas.microsoft.com/office/excel/2006/main">
          <x14:cfRule type="expression" priority="79" id="{E5DDFBCD-7588-4B8F-AA27-88524DA0EFEA}">
            <xm:f>NOT(Projektgrundlagen!$I$22)</xm:f>
            <x14:dxf>
              <font>
                <strike/>
                <color theme="0" tint="-0.14996795556505021"/>
              </font>
              <fill>
                <patternFill>
                  <bgColor theme="0"/>
                </patternFill>
              </fill>
            </x14:dxf>
          </x14:cfRule>
          <xm:sqref>I18:J32</xm:sqref>
        </x14:conditionalFormatting>
        <x14:conditionalFormatting xmlns:xm="http://schemas.microsoft.com/office/excel/2006/main">
          <x14:cfRule type="expression" priority="5" id="{E2B90DD6-F0DD-4FD0-B612-3213D8B5D81E}">
            <xm:f>NOT(Projektgrundlagen!$I$22)</xm:f>
            <x14:dxf>
              <font>
                <strike/>
                <color theme="0" tint="-0.14996795556505021"/>
              </font>
              <fill>
                <patternFill>
                  <bgColor theme="0"/>
                </patternFill>
              </fill>
            </x14:dxf>
          </x14:cfRule>
          <xm:sqref>I36:J58</xm:sqref>
        </x14:conditionalFormatting>
        <x14:conditionalFormatting xmlns:xm="http://schemas.microsoft.com/office/excel/2006/main">
          <x14:cfRule type="expression" priority="1" id="{E5C089FE-05F4-44FE-94F1-65B7E108F8CF}">
            <xm:f>NOT(Projektgrundlagen!$I$22)</xm:f>
            <x14:dxf>
              <font>
                <strike/>
                <color theme="0" tint="-0.14996795556505021"/>
              </font>
              <fill>
                <patternFill>
                  <bgColor theme="0"/>
                </patternFill>
              </fill>
            </x14:dxf>
          </x14:cfRule>
          <xm:sqref>I62:J83</xm:sqref>
        </x14:conditionalFormatting>
        <x14:conditionalFormatting xmlns:xm="http://schemas.microsoft.com/office/excel/2006/main">
          <x14:cfRule type="expression" priority="109" id="{107BC169-2D2D-4E23-8C8E-5C836AF9DB93}">
            <xm:f>NOT(Projektgrundlagen!$I$22)</xm:f>
            <x14:dxf>
              <font>
                <strike/>
                <color theme="0" tint="-0.14996795556505021"/>
              </font>
              <fill>
                <patternFill>
                  <bgColor theme="0"/>
                </patternFill>
              </fill>
            </x14:dxf>
          </x14:cfRule>
          <xm:sqref>I98:J117</xm:sqref>
        </x14:conditionalFormatting>
        <x14:conditionalFormatting xmlns:xm="http://schemas.microsoft.com/office/excel/2006/main">
          <x14:cfRule type="expression" priority="103" id="{9C31D9F2-1B3A-4235-8907-A60651A1BC29}">
            <xm:f>NOT(Projektgrundlagen!$I$22)</xm:f>
            <x14:dxf>
              <font>
                <strike/>
                <color theme="0" tint="-0.14996795556505021"/>
              </font>
              <fill>
                <patternFill>
                  <bgColor theme="0"/>
                </patternFill>
              </fill>
            </x14:dxf>
          </x14:cfRule>
          <xm:sqref>I121:J144</xm:sqref>
        </x14:conditionalFormatting>
        <x14:conditionalFormatting xmlns:xm="http://schemas.microsoft.com/office/excel/2006/main">
          <x14:cfRule type="expression" priority="32" id="{52800074-EECB-45F0-BCD9-EEE384CA5008}">
            <xm:f>NOT(Projektgrundlagen!$I$22)</xm:f>
            <x14:dxf>
              <font>
                <strike/>
                <color theme="0" tint="-0.14996795556505021"/>
              </font>
              <fill>
                <patternFill>
                  <bgColor theme="0"/>
                </patternFill>
              </fill>
            </x14:dxf>
          </x14:cfRule>
          <xm:sqref>I177:J201</xm:sqref>
        </x14:conditionalFormatting>
        <x14:conditionalFormatting xmlns:xm="http://schemas.microsoft.com/office/excel/2006/main">
          <x14:cfRule type="expression" priority="55" id="{E02B7159-7DB8-44F3-9137-6F526A86AF80}">
            <xm:f>NOT(Projektgrundlagen!$I$22)</xm:f>
            <x14:dxf>
              <font>
                <strike/>
                <color theme="0" tint="-0.14996795556505021"/>
              </font>
              <fill>
                <patternFill>
                  <bgColor theme="0"/>
                </patternFill>
              </fill>
            </x14:dxf>
          </x14:cfRule>
          <xm:sqref>I203:J205</xm:sqref>
        </x14:conditionalFormatting>
        <x14:conditionalFormatting xmlns:xm="http://schemas.microsoft.com/office/excel/2006/main">
          <x14:cfRule type="expression" priority="57" id="{46E487FD-2368-4C72-BB07-5ACA8D04ED0A}">
            <xm:f>NOT(Projektgrundlagen!$I$22)</xm:f>
            <x14:dxf>
              <font>
                <strike/>
                <color theme="0" tint="-0.14996795556505021"/>
              </font>
              <fill>
                <patternFill>
                  <bgColor theme="0"/>
                </patternFill>
              </fill>
            </x14:dxf>
          </x14:cfRule>
          <xm:sqref>I207:J224</xm:sqref>
        </x14:conditionalFormatting>
        <x14:conditionalFormatting xmlns:xm="http://schemas.microsoft.com/office/excel/2006/main">
          <x14:cfRule type="expression" priority="72" id="{6AF324B1-E160-484E-BA77-971670E3C98F}">
            <xm:f>NOT(Projektgrundlagen!$I$22)</xm:f>
            <x14:dxf>
              <font>
                <strike/>
                <color theme="0" tint="-0.14996795556505021"/>
              </font>
              <fill>
                <patternFill>
                  <bgColor theme="0"/>
                </patternFill>
              </fill>
            </x14:dxf>
          </x14:cfRule>
          <xm:sqref>I230:J237</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tabColor theme="9" tint="0.59999389629810485"/>
    <pageSetUpPr fitToPage="1"/>
  </sheetPr>
  <dimension ref="A1:O184"/>
  <sheetViews>
    <sheetView showGridLines="0" showRuler="0" zoomScaleNormal="100" zoomScaleSheetLayoutView="100" workbookViewId="0">
      <selection activeCell="E38" sqref="E38:G38"/>
    </sheetView>
  </sheetViews>
  <sheetFormatPr baseColWidth="10" defaultColWidth="0" defaultRowHeight="16.5" zeroHeight="1"/>
  <cols>
    <col min="1" max="1" width="5.7109375" style="525" customWidth="1"/>
    <col min="2" max="2" width="3.28515625" style="99" customWidth="1"/>
    <col min="3" max="5" width="3.28515625" style="95" customWidth="1"/>
    <col min="6" max="6" width="51.7109375" style="95" customWidth="1"/>
    <col min="7" max="8" width="7.28515625" style="95" customWidth="1"/>
    <col min="9" max="9" width="12.28515625" style="95" customWidth="1"/>
    <col min="10" max="10" width="12.7109375" style="95" customWidth="1"/>
    <col min="11" max="11" width="2.7109375" style="95" customWidth="1"/>
    <col min="12" max="12" width="16.42578125" style="96" hidden="1" customWidth="1"/>
    <col min="13" max="13" width="18" style="167" hidden="1" customWidth="1"/>
    <col min="14" max="16384" width="18" style="95" hidden="1"/>
  </cols>
  <sheetData>
    <row r="1" spans="1:15"/>
    <row r="2" spans="1:15" s="1" customFormat="1" ht="16.5" customHeight="1">
      <c r="A2" s="483"/>
      <c r="B2" s="1276" t="str">
        <f>IF(Projektgrundlagen!B2="","",Projektgrundlagen!B2)</f>
        <v>Objektplanung Freianlagen</v>
      </c>
      <c r="C2" s="1276"/>
      <c r="D2" s="1276"/>
      <c r="E2" s="1276"/>
      <c r="F2" s="1277"/>
      <c r="G2" s="1415" t="str">
        <f>IF(Projektgrundlagen!F2="","",Projektgrundlagen!F2)</f>
        <v>VII.13.4</v>
      </c>
      <c r="H2" s="1370"/>
      <c r="I2" s="1370" t="s">
        <v>337</v>
      </c>
      <c r="J2" s="1371"/>
      <c r="K2" s="1446" t="s">
        <v>373</v>
      </c>
      <c r="L2" s="76" t="s">
        <v>61</v>
      </c>
      <c r="M2" s="166"/>
      <c r="O2" s="219" t="s">
        <v>171</v>
      </c>
    </row>
    <row r="3" spans="1:15" s="1" customFormat="1" ht="16.5" customHeight="1">
      <c r="A3" s="483"/>
      <c r="B3" s="1261" t="str">
        <f>IF(Projektgrundlagen!B3="","",Projektgrundlagen!B3)</f>
        <v>Landschaftspflegerische Ausführungsplanung</v>
      </c>
      <c r="C3" s="1261"/>
      <c r="D3" s="1261"/>
      <c r="E3" s="1261"/>
      <c r="F3" s="1262"/>
      <c r="G3" s="1126"/>
      <c r="H3" s="1127"/>
      <c r="I3" s="1127"/>
      <c r="J3" s="1128"/>
      <c r="K3" s="1446"/>
      <c r="L3" s="76"/>
      <c r="M3" s="166"/>
      <c r="O3" s="219"/>
    </row>
    <row r="4" spans="1:15" s="1" customFormat="1">
      <c r="A4" s="483"/>
      <c r="B4" s="1261" t="s">
        <v>484</v>
      </c>
      <c r="C4" s="1261"/>
      <c r="D4" s="1261"/>
      <c r="E4" s="1261"/>
      <c r="F4" s="1262"/>
      <c r="G4" s="1416" t="str">
        <f>IF(Projektgrundlagen!F4="","",Projektgrundlagen!F4)</f>
        <v>Vertragsnr.:</v>
      </c>
      <c r="H4" s="1417"/>
      <c r="I4" s="1429" t="str">
        <f>IF(Projektgrundlagen!G4="","",Projektgrundlagen!G4)</f>
        <v>000.780.904</v>
      </c>
      <c r="J4" s="1430"/>
      <c r="K4" s="1446"/>
      <c r="L4" s="93"/>
      <c r="M4" s="166"/>
      <c r="O4" s="1" t="str">
        <f ca="1">MID(CELL("dateiname",A2),FIND("]",CELL("dateiname",A2))+1,255)</f>
        <v>HB-C1 Grundlstg Land</v>
      </c>
    </row>
    <row r="5" spans="1:15" s="1" customFormat="1" ht="7.5" customHeight="1">
      <c r="A5" s="483"/>
      <c r="B5" s="391"/>
      <c r="C5" s="391"/>
      <c r="D5" s="391"/>
      <c r="E5" s="391"/>
      <c r="F5" s="391"/>
      <c r="G5" s="153"/>
      <c r="H5" s="153"/>
      <c r="I5" s="200"/>
      <c r="J5" s="200"/>
      <c r="K5" s="1446"/>
      <c r="L5" s="93"/>
      <c r="M5" s="166"/>
      <c r="N5" s="166"/>
    </row>
    <row r="6" spans="1:15" s="1" customFormat="1">
      <c r="A6" s="483"/>
      <c r="B6" s="1399" t="str">
        <f>IF(Projektgrundlagen!B6="","",Projektgrundlagen!B6)</f>
        <v>Maßnahmennr:</v>
      </c>
      <c r="C6" s="1400"/>
      <c r="D6" s="1400"/>
      <c r="E6" s="1400"/>
      <c r="F6" s="414" t="str">
        <f>IF(Projektgrundlagen!E6="","",Projektgrundlagen!E6)</f>
        <v>B21H E090060001</v>
      </c>
      <c r="G6" s="1418" t="str">
        <f>IF(Projektgrundlagen!F6="","",Projektgrundlagen!F6)</f>
        <v>Vergabenr.:</v>
      </c>
      <c r="H6" s="1418"/>
      <c r="I6" s="1378" t="str">
        <f>IF(Projektgrundlagen!G6="","",Projektgrundlagen!G6)</f>
        <v>25-131224</v>
      </c>
      <c r="J6" s="1414"/>
      <c r="K6" s="1446"/>
      <c r="L6" s="93"/>
      <c r="M6" s="166"/>
    </row>
    <row r="7" spans="1:15" s="1" customFormat="1">
      <c r="A7" s="483"/>
      <c r="B7" s="1401" t="str">
        <f>IF(Projektgrundlagen!B7="","",Projektgrundlagen!B7)</f>
        <v>Maßnahme:</v>
      </c>
      <c r="C7" s="1402"/>
      <c r="D7" s="1402"/>
      <c r="E7" s="1402"/>
      <c r="F7" s="1405" t="str">
        <f>IF(Projektgrundlagen!E7="","",Projektgrundlagen!E7)</f>
        <v>Straßenmeisterei Landshut, Neubau</v>
      </c>
      <c r="G7" s="1405"/>
      <c r="H7" s="1405"/>
      <c r="I7" s="1405"/>
      <c r="J7" s="1406"/>
      <c r="K7" s="1446"/>
      <c r="L7" s="93"/>
      <c r="M7" s="166"/>
    </row>
    <row r="8" spans="1:15" s="1" customFormat="1">
      <c r="A8" s="483"/>
      <c r="B8" s="1403" t="str">
        <f>IF(Projektgrundlagen!B8="","",Projektgrundlagen!B8)</f>
        <v/>
      </c>
      <c r="C8" s="1404"/>
      <c r="D8" s="1404"/>
      <c r="E8" s="1404"/>
      <c r="F8" s="1407" t="str">
        <f>IF(Projektgrundlagen!E8="","",Projektgrundlagen!E8)</f>
        <v/>
      </c>
      <c r="G8" s="1407"/>
      <c r="H8" s="1407"/>
      <c r="I8" s="1407"/>
      <c r="J8" s="1408"/>
      <c r="K8" s="1446"/>
      <c r="L8" s="93"/>
      <c r="M8" s="166"/>
    </row>
    <row r="9" spans="1:15" s="1" customFormat="1">
      <c r="A9" s="483"/>
      <c r="B9" s="1397" t="str">
        <f>IF(Projektgrundlagen!B9="","",Projektgrundlagen!B9)</f>
        <v>Bieter:</v>
      </c>
      <c r="C9" s="1398"/>
      <c r="D9" s="1398"/>
      <c r="E9" s="1398"/>
      <c r="F9" s="1395" t="str">
        <f>IF(Projektgrundlagen!E9="","",Projektgrundlagen!E9)</f>
        <v/>
      </c>
      <c r="G9" s="1395"/>
      <c r="H9" s="1395"/>
      <c r="I9" s="1395"/>
      <c r="J9" s="1396"/>
      <c r="K9" s="1446"/>
      <c r="L9" s="93"/>
      <c r="M9" s="166"/>
      <c r="N9" s="166"/>
    </row>
    <row r="10" spans="1:15" s="1" customFormat="1">
      <c r="A10" s="483"/>
      <c r="B10" s="583"/>
      <c r="C10" s="583"/>
      <c r="D10" s="584"/>
      <c r="E10" s="583"/>
      <c r="F10" s="583"/>
      <c r="G10" s="583"/>
      <c r="H10" s="583"/>
      <c r="I10" s="583"/>
      <c r="J10" s="583"/>
      <c r="L10" s="93"/>
      <c r="M10" s="166"/>
    </row>
    <row r="11" spans="1:15" ht="27" customHeight="1">
      <c r="B11" s="1433" t="s">
        <v>1023</v>
      </c>
      <c r="C11" s="1433"/>
      <c r="D11" s="1433"/>
      <c r="E11" s="1433"/>
      <c r="F11" s="1433"/>
      <c r="G11" s="1433"/>
      <c r="H11" s="1434"/>
      <c r="I11" s="1077" t="s">
        <v>416</v>
      </c>
      <c r="J11" s="1078" t="s">
        <v>405</v>
      </c>
      <c r="M11" s="168"/>
    </row>
    <row r="12" spans="1:15" ht="27" customHeight="1">
      <c r="B12" s="866" t="s">
        <v>1022</v>
      </c>
      <c r="C12" s="798"/>
      <c r="D12" s="798"/>
      <c r="E12" s="798"/>
      <c r="F12" s="798"/>
      <c r="G12" s="797"/>
      <c r="H12" s="867" t="str">
        <f>IF(Projektgrundlagen!I23,"","Grundleistungen Hochbau Land sind nicht Teil dieser Honorarermittlung!")</f>
        <v/>
      </c>
      <c r="I12" s="896" t="s">
        <v>298</v>
      </c>
      <c r="J12" s="897" t="s">
        <v>298</v>
      </c>
      <c r="M12" s="168"/>
    </row>
    <row r="13" spans="1:15" ht="7.5" customHeight="1">
      <c r="B13" s="868"/>
      <c r="C13" s="868"/>
      <c r="D13" s="869"/>
      <c r="E13" s="870"/>
      <c r="F13" s="870"/>
      <c r="G13" s="871"/>
      <c r="H13" s="871"/>
      <c r="I13" s="872"/>
      <c r="J13" s="872"/>
      <c r="M13" s="1116" t="s">
        <v>500</v>
      </c>
    </row>
    <row r="14" spans="1:15" ht="16.5" customHeight="1">
      <c r="A14" s="1069" t="str">
        <f>IF(COUNTIF($L$14:$L$15,TRUE)&gt;1,"è","")</f>
        <v/>
      </c>
      <c r="B14" s="259"/>
      <c r="C14" s="863"/>
      <c r="D14" s="1431" t="s">
        <v>948</v>
      </c>
      <c r="E14" s="1431"/>
      <c r="F14" s="1431"/>
      <c r="G14" s="1431"/>
      <c r="H14" s="1431"/>
      <c r="I14" s="1431"/>
      <c r="J14" s="1432"/>
      <c r="L14" s="96" t="b">
        <v>0</v>
      </c>
      <c r="M14" s="135" t="b">
        <f>IF(COUNTIF(L14:L15,TRUE)=1,TRUE,FALSE)</f>
        <v>0</v>
      </c>
    </row>
    <row r="15" spans="1:15" ht="16.5" customHeight="1">
      <c r="A15" s="1069" t="str">
        <f>IF(COUNTIF($L$14:$L$15,TRUE)&gt;1,"è","")</f>
        <v/>
      </c>
      <c r="B15" s="180"/>
      <c r="C15" s="863"/>
      <c r="D15" s="1431" t="s">
        <v>949</v>
      </c>
      <c r="E15" s="1431"/>
      <c r="F15" s="1431"/>
      <c r="G15" s="1431"/>
      <c r="H15" s="1431"/>
      <c r="I15" s="1431"/>
      <c r="J15" s="1432"/>
      <c r="L15" s="96" t="b">
        <v>0</v>
      </c>
    </row>
    <row r="16" spans="1:15" ht="7.5" customHeight="1">
      <c r="B16" s="179"/>
      <c r="C16" s="179"/>
      <c r="D16" s="181"/>
      <c r="E16" s="182"/>
      <c r="F16" s="182"/>
      <c r="G16" s="66"/>
      <c r="H16" s="66"/>
      <c r="I16" s="183"/>
      <c r="J16" s="183"/>
    </row>
    <row r="17" spans="1:13" s="97" customFormat="1" ht="29.1" customHeight="1">
      <c r="A17" s="545"/>
      <c r="B17" s="1439" t="s">
        <v>152</v>
      </c>
      <c r="C17" s="1440"/>
      <c r="D17" s="1440"/>
      <c r="E17" s="1440"/>
      <c r="F17" s="1440"/>
      <c r="G17" s="1440"/>
      <c r="H17" s="1440"/>
      <c r="I17" s="289"/>
      <c r="J17" s="65"/>
      <c r="L17" s="98"/>
      <c r="M17" s="170"/>
    </row>
    <row r="18" spans="1:13" ht="15.95" customHeight="1">
      <c r="B18" s="193"/>
      <c r="C18" s="1165" t="s">
        <v>254</v>
      </c>
      <c r="D18" s="1166"/>
      <c r="E18" s="1438" t="s">
        <v>352</v>
      </c>
      <c r="F18" s="1438"/>
      <c r="G18" s="1438"/>
      <c r="H18" s="424"/>
      <c r="I18" s="1167">
        <v>1.5</v>
      </c>
      <c r="J18" s="432">
        <f>IF(L18,I18,0)</f>
        <v>1.5</v>
      </c>
      <c r="L18" s="96" t="b">
        <v>1</v>
      </c>
      <c r="M18" s="169"/>
    </row>
    <row r="19" spans="1:13" ht="29.1" customHeight="1">
      <c r="B19" s="192"/>
      <c r="C19" s="214"/>
      <c r="D19" s="689"/>
      <c r="E19" s="1435" t="s">
        <v>547</v>
      </c>
      <c r="F19" s="1435"/>
      <c r="G19" s="1435"/>
      <c r="H19" s="213"/>
      <c r="I19" s="1168"/>
      <c r="J19" s="1169"/>
    </row>
    <row r="20" spans="1:13" ht="15.95" customHeight="1">
      <c r="B20" s="193"/>
      <c r="C20" s="1170" t="s">
        <v>257</v>
      </c>
      <c r="D20" s="1171"/>
      <c r="E20" s="1436" t="s">
        <v>82</v>
      </c>
      <c r="F20" s="1436"/>
      <c r="G20" s="1436"/>
      <c r="H20" s="425"/>
      <c r="I20" s="1172">
        <v>0.2</v>
      </c>
      <c r="J20" s="434">
        <f>IF(L20,I20,0)</f>
        <v>0.2</v>
      </c>
      <c r="L20" s="96" t="b">
        <v>1</v>
      </c>
      <c r="M20" s="169"/>
    </row>
    <row r="21" spans="1:13" ht="15.95" customHeight="1">
      <c r="B21" s="211"/>
      <c r="C21" s="214"/>
      <c r="D21" s="690"/>
      <c r="E21" s="1435"/>
      <c r="F21" s="1435"/>
      <c r="G21" s="1435"/>
      <c r="H21" s="213"/>
      <c r="I21" s="1173"/>
      <c r="J21" s="1174"/>
    </row>
    <row r="22" spans="1:13" ht="15.95" customHeight="1">
      <c r="B22" s="193"/>
      <c r="C22" s="1170" t="s">
        <v>258</v>
      </c>
      <c r="D22" s="1171"/>
      <c r="E22" s="1436" t="s">
        <v>548</v>
      </c>
      <c r="F22" s="1436"/>
      <c r="G22" s="1436"/>
      <c r="H22" s="425"/>
      <c r="I22" s="1172">
        <v>0.5</v>
      </c>
      <c r="J22" s="434">
        <f>IF(L22,I22,0)</f>
        <v>0.5</v>
      </c>
      <c r="L22" s="96" t="b">
        <v>1</v>
      </c>
    </row>
    <row r="23" spans="1:13" ht="15.95" customHeight="1">
      <c r="B23" s="192"/>
      <c r="C23" s="214"/>
      <c r="D23" s="690"/>
      <c r="E23" s="1435"/>
      <c r="F23" s="1435"/>
      <c r="G23" s="1435"/>
      <c r="H23" s="213"/>
      <c r="I23" s="1173"/>
      <c r="J23" s="1174"/>
    </row>
    <row r="24" spans="1:13" ht="15.95" customHeight="1">
      <c r="B24" s="193"/>
      <c r="C24" s="1170" t="s">
        <v>259</v>
      </c>
      <c r="D24" s="1171"/>
      <c r="E24" s="1436" t="s">
        <v>549</v>
      </c>
      <c r="F24" s="1436"/>
      <c r="G24" s="1436"/>
      <c r="H24" s="425"/>
      <c r="I24" s="1172">
        <v>0.5</v>
      </c>
      <c r="J24" s="434">
        <f>IF(L24,I24,0)</f>
        <v>0.5</v>
      </c>
      <c r="L24" s="96" t="b">
        <v>1</v>
      </c>
    </row>
    <row r="25" spans="1:13" ht="15.95" customHeight="1">
      <c r="B25" s="192"/>
      <c r="C25" s="214"/>
      <c r="D25" s="690"/>
      <c r="E25" s="1435" t="s">
        <v>349</v>
      </c>
      <c r="F25" s="1435"/>
      <c r="G25" s="1435"/>
      <c r="H25" s="213"/>
      <c r="I25" s="1173"/>
      <c r="J25" s="1174"/>
    </row>
    <row r="26" spans="1:13" ht="15.95" customHeight="1">
      <c r="B26" s="193"/>
      <c r="C26" s="1170" t="s">
        <v>260</v>
      </c>
      <c r="D26" s="1171"/>
      <c r="E26" s="1436" t="s">
        <v>550</v>
      </c>
      <c r="F26" s="1436"/>
      <c r="G26" s="1436"/>
      <c r="H26" s="425"/>
      <c r="I26" s="1172">
        <v>0.3</v>
      </c>
      <c r="J26" s="434">
        <f>IF(L26,I26,0)</f>
        <v>0.3</v>
      </c>
      <c r="L26" s="96" t="b">
        <v>1</v>
      </c>
    </row>
    <row r="27" spans="1:13" ht="15.95" customHeight="1" thickBot="1">
      <c r="B27" s="211"/>
      <c r="C27" s="214"/>
      <c r="D27" s="690"/>
      <c r="E27" s="1435" t="s">
        <v>551</v>
      </c>
      <c r="F27" s="1435"/>
      <c r="G27" s="1435"/>
      <c r="H27" s="213"/>
      <c r="I27" s="1173"/>
      <c r="J27" s="1174"/>
    </row>
    <row r="28" spans="1:13" ht="29.1" customHeight="1" thickBot="1">
      <c r="B28" s="1447" t="s">
        <v>546</v>
      </c>
      <c r="C28" s="1448"/>
      <c r="D28" s="1448"/>
      <c r="E28" s="1448"/>
      <c r="F28" s="1448"/>
      <c r="G28" s="1448"/>
      <c r="H28" s="1449"/>
      <c r="I28" s="551">
        <f>IF(Projektgrundlagen!$I$23,SUM(I18:I27),0)</f>
        <v>3</v>
      </c>
      <c r="J28" s="552">
        <f>IF(Projektgrundlagen!$I$23,SUMIF(L18:L27,TRUE,J18:J27),0)</f>
        <v>3</v>
      </c>
      <c r="L28" s="376"/>
    </row>
    <row r="29" spans="1:13">
      <c r="B29" s="914"/>
      <c r="C29" s="915"/>
      <c r="D29" s="908"/>
      <c r="E29" s="908"/>
      <c r="F29" s="915"/>
      <c r="G29" s="908"/>
      <c r="H29" s="186"/>
      <c r="I29" s="910"/>
      <c r="J29" s="178"/>
    </row>
    <row r="30" spans="1:13" s="97" customFormat="1" ht="29.1" customHeight="1">
      <c r="A30" s="545"/>
      <c r="B30" s="1439" t="s">
        <v>151</v>
      </c>
      <c r="C30" s="1440"/>
      <c r="D30" s="1440"/>
      <c r="E30" s="1440"/>
      <c r="F30" s="1440"/>
      <c r="G30" s="1440"/>
      <c r="H30" s="1440"/>
      <c r="I30" s="548"/>
      <c r="J30" s="549"/>
      <c r="L30" s="98"/>
      <c r="M30" s="170"/>
    </row>
    <row r="31" spans="1:13" ht="15.95" customHeight="1">
      <c r="B31" s="193"/>
      <c r="C31" s="1170" t="s">
        <v>254</v>
      </c>
      <c r="D31" s="1166"/>
      <c r="E31" s="1438" t="s">
        <v>552</v>
      </c>
      <c r="F31" s="1438"/>
      <c r="G31" s="1438"/>
      <c r="H31" s="425"/>
      <c r="I31" s="1167">
        <v>0.5</v>
      </c>
      <c r="J31" s="434">
        <f>IF(L31,I31,0)</f>
        <v>0.5</v>
      </c>
      <c r="L31" s="96" t="b">
        <v>1</v>
      </c>
      <c r="M31" s="170"/>
    </row>
    <row r="32" spans="1:13" ht="15.95" customHeight="1">
      <c r="B32" s="192"/>
      <c r="C32" s="214"/>
      <c r="D32" s="689"/>
      <c r="E32" s="1437" t="s">
        <v>553</v>
      </c>
      <c r="F32" s="1437"/>
      <c r="G32" s="1437"/>
      <c r="H32" s="213"/>
      <c r="I32" s="1168"/>
      <c r="J32" s="1169"/>
      <c r="M32" s="170"/>
    </row>
    <row r="33" spans="2:14" ht="15.95" customHeight="1">
      <c r="B33" s="193"/>
      <c r="C33" s="1170" t="s">
        <v>257</v>
      </c>
      <c r="D33" s="1171"/>
      <c r="E33" s="1436" t="s">
        <v>554</v>
      </c>
      <c r="F33" s="1436"/>
      <c r="G33" s="1436"/>
      <c r="H33" s="425"/>
      <c r="I33" s="1172">
        <v>0.25</v>
      </c>
      <c r="J33" s="434">
        <f>IF(L33,I33,0)</f>
        <v>0.25</v>
      </c>
      <c r="L33" s="96" t="b">
        <v>1</v>
      </c>
      <c r="M33" s="170"/>
    </row>
    <row r="34" spans="2:14" ht="15.95" customHeight="1">
      <c r="B34" s="192"/>
      <c r="C34" s="214"/>
      <c r="D34" s="689"/>
      <c r="E34" s="1437" t="s">
        <v>555</v>
      </c>
      <c r="F34" s="1437"/>
      <c r="G34" s="1437"/>
      <c r="H34" s="213"/>
      <c r="I34" s="1168"/>
      <c r="J34" s="1169"/>
      <c r="M34" s="170"/>
      <c r="N34" s="167"/>
    </row>
    <row r="35" spans="2:14" ht="15.95" customHeight="1">
      <c r="B35" s="193"/>
      <c r="C35" s="1170" t="s">
        <v>258</v>
      </c>
      <c r="D35" s="1171"/>
      <c r="E35" s="1436" t="s">
        <v>556</v>
      </c>
      <c r="F35" s="1436"/>
      <c r="G35" s="1436"/>
      <c r="H35" s="425"/>
      <c r="I35" s="1172">
        <v>1</v>
      </c>
      <c r="J35" s="434">
        <f>IF(L35,I35,0)</f>
        <v>1</v>
      </c>
      <c r="L35" s="96" t="b">
        <v>1</v>
      </c>
      <c r="M35" s="170"/>
      <c r="N35" s="167"/>
    </row>
    <row r="36" spans="2:14" ht="15.95" customHeight="1">
      <c r="B36" s="192"/>
      <c r="C36" s="214"/>
      <c r="D36" s="689"/>
      <c r="E36" s="1437" t="s">
        <v>557</v>
      </c>
      <c r="F36" s="1437"/>
      <c r="G36" s="1437"/>
      <c r="H36" s="213"/>
      <c r="I36" s="1168"/>
      <c r="J36" s="1169"/>
      <c r="M36" s="170"/>
      <c r="N36" s="167"/>
    </row>
    <row r="37" spans="2:14" ht="15.95" customHeight="1">
      <c r="B37" s="193"/>
      <c r="C37" s="1170" t="s">
        <v>259</v>
      </c>
      <c r="D37" s="1171"/>
      <c r="E37" s="1436" t="s">
        <v>559</v>
      </c>
      <c r="F37" s="1436"/>
      <c r="G37" s="1436"/>
      <c r="H37" s="425"/>
      <c r="I37" s="1172">
        <v>4.25</v>
      </c>
      <c r="J37" s="434">
        <f>IF(L37,I37,0)</f>
        <v>4.25</v>
      </c>
      <c r="L37" s="96" t="b">
        <v>1</v>
      </c>
      <c r="M37" s="170"/>
    </row>
    <row r="38" spans="2:14" ht="132.94999999999999" customHeight="1">
      <c r="B38" s="192"/>
      <c r="C38" s="214"/>
      <c r="D38" s="689"/>
      <c r="E38" s="1437" t="s">
        <v>560</v>
      </c>
      <c r="F38" s="1437"/>
      <c r="G38" s="1437"/>
      <c r="H38" s="213"/>
      <c r="I38" s="1168"/>
      <c r="J38" s="1169"/>
      <c r="M38" s="170"/>
    </row>
    <row r="39" spans="2:14" ht="15.95" customHeight="1">
      <c r="B39" s="193"/>
      <c r="C39" s="1170" t="s">
        <v>260</v>
      </c>
      <c r="D39" s="1171"/>
      <c r="E39" s="1436" t="s">
        <v>562</v>
      </c>
      <c r="F39" s="1436"/>
      <c r="G39" s="1436"/>
      <c r="H39" s="425"/>
      <c r="I39" s="1172">
        <v>2.75</v>
      </c>
      <c r="J39" s="434">
        <f>IF(L39,I39,0)</f>
        <v>2.75</v>
      </c>
      <c r="L39" s="96" t="b">
        <v>1</v>
      </c>
      <c r="M39" s="170"/>
    </row>
    <row r="40" spans="2:14" ht="15.95" customHeight="1">
      <c r="B40" s="192"/>
      <c r="C40" s="214"/>
      <c r="D40" s="689"/>
      <c r="E40" s="1437" t="s">
        <v>561</v>
      </c>
      <c r="F40" s="1437"/>
      <c r="G40" s="1437"/>
      <c r="H40" s="213"/>
      <c r="I40" s="1168"/>
      <c r="J40" s="1169"/>
      <c r="M40" s="170"/>
      <c r="N40" s="167"/>
    </row>
    <row r="41" spans="2:14" ht="15.95" customHeight="1">
      <c r="B41" s="193"/>
      <c r="C41" s="1170" t="s">
        <v>261</v>
      </c>
      <c r="D41" s="1171"/>
      <c r="E41" s="1436" t="s">
        <v>1084</v>
      </c>
      <c r="F41" s="1436"/>
      <c r="G41" s="1436"/>
      <c r="H41" s="425"/>
      <c r="I41" s="1172">
        <v>1</v>
      </c>
      <c r="J41" s="434">
        <f>IF(L41,I41,0)</f>
        <v>1</v>
      </c>
      <c r="L41" s="96" t="b">
        <v>1</v>
      </c>
      <c r="M41" s="170"/>
    </row>
    <row r="42" spans="2:14" ht="29.1" customHeight="1">
      <c r="B42" s="211"/>
      <c r="C42" s="214"/>
      <c r="D42" s="689"/>
      <c r="E42" s="1437" t="s">
        <v>563</v>
      </c>
      <c r="F42" s="1437"/>
      <c r="G42" s="1437"/>
      <c r="H42" s="213"/>
      <c r="I42" s="1168"/>
      <c r="J42" s="1169"/>
      <c r="M42" s="170"/>
      <c r="N42" s="167"/>
    </row>
    <row r="43" spans="2:14" ht="15.95" customHeight="1">
      <c r="B43" s="193"/>
      <c r="C43" s="1170" t="s">
        <v>262</v>
      </c>
      <c r="D43" s="1171"/>
      <c r="E43" s="1436" t="s">
        <v>565</v>
      </c>
      <c r="F43" s="1436"/>
      <c r="G43" s="1436"/>
      <c r="H43" s="425"/>
      <c r="I43" s="1172">
        <v>0.25</v>
      </c>
      <c r="J43" s="434">
        <f>IF(L43,I43,0)</f>
        <v>0.25</v>
      </c>
      <c r="L43" s="96" t="b">
        <v>1</v>
      </c>
      <c r="M43" s="170"/>
    </row>
    <row r="44" spans="2:14" ht="42" customHeight="1">
      <c r="B44" s="192"/>
      <c r="C44" s="214"/>
      <c r="D44" s="689"/>
      <c r="E44" s="1437" t="s">
        <v>564</v>
      </c>
      <c r="F44" s="1437"/>
      <c r="G44" s="1437"/>
      <c r="H44" s="213"/>
      <c r="I44" s="1168"/>
      <c r="J44" s="1169"/>
      <c r="M44" s="170"/>
      <c r="N44" s="167"/>
    </row>
    <row r="45" spans="2:14" ht="15.95" customHeight="1">
      <c r="B45" s="431"/>
      <c r="C45" s="1175"/>
      <c r="D45" s="1176"/>
      <c r="E45" s="787" t="s">
        <v>978</v>
      </c>
      <c r="F45" s="787"/>
      <c r="G45" s="787"/>
      <c r="H45" s="787"/>
      <c r="I45" s="1177"/>
      <c r="J45" s="434">
        <f>IF(L45,IF(AND($L$14,$M$14),I45+3,I45),0)</f>
        <v>0</v>
      </c>
      <c r="L45" s="96" t="b">
        <f>L14</f>
        <v>0</v>
      </c>
      <c r="M45" s="170"/>
    </row>
    <row r="46" spans="2:14" ht="15.95" customHeight="1" thickBot="1">
      <c r="B46" s="215"/>
      <c r="C46" s="423"/>
      <c r="D46" s="784"/>
      <c r="E46" s="1445"/>
      <c r="F46" s="1445"/>
      <c r="G46" s="422"/>
      <c r="H46" s="422"/>
      <c r="I46" s="1178"/>
      <c r="J46" s="1179"/>
      <c r="M46" s="170"/>
    </row>
    <row r="47" spans="2:14" ht="29.1" customHeight="1" thickBot="1">
      <c r="B47" s="1447" t="s">
        <v>558</v>
      </c>
      <c r="C47" s="1448"/>
      <c r="D47" s="1448"/>
      <c r="E47" s="1448"/>
      <c r="F47" s="1448"/>
      <c r="G47" s="1448"/>
      <c r="H47" s="1449"/>
      <c r="I47" s="551">
        <f>IF(Projektgrundlagen!$I$23,SUM(I31:I46),0)</f>
        <v>10</v>
      </c>
      <c r="J47" s="552">
        <f>IF(Projektgrundlagen!$I$23,SUMIF(L31:L46,TRUE,J31:J46),0)</f>
        <v>10</v>
      </c>
      <c r="M47" s="170"/>
    </row>
    <row r="48" spans="2:14">
      <c r="B48" s="914"/>
      <c r="C48" s="915"/>
      <c r="D48" s="902"/>
      <c r="E48" s="902"/>
      <c r="F48" s="907"/>
      <c r="G48" s="908"/>
      <c r="H48" s="186"/>
      <c r="I48" s="909"/>
      <c r="J48" s="178"/>
      <c r="M48" s="170"/>
    </row>
    <row r="49" spans="2:13" ht="29.1" customHeight="1">
      <c r="B49" s="1439" t="s">
        <v>150</v>
      </c>
      <c r="C49" s="1440"/>
      <c r="D49" s="1440"/>
      <c r="E49" s="1440"/>
      <c r="F49" s="1440"/>
      <c r="G49" s="1440"/>
      <c r="H49" s="1440"/>
      <c r="I49" s="548"/>
      <c r="J49" s="549"/>
      <c r="M49" s="170"/>
    </row>
    <row r="50" spans="2:13" ht="15.95" customHeight="1">
      <c r="B50" s="193"/>
      <c r="C50" s="1170" t="s">
        <v>254</v>
      </c>
      <c r="D50" s="1166"/>
      <c r="E50" s="1438" t="s">
        <v>568</v>
      </c>
      <c r="F50" s="1438"/>
      <c r="G50" s="1438"/>
      <c r="H50" s="425"/>
      <c r="I50" s="1167">
        <v>6.75</v>
      </c>
      <c r="J50" s="434">
        <f>IF(L50,I50,0)</f>
        <v>6.75</v>
      </c>
      <c r="L50" s="96" t="b">
        <v>1</v>
      </c>
      <c r="M50" s="170"/>
    </row>
    <row r="51" spans="2:13" ht="68.099999999999994" customHeight="1">
      <c r="B51" s="211"/>
      <c r="C51" s="214"/>
      <c r="D51" s="689"/>
      <c r="E51" s="1435" t="s">
        <v>567</v>
      </c>
      <c r="F51" s="1435"/>
      <c r="G51" s="1435"/>
      <c r="H51" s="213"/>
      <c r="I51" s="1173"/>
      <c r="J51" s="1174"/>
      <c r="M51" s="170"/>
    </row>
    <row r="52" spans="2:13" ht="15.95" customHeight="1">
      <c r="B52" s="193"/>
      <c r="C52" s="1170" t="s">
        <v>257</v>
      </c>
      <c r="D52" s="1171"/>
      <c r="E52" s="1436" t="s">
        <v>569</v>
      </c>
      <c r="F52" s="1436"/>
      <c r="G52" s="1436"/>
      <c r="H52" s="425"/>
      <c r="I52" s="1172">
        <v>0.5</v>
      </c>
      <c r="J52" s="434">
        <f>IF(L52,I52,0)</f>
        <v>0.5</v>
      </c>
      <c r="L52" s="96" t="b">
        <v>1</v>
      </c>
      <c r="M52" s="170"/>
    </row>
    <row r="53" spans="2:13" ht="15.95" customHeight="1">
      <c r="B53" s="211"/>
      <c r="C53" s="214"/>
      <c r="D53" s="689"/>
      <c r="E53" s="1435" t="s">
        <v>570</v>
      </c>
      <c r="F53" s="1435"/>
      <c r="G53" s="1435"/>
      <c r="H53" s="213"/>
      <c r="I53" s="1173"/>
      <c r="J53" s="1174"/>
      <c r="M53" s="170"/>
    </row>
    <row r="54" spans="2:13" ht="15.95" customHeight="1">
      <c r="B54" s="193"/>
      <c r="C54" s="1170" t="s">
        <v>258</v>
      </c>
      <c r="D54" s="1171"/>
      <c r="E54" s="1436" t="s">
        <v>571</v>
      </c>
      <c r="F54" s="1436"/>
      <c r="G54" s="1436"/>
      <c r="H54" s="425"/>
      <c r="I54" s="1172">
        <v>5.5</v>
      </c>
      <c r="J54" s="434">
        <f>IF(L54,I54,0)</f>
        <v>5.5</v>
      </c>
      <c r="L54" s="96" t="b">
        <v>1</v>
      </c>
      <c r="M54" s="170"/>
    </row>
    <row r="55" spans="2:13" ht="68.099999999999994" customHeight="1">
      <c r="B55" s="211"/>
      <c r="C55" s="214"/>
      <c r="D55" s="689"/>
      <c r="E55" s="1435" t="s">
        <v>1018</v>
      </c>
      <c r="F55" s="1435"/>
      <c r="G55" s="1435"/>
      <c r="H55" s="213"/>
      <c r="I55" s="1173"/>
      <c r="J55" s="1174"/>
      <c r="M55" s="170"/>
    </row>
    <row r="56" spans="2:13" ht="15.95" customHeight="1">
      <c r="B56" s="193"/>
      <c r="C56" s="1170" t="s">
        <v>259</v>
      </c>
      <c r="D56" s="1171"/>
      <c r="E56" s="1436" t="s">
        <v>572</v>
      </c>
      <c r="F56" s="1436"/>
      <c r="G56" s="1436"/>
      <c r="H56" s="425"/>
      <c r="I56" s="1172">
        <v>1</v>
      </c>
      <c r="J56" s="434">
        <f>IF(L56,I56,0)</f>
        <v>1</v>
      </c>
      <c r="L56" s="96" t="b">
        <v>1</v>
      </c>
      <c r="M56" s="170"/>
    </row>
    <row r="57" spans="2:13" ht="42" customHeight="1">
      <c r="B57" s="192"/>
      <c r="C57" s="214"/>
      <c r="D57" s="689"/>
      <c r="E57" s="1437" t="s">
        <v>573</v>
      </c>
      <c r="F57" s="1437"/>
      <c r="G57" s="1437"/>
      <c r="H57" s="213"/>
      <c r="I57" s="1168"/>
      <c r="J57" s="1169"/>
      <c r="M57" s="170"/>
    </row>
    <row r="58" spans="2:13" ht="15.95" customHeight="1">
      <c r="B58" s="193"/>
      <c r="C58" s="1170" t="s">
        <v>260</v>
      </c>
      <c r="D58" s="1171"/>
      <c r="E58" s="1436" t="s">
        <v>1085</v>
      </c>
      <c r="F58" s="1436"/>
      <c r="G58" s="1436"/>
      <c r="H58" s="425"/>
      <c r="I58" s="1172">
        <v>1.5</v>
      </c>
      <c r="J58" s="434">
        <f>IF(L58,I58,0)</f>
        <v>1.5</v>
      </c>
      <c r="L58" s="96" t="b">
        <v>1</v>
      </c>
      <c r="M58" s="170"/>
    </row>
    <row r="59" spans="2:13" ht="42" customHeight="1">
      <c r="B59" s="211"/>
      <c r="C59" s="214"/>
      <c r="D59" s="689"/>
      <c r="E59" s="1437" t="s">
        <v>1021</v>
      </c>
      <c r="F59" s="1437"/>
      <c r="G59" s="1437"/>
      <c r="H59" s="213"/>
      <c r="I59" s="1168"/>
      <c r="J59" s="1169"/>
      <c r="M59" s="170"/>
    </row>
    <row r="60" spans="2:13" ht="15.95" customHeight="1">
      <c r="B60" s="193"/>
      <c r="C60" s="1170" t="s">
        <v>261</v>
      </c>
      <c r="D60" s="1171"/>
      <c r="E60" s="1436" t="s">
        <v>574</v>
      </c>
      <c r="F60" s="1436"/>
      <c r="G60" s="1436"/>
      <c r="H60" s="425"/>
      <c r="I60" s="1172">
        <v>0.25</v>
      </c>
      <c r="J60" s="434">
        <f>IF(L60,I60,0)</f>
        <v>0.25</v>
      </c>
      <c r="L60" s="96" t="b">
        <v>1</v>
      </c>
      <c r="M60" s="170"/>
    </row>
    <row r="61" spans="2:13" ht="29.1" customHeight="1">
      <c r="B61" s="211"/>
      <c r="C61" s="214"/>
      <c r="D61" s="689"/>
      <c r="E61" s="1435" t="s">
        <v>575</v>
      </c>
      <c r="F61" s="1435"/>
      <c r="G61" s="1435"/>
      <c r="H61" s="213"/>
      <c r="I61" s="1173"/>
      <c r="J61" s="1174"/>
      <c r="M61" s="170"/>
    </row>
    <row r="62" spans="2:13" ht="15.95" customHeight="1">
      <c r="B62" s="193"/>
      <c r="C62" s="1170" t="s">
        <v>262</v>
      </c>
      <c r="D62" s="1171"/>
      <c r="E62" s="1436" t="s">
        <v>443</v>
      </c>
      <c r="F62" s="1436"/>
      <c r="G62" s="1436"/>
      <c r="H62" s="425"/>
      <c r="I62" s="1172">
        <v>0.5</v>
      </c>
      <c r="J62" s="434">
        <f>IF(L62,I62,0)</f>
        <v>0.5</v>
      </c>
      <c r="L62" s="96" t="b">
        <v>1</v>
      </c>
      <c r="M62" s="170"/>
    </row>
    <row r="63" spans="2:13" ht="42" customHeight="1">
      <c r="B63" s="211"/>
      <c r="C63" s="214"/>
      <c r="D63" s="689"/>
      <c r="E63" s="1435" t="s">
        <v>989</v>
      </c>
      <c r="F63" s="1435"/>
      <c r="G63" s="1435"/>
      <c r="H63" s="213"/>
      <c r="I63" s="1173"/>
      <c r="J63" s="1174"/>
      <c r="M63" s="170"/>
    </row>
    <row r="64" spans="2:13" ht="15.95" customHeight="1">
      <c r="B64" s="431"/>
      <c r="C64" s="1175"/>
      <c r="D64" s="1176"/>
      <c r="E64" s="787" t="s">
        <v>979</v>
      </c>
      <c r="F64" s="787"/>
      <c r="G64" s="787"/>
      <c r="H64" s="788"/>
      <c r="I64" s="1177"/>
      <c r="J64" s="434">
        <f>IF(L64,IF(AND($L$15,$M$14),I64+10,I64),0)</f>
        <v>0</v>
      </c>
      <c r="L64" s="96" t="b">
        <f>L15</f>
        <v>0</v>
      </c>
      <c r="M64" s="170"/>
    </row>
    <row r="65" spans="2:13" ht="15.95" customHeight="1" thickBot="1">
      <c r="B65" s="215"/>
      <c r="C65" s="423"/>
      <c r="D65" s="784"/>
      <c r="E65" s="1445"/>
      <c r="F65" s="1445"/>
      <c r="G65" s="422"/>
      <c r="H65" s="422"/>
      <c r="I65" s="1178"/>
      <c r="J65" s="1179"/>
      <c r="M65" s="170"/>
    </row>
    <row r="66" spans="2:13" ht="29.1" customHeight="1" thickBot="1">
      <c r="B66" s="1447" t="s">
        <v>566</v>
      </c>
      <c r="C66" s="1448"/>
      <c r="D66" s="1448"/>
      <c r="E66" s="1448"/>
      <c r="F66" s="1448"/>
      <c r="G66" s="1448"/>
      <c r="H66" s="1449"/>
      <c r="I66" s="551">
        <f>IF(Projektgrundlagen!$I$23,SUM(I50:I65),0)</f>
        <v>16</v>
      </c>
      <c r="J66" s="552">
        <f>IF(Projektgrundlagen!$I$23,SUMIF(L50:L65,TRUE,J50:J65),0)</f>
        <v>16</v>
      </c>
      <c r="M66" s="170"/>
    </row>
    <row r="67" spans="2:13">
      <c r="B67" s="914"/>
      <c r="C67" s="915"/>
      <c r="D67" s="908"/>
      <c r="E67" s="908"/>
      <c r="F67" s="908"/>
      <c r="G67" s="908"/>
      <c r="H67" s="186"/>
      <c r="I67" s="910"/>
      <c r="J67" s="178"/>
      <c r="M67" s="170"/>
    </row>
    <row r="68" spans="2:13" ht="29.1" customHeight="1">
      <c r="B68" s="1439" t="s">
        <v>417</v>
      </c>
      <c r="C68" s="1440"/>
      <c r="D68" s="1440"/>
      <c r="E68" s="1440"/>
      <c r="F68" s="1440"/>
      <c r="G68" s="1440"/>
      <c r="H68" s="1440"/>
      <c r="I68" s="548"/>
      <c r="J68" s="549"/>
      <c r="M68" s="170"/>
    </row>
    <row r="69" spans="2:13" ht="15.95" customHeight="1">
      <c r="B69" s="193"/>
      <c r="C69" s="1170" t="s">
        <v>254</v>
      </c>
      <c r="D69" s="1166"/>
      <c r="E69" s="1438" t="s">
        <v>577</v>
      </c>
      <c r="F69" s="1438"/>
      <c r="G69" s="1438"/>
      <c r="H69" s="425"/>
      <c r="I69" s="1167">
        <v>3.65</v>
      </c>
      <c r="J69" s="434">
        <f>IF(L69,I69,0)</f>
        <v>3.65</v>
      </c>
      <c r="L69" s="96" t="b">
        <v>1</v>
      </c>
      <c r="M69" s="170"/>
    </row>
    <row r="70" spans="2:13" ht="68.099999999999994" customHeight="1">
      <c r="B70" s="192"/>
      <c r="C70" s="214"/>
      <c r="D70" s="689"/>
      <c r="E70" s="1437" t="s">
        <v>994</v>
      </c>
      <c r="F70" s="1437"/>
      <c r="G70" s="1437"/>
      <c r="H70" s="213"/>
      <c r="I70" s="1168"/>
      <c r="J70" s="1169"/>
    </row>
    <row r="71" spans="2:13" ht="15.95" customHeight="1">
      <c r="B71" s="215"/>
      <c r="C71" s="214"/>
      <c r="D71" s="689"/>
      <c r="E71" s="1453" t="s">
        <v>993</v>
      </c>
      <c r="F71" s="1453"/>
      <c r="G71" s="1453"/>
      <c r="H71" s="213"/>
      <c r="I71" s="1168"/>
      <c r="J71" s="1169"/>
    </row>
    <row r="72" spans="2:13" ht="15.95" customHeight="1">
      <c r="B72" s="193"/>
      <c r="C72" s="1170" t="s">
        <v>257</v>
      </c>
      <c r="D72" s="1171"/>
      <c r="E72" s="1436" t="s">
        <v>579</v>
      </c>
      <c r="F72" s="1436"/>
      <c r="G72" s="1436"/>
      <c r="H72" s="425"/>
      <c r="I72" s="1172">
        <v>0.1</v>
      </c>
      <c r="J72" s="434">
        <f>IF(L72,I72,0)</f>
        <v>0.1</v>
      </c>
      <c r="L72" s="96" t="b">
        <v>1</v>
      </c>
    </row>
    <row r="73" spans="2:13" ht="15.95" customHeight="1">
      <c r="B73" s="192"/>
      <c r="C73" s="214"/>
      <c r="D73" s="689"/>
      <c r="E73" s="1437" t="s">
        <v>578</v>
      </c>
      <c r="F73" s="1437"/>
      <c r="G73" s="1437"/>
      <c r="H73" s="213"/>
      <c r="I73" s="1168"/>
      <c r="J73" s="1169"/>
    </row>
    <row r="74" spans="2:13" ht="15.95" customHeight="1">
      <c r="B74" s="193"/>
      <c r="C74" s="1170" t="s">
        <v>258</v>
      </c>
      <c r="D74" s="1171"/>
      <c r="E74" s="1436" t="s">
        <v>580</v>
      </c>
      <c r="F74" s="1436"/>
      <c r="G74" s="1436"/>
      <c r="H74" s="425"/>
      <c r="I74" s="1172">
        <v>0.25</v>
      </c>
      <c r="J74" s="434">
        <f>IF(L74,I74,0)</f>
        <v>0.25</v>
      </c>
      <c r="L74" s="96" t="b">
        <v>1</v>
      </c>
    </row>
    <row r="75" spans="2:13" ht="15.95" customHeight="1" thickBot="1">
      <c r="B75" s="211"/>
      <c r="C75" s="214"/>
      <c r="D75" s="689"/>
      <c r="E75" s="1435" t="s">
        <v>581</v>
      </c>
      <c r="F75" s="1435"/>
      <c r="G75" s="1435"/>
      <c r="H75" s="213"/>
      <c r="I75" s="1173"/>
      <c r="J75" s="1174"/>
    </row>
    <row r="76" spans="2:13" ht="29.1" customHeight="1" thickBot="1">
      <c r="B76" s="1447" t="s">
        <v>576</v>
      </c>
      <c r="C76" s="1448"/>
      <c r="D76" s="1448"/>
      <c r="E76" s="1448"/>
      <c r="F76" s="1448"/>
      <c r="G76" s="1448"/>
      <c r="H76" s="1449"/>
      <c r="I76" s="551">
        <f>IF(Projektgrundlagen!$I$23,SUM(I69:I75),0)</f>
        <v>4</v>
      </c>
      <c r="J76" s="552">
        <f>IF(Projektgrundlagen!$I$23,SUMIF(L69:L75,TRUE,J69:J75),0)</f>
        <v>4</v>
      </c>
    </row>
    <row r="77" spans="2:13">
      <c r="B77" s="914"/>
      <c r="C77" s="915"/>
      <c r="D77" s="911"/>
      <c r="E77" s="911"/>
      <c r="F77" s="911"/>
      <c r="G77" s="911"/>
      <c r="H77" s="912"/>
      <c r="I77" s="910"/>
      <c r="J77" s="178"/>
    </row>
    <row r="78" spans="2:13" ht="29.1" customHeight="1">
      <c r="B78" s="1439" t="s">
        <v>153</v>
      </c>
      <c r="C78" s="1440"/>
      <c r="D78" s="1440"/>
      <c r="E78" s="1440"/>
      <c r="F78" s="1440"/>
      <c r="G78" s="1440"/>
      <c r="H78" s="1440"/>
      <c r="I78" s="554"/>
      <c r="J78" s="555"/>
    </row>
    <row r="79" spans="2:13" ht="15.95" customHeight="1">
      <c r="B79" s="193"/>
      <c r="C79" s="1170" t="s">
        <v>254</v>
      </c>
      <c r="D79" s="1166"/>
      <c r="E79" s="1438" t="s">
        <v>588</v>
      </c>
      <c r="F79" s="1438"/>
      <c r="G79" s="1438"/>
      <c r="H79" s="425"/>
      <c r="I79" s="1167">
        <v>7.5</v>
      </c>
      <c r="J79" s="434">
        <f>IF(L79,I79,0)</f>
        <v>7.5</v>
      </c>
      <c r="L79" s="96" t="b">
        <v>1</v>
      </c>
    </row>
    <row r="80" spans="2:13" ht="29.1" customHeight="1">
      <c r="B80" s="211"/>
      <c r="C80" s="214"/>
      <c r="D80" s="689"/>
      <c r="E80" s="1435" t="s">
        <v>587</v>
      </c>
      <c r="F80" s="1435"/>
      <c r="G80" s="1435"/>
      <c r="H80" s="213"/>
      <c r="I80" s="1173"/>
      <c r="J80" s="1174"/>
    </row>
    <row r="81" spans="1:13" ht="15.95" customHeight="1">
      <c r="B81" s="193"/>
      <c r="C81" s="1170" t="s">
        <v>257</v>
      </c>
      <c r="D81" s="1171"/>
      <c r="E81" s="1436" t="s">
        <v>585</v>
      </c>
      <c r="F81" s="1436"/>
      <c r="G81" s="1436"/>
      <c r="H81" s="425"/>
      <c r="I81" s="1172">
        <v>7.5</v>
      </c>
      <c r="J81" s="434">
        <f>IF(L81,I81,0)</f>
        <v>7.5</v>
      </c>
      <c r="L81" s="96" t="b">
        <v>1</v>
      </c>
    </row>
    <row r="82" spans="1:13" ht="29.1" customHeight="1">
      <c r="B82" s="211"/>
      <c r="C82" s="214"/>
      <c r="D82" s="689"/>
      <c r="E82" s="1435" t="s">
        <v>586</v>
      </c>
      <c r="F82" s="1435"/>
      <c r="G82" s="1435"/>
      <c r="H82" s="213"/>
      <c r="I82" s="1173"/>
      <c r="J82" s="1174"/>
    </row>
    <row r="83" spans="1:13" ht="15.95" customHeight="1">
      <c r="B83" s="193"/>
      <c r="C83" s="1170" t="s">
        <v>258</v>
      </c>
      <c r="D83" s="1171"/>
      <c r="E83" s="1436" t="s">
        <v>589</v>
      </c>
      <c r="F83" s="1436"/>
      <c r="G83" s="1436"/>
      <c r="H83" s="425"/>
      <c r="I83" s="1172">
        <v>1</v>
      </c>
      <c r="J83" s="434">
        <f>IF(L83,I83,0)</f>
        <v>1</v>
      </c>
      <c r="L83" s="96" t="b">
        <v>1</v>
      </c>
    </row>
    <row r="84" spans="1:13" ht="15.95" customHeight="1">
      <c r="B84" s="211"/>
      <c r="C84" s="214"/>
      <c r="D84" s="689"/>
      <c r="E84" s="1435" t="s">
        <v>186</v>
      </c>
      <c r="F84" s="1435"/>
      <c r="G84" s="1435"/>
      <c r="H84" s="213"/>
      <c r="I84" s="1173"/>
      <c r="J84" s="1174"/>
    </row>
    <row r="85" spans="1:13" ht="15.95" customHeight="1">
      <c r="B85" s="193"/>
      <c r="C85" s="1170" t="s">
        <v>259</v>
      </c>
      <c r="D85" s="1171"/>
      <c r="E85" s="1436" t="s">
        <v>590</v>
      </c>
      <c r="F85" s="1436"/>
      <c r="G85" s="1436"/>
      <c r="H85" s="425"/>
      <c r="I85" s="1172">
        <v>8.5</v>
      </c>
      <c r="J85" s="434">
        <f>IF(L85,I85,0)</f>
        <v>8.5</v>
      </c>
      <c r="L85" s="96" t="b">
        <v>1</v>
      </c>
    </row>
    <row r="86" spans="1:13" ht="93.95" customHeight="1">
      <c r="B86" s="211"/>
      <c r="C86" s="214"/>
      <c r="D86" s="689"/>
      <c r="E86" s="1437" t="s">
        <v>591</v>
      </c>
      <c r="F86" s="1437"/>
      <c r="G86" s="1437"/>
      <c r="H86" s="213"/>
      <c r="I86" s="1173"/>
      <c r="J86" s="1174"/>
    </row>
    <row r="87" spans="1:13" ht="15.95" customHeight="1">
      <c r="B87" s="193"/>
      <c r="C87" s="1170" t="s">
        <v>260</v>
      </c>
      <c r="D87" s="1171"/>
      <c r="E87" s="1436" t="s">
        <v>592</v>
      </c>
      <c r="F87" s="1436"/>
      <c r="G87" s="1436"/>
      <c r="H87" s="425"/>
      <c r="I87" s="1172">
        <v>0.25</v>
      </c>
      <c r="J87" s="434">
        <f>IF(L87,I87,0)</f>
        <v>0.25</v>
      </c>
      <c r="L87" s="96" t="b">
        <v>1</v>
      </c>
    </row>
    <row r="88" spans="1:13" ht="15.95" customHeight="1">
      <c r="B88" s="211"/>
      <c r="C88" s="214"/>
      <c r="D88" s="689"/>
      <c r="E88" s="1437"/>
      <c r="F88" s="1437"/>
      <c r="G88" s="1437"/>
      <c r="H88" s="213"/>
      <c r="I88" s="1173"/>
      <c r="J88" s="1174"/>
    </row>
    <row r="89" spans="1:13" ht="15.95" customHeight="1">
      <c r="B89" s="193"/>
      <c r="C89" s="1170" t="s">
        <v>261</v>
      </c>
      <c r="D89" s="1171"/>
      <c r="E89" s="1436" t="s">
        <v>593</v>
      </c>
      <c r="F89" s="1436"/>
      <c r="G89" s="1436"/>
      <c r="H89" s="425"/>
      <c r="I89" s="1172">
        <v>0.25</v>
      </c>
      <c r="J89" s="434">
        <f>IF(L89,I89,0)</f>
        <v>0.25</v>
      </c>
      <c r="L89" s="96" t="b">
        <v>1</v>
      </c>
    </row>
    <row r="90" spans="1:13" ht="15.95" customHeight="1" thickBot="1">
      <c r="B90" s="211"/>
      <c r="C90" s="214"/>
      <c r="D90" s="689"/>
      <c r="E90" s="1437"/>
      <c r="F90" s="1437"/>
      <c r="G90" s="1437"/>
      <c r="H90" s="213"/>
      <c r="I90" s="1173"/>
      <c r="J90" s="1174"/>
    </row>
    <row r="91" spans="1:13" ht="29.1" customHeight="1" thickBot="1">
      <c r="B91" s="1447" t="s">
        <v>582</v>
      </c>
      <c r="C91" s="1448"/>
      <c r="D91" s="1448"/>
      <c r="E91" s="1448"/>
      <c r="F91" s="1448"/>
      <c r="G91" s="1448"/>
      <c r="H91" s="1449"/>
      <c r="I91" s="551">
        <f>IF(Projektgrundlagen!$I$23,SUM(I79:I90),0)</f>
        <v>25</v>
      </c>
      <c r="J91" s="552">
        <f>IF(Projektgrundlagen!$I$23,SUMIF(L79:L90,TRUE,J79:J90),0)</f>
        <v>25</v>
      </c>
    </row>
    <row r="92" spans="1:13">
      <c r="B92" s="914"/>
      <c r="C92" s="915"/>
      <c r="D92" s="911"/>
      <c r="E92" s="911"/>
      <c r="F92" s="911"/>
      <c r="G92" s="911"/>
      <c r="H92" s="912"/>
      <c r="I92" s="909"/>
      <c r="J92" s="178"/>
    </row>
    <row r="93" spans="1:13" s="100" customFormat="1" ht="29.1" customHeight="1">
      <c r="A93" s="547"/>
      <c r="B93" s="1439" t="s">
        <v>154</v>
      </c>
      <c r="C93" s="1440"/>
      <c r="D93" s="1440"/>
      <c r="E93" s="1440"/>
      <c r="F93" s="1440"/>
      <c r="G93" s="1440"/>
      <c r="H93" s="1440"/>
      <c r="I93" s="556"/>
      <c r="J93" s="557"/>
      <c r="L93" s="101"/>
      <c r="M93" s="171"/>
    </row>
    <row r="94" spans="1:13" ht="15.95" customHeight="1">
      <c r="B94" s="193"/>
      <c r="C94" s="1170" t="s">
        <v>254</v>
      </c>
      <c r="D94" s="1166"/>
      <c r="E94" s="1438" t="s">
        <v>605</v>
      </c>
      <c r="F94" s="1438"/>
      <c r="G94" s="1438"/>
      <c r="H94" s="425"/>
      <c r="I94" s="1167">
        <v>3</v>
      </c>
      <c r="J94" s="434">
        <f>IF(L94,I94,0)</f>
        <v>3</v>
      </c>
      <c r="L94" s="96" t="b">
        <v>1</v>
      </c>
    </row>
    <row r="95" spans="1:13" ht="54.95" customHeight="1">
      <c r="B95" s="211"/>
      <c r="C95" s="214"/>
      <c r="D95" s="689"/>
      <c r="E95" s="1435" t="s">
        <v>606</v>
      </c>
      <c r="F95" s="1435"/>
      <c r="G95" s="1435"/>
      <c r="H95" s="213"/>
      <c r="I95" s="1173"/>
      <c r="J95" s="1174"/>
    </row>
    <row r="96" spans="1:13" ht="15.95" customHeight="1">
      <c r="B96" s="193"/>
      <c r="C96" s="1170" t="s">
        <v>257</v>
      </c>
      <c r="D96" s="1171"/>
      <c r="E96" s="1436" t="s">
        <v>604</v>
      </c>
      <c r="F96" s="1436"/>
      <c r="G96" s="1436"/>
      <c r="H96" s="425"/>
      <c r="I96" s="1172">
        <v>1.5</v>
      </c>
      <c r="J96" s="434">
        <f>IF(L96,I96,0)</f>
        <v>1.5</v>
      </c>
      <c r="L96" s="96" t="b">
        <v>1</v>
      </c>
    </row>
    <row r="97" spans="2:12" ht="42" customHeight="1">
      <c r="B97" s="211"/>
      <c r="C97" s="214"/>
      <c r="D97" s="689"/>
      <c r="E97" s="1435" t="s">
        <v>603</v>
      </c>
      <c r="F97" s="1435"/>
      <c r="G97" s="1435"/>
      <c r="H97" s="213"/>
      <c r="I97" s="1173"/>
      <c r="J97" s="1174"/>
    </row>
    <row r="98" spans="2:12" ht="15.95" customHeight="1">
      <c r="B98" s="193"/>
      <c r="C98" s="1170" t="s">
        <v>258</v>
      </c>
      <c r="D98" s="1171"/>
      <c r="E98" s="1436" t="s">
        <v>601</v>
      </c>
      <c r="F98" s="1436"/>
      <c r="G98" s="1436"/>
      <c r="H98" s="425"/>
      <c r="I98" s="1172">
        <v>0.25</v>
      </c>
      <c r="J98" s="434">
        <f>IF(L98,I98,0)</f>
        <v>0.25</v>
      </c>
      <c r="L98" s="96" t="b">
        <v>1</v>
      </c>
    </row>
    <row r="99" spans="2:12" ht="42" customHeight="1">
      <c r="B99" s="211"/>
      <c r="C99" s="214"/>
      <c r="D99" s="689"/>
      <c r="E99" s="1435" t="s">
        <v>602</v>
      </c>
      <c r="F99" s="1435"/>
      <c r="G99" s="1435"/>
      <c r="H99" s="213"/>
      <c r="I99" s="1173"/>
      <c r="J99" s="1174"/>
    </row>
    <row r="100" spans="2:12" ht="15.95" customHeight="1">
      <c r="B100" s="193"/>
      <c r="C100" s="1170" t="s">
        <v>259</v>
      </c>
      <c r="D100" s="1171"/>
      <c r="E100" s="1436" t="s">
        <v>599</v>
      </c>
      <c r="F100" s="1436"/>
      <c r="G100" s="1436"/>
      <c r="H100" s="425"/>
      <c r="I100" s="1172">
        <v>0.5</v>
      </c>
      <c r="J100" s="434">
        <f>IF(L100,I100,0)</f>
        <v>0.5</v>
      </c>
      <c r="L100" s="96" t="b">
        <v>1</v>
      </c>
    </row>
    <row r="101" spans="2:12" ht="29.1" customHeight="1">
      <c r="B101" s="211"/>
      <c r="C101" s="214"/>
      <c r="D101" s="689"/>
      <c r="E101" s="1435" t="s">
        <v>600</v>
      </c>
      <c r="F101" s="1435"/>
      <c r="G101" s="1435"/>
      <c r="H101" s="213"/>
      <c r="I101" s="1173"/>
      <c r="J101" s="1174"/>
    </row>
    <row r="102" spans="2:12" ht="15.95" customHeight="1">
      <c r="B102" s="193"/>
      <c r="C102" s="1170" t="s">
        <v>260</v>
      </c>
      <c r="D102" s="1171"/>
      <c r="E102" s="1436" t="s">
        <v>598</v>
      </c>
      <c r="F102" s="1436"/>
      <c r="G102" s="1436"/>
      <c r="H102" s="425"/>
      <c r="I102" s="1172">
        <v>1.4</v>
      </c>
      <c r="J102" s="434">
        <f>IF(L102,I102,0)</f>
        <v>1.4</v>
      </c>
      <c r="L102" s="96" t="b">
        <v>1</v>
      </c>
    </row>
    <row r="103" spans="2:12" ht="15.95" customHeight="1">
      <c r="B103" s="211"/>
      <c r="C103" s="214"/>
      <c r="D103" s="689"/>
      <c r="E103" s="1435" t="s">
        <v>597</v>
      </c>
      <c r="F103" s="1435"/>
      <c r="G103" s="1435"/>
      <c r="H103" s="213"/>
      <c r="I103" s="1173"/>
      <c r="J103" s="1174"/>
    </row>
    <row r="104" spans="2:12" ht="15.95" customHeight="1">
      <c r="B104" s="193"/>
      <c r="C104" s="1170" t="s">
        <v>261</v>
      </c>
      <c r="D104" s="1171"/>
      <c r="E104" s="1436" t="s">
        <v>595</v>
      </c>
      <c r="F104" s="1436"/>
      <c r="G104" s="1436"/>
      <c r="H104" s="425"/>
      <c r="I104" s="1172">
        <v>0.25</v>
      </c>
      <c r="J104" s="434">
        <f>IF(L104,I104,0)</f>
        <v>0.25</v>
      </c>
      <c r="L104" s="96" t="b">
        <v>1</v>
      </c>
    </row>
    <row r="105" spans="2:12" ht="42" customHeight="1">
      <c r="B105" s="211"/>
      <c r="C105" s="214"/>
      <c r="D105" s="689"/>
      <c r="E105" s="1435" t="s">
        <v>596</v>
      </c>
      <c r="F105" s="1435"/>
      <c r="G105" s="1435"/>
      <c r="H105" s="213"/>
      <c r="I105" s="1173"/>
      <c r="J105" s="1174"/>
    </row>
    <row r="106" spans="2:12" ht="15.95" customHeight="1">
      <c r="B106" s="196"/>
      <c r="C106" s="1170" t="s">
        <v>262</v>
      </c>
      <c r="D106" s="1171"/>
      <c r="E106" s="1436" t="s">
        <v>768</v>
      </c>
      <c r="F106" s="1436"/>
      <c r="G106" s="1436"/>
      <c r="H106" s="425"/>
      <c r="I106" s="1172">
        <v>0.1</v>
      </c>
      <c r="J106" s="434">
        <f>IF(L106,I106-0.1,0)</f>
        <v>0</v>
      </c>
      <c r="L106" s="99" t="b">
        <v>0</v>
      </c>
    </row>
    <row r="107" spans="2:12" ht="15.95" customHeight="1">
      <c r="B107" s="192"/>
      <c r="C107" s="214"/>
      <c r="D107" s="689"/>
      <c r="E107" s="1437"/>
      <c r="F107" s="1437"/>
      <c r="G107" s="1437"/>
      <c r="H107" s="213"/>
      <c r="I107" s="1168"/>
      <c r="J107" s="1169"/>
    </row>
    <row r="108" spans="2:12" ht="15.95" customHeight="1" thickBot="1">
      <c r="B108" s="212"/>
      <c r="C108" s="283"/>
      <c r="D108" s="784"/>
      <c r="E108" s="1083" t="s">
        <v>246</v>
      </c>
      <c r="F108" s="210"/>
      <c r="G108" s="209"/>
      <c r="H108" s="209"/>
      <c r="I108" s="786"/>
      <c r="J108" s="284"/>
    </row>
    <row r="109" spans="2:12" ht="29.1" customHeight="1" thickBot="1">
      <c r="B109" s="1447" t="s">
        <v>594</v>
      </c>
      <c r="C109" s="1448"/>
      <c r="D109" s="1448"/>
      <c r="E109" s="1448"/>
      <c r="F109" s="1448"/>
      <c r="G109" s="1448"/>
      <c r="H109" s="1449"/>
      <c r="I109" s="551">
        <f>IF(Projektgrundlagen!$I$23,SUM(I94:I108),0)</f>
        <v>7</v>
      </c>
      <c r="J109" s="552">
        <f>IF(Projektgrundlagen!$I$23,SUMIF(L94:L108,TRUE,J94:J108),0)</f>
        <v>6.9</v>
      </c>
    </row>
    <row r="110" spans="2:12">
      <c r="B110" s="914"/>
      <c r="C110" s="915"/>
      <c r="D110" s="911"/>
      <c r="E110" s="911"/>
      <c r="F110" s="911"/>
      <c r="G110" s="911"/>
      <c r="H110" s="912"/>
      <c r="I110" s="910"/>
      <c r="J110" s="178"/>
    </row>
    <row r="111" spans="2:12" ht="29.1" customHeight="1">
      <c r="B111" s="1439" t="s">
        <v>155</v>
      </c>
      <c r="C111" s="1440"/>
      <c r="D111" s="1440"/>
      <c r="E111" s="1440"/>
      <c r="F111" s="1440"/>
      <c r="G111" s="1440"/>
      <c r="H111" s="1440"/>
      <c r="I111" s="554"/>
      <c r="J111" s="555"/>
    </row>
    <row r="112" spans="2:12" ht="15.95" customHeight="1">
      <c r="B112" s="196"/>
      <c r="C112" s="1170" t="s">
        <v>254</v>
      </c>
      <c r="D112" s="1166"/>
      <c r="E112" s="1438" t="s">
        <v>773</v>
      </c>
      <c r="F112" s="1438"/>
      <c r="G112" s="1438"/>
      <c r="H112" s="425"/>
      <c r="I112" s="1167">
        <v>0.1</v>
      </c>
      <c r="J112" s="434">
        <f>IF(L112,I112-0.1,0)</f>
        <v>0</v>
      </c>
      <c r="L112" s="99" t="b">
        <v>0</v>
      </c>
    </row>
    <row r="113" spans="2:12" ht="15.95" customHeight="1">
      <c r="B113" s="192"/>
      <c r="C113" s="214"/>
      <c r="D113" s="689"/>
      <c r="E113" s="1437"/>
      <c r="F113" s="1437"/>
      <c r="G113" s="1437"/>
      <c r="H113" s="213"/>
      <c r="I113" s="1168"/>
      <c r="J113" s="1169"/>
    </row>
    <row r="114" spans="2:12" ht="15.95" customHeight="1">
      <c r="B114" s="212"/>
      <c r="C114" s="423"/>
      <c r="D114" s="690"/>
      <c r="E114" s="1163" t="s">
        <v>246</v>
      </c>
      <c r="F114" s="1163"/>
      <c r="G114" s="422"/>
      <c r="H114" s="422"/>
      <c r="I114" s="1180"/>
      <c r="J114" s="1179"/>
    </row>
    <row r="115" spans="2:12" ht="15.95" customHeight="1">
      <c r="B115" s="193"/>
      <c r="C115" s="1170" t="s">
        <v>257</v>
      </c>
      <c r="D115" s="1171"/>
      <c r="E115" s="1436" t="s">
        <v>607</v>
      </c>
      <c r="F115" s="1436"/>
      <c r="G115" s="1436"/>
      <c r="H115" s="425"/>
      <c r="I115" s="1172">
        <v>1.75</v>
      </c>
      <c r="J115" s="434">
        <f>IF(L115,I115-0.75,0)</f>
        <v>1</v>
      </c>
      <c r="L115" s="96" t="b">
        <v>1</v>
      </c>
    </row>
    <row r="116" spans="2:12" ht="29.1" customHeight="1">
      <c r="B116" s="192"/>
      <c r="C116" s="214"/>
      <c r="D116" s="689"/>
      <c r="E116" s="1437" t="s">
        <v>975</v>
      </c>
      <c r="F116" s="1437"/>
      <c r="G116" s="1437"/>
      <c r="H116" s="213"/>
      <c r="I116" s="1168"/>
      <c r="J116" s="1169"/>
    </row>
    <row r="117" spans="2:12" ht="29.1" customHeight="1">
      <c r="B117" s="212"/>
      <c r="C117" s="423"/>
      <c r="D117" s="690"/>
      <c r="E117" s="1454" t="s">
        <v>954</v>
      </c>
      <c r="F117" s="1454"/>
      <c r="G117" s="1454"/>
      <c r="H117" s="1455"/>
      <c r="I117" s="1180"/>
      <c r="J117" s="1179"/>
    </row>
    <row r="118" spans="2:12" ht="15.95" customHeight="1">
      <c r="B118" s="193"/>
      <c r="C118" s="1170" t="s">
        <v>258</v>
      </c>
      <c r="D118" s="1171"/>
      <c r="E118" s="1436" t="s">
        <v>353</v>
      </c>
      <c r="F118" s="1436"/>
      <c r="G118" s="1436"/>
      <c r="H118" s="425"/>
      <c r="I118" s="1172">
        <v>0.2</v>
      </c>
      <c r="J118" s="434">
        <f>IF(L118,I118-0.05,0)</f>
        <v>0.15000000000000002</v>
      </c>
      <c r="L118" s="96" t="b">
        <v>1</v>
      </c>
    </row>
    <row r="119" spans="2:12" ht="15.95" customHeight="1">
      <c r="B119" s="192"/>
      <c r="C119" s="214"/>
      <c r="D119" s="689"/>
      <c r="E119" s="1437" t="s">
        <v>980</v>
      </c>
      <c r="F119" s="1437"/>
      <c r="G119" s="1437"/>
      <c r="H119" s="213"/>
      <c r="I119" s="1168"/>
      <c r="J119" s="1169"/>
    </row>
    <row r="120" spans="2:12" ht="15.95" customHeight="1">
      <c r="B120" s="212"/>
      <c r="C120" s="423"/>
      <c r="D120" s="690"/>
      <c r="E120" s="1445" t="s">
        <v>950</v>
      </c>
      <c r="F120" s="1445"/>
      <c r="G120" s="1445"/>
      <c r="H120" s="1445"/>
      <c r="I120" s="1180"/>
      <c r="J120" s="1179"/>
    </row>
    <row r="121" spans="2:12" ht="15.95" customHeight="1">
      <c r="B121" s="193"/>
      <c r="C121" s="1170" t="s">
        <v>259</v>
      </c>
      <c r="D121" s="1171"/>
      <c r="E121" s="1436" t="s">
        <v>354</v>
      </c>
      <c r="F121" s="1436"/>
      <c r="G121" s="1436"/>
      <c r="H121" s="425"/>
      <c r="I121" s="1172">
        <v>0.25</v>
      </c>
      <c r="J121" s="434">
        <f>IF(L121,I121,0)</f>
        <v>0.25</v>
      </c>
      <c r="L121" s="96" t="b">
        <v>1</v>
      </c>
    </row>
    <row r="122" spans="2:12" ht="15.95" customHeight="1">
      <c r="B122" s="211"/>
      <c r="C122" s="214"/>
      <c r="D122" s="689"/>
      <c r="E122" s="1435" t="s">
        <v>355</v>
      </c>
      <c r="F122" s="1435"/>
      <c r="G122" s="1435"/>
      <c r="H122" s="213"/>
      <c r="I122" s="1173"/>
      <c r="J122" s="1174"/>
    </row>
    <row r="123" spans="2:12" ht="15.95" customHeight="1">
      <c r="B123" s="196"/>
      <c r="C123" s="1170" t="s">
        <v>260</v>
      </c>
      <c r="D123" s="1171"/>
      <c r="E123" s="1436" t="s">
        <v>981</v>
      </c>
      <c r="F123" s="1436"/>
      <c r="G123" s="1436"/>
      <c r="H123" s="425"/>
      <c r="I123" s="1172">
        <v>0.1</v>
      </c>
      <c r="J123" s="434">
        <f>IF(L123,I123-0.1,0)</f>
        <v>0</v>
      </c>
      <c r="L123" s="99" t="b">
        <v>0</v>
      </c>
    </row>
    <row r="124" spans="2:12" ht="15.95" customHeight="1">
      <c r="B124" s="192"/>
      <c r="C124" s="214"/>
      <c r="D124" s="689"/>
      <c r="E124" s="1437"/>
      <c r="F124" s="1437"/>
      <c r="G124" s="1437"/>
      <c r="H124" s="213"/>
      <c r="I124" s="1168"/>
      <c r="J124" s="1169"/>
    </row>
    <row r="125" spans="2:12" ht="15.95" customHeight="1">
      <c r="B125" s="212"/>
      <c r="C125" s="423"/>
      <c r="D125" s="690"/>
      <c r="E125" s="1163" t="s">
        <v>246</v>
      </c>
      <c r="F125" s="1163"/>
      <c r="G125" s="422"/>
      <c r="H125" s="422"/>
      <c r="I125" s="1180"/>
      <c r="J125" s="1179"/>
    </row>
    <row r="126" spans="2:12" ht="15.95" customHeight="1">
      <c r="B126" s="193"/>
      <c r="C126" s="1170" t="s">
        <v>261</v>
      </c>
      <c r="D126" s="1171"/>
      <c r="E126" s="1436" t="s">
        <v>347</v>
      </c>
      <c r="F126" s="1436"/>
      <c r="G126" s="1436"/>
      <c r="H126" s="425"/>
      <c r="I126" s="1172">
        <v>0.5</v>
      </c>
      <c r="J126" s="434">
        <f>IF(L126,I126,0)</f>
        <v>0.5</v>
      </c>
      <c r="L126" s="96" t="b">
        <v>1</v>
      </c>
    </row>
    <row r="127" spans="2:12" ht="68.099999999999994" customHeight="1">
      <c r="B127" s="211"/>
      <c r="C127" s="214"/>
      <c r="D127" s="689"/>
      <c r="E127" s="1435" t="s">
        <v>608</v>
      </c>
      <c r="F127" s="1435"/>
      <c r="G127" s="1435"/>
      <c r="H127" s="213"/>
      <c r="I127" s="1173"/>
      <c r="J127" s="1174"/>
    </row>
    <row r="128" spans="2:12" ht="15.95" customHeight="1">
      <c r="B128" s="193"/>
      <c r="C128" s="1170" t="s">
        <v>262</v>
      </c>
      <c r="D128" s="1171"/>
      <c r="E128" s="1436" t="s">
        <v>83</v>
      </c>
      <c r="F128" s="1436"/>
      <c r="G128" s="1436"/>
      <c r="H128" s="425"/>
      <c r="I128" s="1172">
        <v>0.1</v>
      </c>
      <c r="J128" s="434">
        <f>IF(L128,I128,0)</f>
        <v>0.1</v>
      </c>
      <c r="L128" s="96" t="b">
        <v>1</v>
      </c>
    </row>
    <row r="129" spans="2:12" ht="15.95" customHeight="1" thickBot="1">
      <c r="B129" s="211"/>
      <c r="C129" s="214"/>
      <c r="D129" s="784"/>
      <c r="E129" s="1444"/>
      <c r="F129" s="1444"/>
      <c r="G129" s="1444"/>
      <c r="H129" s="213"/>
      <c r="I129" s="1181"/>
      <c r="J129" s="1174"/>
    </row>
    <row r="130" spans="2:12" ht="29.1" customHeight="1" thickBot="1">
      <c r="B130" s="1450" t="s">
        <v>617</v>
      </c>
      <c r="C130" s="1451"/>
      <c r="D130" s="1451"/>
      <c r="E130" s="1451"/>
      <c r="F130" s="1451"/>
      <c r="G130" s="1451"/>
      <c r="H130" s="1452"/>
      <c r="I130" s="1121">
        <f>IF(Projektgrundlagen!$I$23,SUM(I112:I129),0)</f>
        <v>3.0000000000000004</v>
      </c>
      <c r="J130" s="552">
        <f>IF(Projektgrundlagen!$I$23,SUMIF(L112:L129,TRUE,J112:J129),0)</f>
        <v>2</v>
      </c>
    </row>
    <row r="131" spans="2:12">
      <c r="B131" s="914"/>
      <c r="C131" s="915"/>
      <c r="D131" s="911"/>
      <c r="E131" s="911"/>
      <c r="F131" s="911"/>
      <c r="G131" s="911"/>
      <c r="H131" s="912"/>
      <c r="I131" s="910"/>
      <c r="J131" s="178"/>
    </row>
    <row r="132" spans="2:12" ht="29.1" customHeight="1">
      <c r="B132" s="1439" t="s">
        <v>685</v>
      </c>
      <c r="C132" s="1440"/>
      <c r="D132" s="1440"/>
      <c r="E132" s="1440"/>
      <c r="F132" s="1440"/>
      <c r="G132" s="1440"/>
      <c r="H132" s="1440"/>
      <c r="I132" s="548"/>
      <c r="J132" s="549"/>
    </row>
    <row r="133" spans="2:12" ht="15.95" customHeight="1">
      <c r="B133" s="193"/>
      <c r="C133" s="1170" t="s">
        <v>254</v>
      </c>
      <c r="D133" s="1166"/>
      <c r="E133" s="1438" t="s">
        <v>618</v>
      </c>
      <c r="F133" s="1438"/>
      <c r="G133" s="1438"/>
      <c r="H133" s="425"/>
      <c r="I133" s="1167">
        <v>18</v>
      </c>
      <c r="J133" s="434">
        <f>IF(L133,I133,0)</f>
        <v>18</v>
      </c>
      <c r="L133" s="96" t="b">
        <v>1</v>
      </c>
    </row>
    <row r="134" spans="2:12" ht="42" customHeight="1">
      <c r="B134" s="211"/>
      <c r="C134" s="214"/>
      <c r="D134" s="689"/>
      <c r="E134" s="1435" t="s">
        <v>619</v>
      </c>
      <c r="F134" s="1435"/>
      <c r="G134" s="1435"/>
      <c r="H134" s="213"/>
      <c r="I134" s="1173"/>
      <c r="J134" s="1174"/>
    </row>
    <row r="135" spans="2:12" ht="15.95" customHeight="1">
      <c r="B135" s="193"/>
      <c r="C135" s="1170" t="s">
        <v>257</v>
      </c>
      <c r="D135" s="1171"/>
      <c r="E135" s="1436" t="s">
        <v>620</v>
      </c>
      <c r="F135" s="1436"/>
      <c r="G135" s="1436"/>
      <c r="H135" s="425"/>
      <c r="I135" s="1172">
        <v>1.4</v>
      </c>
      <c r="J135" s="434">
        <f>IF(L135,I135,0)</f>
        <v>1.4</v>
      </c>
      <c r="L135" s="96" t="b">
        <v>1</v>
      </c>
    </row>
    <row r="136" spans="2:12" ht="15.95" customHeight="1">
      <c r="B136" s="211"/>
      <c r="C136" s="214"/>
      <c r="D136" s="689"/>
      <c r="E136" s="1435"/>
      <c r="F136" s="1435"/>
      <c r="G136" s="1435"/>
      <c r="H136" s="213"/>
      <c r="I136" s="1173"/>
      <c r="J136" s="1174"/>
    </row>
    <row r="137" spans="2:12" ht="15.95" customHeight="1">
      <c r="B137" s="193"/>
      <c r="C137" s="1170" t="s">
        <v>258</v>
      </c>
      <c r="D137" s="1171"/>
      <c r="E137" s="1436" t="s">
        <v>621</v>
      </c>
      <c r="F137" s="1436"/>
      <c r="G137" s="1436"/>
      <c r="H137" s="425"/>
      <c r="I137" s="1172">
        <v>0.75</v>
      </c>
      <c r="J137" s="434">
        <f>IF(L137,I137,0)</f>
        <v>0.75</v>
      </c>
      <c r="L137" s="96" t="b">
        <v>1</v>
      </c>
    </row>
    <row r="138" spans="2:12" ht="15.95" customHeight="1">
      <c r="B138" s="211"/>
      <c r="C138" s="214"/>
      <c r="D138" s="689"/>
      <c r="E138" s="1435" t="s">
        <v>622</v>
      </c>
      <c r="F138" s="1435"/>
      <c r="G138" s="1435"/>
      <c r="H138" s="213"/>
      <c r="I138" s="1173"/>
      <c r="J138" s="1174"/>
    </row>
    <row r="139" spans="2:12" ht="15.95" customHeight="1">
      <c r="B139" s="193"/>
      <c r="C139" s="1170" t="s">
        <v>259</v>
      </c>
      <c r="D139" s="1171"/>
      <c r="E139" s="1436" t="s">
        <v>623</v>
      </c>
      <c r="F139" s="1436"/>
      <c r="G139" s="1436"/>
      <c r="H139" s="425"/>
      <c r="I139" s="1172">
        <v>0.6</v>
      </c>
      <c r="J139" s="434">
        <f>IF(L139,I139,0)</f>
        <v>0.6</v>
      </c>
      <c r="L139" s="96" t="b">
        <v>1</v>
      </c>
    </row>
    <row r="140" spans="2:12" ht="29.1" customHeight="1">
      <c r="B140" s="211"/>
      <c r="C140" s="214"/>
      <c r="D140" s="689"/>
      <c r="E140" s="1435" t="s">
        <v>624</v>
      </c>
      <c r="F140" s="1435"/>
      <c r="G140" s="1435"/>
      <c r="H140" s="213"/>
      <c r="I140" s="1173"/>
      <c r="J140" s="1174"/>
    </row>
    <row r="141" spans="2:12" ht="15.95" customHeight="1">
      <c r="B141" s="193"/>
      <c r="C141" s="1170" t="s">
        <v>260</v>
      </c>
      <c r="D141" s="1171"/>
      <c r="E141" s="1436" t="s">
        <v>625</v>
      </c>
      <c r="F141" s="1436"/>
      <c r="G141" s="1436"/>
      <c r="H141" s="425"/>
      <c r="I141" s="1172">
        <v>0.75</v>
      </c>
      <c r="J141" s="434">
        <f>IF(L141,I141,0)</f>
        <v>0.75</v>
      </c>
      <c r="L141" s="96" t="b">
        <v>1</v>
      </c>
    </row>
    <row r="142" spans="2:12" ht="29.1" customHeight="1">
      <c r="B142" s="192"/>
      <c r="C142" s="214"/>
      <c r="D142" s="689"/>
      <c r="E142" s="1437" t="s">
        <v>626</v>
      </c>
      <c r="F142" s="1437"/>
      <c r="G142" s="1437"/>
      <c r="H142" s="213"/>
      <c r="I142" s="1168"/>
      <c r="J142" s="1169"/>
    </row>
    <row r="143" spans="2:12" ht="15.95" customHeight="1">
      <c r="B143" s="193"/>
      <c r="C143" s="1170" t="s">
        <v>261</v>
      </c>
      <c r="D143" s="1171"/>
      <c r="E143" s="1436" t="s">
        <v>627</v>
      </c>
      <c r="F143" s="1436"/>
      <c r="G143" s="1436"/>
      <c r="H143" s="425"/>
      <c r="I143" s="1172">
        <v>1</v>
      </c>
      <c r="J143" s="434">
        <f>IF(L143,I143,0)</f>
        <v>1</v>
      </c>
      <c r="L143" s="96" t="b">
        <v>1</v>
      </c>
    </row>
    <row r="144" spans="2:12" ht="15.95" customHeight="1">
      <c r="B144" s="211"/>
      <c r="C144" s="214"/>
      <c r="D144" s="689"/>
      <c r="E144" s="1435" t="s">
        <v>628</v>
      </c>
      <c r="F144" s="1435"/>
      <c r="G144" s="1435"/>
      <c r="H144" s="213"/>
      <c r="I144" s="1173"/>
      <c r="J144" s="1174"/>
    </row>
    <row r="145" spans="2:12" ht="15.95" customHeight="1">
      <c r="B145" s="193"/>
      <c r="C145" s="1170" t="s">
        <v>262</v>
      </c>
      <c r="D145" s="1171"/>
      <c r="E145" s="1436" t="s">
        <v>629</v>
      </c>
      <c r="F145" s="1436"/>
      <c r="G145" s="1436"/>
      <c r="H145" s="425"/>
      <c r="I145" s="1172">
        <v>2.75</v>
      </c>
      <c r="J145" s="434">
        <f>IF(L145,I145,0)</f>
        <v>2.75</v>
      </c>
      <c r="L145" s="96" t="b">
        <v>1</v>
      </c>
    </row>
    <row r="146" spans="2:12" ht="29.1" customHeight="1">
      <c r="B146" s="192"/>
      <c r="C146" s="214"/>
      <c r="D146" s="689"/>
      <c r="E146" s="1437" t="s">
        <v>630</v>
      </c>
      <c r="F146" s="1437"/>
      <c r="G146" s="1437"/>
      <c r="H146" s="213"/>
      <c r="I146" s="1168"/>
      <c r="J146" s="1169"/>
    </row>
    <row r="147" spans="2:12" ht="15.95" customHeight="1">
      <c r="B147" s="193"/>
      <c r="C147" s="1170" t="s">
        <v>263</v>
      </c>
      <c r="D147" s="1171"/>
      <c r="E147" s="1436" t="s">
        <v>631</v>
      </c>
      <c r="F147" s="1436"/>
      <c r="G147" s="1436"/>
      <c r="H147" s="425"/>
      <c r="I147" s="1172">
        <v>0.75</v>
      </c>
      <c r="J147" s="434">
        <f>IF(L147,I147,0)</f>
        <v>0.75</v>
      </c>
      <c r="L147" s="96" t="b">
        <v>1</v>
      </c>
    </row>
    <row r="148" spans="2:12" ht="15.95" customHeight="1">
      <c r="B148" s="192"/>
      <c r="C148" s="214"/>
      <c r="D148" s="689"/>
      <c r="E148" s="1437" t="s">
        <v>632</v>
      </c>
      <c r="F148" s="1437"/>
      <c r="G148" s="1437"/>
      <c r="H148" s="213"/>
      <c r="I148" s="1168"/>
      <c r="J148" s="1169"/>
    </row>
    <row r="149" spans="2:12" ht="15.95" customHeight="1">
      <c r="B149" s="193"/>
      <c r="C149" s="1170" t="s">
        <v>264</v>
      </c>
      <c r="D149" s="1171"/>
      <c r="E149" s="1436" t="s">
        <v>633</v>
      </c>
      <c r="F149" s="1436"/>
      <c r="G149" s="1436"/>
      <c r="H149" s="425"/>
      <c r="I149" s="1172">
        <v>0.5</v>
      </c>
      <c r="J149" s="434">
        <f>IF(L149,I149,0)</f>
        <v>0.5</v>
      </c>
      <c r="L149" s="96" t="b">
        <v>1</v>
      </c>
    </row>
    <row r="150" spans="2:12" ht="132.94999999999999" customHeight="1">
      <c r="B150" s="192"/>
      <c r="C150" s="214"/>
      <c r="D150" s="689"/>
      <c r="E150" s="1437" t="s">
        <v>634</v>
      </c>
      <c r="F150" s="1437"/>
      <c r="G150" s="1437"/>
      <c r="H150" s="213"/>
      <c r="I150" s="1168"/>
      <c r="J150" s="1169"/>
    </row>
    <row r="151" spans="2:12" ht="15.95" customHeight="1">
      <c r="B151" s="193"/>
      <c r="C151" s="1170" t="s">
        <v>265</v>
      </c>
      <c r="D151" s="1171"/>
      <c r="E151" s="1436" t="s">
        <v>808</v>
      </c>
      <c r="F151" s="1436"/>
      <c r="G151" s="1436"/>
      <c r="H151" s="425"/>
      <c r="I151" s="1172">
        <v>0.25</v>
      </c>
      <c r="J151" s="434">
        <f>IF(L151,I151-0.1,0)</f>
        <v>0</v>
      </c>
      <c r="L151" s="96" t="b">
        <v>0</v>
      </c>
    </row>
    <row r="152" spans="2:12" ht="15.95" customHeight="1">
      <c r="B152" s="192"/>
      <c r="C152" s="214"/>
      <c r="D152" s="689"/>
      <c r="E152" s="1437"/>
      <c r="F152" s="1437"/>
      <c r="G152" s="1437"/>
      <c r="H152" s="213"/>
      <c r="I152" s="1168"/>
      <c r="J152" s="1169"/>
    </row>
    <row r="153" spans="2:12" ht="15.95" customHeight="1">
      <c r="B153" s="212"/>
      <c r="C153" s="423"/>
      <c r="D153" s="690"/>
      <c r="E153" s="1445" t="s">
        <v>952</v>
      </c>
      <c r="F153" s="1445"/>
      <c r="G153" s="1445"/>
      <c r="H153" s="1445"/>
      <c r="I153" s="1180"/>
      <c r="J153" s="1179"/>
    </row>
    <row r="154" spans="2:12" ht="15.95" customHeight="1">
      <c r="B154" s="193"/>
      <c r="C154" s="1170" t="s">
        <v>266</v>
      </c>
      <c r="D154" s="1171"/>
      <c r="E154" s="1436" t="s">
        <v>635</v>
      </c>
      <c r="F154" s="1436"/>
      <c r="G154" s="1436"/>
      <c r="H154" s="425"/>
      <c r="I154" s="1172">
        <v>0.25</v>
      </c>
      <c r="J154" s="434">
        <f>IF(L154,I154-0.1,0)</f>
        <v>0.15</v>
      </c>
      <c r="L154" s="96" t="b">
        <v>1</v>
      </c>
    </row>
    <row r="155" spans="2:12" ht="29.1" customHeight="1">
      <c r="B155" s="192"/>
      <c r="C155" s="214"/>
      <c r="D155" s="689"/>
      <c r="E155" s="1437" t="s">
        <v>982</v>
      </c>
      <c r="F155" s="1437"/>
      <c r="G155" s="1437"/>
      <c r="H155" s="213"/>
      <c r="I155" s="1168"/>
      <c r="J155" s="1169"/>
    </row>
    <row r="156" spans="2:12" ht="15.95" customHeight="1">
      <c r="B156" s="212"/>
      <c r="C156" s="423"/>
      <c r="D156" s="690"/>
      <c r="E156" s="1445" t="s">
        <v>956</v>
      </c>
      <c r="F156" s="1445"/>
      <c r="G156" s="1445"/>
      <c r="H156" s="1445"/>
      <c r="I156" s="1180"/>
      <c r="J156" s="1179"/>
    </row>
    <row r="157" spans="2:12" ht="15.95" customHeight="1">
      <c r="B157" s="193"/>
      <c r="C157" s="1170" t="s">
        <v>610</v>
      </c>
      <c r="D157" s="1171"/>
      <c r="E157" s="1436" t="s">
        <v>636</v>
      </c>
      <c r="F157" s="1436"/>
      <c r="G157" s="1436"/>
      <c r="H157" s="425"/>
      <c r="I157" s="1172">
        <v>0.5</v>
      </c>
      <c r="J157" s="434">
        <f>IF(L157,I157,0)</f>
        <v>0.5</v>
      </c>
      <c r="L157" s="96" t="b">
        <v>1</v>
      </c>
    </row>
    <row r="158" spans="2:12" ht="15.95" customHeight="1">
      <c r="B158" s="211"/>
      <c r="C158" s="214"/>
      <c r="D158" s="689"/>
      <c r="E158" s="1435" t="s">
        <v>637</v>
      </c>
      <c r="F158" s="1435"/>
      <c r="G158" s="1435"/>
      <c r="H158" s="213"/>
      <c r="I158" s="1173"/>
      <c r="J158" s="1174"/>
    </row>
    <row r="159" spans="2:12" ht="15.95" customHeight="1">
      <c r="B159" s="193"/>
      <c r="C159" s="1170" t="s">
        <v>611</v>
      </c>
      <c r="D159" s="1171"/>
      <c r="E159" s="1436" t="s">
        <v>638</v>
      </c>
      <c r="F159" s="1436"/>
      <c r="G159" s="1436"/>
      <c r="H159" s="425"/>
      <c r="I159" s="1172">
        <v>0.25</v>
      </c>
      <c r="J159" s="434">
        <f>IF(L159,I159,0)</f>
        <v>0.25</v>
      </c>
      <c r="L159" s="96" t="b">
        <v>1</v>
      </c>
    </row>
    <row r="160" spans="2:12" ht="15.95" customHeight="1">
      <c r="B160" s="211"/>
      <c r="C160" s="214"/>
      <c r="D160" s="689"/>
      <c r="E160" s="1435"/>
      <c r="F160" s="1435"/>
      <c r="G160" s="1435"/>
      <c r="H160" s="213"/>
      <c r="I160" s="1173"/>
      <c r="J160" s="1174"/>
    </row>
    <row r="161" spans="2:12" ht="15.95" customHeight="1">
      <c r="B161" s="193"/>
      <c r="C161" s="1170" t="s">
        <v>612</v>
      </c>
      <c r="D161" s="1171"/>
      <c r="E161" s="1436" t="s">
        <v>639</v>
      </c>
      <c r="F161" s="1436"/>
      <c r="G161" s="1436"/>
      <c r="H161" s="425"/>
      <c r="I161" s="1172">
        <v>0.5</v>
      </c>
      <c r="J161" s="434">
        <f>IF(L161,I161,0)</f>
        <v>0.5</v>
      </c>
      <c r="L161" s="96" t="b">
        <v>1</v>
      </c>
    </row>
    <row r="162" spans="2:12" ht="15.95" customHeight="1">
      <c r="B162" s="211"/>
      <c r="C162" s="214"/>
      <c r="D162" s="689"/>
      <c r="E162" s="1435" t="s">
        <v>640</v>
      </c>
      <c r="F162" s="1435"/>
      <c r="G162" s="1435"/>
      <c r="H162" s="213"/>
      <c r="I162" s="1173"/>
      <c r="J162" s="1174"/>
    </row>
    <row r="163" spans="2:12" ht="15.95" customHeight="1">
      <c r="B163" s="193"/>
      <c r="C163" s="1170" t="s">
        <v>613</v>
      </c>
      <c r="D163" s="1171"/>
      <c r="E163" s="1436" t="s">
        <v>641</v>
      </c>
      <c r="F163" s="1436"/>
      <c r="G163" s="1436"/>
      <c r="H163" s="425"/>
      <c r="I163" s="1172">
        <v>0.5</v>
      </c>
      <c r="J163" s="434">
        <f>IF(L163,I163,0)</f>
        <v>0.5</v>
      </c>
      <c r="L163" s="96" t="b">
        <v>1</v>
      </c>
    </row>
    <row r="164" spans="2:12" ht="68.099999999999994" customHeight="1">
      <c r="B164" s="211"/>
      <c r="C164" s="214"/>
      <c r="D164" s="689"/>
      <c r="E164" s="1435" t="s">
        <v>642</v>
      </c>
      <c r="F164" s="1435"/>
      <c r="G164" s="1435"/>
      <c r="H164" s="213"/>
      <c r="I164" s="1173"/>
      <c r="J164" s="1174"/>
    </row>
    <row r="165" spans="2:12" ht="15.95" customHeight="1">
      <c r="B165" s="193"/>
      <c r="C165" s="1170" t="s">
        <v>614</v>
      </c>
      <c r="D165" s="1171"/>
      <c r="E165" s="1436" t="s">
        <v>1086</v>
      </c>
      <c r="F165" s="1436"/>
      <c r="G165" s="1436"/>
      <c r="H165" s="425"/>
      <c r="I165" s="1172">
        <v>1</v>
      </c>
      <c r="J165" s="434">
        <f>IF(L165,I165,0)</f>
        <v>0</v>
      </c>
      <c r="L165" s="96" t="b">
        <v>0</v>
      </c>
    </row>
    <row r="166" spans="2:12" ht="15.95" customHeight="1">
      <c r="B166" s="211"/>
      <c r="C166" s="214"/>
      <c r="D166" s="689"/>
      <c r="E166" s="1435" t="s">
        <v>1087</v>
      </c>
      <c r="F166" s="1435"/>
      <c r="G166" s="1435"/>
      <c r="H166" s="213"/>
      <c r="I166" s="1173"/>
      <c r="J166" s="1174"/>
    </row>
    <row r="167" spans="2:12" ht="15.95" customHeight="1">
      <c r="B167" s="193"/>
      <c r="C167" s="1170" t="s">
        <v>615</v>
      </c>
      <c r="D167" s="1171"/>
      <c r="E167" s="1436" t="s">
        <v>643</v>
      </c>
      <c r="F167" s="1436"/>
      <c r="G167" s="1436"/>
      <c r="H167" s="425"/>
      <c r="I167" s="1172">
        <v>0.25</v>
      </c>
      <c r="J167" s="434">
        <f>IF(L167,I167,0)</f>
        <v>0.25</v>
      </c>
      <c r="L167" s="96" t="b">
        <v>1</v>
      </c>
    </row>
    <row r="168" spans="2:12" ht="54.95" customHeight="1">
      <c r="B168" s="192"/>
      <c r="C168" s="214"/>
      <c r="D168" s="689"/>
      <c r="E168" s="1437" t="s">
        <v>996</v>
      </c>
      <c r="F168" s="1437"/>
      <c r="G168" s="1437"/>
      <c r="H168" s="213"/>
      <c r="I168" s="1168"/>
      <c r="J168" s="1169"/>
    </row>
    <row r="169" spans="2:12" ht="15.95" customHeight="1" thickBot="1">
      <c r="B169" s="215"/>
      <c r="C169" s="214"/>
      <c r="D169" s="689"/>
      <c r="E169" s="1453" t="s">
        <v>995</v>
      </c>
      <c r="F169" s="1453"/>
      <c r="G169" s="1453"/>
      <c r="H169" s="213"/>
      <c r="I169" s="1168"/>
      <c r="J169" s="1169"/>
    </row>
    <row r="170" spans="2:12" ht="29.1" customHeight="1" thickBot="1">
      <c r="B170" s="1447" t="s">
        <v>616</v>
      </c>
      <c r="C170" s="1448"/>
      <c r="D170" s="1448"/>
      <c r="E170" s="1448"/>
      <c r="F170" s="1448"/>
      <c r="G170" s="1448"/>
      <c r="H170" s="1449"/>
      <c r="I170" s="1121">
        <f>IF(Projektgrundlagen!$I$23,SUM(I133:I168),0)</f>
        <v>30</v>
      </c>
      <c r="J170" s="552">
        <f>IF(Projektgrundlagen!$I$23,SUMIF(L133:L168,TRUE,J133:J168),0)</f>
        <v>28.65</v>
      </c>
    </row>
    <row r="171" spans="2:12">
      <c r="B171" s="914"/>
      <c r="C171" s="915"/>
      <c r="D171" s="911"/>
      <c r="E171" s="911"/>
      <c r="F171" s="912"/>
      <c r="G171" s="913"/>
      <c r="H171" s="912"/>
      <c r="I171" s="910"/>
      <c r="J171" s="178"/>
    </row>
    <row r="172" spans="2:12" ht="29.1" customHeight="1">
      <c r="B172" s="1439" t="s">
        <v>156</v>
      </c>
      <c r="C172" s="1440"/>
      <c r="D172" s="1440"/>
      <c r="E172" s="1440"/>
      <c r="F172" s="1440"/>
      <c r="G172" s="1440"/>
      <c r="H172" s="1440"/>
      <c r="I172" s="548"/>
      <c r="J172" s="549"/>
    </row>
    <row r="173" spans="2:12" ht="15.95" customHeight="1">
      <c r="B173" s="193"/>
      <c r="C173" s="1170" t="s">
        <v>254</v>
      </c>
      <c r="D173" s="1166"/>
      <c r="E173" s="1438" t="s">
        <v>184</v>
      </c>
      <c r="F173" s="1438"/>
      <c r="G173" s="1438"/>
      <c r="H173" s="425"/>
      <c r="I173" s="1167">
        <v>1</v>
      </c>
      <c r="J173" s="434">
        <f>IF(L173,I173,0)</f>
        <v>0</v>
      </c>
      <c r="L173" s="96" t="b">
        <v>0</v>
      </c>
    </row>
    <row r="174" spans="2:12" ht="42" customHeight="1">
      <c r="B174" s="211"/>
      <c r="C174" s="214"/>
      <c r="D174" s="689"/>
      <c r="E174" s="1435" t="s">
        <v>185</v>
      </c>
      <c r="F174" s="1435"/>
      <c r="G174" s="1435"/>
      <c r="H174" s="213"/>
      <c r="I174" s="1173"/>
      <c r="J174" s="1174"/>
    </row>
    <row r="175" spans="2:12" ht="15.95" customHeight="1">
      <c r="B175" s="193"/>
      <c r="C175" s="1170" t="s">
        <v>257</v>
      </c>
      <c r="D175" s="1171"/>
      <c r="E175" s="1436" t="s">
        <v>356</v>
      </c>
      <c r="F175" s="1436"/>
      <c r="G175" s="1436"/>
      <c r="H175" s="425"/>
      <c r="I175" s="1172">
        <v>0.8</v>
      </c>
      <c r="J175" s="434">
        <f>IF(L175,I175,0)</f>
        <v>0</v>
      </c>
      <c r="L175" s="96" t="b">
        <v>0</v>
      </c>
    </row>
    <row r="176" spans="2:12" ht="29.1" customHeight="1">
      <c r="B176" s="211"/>
      <c r="C176" s="214"/>
      <c r="D176" s="689"/>
      <c r="E176" s="1435" t="s">
        <v>345</v>
      </c>
      <c r="F176" s="1435"/>
      <c r="G176" s="1435"/>
      <c r="H176" s="213"/>
      <c r="I176" s="1173"/>
      <c r="J176" s="1174"/>
    </row>
    <row r="177" spans="2:12" ht="15.95" customHeight="1">
      <c r="B177" s="193"/>
      <c r="C177" s="1170" t="s">
        <v>258</v>
      </c>
      <c r="D177" s="1171"/>
      <c r="E177" s="1436" t="s">
        <v>62</v>
      </c>
      <c r="F177" s="1436"/>
      <c r="G177" s="1436"/>
      <c r="H177" s="425"/>
      <c r="I177" s="1172">
        <v>0.2</v>
      </c>
      <c r="J177" s="434">
        <f>IF(L177,I177,0)</f>
        <v>0</v>
      </c>
      <c r="L177" s="96" t="b">
        <v>0</v>
      </c>
    </row>
    <row r="178" spans="2:12" ht="15.95" customHeight="1" thickBot="1">
      <c r="B178" s="211"/>
      <c r="C178" s="214"/>
      <c r="D178" s="784"/>
      <c r="E178" s="1444"/>
      <c r="F178" s="1444"/>
      <c r="G178" s="1444"/>
      <c r="H178" s="213"/>
      <c r="I178" s="1181"/>
      <c r="J178" s="1174"/>
    </row>
    <row r="179" spans="2:12" ht="29.1" customHeight="1" thickBot="1">
      <c r="B179" s="1447" t="s">
        <v>609</v>
      </c>
      <c r="C179" s="1448"/>
      <c r="D179" s="1448"/>
      <c r="E179" s="1448"/>
      <c r="F179" s="1448"/>
      <c r="G179" s="1448"/>
      <c r="H179" s="1449"/>
      <c r="I179" s="551">
        <f>IF(Projektgrundlagen!$I$23,SUM(I173:I178),0)</f>
        <v>2</v>
      </c>
      <c r="J179" s="552">
        <f>IF(Projektgrundlagen!$I$23,SUMIF(L173:L178,TRUE,J173:J178),0)</f>
        <v>0</v>
      </c>
    </row>
    <row r="180" spans="2:12" ht="17.25" thickBot="1">
      <c r="B180" s="95"/>
    </row>
    <row r="181" spans="2:12" ht="30" customHeight="1" thickBot="1">
      <c r="B181" s="1441" t="s">
        <v>957</v>
      </c>
      <c r="C181" s="1442"/>
      <c r="D181" s="1442"/>
      <c r="E181" s="1442"/>
      <c r="F181" s="1442"/>
      <c r="G181" s="1442"/>
      <c r="H181" s="1443"/>
      <c r="I181" s="760">
        <f>SUM(I28,I47,I66,I76,I91,I109,I130,I170,I179)</f>
        <v>100</v>
      </c>
      <c r="J181" s="761">
        <f>SUM(J28,J47,J66,J76,J91,J109,J130,J170,J179)</f>
        <v>95.550000000000011</v>
      </c>
    </row>
    <row r="182" spans="2:12" ht="12.75" customHeight="1">
      <c r="C182" s="290"/>
    </row>
    <row r="183" spans="2:12"/>
    <row r="184" spans="2:12"/>
  </sheetData>
  <sheetProtection sheet="1" formatRows="0"/>
  <mergeCells count="171">
    <mergeCell ref="E151:G151"/>
    <mergeCell ref="E156:H156"/>
    <mergeCell ref="E169:G169"/>
    <mergeCell ref="B2:F2"/>
    <mergeCell ref="B4:F4"/>
    <mergeCell ref="E127:G127"/>
    <mergeCell ref="E128:G128"/>
    <mergeCell ref="E129:G129"/>
    <mergeCell ref="E133:G133"/>
    <mergeCell ref="E134:G134"/>
    <mergeCell ref="E135:G135"/>
    <mergeCell ref="E136:G136"/>
    <mergeCell ref="E118:G118"/>
    <mergeCell ref="E119:G119"/>
    <mergeCell ref="E121:G121"/>
    <mergeCell ref="E122:G122"/>
    <mergeCell ref="E123:G123"/>
    <mergeCell ref="E124:G124"/>
    <mergeCell ref="E126:G126"/>
    <mergeCell ref="E103:G103"/>
    <mergeCell ref="E104:G104"/>
    <mergeCell ref="E105:G105"/>
    <mergeCell ref="E106:G106"/>
    <mergeCell ref="E107:G107"/>
    <mergeCell ref="E177:G177"/>
    <mergeCell ref="E165:G165"/>
    <mergeCell ref="E166:G166"/>
    <mergeCell ref="E163:G163"/>
    <mergeCell ref="E164:G164"/>
    <mergeCell ref="E159:G159"/>
    <mergeCell ref="E160:G160"/>
    <mergeCell ref="E161:G161"/>
    <mergeCell ref="E162:G162"/>
    <mergeCell ref="E84:G84"/>
    <mergeCell ref="E89:G89"/>
    <mergeCell ref="E90:G90"/>
    <mergeCell ref="E87:G87"/>
    <mergeCell ref="E88:G88"/>
    <mergeCell ref="E85:G85"/>
    <mergeCell ref="E86:G86"/>
    <mergeCell ref="E115:G115"/>
    <mergeCell ref="E117:H117"/>
    <mergeCell ref="E94:G94"/>
    <mergeCell ref="E95:G95"/>
    <mergeCell ref="E96:G96"/>
    <mergeCell ref="E97:G97"/>
    <mergeCell ref="E98:G98"/>
    <mergeCell ref="E99:G99"/>
    <mergeCell ref="E100:G100"/>
    <mergeCell ref="E101:G101"/>
    <mergeCell ref="E102:G102"/>
    <mergeCell ref="B93:H93"/>
    <mergeCell ref="B111:H111"/>
    <mergeCell ref="E112:G112"/>
    <mergeCell ref="E113:G113"/>
    <mergeCell ref="E116:G116"/>
    <mergeCell ref="E75:G75"/>
    <mergeCell ref="E79:G79"/>
    <mergeCell ref="E80:G80"/>
    <mergeCell ref="E81:G81"/>
    <mergeCell ref="E71:G71"/>
    <mergeCell ref="E31:G31"/>
    <mergeCell ref="E32:G32"/>
    <mergeCell ref="E33:G33"/>
    <mergeCell ref="E69:G69"/>
    <mergeCell ref="E60:G60"/>
    <mergeCell ref="E72:G72"/>
    <mergeCell ref="E73:G73"/>
    <mergeCell ref="E74:G74"/>
    <mergeCell ref="E56:G56"/>
    <mergeCell ref="E57:G57"/>
    <mergeCell ref="E58:G58"/>
    <mergeCell ref="E59:G59"/>
    <mergeCell ref="E46:F46"/>
    <mergeCell ref="K2:K9"/>
    <mergeCell ref="B170:H170"/>
    <mergeCell ref="B179:H179"/>
    <mergeCell ref="B28:H28"/>
    <mergeCell ref="B47:H47"/>
    <mergeCell ref="B66:H66"/>
    <mergeCell ref="B76:H76"/>
    <mergeCell ref="B91:H91"/>
    <mergeCell ref="B109:H109"/>
    <mergeCell ref="E120:H120"/>
    <mergeCell ref="B130:H130"/>
    <mergeCell ref="E153:H153"/>
    <mergeCell ref="E38:G38"/>
    <mergeCell ref="E39:G39"/>
    <mergeCell ref="E40:G40"/>
    <mergeCell ref="E41:G41"/>
    <mergeCell ref="E42:G42"/>
    <mergeCell ref="E43:G43"/>
    <mergeCell ref="E44:G44"/>
    <mergeCell ref="E19:G19"/>
    <mergeCell ref="E20:G20"/>
    <mergeCell ref="E21:G21"/>
    <mergeCell ref="E24:G24"/>
    <mergeCell ref="E23:G23"/>
    <mergeCell ref="E26:G26"/>
    <mergeCell ref="E27:G27"/>
    <mergeCell ref="E65:F65"/>
    <mergeCell ref="E62:G62"/>
    <mergeCell ref="E63:G63"/>
    <mergeCell ref="E25:G25"/>
    <mergeCell ref="E34:G34"/>
    <mergeCell ref="E35:G35"/>
    <mergeCell ref="E36:G36"/>
    <mergeCell ref="E37:G37"/>
    <mergeCell ref="B181:H181"/>
    <mergeCell ref="B132:H132"/>
    <mergeCell ref="B172:H172"/>
    <mergeCell ref="E148:G148"/>
    <mergeCell ref="E149:G149"/>
    <mergeCell ref="E150:G150"/>
    <mergeCell ref="E167:G167"/>
    <mergeCell ref="E168:G168"/>
    <mergeCell ref="E173:G173"/>
    <mergeCell ref="E174:G174"/>
    <mergeCell ref="E175:G175"/>
    <mergeCell ref="E176:G176"/>
    <mergeCell ref="E137:G137"/>
    <mergeCell ref="E138:G138"/>
    <mergeCell ref="E178:G178"/>
    <mergeCell ref="E139:G139"/>
    <mergeCell ref="E140:G140"/>
    <mergeCell ref="E141:G141"/>
    <mergeCell ref="E142:G142"/>
    <mergeCell ref="E143:G143"/>
    <mergeCell ref="E144:G144"/>
    <mergeCell ref="E145:G145"/>
    <mergeCell ref="E146:G146"/>
    <mergeCell ref="E147:G147"/>
    <mergeCell ref="E82:G82"/>
    <mergeCell ref="E83:G83"/>
    <mergeCell ref="B3:F3"/>
    <mergeCell ref="E152:G152"/>
    <mergeCell ref="E154:G154"/>
    <mergeCell ref="E155:G155"/>
    <mergeCell ref="E157:G157"/>
    <mergeCell ref="E158:G158"/>
    <mergeCell ref="E70:G70"/>
    <mergeCell ref="D15:J15"/>
    <mergeCell ref="E18:G18"/>
    <mergeCell ref="B17:H17"/>
    <mergeCell ref="B30:H30"/>
    <mergeCell ref="B49:H49"/>
    <mergeCell ref="B68:H68"/>
    <mergeCell ref="B78:H78"/>
    <mergeCell ref="E61:G61"/>
    <mergeCell ref="E50:G50"/>
    <mergeCell ref="E51:G51"/>
    <mergeCell ref="E52:G52"/>
    <mergeCell ref="E53:G53"/>
    <mergeCell ref="E54:G54"/>
    <mergeCell ref="E55:G55"/>
    <mergeCell ref="E22:G22"/>
    <mergeCell ref="I2:J2"/>
    <mergeCell ref="I4:J4"/>
    <mergeCell ref="D14:J14"/>
    <mergeCell ref="G2:H2"/>
    <mergeCell ref="G4:H4"/>
    <mergeCell ref="B9:E9"/>
    <mergeCell ref="F9:J9"/>
    <mergeCell ref="B6:E6"/>
    <mergeCell ref="G6:H6"/>
    <mergeCell ref="I6:J6"/>
    <mergeCell ref="B7:E7"/>
    <mergeCell ref="F7:J7"/>
    <mergeCell ref="B8:E8"/>
    <mergeCell ref="F8:J8"/>
    <mergeCell ref="B11:H11"/>
  </mergeCells>
  <conditionalFormatting sqref="B14:B15">
    <cfRule type="expression" dxfId="1865" priority="62">
      <formula>AND(L14,NOT($M$14))</formula>
    </cfRule>
  </conditionalFormatting>
  <pageMargins left="0.39370078740157483" right="0.19685039370078741" top="0.39370078740157483" bottom="0.47244094488188981" header="0.31496062992125984" footer="0.31496062992125984"/>
  <pageSetup paperSize="9" scale="88" fitToHeight="0" orientation="portrait" r:id="rId1"/>
  <headerFooter scaleWithDoc="0">
    <oddFooter>&amp;L&amp;8©  VHF Bayern - Stand Januar 2024&amp;R&amp;P</oddFooter>
  </headerFooter>
  <rowBreaks count="9" manualBreakCount="9">
    <brk id="29" max="10" man="1"/>
    <brk id="48" max="10" man="1"/>
    <brk id="67" max="10" man="1"/>
    <brk id="77" max="10" man="1"/>
    <brk id="92" max="10" man="1"/>
    <brk id="110" max="10" man="1"/>
    <brk id="131" max="10" man="1"/>
    <brk id="156" max="10" man="1"/>
    <brk id="17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89" r:id="rId4" name="Check Box 149">
              <controlPr defaultSize="0" autoFill="0" autoLine="0" autoPict="0" altText="">
                <anchor moveWithCells="1">
                  <from>
                    <xdr:col>1</xdr:col>
                    <xdr:colOff>0</xdr:colOff>
                    <xdr:row>17</xdr:row>
                    <xdr:rowOff>0</xdr:rowOff>
                  </from>
                  <to>
                    <xdr:col>2</xdr:col>
                    <xdr:colOff>0</xdr:colOff>
                    <xdr:row>18</xdr:row>
                    <xdr:rowOff>0</xdr:rowOff>
                  </to>
                </anchor>
              </controlPr>
            </control>
          </mc:Choice>
        </mc:AlternateContent>
        <mc:AlternateContent xmlns:mc="http://schemas.openxmlformats.org/markup-compatibility/2006">
          <mc:Choice Requires="x14">
            <control shapeId="10390" r:id="rId5" name="Check Box 150">
              <controlPr defaultSize="0" autoFill="0" autoLine="0" autoPict="0" altText="">
                <anchor moveWithCells="1">
                  <from>
                    <xdr:col>1</xdr:col>
                    <xdr:colOff>0</xdr:colOff>
                    <xdr:row>19</xdr:row>
                    <xdr:rowOff>0</xdr:rowOff>
                  </from>
                  <to>
                    <xdr:col>2</xdr:col>
                    <xdr:colOff>0</xdr:colOff>
                    <xdr:row>20</xdr:row>
                    <xdr:rowOff>9525</xdr:rowOff>
                  </to>
                </anchor>
              </controlPr>
            </control>
          </mc:Choice>
        </mc:AlternateContent>
        <mc:AlternateContent xmlns:mc="http://schemas.openxmlformats.org/markup-compatibility/2006">
          <mc:Choice Requires="x14">
            <control shapeId="10392" r:id="rId6" name="Check Box 152">
              <controlPr defaultSize="0" autoFill="0" autoLine="0" autoPict="0" altText="">
                <anchor moveWithCells="1">
                  <from>
                    <xdr:col>1</xdr:col>
                    <xdr:colOff>0</xdr:colOff>
                    <xdr:row>23</xdr:row>
                    <xdr:rowOff>0</xdr:rowOff>
                  </from>
                  <to>
                    <xdr:col>2</xdr:col>
                    <xdr:colOff>0</xdr:colOff>
                    <xdr:row>24</xdr:row>
                    <xdr:rowOff>9525</xdr:rowOff>
                  </to>
                </anchor>
              </controlPr>
            </control>
          </mc:Choice>
        </mc:AlternateContent>
        <mc:AlternateContent xmlns:mc="http://schemas.openxmlformats.org/markup-compatibility/2006">
          <mc:Choice Requires="x14">
            <control shapeId="10394" r:id="rId7" name="Check Box 154">
              <controlPr defaultSize="0" autoFill="0" autoLine="0" autoPict="0" altText="">
                <anchor moveWithCells="1">
                  <from>
                    <xdr:col>1</xdr:col>
                    <xdr:colOff>0</xdr:colOff>
                    <xdr:row>25</xdr:row>
                    <xdr:rowOff>0</xdr:rowOff>
                  </from>
                  <to>
                    <xdr:col>2</xdr:col>
                    <xdr:colOff>0</xdr:colOff>
                    <xdr:row>26</xdr:row>
                    <xdr:rowOff>9525</xdr:rowOff>
                  </to>
                </anchor>
              </controlPr>
            </control>
          </mc:Choice>
        </mc:AlternateContent>
        <mc:AlternateContent xmlns:mc="http://schemas.openxmlformats.org/markup-compatibility/2006">
          <mc:Choice Requires="x14">
            <control shapeId="10396" r:id="rId8" name="Check Box 156">
              <controlPr defaultSize="0" autoFill="0" autoLine="0" autoPict="0" altText="">
                <anchor moveWithCells="1">
                  <from>
                    <xdr:col>1</xdr:col>
                    <xdr:colOff>0</xdr:colOff>
                    <xdr:row>30</xdr:row>
                    <xdr:rowOff>0</xdr:rowOff>
                  </from>
                  <to>
                    <xdr:col>2</xdr:col>
                    <xdr:colOff>0</xdr:colOff>
                    <xdr:row>31</xdr:row>
                    <xdr:rowOff>9525</xdr:rowOff>
                  </to>
                </anchor>
              </controlPr>
            </control>
          </mc:Choice>
        </mc:AlternateContent>
        <mc:AlternateContent xmlns:mc="http://schemas.openxmlformats.org/markup-compatibility/2006">
          <mc:Choice Requires="x14">
            <control shapeId="10397" r:id="rId9" name="Check Box 157">
              <controlPr defaultSize="0" autoFill="0" autoLine="0" autoPict="0" altText="">
                <anchor moveWithCells="1">
                  <from>
                    <xdr:col>1</xdr:col>
                    <xdr:colOff>0</xdr:colOff>
                    <xdr:row>32</xdr:row>
                    <xdr:rowOff>0</xdr:rowOff>
                  </from>
                  <to>
                    <xdr:col>2</xdr:col>
                    <xdr:colOff>0</xdr:colOff>
                    <xdr:row>33</xdr:row>
                    <xdr:rowOff>9525</xdr:rowOff>
                  </to>
                </anchor>
              </controlPr>
            </control>
          </mc:Choice>
        </mc:AlternateContent>
        <mc:AlternateContent xmlns:mc="http://schemas.openxmlformats.org/markup-compatibility/2006">
          <mc:Choice Requires="x14">
            <control shapeId="10398" r:id="rId10" name="Check Box 158">
              <controlPr defaultSize="0" autoFill="0" autoLine="0" autoPict="0" altText="">
                <anchor moveWithCells="1">
                  <from>
                    <xdr:col>1</xdr:col>
                    <xdr:colOff>0</xdr:colOff>
                    <xdr:row>34</xdr:row>
                    <xdr:rowOff>0</xdr:rowOff>
                  </from>
                  <to>
                    <xdr:col>2</xdr:col>
                    <xdr:colOff>0</xdr:colOff>
                    <xdr:row>35</xdr:row>
                    <xdr:rowOff>9525</xdr:rowOff>
                  </to>
                </anchor>
              </controlPr>
            </control>
          </mc:Choice>
        </mc:AlternateContent>
        <mc:AlternateContent xmlns:mc="http://schemas.openxmlformats.org/markup-compatibility/2006">
          <mc:Choice Requires="x14">
            <control shapeId="10400" r:id="rId11" name="Check Box 160">
              <controlPr defaultSize="0" autoFill="0" autoLine="0" autoPict="0" altText="">
                <anchor moveWithCells="1">
                  <from>
                    <xdr:col>1</xdr:col>
                    <xdr:colOff>0</xdr:colOff>
                    <xdr:row>36</xdr:row>
                    <xdr:rowOff>0</xdr:rowOff>
                  </from>
                  <to>
                    <xdr:col>2</xdr:col>
                    <xdr:colOff>0</xdr:colOff>
                    <xdr:row>37</xdr:row>
                    <xdr:rowOff>9525</xdr:rowOff>
                  </to>
                </anchor>
              </controlPr>
            </control>
          </mc:Choice>
        </mc:AlternateContent>
        <mc:AlternateContent xmlns:mc="http://schemas.openxmlformats.org/markup-compatibility/2006">
          <mc:Choice Requires="x14">
            <control shapeId="10401" r:id="rId12" name="Check Box 161">
              <controlPr defaultSize="0" autoFill="0" autoLine="0" autoPict="0" altText="">
                <anchor moveWithCells="1">
                  <from>
                    <xdr:col>1</xdr:col>
                    <xdr:colOff>0</xdr:colOff>
                    <xdr:row>38</xdr:row>
                    <xdr:rowOff>0</xdr:rowOff>
                  </from>
                  <to>
                    <xdr:col>2</xdr:col>
                    <xdr:colOff>0</xdr:colOff>
                    <xdr:row>39</xdr:row>
                    <xdr:rowOff>9525</xdr:rowOff>
                  </to>
                </anchor>
              </controlPr>
            </control>
          </mc:Choice>
        </mc:AlternateContent>
        <mc:AlternateContent xmlns:mc="http://schemas.openxmlformats.org/markup-compatibility/2006">
          <mc:Choice Requires="x14">
            <control shapeId="10402" r:id="rId13" name="Check Box 162">
              <controlPr defaultSize="0" autoFill="0" autoLine="0" autoPict="0" altText="">
                <anchor moveWithCells="1">
                  <from>
                    <xdr:col>1</xdr:col>
                    <xdr:colOff>0</xdr:colOff>
                    <xdr:row>40</xdr:row>
                    <xdr:rowOff>0</xdr:rowOff>
                  </from>
                  <to>
                    <xdr:col>2</xdr:col>
                    <xdr:colOff>0</xdr:colOff>
                    <xdr:row>41</xdr:row>
                    <xdr:rowOff>9525</xdr:rowOff>
                  </to>
                </anchor>
              </controlPr>
            </control>
          </mc:Choice>
        </mc:AlternateContent>
        <mc:AlternateContent xmlns:mc="http://schemas.openxmlformats.org/markup-compatibility/2006">
          <mc:Choice Requires="x14">
            <control shapeId="10403" r:id="rId14" name="Check Box 163">
              <controlPr defaultSize="0" autoFill="0" autoLine="0" autoPict="0" altText="">
                <anchor moveWithCells="1">
                  <from>
                    <xdr:col>1</xdr:col>
                    <xdr:colOff>0</xdr:colOff>
                    <xdr:row>42</xdr:row>
                    <xdr:rowOff>0</xdr:rowOff>
                  </from>
                  <to>
                    <xdr:col>2</xdr:col>
                    <xdr:colOff>0</xdr:colOff>
                    <xdr:row>43</xdr:row>
                    <xdr:rowOff>9525</xdr:rowOff>
                  </to>
                </anchor>
              </controlPr>
            </control>
          </mc:Choice>
        </mc:AlternateContent>
        <mc:AlternateContent xmlns:mc="http://schemas.openxmlformats.org/markup-compatibility/2006">
          <mc:Choice Requires="x14">
            <control shapeId="10437" r:id="rId15" name="Check Box 197">
              <controlPr defaultSize="0" autoFill="0" autoLine="0" autoPict="0" altText="">
                <anchor moveWithCells="1">
                  <from>
                    <xdr:col>1</xdr:col>
                    <xdr:colOff>0</xdr:colOff>
                    <xdr:row>51</xdr:row>
                    <xdr:rowOff>0</xdr:rowOff>
                  </from>
                  <to>
                    <xdr:col>2</xdr:col>
                    <xdr:colOff>0</xdr:colOff>
                    <xdr:row>52</xdr:row>
                    <xdr:rowOff>9525</xdr:rowOff>
                  </to>
                </anchor>
              </controlPr>
            </control>
          </mc:Choice>
        </mc:AlternateContent>
        <mc:AlternateContent xmlns:mc="http://schemas.openxmlformats.org/markup-compatibility/2006">
          <mc:Choice Requires="x14">
            <control shapeId="10438" r:id="rId16" name="Check Box 198">
              <controlPr defaultSize="0" autoFill="0" autoLine="0" autoPict="0" altText="">
                <anchor moveWithCells="1">
                  <from>
                    <xdr:col>1</xdr:col>
                    <xdr:colOff>0</xdr:colOff>
                    <xdr:row>53</xdr:row>
                    <xdr:rowOff>0</xdr:rowOff>
                  </from>
                  <to>
                    <xdr:col>2</xdr:col>
                    <xdr:colOff>0</xdr:colOff>
                    <xdr:row>54</xdr:row>
                    <xdr:rowOff>9525</xdr:rowOff>
                  </to>
                </anchor>
              </controlPr>
            </control>
          </mc:Choice>
        </mc:AlternateContent>
        <mc:AlternateContent xmlns:mc="http://schemas.openxmlformats.org/markup-compatibility/2006">
          <mc:Choice Requires="x14">
            <control shapeId="10439" r:id="rId17" name="Check Box 199">
              <controlPr defaultSize="0" autoFill="0" autoLine="0" autoPict="0" altText="">
                <anchor moveWithCells="1">
                  <from>
                    <xdr:col>1</xdr:col>
                    <xdr:colOff>0</xdr:colOff>
                    <xdr:row>55</xdr:row>
                    <xdr:rowOff>0</xdr:rowOff>
                  </from>
                  <to>
                    <xdr:col>2</xdr:col>
                    <xdr:colOff>0</xdr:colOff>
                    <xdr:row>56</xdr:row>
                    <xdr:rowOff>9525</xdr:rowOff>
                  </to>
                </anchor>
              </controlPr>
            </control>
          </mc:Choice>
        </mc:AlternateContent>
        <mc:AlternateContent xmlns:mc="http://schemas.openxmlformats.org/markup-compatibility/2006">
          <mc:Choice Requires="x14">
            <control shapeId="10442" r:id="rId18" name="Check Box 202">
              <controlPr defaultSize="0" autoFill="0" autoLine="0" autoPict="0" altText="3 Fahrstreifen">
                <anchor moveWithCells="1">
                  <from>
                    <xdr:col>1</xdr:col>
                    <xdr:colOff>0</xdr:colOff>
                    <xdr:row>61</xdr:row>
                    <xdr:rowOff>0</xdr:rowOff>
                  </from>
                  <to>
                    <xdr:col>2</xdr:col>
                    <xdr:colOff>0</xdr:colOff>
                    <xdr:row>62</xdr:row>
                    <xdr:rowOff>9525</xdr:rowOff>
                  </to>
                </anchor>
              </controlPr>
            </control>
          </mc:Choice>
        </mc:AlternateContent>
        <mc:AlternateContent xmlns:mc="http://schemas.openxmlformats.org/markup-compatibility/2006">
          <mc:Choice Requires="x14">
            <control shapeId="10460" r:id="rId19" name="Check Box 220">
              <controlPr defaultSize="0" autoFill="0" autoLine="0" autoPict="0" altText="">
                <anchor moveWithCells="1">
                  <from>
                    <xdr:col>1</xdr:col>
                    <xdr:colOff>0</xdr:colOff>
                    <xdr:row>71</xdr:row>
                    <xdr:rowOff>0</xdr:rowOff>
                  </from>
                  <to>
                    <xdr:col>2</xdr:col>
                    <xdr:colOff>0</xdr:colOff>
                    <xdr:row>72</xdr:row>
                    <xdr:rowOff>0</xdr:rowOff>
                  </to>
                </anchor>
              </controlPr>
            </control>
          </mc:Choice>
        </mc:AlternateContent>
        <mc:AlternateContent xmlns:mc="http://schemas.openxmlformats.org/markup-compatibility/2006">
          <mc:Choice Requires="x14">
            <control shapeId="10463" r:id="rId20" name="Check Box 223">
              <controlPr defaultSize="0" autoFill="0" autoLine="0" autoPict="0" altText="3 Fahrstreifen">
                <anchor moveWithCells="1">
                  <from>
                    <xdr:col>1</xdr:col>
                    <xdr:colOff>0</xdr:colOff>
                    <xdr:row>73</xdr:row>
                    <xdr:rowOff>0</xdr:rowOff>
                  </from>
                  <to>
                    <xdr:col>2</xdr:col>
                    <xdr:colOff>0</xdr:colOff>
                    <xdr:row>74</xdr:row>
                    <xdr:rowOff>9525</xdr:rowOff>
                  </to>
                </anchor>
              </controlPr>
            </control>
          </mc:Choice>
        </mc:AlternateContent>
        <mc:AlternateContent xmlns:mc="http://schemas.openxmlformats.org/markup-compatibility/2006">
          <mc:Choice Requires="x14">
            <control shapeId="10467" r:id="rId21" name="Check Box 227">
              <controlPr defaultSize="0" autoFill="0" autoLine="0" autoPict="0" altText="">
                <anchor moveWithCells="1">
                  <from>
                    <xdr:col>1</xdr:col>
                    <xdr:colOff>0</xdr:colOff>
                    <xdr:row>78</xdr:row>
                    <xdr:rowOff>0</xdr:rowOff>
                  </from>
                  <to>
                    <xdr:col>2</xdr:col>
                    <xdr:colOff>0</xdr:colOff>
                    <xdr:row>79</xdr:row>
                    <xdr:rowOff>0</xdr:rowOff>
                  </to>
                </anchor>
              </controlPr>
            </control>
          </mc:Choice>
        </mc:AlternateContent>
        <mc:AlternateContent xmlns:mc="http://schemas.openxmlformats.org/markup-compatibility/2006">
          <mc:Choice Requires="x14">
            <control shapeId="10469" r:id="rId22" name="Check Box 229">
              <controlPr defaultSize="0" autoFill="0" autoLine="0" autoPict="0" altText="">
                <anchor moveWithCells="1">
                  <from>
                    <xdr:col>1</xdr:col>
                    <xdr:colOff>0</xdr:colOff>
                    <xdr:row>80</xdr:row>
                    <xdr:rowOff>0</xdr:rowOff>
                  </from>
                  <to>
                    <xdr:col>2</xdr:col>
                    <xdr:colOff>0</xdr:colOff>
                    <xdr:row>81</xdr:row>
                    <xdr:rowOff>0</xdr:rowOff>
                  </to>
                </anchor>
              </controlPr>
            </control>
          </mc:Choice>
        </mc:AlternateContent>
        <mc:AlternateContent xmlns:mc="http://schemas.openxmlformats.org/markup-compatibility/2006">
          <mc:Choice Requires="x14">
            <control shapeId="10470" r:id="rId23" name="Check Box 230">
              <controlPr defaultSize="0" autoFill="0" autoLine="0" autoPict="0" altText="">
                <anchor moveWithCells="1">
                  <from>
                    <xdr:col>1</xdr:col>
                    <xdr:colOff>0</xdr:colOff>
                    <xdr:row>82</xdr:row>
                    <xdr:rowOff>0</xdr:rowOff>
                  </from>
                  <to>
                    <xdr:col>2</xdr:col>
                    <xdr:colOff>0</xdr:colOff>
                    <xdr:row>83</xdr:row>
                    <xdr:rowOff>9525</xdr:rowOff>
                  </to>
                </anchor>
              </controlPr>
            </control>
          </mc:Choice>
        </mc:AlternateContent>
        <mc:AlternateContent xmlns:mc="http://schemas.openxmlformats.org/markup-compatibility/2006">
          <mc:Choice Requires="x14">
            <control shapeId="10471" r:id="rId24" name="Check Box 231">
              <controlPr defaultSize="0" autoFill="0" autoLine="0" autoPict="0" altText="">
                <anchor moveWithCells="1">
                  <from>
                    <xdr:col>1</xdr:col>
                    <xdr:colOff>0</xdr:colOff>
                    <xdr:row>88</xdr:row>
                    <xdr:rowOff>0</xdr:rowOff>
                  </from>
                  <to>
                    <xdr:col>2</xdr:col>
                    <xdr:colOff>0</xdr:colOff>
                    <xdr:row>89</xdr:row>
                    <xdr:rowOff>9525</xdr:rowOff>
                  </to>
                </anchor>
              </controlPr>
            </control>
          </mc:Choice>
        </mc:AlternateContent>
        <mc:AlternateContent xmlns:mc="http://schemas.openxmlformats.org/markup-compatibility/2006">
          <mc:Choice Requires="x14">
            <control shapeId="10473" r:id="rId25" name="Check Box 233">
              <controlPr defaultSize="0" autoFill="0" autoLine="0" autoPict="0" altText="">
                <anchor moveWithCells="1">
                  <from>
                    <xdr:col>1</xdr:col>
                    <xdr:colOff>0</xdr:colOff>
                    <xdr:row>93</xdr:row>
                    <xdr:rowOff>0</xdr:rowOff>
                  </from>
                  <to>
                    <xdr:col>2</xdr:col>
                    <xdr:colOff>0</xdr:colOff>
                    <xdr:row>94</xdr:row>
                    <xdr:rowOff>0</xdr:rowOff>
                  </to>
                </anchor>
              </controlPr>
            </control>
          </mc:Choice>
        </mc:AlternateContent>
        <mc:AlternateContent xmlns:mc="http://schemas.openxmlformats.org/markup-compatibility/2006">
          <mc:Choice Requires="x14">
            <control shapeId="10475" r:id="rId26" name="Check Box 235">
              <controlPr defaultSize="0" autoFill="0" autoLine="0" autoPict="0" altText="">
                <anchor moveWithCells="1">
                  <from>
                    <xdr:col>1</xdr:col>
                    <xdr:colOff>0</xdr:colOff>
                    <xdr:row>95</xdr:row>
                    <xdr:rowOff>0</xdr:rowOff>
                  </from>
                  <to>
                    <xdr:col>2</xdr:col>
                    <xdr:colOff>0</xdr:colOff>
                    <xdr:row>96</xdr:row>
                    <xdr:rowOff>9525</xdr:rowOff>
                  </to>
                </anchor>
              </controlPr>
            </control>
          </mc:Choice>
        </mc:AlternateContent>
        <mc:AlternateContent xmlns:mc="http://schemas.openxmlformats.org/markup-compatibility/2006">
          <mc:Choice Requires="x14">
            <control shapeId="10476" r:id="rId27" name="Check Box 236">
              <controlPr defaultSize="0" autoFill="0" autoLine="0" autoPict="0" altText="3 Fahrstreifen">
                <anchor moveWithCells="1">
                  <from>
                    <xdr:col>1</xdr:col>
                    <xdr:colOff>0</xdr:colOff>
                    <xdr:row>97</xdr:row>
                    <xdr:rowOff>0</xdr:rowOff>
                  </from>
                  <to>
                    <xdr:col>2</xdr:col>
                    <xdr:colOff>0</xdr:colOff>
                    <xdr:row>98</xdr:row>
                    <xdr:rowOff>9525</xdr:rowOff>
                  </to>
                </anchor>
              </controlPr>
            </control>
          </mc:Choice>
        </mc:AlternateContent>
        <mc:AlternateContent xmlns:mc="http://schemas.openxmlformats.org/markup-compatibility/2006">
          <mc:Choice Requires="x14">
            <control shapeId="10477" r:id="rId28" name="Check Box 237">
              <controlPr defaultSize="0" autoFill="0" autoLine="0" autoPict="0" altText="">
                <anchor moveWithCells="1">
                  <from>
                    <xdr:col>1</xdr:col>
                    <xdr:colOff>0</xdr:colOff>
                    <xdr:row>99</xdr:row>
                    <xdr:rowOff>0</xdr:rowOff>
                  </from>
                  <to>
                    <xdr:col>2</xdr:col>
                    <xdr:colOff>0</xdr:colOff>
                    <xdr:row>100</xdr:row>
                    <xdr:rowOff>9525</xdr:rowOff>
                  </to>
                </anchor>
              </controlPr>
            </control>
          </mc:Choice>
        </mc:AlternateContent>
        <mc:AlternateContent xmlns:mc="http://schemas.openxmlformats.org/markup-compatibility/2006">
          <mc:Choice Requires="x14">
            <control shapeId="10478" r:id="rId29" name="Check Box 238">
              <controlPr defaultSize="0" autoFill="0" autoLine="0" autoPict="0" altText="3 Fahrstreifen">
                <anchor moveWithCells="1">
                  <from>
                    <xdr:col>1</xdr:col>
                    <xdr:colOff>0</xdr:colOff>
                    <xdr:row>101</xdr:row>
                    <xdr:rowOff>0</xdr:rowOff>
                  </from>
                  <to>
                    <xdr:col>2</xdr:col>
                    <xdr:colOff>0</xdr:colOff>
                    <xdr:row>102</xdr:row>
                    <xdr:rowOff>9525</xdr:rowOff>
                  </to>
                </anchor>
              </controlPr>
            </control>
          </mc:Choice>
        </mc:AlternateContent>
        <mc:AlternateContent xmlns:mc="http://schemas.openxmlformats.org/markup-compatibility/2006">
          <mc:Choice Requires="x14">
            <control shapeId="10479" r:id="rId30" name="Check Box 239">
              <controlPr defaultSize="0" autoFill="0" autoLine="0" autoPict="0" altText="">
                <anchor moveWithCells="1">
                  <from>
                    <xdr:col>1</xdr:col>
                    <xdr:colOff>0</xdr:colOff>
                    <xdr:row>103</xdr:row>
                    <xdr:rowOff>0</xdr:rowOff>
                  </from>
                  <to>
                    <xdr:col>2</xdr:col>
                    <xdr:colOff>0</xdr:colOff>
                    <xdr:row>104</xdr:row>
                    <xdr:rowOff>9525</xdr:rowOff>
                  </to>
                </anchor>
              </controlPr>
            </control>
          </mc:Choice>
        </mc:AlternateContent>
        <mc:AlternateContent xmlns:mc="http://schemas.openxmlformats.org/markup-compatibility/2006">
          <mc:Choice Requires="x14">
            <control shapeId="10481" r:id="rId31" name="Check Box 241">
              <controlPr defaultSize="0" autoFill="0" autoLine="0" autoPict="0" altText="">
                <anchor moveWithCells="1">
                  <from>
                    <xdr:col>1</xdr:col>
                    <xdr:colOff>0</xdr:colOff>
                    <xdr:row>111</xdr:row>
                    <xdr:rowOff>0</xdr:rowOff>
                  </from>
                  <to>
                    <xdr:col>2</xdr:col>
                    <xdr:colOff>0</xdr:colOff>
                    <xdr:row>112</xdr:row>
                    <xdr:rowOff>0</xdr:rowOff>
                  </to>
                </anchor>
              </controlPr>
            </control>
          </mc:Choice>
        </mc:AlternateContent>
        <mc:AlternateContent xmlns:mc="http://schemas.openxmlformats.org/markup-compatibility/2006">
          <mc:Choice Requires="x14">
            <control shapeId="10483" r:id="rId32" name="Check Box 243">
              <controlPr defaultSize="0" autoFill="0" autoLine="0" autoPict="0" altText="">
                <anchor moveWithCells="1">
                  <from>
                    <xdr:col>1</xdr:col>
                    <xdr:colOff>0</xdr:colOff>
                    <xdr:row>114</xdr:row>
                    <xdr:rowOff>0</xdr:rowOff>
                  </from>
                  <to>
                    <xdr:col>2</xdr:col>
                    <xdr:colOff>0</xdr:colOff>
                    <xdr:row>115</xdr:row>
                    <xdr:rowOff>0</xdr:rowOff>
                  </to>
                </anchor>
              </controlPr>
            </control>
          </mc:Choice>
        </mc:AlternateContent>
        <mc:AlternateContent xmlns:mc="http://schemas.openxmlformats.org/markup-compatibility/2006">
          <mc:Choice Requires="x14">
            <control shapeId="10486" r:id="rId33" name="Check Box 246">
              <controlPr defaultSize="0" autoFill="0" autoLine="0" autoPict="0" altText="">
                <anchor moveWithCells="1">
                  <from>
                    <xdr:col>1</xdr:col>
                    <xdr:colOff>0</xdr:colOff>
                    <xdr:row>117</xdr:row>
                    <xdr:rowOff>0</xdr:rowOff>
                  </from>
                  <to>
                    <xdr:col>2</xdr:col>
                    <xdr:colOff>0</xdr:colOff>
                    <xdr:row>118</xdr:row>
                    <xdr:rowOff>9525</xdr:rowOff>
                  </to>
                </anchor>
              </controlPr>
            </control>
          </mc:Choice>
        </mc:AlternateContent>
        <mc:AlternateContent xmlns:mc="http://schemas.openxmlformats.org/markup-compatibility/2006">
          <mc:Choice Requires="x14">
            <control shapeId="10488" r:id="rId34" name="Check Box 248">
              <controlPr defaultSize="0" autoFill="0" autoLine="0" autoPict="0" altText="">
                <anchor moveWithCells="1">
                  <from>
                    <xdr:col>1</xdr:col>
                    <xdr:colOff>0</xdr:colOff>
                    <xdr:row>120</xdr:row>
                    <xdr:rowOff>0</xdr:rowOff>
                  </from>
                  <to>
                    <xdr:col>2</xdr:col>
                    <xdr:colOff>0</xdr:colOff>
                    <xdr:row>121</xdr:row>
                    <xdr:rowOff>0</xdr:rowOff>
                  </to>
                </anchor>
              </controlPr>
            </control>
          </mc:Choice>
        </mc:AlternateContent>
        <mc:AlternateContent xmlns:mc="http://schemas.openxmlformats.org/markup-compatibility/2006">
          <mc:Choice Requires="x14">
            <control shapeId="10490" r:id="rId35" name="Check Box 250">
              <controlPr defaultSize="0" autoFill="0" autoLine="0" autoPict="0" altText="">
                <anchor moveWithCells="1">
                  <from>
                    <xdr:col>1</xdr:col>
                    <xdr:colOff>0</xdr:colOff>
                    <xdr:row>122</xdr:row>
                    <xdr:rowOff>0</xdr:rowOff>
                  </from>
                  <to>
                    <xdr:col>2</xdr:col>
                    <xdr:colOff>0</xdr:colOff>
                    <xdr:row>123</xdr:row>
                    <xdr:rowOff>9525</xdr:rowOff>
                  </to>
                </anchor>
              </controlPr>
            </control>
          </mc:Choice>
        </mc:AlternateContent>
        <mc:AlternateContent xmlns:mc="http://schemas.openxmlformats.org/markup-compatibility/2006">
          <mc:Choice Requires="x14">
            <control shapeId="10491" r:id="rId36" name="Check Box 251">
              <controlPr defaultSize="0" autoFill="0" autoLine="0" autoPict="0" altText="">
                <anchor moveWithCells="1">
                  <from>
                    <xdr:col>1</xdr:col>
                    <xdr:colOff>0</xdr:colOff>
                    <xdr:row>125</xdr:row>
                    <xdr:rowOff>0</xdr:rowOff>
                  </from>
                  <to>
                    <xdr:col>2</xdr:col>
                    <xdr:colOff>0</xdr:colOff>
                    <xdr:row>126</xdr:row>
                    <xdr:rowOff>0</xdr:rowOff>
                  </to>
                </anchor>
              </controlPr>
            </control>
          </mc:Choice>
        </mc:AlternateContent>
        <mc:AlternateContent xmlns:mc="http://schemas.openxmlformats.org/markup-compatibility/2006">
          <mc:Choice Requires="x14">
            <control shapeId="10492" r:id="rId37" name="Check Box 252">
              <controlPr defaultSize="0" autoFill="0" autoLine="0" autoPict="0" altText="">
                <anchor moveWithCells="1">
                  <from>
                    <xdr:col>1</xdr:col>
                    <xdr:colOff>0</xdr:colOff>
                    <xdr:row>127</xdr:row>
                    <xdr:rowOff>0</xdr:rowOff>
                  </from>
                  <to>
                    <xdr:col>2</xdr:col>
                    <xdr:colOff>0</xdr:colOff>
                    <xdr:row>128</xdr:row>
                    <xdr:rowOff>9525</xdr:rowOff>
                  </to>
                </anchor>
              </controlPr>
            </control>
          </mc:Choice>
        </mc:AlternateContent>
        <mc:AlternateContent xmlns:mc="http://schemas.openxmlformats.org/markup-compatibility/2006">
          <mc:Choice Requires="x14">
            <control shapeId="10493" r:id="rId38" name="Check Box 253">
              <controlPr defaultSize="0" autoFill="0" autoLine="0" autoPict="0" altText="">
                <anchor moveWithCells="1">
                  <from>
                    <xdr:col>1</xdr:col>
                    <xdr:colOff>0</xdr:colOff>
                    <xdr:row>132</xdr:row>
                    <xdr:rowOff>0</xdr:rowOff>
                  </from>
                  <to>
                    <xdr:col>2</xdr:col>
                    <xdr:colOff>0</xdr:colOff>
                    <xdr:row>133</xdr:row>
                    <xdr:rowOff>0</xdr:rowOff>
                  </to>
                </anchor>
              </controlPr>
            </control>
          </mc:Choice>
        </mc:AlternateContent>
        <mc:AlternateContent xmlns:mc="http://schemas.openxmlformats.org/markup-compatibility/2006">
          <mc:Choice Requires="x14">
            <control shapeId="10494" r:id="rId39" name="Check Box 254">
              <controlPr defaultSize="0" autoFill="0" autoLine="0" autoPict="0" altText="">
                <anchor moveWithCells="1">
                  <from>
                    <xdr:col>1</xdr:col>
                    <xdr:colOff>0</xdr:colOff>
                    <xdr:row>134</xdr:row>
                    <xdr:rowOff>0</xdr:rowOff>
                  </from>
                  <to>
                    <xdr:col>2</xdr:col>
                    <xdr:colOff>0</xdr:colOff>
                    <xdr:row>135</xdr:row>
                    <xdr:rowOff>9525</xdr:rowOff>
                  </to>
                </anchor>
              </controlPr>
            </control>
          </mc:Choice>
        </mc:AlternateContent>
        <mc:AlternateContent xmlns:mc="http://schemas.openxmlformats.org/markup-compatibility/2006">
          <mc:Choice Requires="x14">
            <control shapeId="10496" r:id="rId40" name="Check Box 256">
              <controlPr defaultSize="0" autoFill="0" autoLine="0" autoPict="0" altText="">
                <anchor moveWithCells="1">
                  <from>
                    <xdr:col>1</xdr:col>
                    <xdr:colOff>0</xdr:colOff>
                    <xdr:row>136</xdr:row>
                    <xdr:rowOff>0</xdr:rowOff>
                  </from>
                  <to>
                    <xdr:col>2</xdr:col>
                    <xdr:colOff>0</xdr:colOff>
                    <xdr:row>137</xdr:row>
                    <xdr:rowOff>9525</xdr:rowOff>
                  </to>
                </anchor>
              </controlPr>
            </control>
          </mc:Choice>
        </mc:AlternateContent>
        <mc:AlternateContent xmlns:mc="http://schemas.openxmlformats.org/markup-compatibility/2006">
          <mc:Choice Requires="x14">
            <control shapeId="10497" r:id="rId41" name="Check Box 257">
              <controlPr defaultSize="0" autoFill="0" autoLine="0" autoPict="0" altText="">
                <anchor moveWithCells="1">
                  <from>
                    <xdr:col>1</xdr:col>
                    <xdr:colOff>0</xdr:colOff>
                    <xdr:row>138</xdr:row>
                    <xdr:rowOff>0</xdr:rowOff>
                  </from>
                  <to>
                    <xdr:col>2</xdr:col>
                    <xdr:colOff>0</xdr:colOff>
                    <xdr:row>139</xdr:row>
                    <xdr:rowOff>9525</xdr:rowOff>
                  </to>
                </anchor>
              </controlPr>
            </control>
          </mc:Choice>
        </mc:AlternateContent>
        <mc:AlternateContent xmlns:mc="http://schemas.openxmlformats.org/markup-compatibility/2006">
          <mc:Choice Requires="x14">
            <control shapeId="10498" r:id="rId42" name="Check Box 258">
              <controlPr defaultSize="0" autoFill="0" autoLine="0" autoPict="0" altText="">
                <anchor moveWithCells="1">
                  <from>
                    <xdr:col>1</xdr:col>
                    <xdr:colOff>0</xdr:colOff>
                    <xdr:row>140</xdr:row>
                    <xdr:rowOff>0</xdr:rowOff>
                  </from>
                  <to>
                    <xdr:col>2</xdr:col>
                    <xdr:colOff>0</xdr:colOff>
                    <xdr:row>141</xdr:row>
                    <xdr:rowOff>9525</xdr:rowOff>
                  </to>
                </anchor>
              </controlPr>
            </control>
          </mc:Choice>
        </mc:AlternateContent>
        <mc:AlternateContent xmlns:mc="http://schemas.openxmlformats.org/markup-compatibility/2006">
          <mc:Choice Requires="x14">
            <control shapeId="10500" r:id="rId43" name="Check Box 260">
              <controlPr defaultSize="0" autoFill="0" autoLine="0" autoPict="0" altText="">
                <anchor moveWithCells="1">
                  <from>
                    <xdr:col>1</xdr:col>
                    <xdr:colOff>0</xdr:colOff>
                    <xdr:row>144</xdr:row>
                    <xdr:rowOff>0</xdr:rowOff>
                  </from>
                  <to>
                    <xdr:col>2</xdr:col>
                    <xdr:colOff>0</xdr:colOff>
                    <xdr:row>145</xdr:row>
                    <xdr:rowOff>9525</xdr:rowOff>
                  </to>
                </anchor>
              </controlPr>
            </control>
          </mc:Choice>
        </mc:AlternateContent>
        <mc:AlternateContent xmlns:mc="http://schemas.openxmlformats.org/markup-compatibility/2006">
          <mc:Choice Requires="x14">
            <control shapeId="10502" r:id="rId44" name="Check Box 262">
              <controlPr defaultSize="0" autoFill="0" autoLine="0" autoPict="0" altText="">
                <anchor moveWithCells="1">
                  <from>
                    <xdr:col>1</xdr:col>
                    <xdr:colOff>9525</xdr:colOff>
                    <xdr:row>146</xdr:row>
                    <xdr:rowOff>0</xdr:rowOff>
                  </from>
                  <to>
                    <xdr:col>2</xdr:col>
                    <xdr:colOff>0</xdr:colOff>
                    <xdr:row>147</xdr:row>
                    <xdr:rowOff>0</xdr:rowOff>
                  </to>
                </anchor>
              </controlPr>
            </control>
          </mc:Choice>
        </mc:AlternateContent>
        <mc:AlternateContent xmlns:mc="http://schemas.openxmlformats.org/markup-compatibility/2006">
          <mc:Choice Requires="x14">
            <control shapeId="10503" r:id="rId45" name="Check Box 263">
              <controlPr defaultSize="0" autoFill="0" autoLine="0" autoPict="0" altText="">
                <anchor moveWithCells="1">
                  <from>
                    <xdr:col>1</xdr:col>
                    <xdr:colOff>0</xdr:colOff>
                    <xdr:row>148</xdr:row>
                    <xdr:rowOff>0</xdr:rowOff>
                  </from>
                  <to>
                    <xdr:col>2</xdr:col>
                    <xdr:colOff>0</xdr:colOff>
                    <xdr:row>149</xdr:row>
                    <xdr:rowOff>0</xdr:rowOff>
                  </to>
                </anchor>
              </controlPr>
            </control>
          </mc:Choice>
        </mc:AlternateContent>
        <mc:AlternateContent xmlns:mc="http://schemas.openxmlformats.org/markup-compatibility/2006">
          <mc:Choice Requires="x14">
            <control shapeId="10504" r:id="rId46" name="Check Box 264">
              <controlPr defaultSize="0" autoFill="0" autoLine="0" autoPict="0" altText="">
                <anchor moveWithCells="1">
                  <from>
                    <xdr:col>1</xdr:col>
                    <xdr:colOff>0</xdr:colOff>
                    <xdr:row>166</xdr:row>
                    <xdr:rowOff>0</xdr:rowOff>
                  </from>
                  <to>
                    <xdr:col>2</xdr:col>
                    <xdr:colOff>0</xdr:colOff>
                    <xdr:row>167</xdr:row>
                    <xdr:rowOff>0</xdr:rowOff>
                  </to>
                </anchor>
              </controlPr>
            </control>
          </mc:Choice>
        </mc:AlternateContent>
        <mc:AlternateContent xmlns:mc="http://schemas.openxmlformats.org/markup-compatibility/2006">
          <mc:Choice Requires="x14">
            <control shapeId="10505" r:id="rId47" name="Check Box 265">
              <controlPr defaultSize="0" autoFill="0" autoLine="0" autoPict="0" altText="">
                <anchor moveWithCells="1">
                  <from>
                    <xdr:col>1</xdr:col>
                    <xdr:colOff>0</xdr:colOff>
                    <xdr:row>172</xdr:row>
                    <xdr:rowOff>0</xdr:rowOff>
                  </from>
                  <to>
                    <xdr:col>2</xdr:col>
                    <xdr:colOff>0</xdr:colOff>
                    <xdr:row>173</xdr:row>
                    <xdr:rowOff>0</xdr:rowOff>
                  </to>
                </anchor>
              </controlPr>
            </control>
          </mc:Choice>
        </mc:AlternateContent>
        <mc:AlternateContent xmlns:mc="http://schemas.openxmlformats.org/markup-compatibility/2006">
          <mc:Choice Requires="x14">
            <control shapeId="10506" r:id="rId48" name="Check Box 266">
              <controlPr defaultSize="0" autoFill="0" autoLine="0" autoPict="0" altText="">
                <anchor moveWithCells="1">
                  <from>
                    <xdr:col>1</xdr:col>
                    <xdr:colOff>0</xdr:colOff>
                    <xdr:row>174</xdr:row>
                    <xdr:rowOff>0</xdr:rowOff>
                  </from>
                  <to>
                    <xdr:col>2</xdr:col>
                    <xdr:colOff>0</xdr:colOff>
                    <xdr:row>175</xdr:row>
                    <xdr:rowOff>9525</xdr:rowOff>
                  </to>
                </anchor>
              </controlPr>
            </control>
          </mc:Choice>
        </mc:AlternateContent>
        <mc:AlternateContent xmlns:mc="http://schemas.openxmlformats.org/markup-compatibility/2006">
          <mc:Choice Requires="x14">
            <control shapeId="10507" r:id="rId49" name="Check Box 267">
              <controlPr defaultSize="0" autoFill="0" autoLine="0" autoPict="0" altText="">
                <anchor moveWithCells="1">
                  <from>
                    <xdr:col>1</xdr:col>
                    <xdr:colOff>0</xdr:colOff>
                    <xdr:row>176</xdr:row>
                    <xdr:rowOff>0</xdr:rowOff>
                  </from>
                  <to>
                    <xdr:col>2</xdr:col>
                    <xdr:colOff>0</xdr:colOff>
                    <xdr:row>177</xdr:row>
                    <xdr:rowOff>9525</xdr:rowOff>
                  </to>
                </anchor>
              </controlPr>
            </control>
          </mc:Choice>
        </mc:AlternateContent>
        <mc:AlternateContent xmlns:mc="http://schemas.openxmlformats.org/markup-compatibility/2006">
          <mc:Choice Requires="x14">
            <control shapeId="10521" r:id="rId50" name="Check Box 281">
              <controlPr defaultSize="0" autoFill="0" autoLine="0" autoPict="0" altText="">
                <anchor moveWithCells="1">
                  <from>
                    <xdr:col>1</xdr:col>
                    <xdr:colOff>0</xdr:colOff>
                    <xdr:row>68</xdr:row>
                    <xdr:rowOff>0</xdr:rowOff>
                  </from>
                  <to>
                    <xdr:col>2</xdr:col>
                    <xdr:colOff>0</xdr:colOff>
                    <xdr:row>69</xdr:row>
                    <xdr:rowOff>0</xdr:rowOff>
                  </to>
                </anchor>
              </controlPr>
            </control>
          </mc:Choice>
        </mc:AlternateContent>
        <mc:AlternateContent xmlns:mc="http://schemas.openxmlformats.org/markup-compatibility/2006">
          <mc:Choice Requires="x14">
            <control shapeId="10589" r:id="rId51" name="Check Box 349">
              <controlPr defaultSize="0" autoFill="0" autoLine="0" autoPict="0" altText="3 Fahrstreifen">
                <anchor moveWithCells="1">
                  <from>
                    <xdr:col>1</xdr:col>
                    <xdr:colOff>0</xdr:colOff>
                    <xdr:row>49</xdr:row>
                    <xdr:rowOff>0</xdr:rowOff>
                  </from>
                  <to>
                    <xdr:col>2</xdr:col>
                    <xdr:colOff>0</xdr:colOff>
                    <xdr:row>50</xdr:row>
                    <xdr:rowOff>0</xdr:rowOff>
                  </to>
                </anchor>
              </controlPr>
            </control>
          </mc:Choice>
        </mc:AlternateContent>
        <mc:AlternateContent xmlns:mc="http://schemas.openxmlformats.org/markup-compatibility/2006">
          <mc:Choice Requires="x14">
            <control shapeId="10616" r:id="rId52" name="Check Box 376">
              <controlPr defaultSize="0" autoFill="0" autoLine="0" autoPict="0" altText="">
                <anchor moveWithCells="1">
                  <from>
                    <xdr:col>1</xdr:col>
                    <xdr:colOff>0</xdr:colOff>
                    <xdr:row>21</xdr:row>
                    <xdr:rowOff>0</xdr:rowOff>
                  </from>
                  <to>
                    <xdr:col>2</xdr:col>
                    <xdr:colOff>0</xdr:colOff>
                    <xdr:row>22</xdr:row>
                    <xdr:rowOff>9525</xdr:rowOff>
                  </to>
                </anchor>
              </controlPr>
            </control>
          </mc:Choice>
        </mc:AlternateContent>
        <mc:AlternateContent xmlns:mc="http://schemas.openxmlformats.org/markup-compatibility/2006">
          <mc:Choice Requires="x14">
            <control shapeId="10617" r:id="rId53" name="Check Box 377">
              <controlPr defaultSize="0" autoFill="0" autoLine="0" autoPict="0" altText="">
                <anchor moveWithCells="1">
                  <from>
                    <xdr:col>1</xdr:col>
                    <xdr:colOff>9525</xdr:colOff>
                    <xdr:row>13</xdr:row>
                    <xdr:rowOff>0</xdr:rowOff>
                  </from>
                  <to>
                    <xdr:col>2</xdr:col>
                    <xdr:colOff>9525</xdr:colOff>
                    <xdr:row>14</xdr:row>
                    <xdr:rowOff>9525</xdr:rowOff>
                  </to>
                </anchor>
              </controlPr>
            </control>
          </mc:Choice>
        </mc:AlternateContent>
        <mc:AlternateContent xmlns:mc="http://schemas.openxmlformats.org/markup-compatibility/2006">
          <mc:Choice Requires="x14">
            <control shapeId="10618" r:id="rId54" name="Check Box 378">
              <controlPr defaultSize="0" autoFill="0" autoLine="0" autoPict="0" altText="">
                <anchor moveWithCells="1">
                  <from>
                    <xdr:col>1</xdr:col>
                    <xdr:colOff>9525</xdr:colOff>
                    <xdr:row>14</xdr:row>
                    <xdr:rowOff>0</xdr:rowOff>
                  </from>
                  <to>
                    <xdr:col>2</xdr:col>
                    <xdr:colOff>0</xdr:colOff>
                    <xdr:row>15</xdr:row>
                    <xdr:rowOff>9525</xdr:rowOff>
                  </to>
                </anchor>
              </controlPr>
            </control>
          </mc:Choice>
        </mc:AlternateContent>
        <mc:AlternateContent xmlns:mc="http://schemas.openxmlformats.org/markup-compatibility/2006">
          <mc:Choice Requires="x14">
            <control shapeId="10621" r:id="rId55" name="Check Box 381">
              <controlPr defaultSize="0" autoFill="0" autoLine="0" autoPict="0" altText="">
                <anchor moveWithCells="1">
                  <from>
                    <xdr:col>1</xdr:col>
                    <xdr:colOff>0</xdr:colOff>
                    <xdr:row>142</xdr:row>
                    <xdr:rowOff>0</xdr:rowOff>
                  </from>
                  <to>
                    <xdr:col>2</xdr:col>
                    <xdr:colOff>0</xdr:colOff>
                    <xdr:row>143</xdr:row>
                    <xdr:rowOff>9525</xdr:rowOff>
                  </to>
                </anchor>
              </controlPr>
            </control>
          </mc:Choice>
        </mc:AlternateContent>
        <mc:AlternateContent xmlns:mc="http://schemas.openxmlformats.org/markup-compatibility/2006">
          <mc:Choice Requires="x14">
            <control shapeId="10624" r:id="rId56" name="Check Box 384">
              <controlPr defaultSize="0" autoFill="0" autoLine="0" autoPict="0" altText="3 Fahrstreifen">
                <anchor moveWithCells="1">
                  <from>
                    <xdr:col>1</xdr:col>
                    <xdr:colOff>0</xdr:colOff>
                    <xdr:row>57</xdr:row>
                    <xdr:rowOff>0</xdr:rowOff>
                  </from>
                  <to>
                    <xdr:col>2</xdr:col>
                    <xdr:colOff>0</xdr:colOff>
                    <xdr:row>58</xdr:row>
                    <xdr:rowOff>9525</xdr:rowOff>
                  </to>
                </anchor>
              </controlPr>
            </control>
          </mc:Choice>
        </mc:AlternateContent>
        <mc:AlternateContent xmlns:mc="http://schemas.openxmlformats.org/markup-compatibility/2006">
          <mc:Choice Requires="x14">
            <control shapeId="10625" r:id="rId57" name="Check Box 385">
              <controlPr defaultSize="0" autoFill="0" autoLine="0" autoPict="0" altText="3 Fahrstreifen">
                <anchor moveWithCells="1">
                  <from>
                    <xdr:col>1</xdr:col>
                    <xdr:colOff>0</xdr:colOff>
                    <xdr:row>59</xdr:row>
                    <xdr:rowOff>0</xdr:rowOff>
                  </from>
                  <to>
                    <xdr:col>2</xdr:col>
                    <xdr:colOff>0</xdr:colOff>
                    <xdr:row>60</xdr:row>
                    <xdr:rowOff>9525</xdr:rowOff>
                  </to>
                </anchor>
              </controlPr>
            </control>
          </mc:Choice>
        </mc:AlternateContent>
        <mc:AlternateContent xmlns:mc="http://schemas.openxmlformats.org/markup-compatibility/2006">
          <mc:Choice Requires="x14">
            <control shapeId="10626" r:id="rId58" name="Check Box 386">
              <controlPr defaultSize="0" autoFill="0" autoLine="0" autoPict="0" altText="">
                <anchor moveWithCells="1">
                  <from>
                    <xdr:col>1</xdr:col>
                    <xdr:colOff>0</xdr:colOff>
                    <xdr:row>86</xdr:row>
                    <xdr:rowOff>0</xdr:rowOff>
                  </from>
                  <to>
                    <xdr:col>2</xdr:col>
                    <xdr:colOff>0</xdr:colOff>
                    <xdr:row>87</xdr:row>
                    <xdr:rowOff>9525</xdr:rowOff>
                  </to>
                </anchor>
              </controlPr>
            </control>
          </mc:Choice>
        </mc:AlternateContent>
        <mc:AlternateContent xmlns:mc="http://schemas.openxmlformats.org/markup-compatibility/2006">
          <mc:Choice Requires="x14">
            <control shapeId="10627" r:id="rId59" name="Check Box 387">
              <controlPr defaultSize="0" autoFill="0" autoLine="0" autoPict="0" altText="">
                <anchor moveWithCells="1">
                  <from>
                    <xdr:col>1</xdr:col>
                    <xdr:colOff>0</xdr:colOff>
                    <xdr:row>84</xdr:row>
                    <xdr:rowOff>0</xdr:rowOff>
                  </from>
                  <to>
                    <xdr:col>2</xdr:col>
                    <xdr:colOff>0</xdr:colOff>
                    <xdr:row>85</xdr:row>
                    <xdr:rowOff>9525</xdr:rowOff>
                  </to>
                </anchor>
              </controlPr>
            </control>
          </mc:Choice>
        </mc:AlternateContent>
        <mc:AlternateContent xmlns:mc="http://schemas.openxmlformats.org/markup-compatibility/2006">
          <mc:Choice Requires="x14">
            <control shapeId="10629" r:id="rId60" name="Check Box 389">
              <controlPr defaultSize="0" autoFill="0" autoLine="0" autoPict="0" altText="">
                <anchor moveWithCells="1">
                  <from>
                    <xdr:col>1</xdr:col>
                    <xdr:colOff>0</xdr:colOff>
                    <xdr:row>105</xdr:row>
                    <xdr:rowOff>0</xdr:rowOff>
                  </from>
                  <to>
                    <xdr:col>2</xdr:col>
                    <xdr:colOff>0</xdr:colOff>
                    <xdr:row>106</xdr:row>
                    <xdr:rowOff>0</xdr:rowOff>
                  </to>
                </anchor>
              </controlPr>
            </control>
          </mc:Choice>
        </mc:AlternateContent>
        <mc:AlternateContent xmlns:mc="http://schemas.openxmlformats.org/markup-compatibility/2006">
          <mc:Choice Requires="x14">
            <control shapeId="10630" r:id="rId61" name="Check Box 390">
              <controlPr defaultSize="0" autoFill="0" autoLine="0" autoPict="0" altText="">
                <anchor moveWithCells="1">
                  <from>
                    <xdr:col>1</xdr:col>
                    <xdr:colOff>0</xdr:colOff>
                    <xdr:row>164</xdr:row>
                    <xdr:rowOff>0</xdr:rowOff>
                  </from>
                  <to>
                    <xdr:col>2</xdr:col>
                    <xdr:colOff>0</xdr:colOff>
                    <xdr:row>165</xdr:row>
                    <xdr:rowOff>9525</xdr:rowOff>
                  </to>
                </anchor>
              </controlPr>
            </control>
          </mc:Choice>
        </mc:AlternateContent>
        <mc:AlternateContent xmlns:mc="http://schemas.openxmlformats.org/markup-compatibility/2006">
          <mc:Choice Requires="x14">
            <control shapeId="10631" r:id="rId62" name="Check Box 391">
              <controlPr defaultSize="0" autoFill="0" autoLine="0" autoPict="0" altText="">
                <anchor moveWithCells="1">
                  <from>
                    <xdr:col>1</xdr:col>
                    <xdr:colOff>0</xdr:colOff>
                    <xdr:row>162</xdr:row>
                    <xdr:rowOff>0</xdr:rowOff>
                  </from>
                  <to>
                    <xdr:col>2</xdr:col>
                    <xdr:colOff>0</xdr:colOff>
                    <xdr:row>163</xdr:row>
                    <xdr:rowOff>9525</xdr:rowOff>
                  </to>
                </anchor>
              </controlPr>
            </control>
          </mc:Choice>
        </mc:AlternateContent>
        <mc:AlternateContent xmlns:mc="http://schemas.openxmlformats.org/markup-compatibility/2006">
          <mc:Choice Requires="x14">
            <control shapeId="10632" r:id="rId63" name="Check Box 392">
              <controlPr defaultSize="0" autoFill="0" autoLine="0" autoPict="0" altText="">
                <anchor moveWithCells="1">
                  <from>
                    <xdr:col>1</xdr:col>
                    <xdr:colOff>0</xdr:colOff>
                    <xdr:row>160</xdr:row>
                    <xdr:rowOff>0</xdr:rowOff>
                  </from>
                  <to>
                    <xdr:col>2</xdr:col>
                    <xdr:colOff>0</xdr:colOff>
                    <xdr:row>161</xdr:row>
                    <xdr:rowOff>9525</xdr:rowOff>
                  </to>
                </anchor>
              </controlPr>
            </control>
          </mc:Choice>
        </mc:AlternateContent>
        <mc:AlternateContent xmlns:mc="http://schemas.openxmlformats.org/markup-compatibility/2006">
          <mc:Choice Requires="x14">
            <control shapeId="10633" r:id="rId64" name="Check Box 393">
              <controlPr defaultSize="0" autoFill="0" autoLine="0" autoPict="0" altText="">
                <anchor moveWithCells="1">
                  <from>
                    <xdr:col>1</xdr:col>
                    <xdr:colOff>0</xdr:colOff>
                    <xdr:row>158</xdr:row>
                    <xdr:rowOff>0</xdr:rowOff>
                  </from>
                  <to>
                    <xdr:col>2</xdr:col>
                    <xdr:colOff>0</xdr:colOff>
                    <xdr:row>159</xdr:row>
                    <xdr:rowOff>9525</xdr:rowOff>
                  </to>
                </anchor>
              </controlPr>
            </control>
          </mc:Choice>
        </mc:AlternateContent>
        <mc:AlternateContent xmlns:mc="http://schemas.openxmlformats.org/markup-compatibility/2006">
          <mc:Choice Requires="x14">
            <control shapeId="10634" r:id="rId65" name="Check Box 394">
              <controlPr defaultSize="0" autoFill="0" autoLine="0" autoPict="0" altText="">
                <anchor moveWithCells="1">
                  <from>
                    <xdr:col>1</xdr:col>
                    <xdr:colOff>0</xdr:colOff>
                    <xdr:row>156</xdr:row>
                    <xdr:rowOff>0</xdr:rowOff>
                  </from>
                  <to>
                    <xdr:col>2</xdr:col>
                    <xdr:colOff>0</xdr:colOff>
                    <xdr:row>157</xdr:row>
                    <xdr:rowOff>9525</xdr:rowOff>
                  </to>
                </anchor>
              </controlPr>
            </control>
          </mc:Choice>
        </mc:AlternateContent>
        <mc:AlternateContent xmlns:mc="http://schemas.openxmlformats.org/markup-compatibility/2006">
          <mc:Choice Requires="x14">
            <control shapeId="10635" r:id="rId66" name="Check Box 395">
              <controlPr defaultSize="0" autoFill="0" autoLine="0" autoPict="0" altText="">
                <anchor moveWithCells="1">
                  <from>
                    <xdr:col>1</xdr:col>
                    <xdr:colOff>0</xdr:colOff>
                    <xdr:row>153</xdr:row>
                    <xdr:rowOff>0</xdr:rowOff>
                  </from>
                  <to>
                    <xdr:col>2</xdr:col>
                    <xdr:colOff>0</xdr:colOff>
                    <xdr:row>154</xdr:row>
                    <xdr:rowOff>9525</xdr:rowOff>
                  </to>
                </anchor>
              </controlPr>
            </control>
          </mc:Choice>
        </mc:AlternateContent>
        <mc:AlternateContent xmlns:mc="http://schemas.openxmlformats.org/markup-compatibility/2006">
          <mc:Choice Requires="x14">
            <control shapeId="10636" r:id="rId67" name="Check Box 396">
              <controlPr defaultSize="0" autoFill="0" autoLine="0" autoPict="0" altText="">
                <anchor moveWithCells="1">
                  <from>
                    <xdr:col>1</xdr:col>
                    <xdr:colOff>0</xdr:colOff>
                    <xdr:row>150</xdr:row>
                    <xdr:rowOff>0</xdr:rowOff>
                  </from>
                  <to>
                    <xdr:col>2</xdr:col>
                    <xdr:colOff>0</xdr:colOff>
                    <xdr:row>151</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4" id="{CBBB3BDC-15DC-4A65-9DD3-098CB06866C1}">
            <xm:f>NOT(Projektgrundlagen!$I$23)</xm:f>
            <x14:dxf>
              <font>
                <strike/>
                <color theme="0" tint="-0.14996795556505021"/>
              </font>
              <fill>
                <patternFill>
                  <bgColor theme="0"/>
                </patternFill>
              </fill>
            </x14:dxf>
          </x14:cfRule>
          <xm:sqref>B79:E90</xm:sqref>
        </x14:conditionalFormatting>
        <x14:conditionalFormatting xmlns:xm="http://schemas.microsoft.com/office/excel/2006/main">
          <x14:cfRule type="expression" priority="52" id="{A5A3CC43-AC3E-4D50-8953-A56CF9BC83DD}">
            <xm:f>NOT(Projektgrundlagen!$I$23)</xm:f>
            <x14:dxf>
              <font>
                <strike/>
                <color theme="0" tint="-0.14996795556505021"/>
              </font>
              <fill>
                <patternFill>
                  <bgColor theme="0"/>
                </patternFill>
              </fill>
            </x14:dxf>
          </x14:cfRule>
          <xm:sqref>B94:E107</xm:sqref>
        </x14:conditionalFormatting>
        <x14:conditionalFormatting xmlns:xm="http://schemas.microsoft.com/office/excel/2006/main">
          <x14:cfRule type="expression" priority="12" id="{7A6EADA4-C325-4371-9A34-91CA750B0252}">
            <xm:f>NOT(Projektgrundlagen!$I$23)</xm:f>
            <x14:dxf>
              <font>
                <strike/>
                <color theme="0" tint="-0.14996795556505021"/>
              </font>
              <fill>
                <patternFill>
                  <bgColor theme="0"/>
                </patternFill>
              </fill>
            </x14:dxf>
          </x14:cfRule>
          <xm:sqref>B133:E169 H157:J169</xm:sqref>
        </x14:conditionalFormatting>
        <x14:conditionalFormatting xmlns:xm="http://schemas.microsoft.com/office/excel/2006/main">
          <x14:cfRule type="expression" priority="63" id="{4CB0C5FA-D32C-4452-8AED-CAF98EE197A7}">
            <xm:f>NOT(Projektgrundlagen!$I$23)</xm:f>
            <x14:dxf>
              <font>
                <strike/>
                <color theme="0" tint="-0.14996795556505021"/>
              </font>
              <fill>
                <patternFill>
                  <bgColor theme="0"/>
                </patternFill>
              </fill>
            </x14:dxf>
          </x14:cfRule>
          <xm:sqref>B173:E178</xm:sqref>
        </x14:conditionalFormatting>
        <x14:conditionalFormatting xmlns:xm="http://schemas.microsoft.com/office/excel/2006/main">
          <x14:cfRule type="expression" priority="61" id="{A2A2C3C8-5A2D-41A8-B81F-4E886CC9D897}">
            <xm:f>NOT(Projektgrundlagen!$I$23)</xm:f>
            <x14:dxf>
              <font>
                <strike/>
                <color theme="0" tint="-0.14996795556505021"/>
              </font>
              <fill>
                <patternFill>
                  <bgColor theme="0"/>
                </patternFill>
              </fill>
            </x14:dxf>
          </x14:cfRule>
          <xm:sqref>B14:J15 B18:E27 H18:J27 H31:J44 B31:E45 H50:J63 C50:E64 B50:B65 B69:E75 H69:J75 H94:J107 H112:J113 B112:B129 H115:J116 I117:J117 H118:J119 I120:J120 H121:J124 H126:J129 I153:J153 H173:J178</xm:sqref>
        </x14:conditionalFormatting>
        <x14:conditionalFormatting xmlns:xm="http://schemas.microsoft.com/office/excel/2006/main">
          <x14:cfRule type="expression" priority="229" id="{744E5E5F-2453-446B-9576-E4F31EEED6EB}">
            <xm:f>NOT(Projektgrundlagen!$I$23)</xm:f>
            <x14:dxf>
              <font>
                <strike/>
                <color theme="0" tint="-0.14996795556505021"/>
              </font>
              <fill>
                <patternFill>
                  <bgColor theme="0"/>
                </patternFill>
              </fill>
            </x14:dxf>
          </x14:cfRule>
          <xm:sqref>B46:J46</xm:sqref>
        </x14:conditionalFormatting>
        <x14:conditionalFormatting xmlns:xm="http://schemas.microsoft.com/office/excel/2006/main">
          <x14:cfRule type="expression" priority="225" id="{E0808D7D-8BF5-4EB3-BD00-314728ECC1CB}">
            <xm:f>NOT(Projektgrundlagen!$I$23)</xm:f>
            <x14:dxf>
              <font>
                <strike/>
                <color theme="0" tint="-0.14996795556505021"/>
              </font>
              <fill>
                <patternFill>
                  <bgColor theme="0"/>
                </patternFill>
              </fill>
            </x14:dxf>
          </x14:cfRule>
          <xm:sqref>B108:J108</xm:sqref>
        </x14:conditionalFormatting>
        <x14:conditionalFormatting xmlns:xm="http://schemas.microsoft.com/office/excel/2006/main">
          <x14:cfRule type="expression" priority="79" id="{32B988C6-E77D-4A70-AD79-AC59EF0107FB}">
            <xm:f>NOT(Projektgrundlagen!$I$23)</xm:f>
            <x14:dxf>
              <font>
                <strike/>
                <color theme="0" tint="-0.14996795556505021"/>
              </font>
              <fill>
                <patternFill>
                  <bgColor theme="0"/>
                </patternFill>
              </fill>
            </x14:dxf>
          </x14:cfRule>
          <xm:sqref>C112:E113</xm:sqref>
        </x14:conditionalFormatting>
        <x14:conditionalFormatting xmlns:xm="http://schemas.microsoft.com/office/excel/2006/main">
          <x14:cfRule type="expression" priority="74" id="{902EA34C-367D-4DE4-A16E-BBBB2E8E13D3}">
            <xm:f>NOT(Projektgrundlagen!$I$23)</xm:f>
            <x14:dxf>
              <font>
                <strike/>
                <color theme="0" tint="-0.14996795556505021"/>
              </font>
              <fill>
                <patternFill>
                  <bgColor theme="0"/>
                </patternFill>
              </fill>
            </x14:dxf>
          </x14:cfRule>
          <xm:sqref>C115:E124</xm:sqref>
        </x14:conditionalFormatting>
        <x14:conditionalFormatting xmlns:xm="http://schemas.microsoft.com/office/excel/2006/main">
          <x14:cfRule type="expression" priority="72" id="{133F5B47-4532-4741-96E7-BF5A1F195736}">
            <xm:f>NOT(Projektgrundlagen!$I$23)</xm:f>
            <x14:dxf>
              <font>
                <strike/>
                <color theme="0" tint="-0.14996795556505021"/>
              </font>
              <fill>
                <patternFill>
                  <bgColor theme="0"/>
                </patternFill>
              </fill>
            </x14:dxf>
          </x14:cfRule>
          <xm:sqref>C126:E129</xm:sqref>
        </x14:conditionalFormatting>
        <x14:conditionalFormatting xmlns:xm="http://schemas.microsoft.com/office/excel/2006/main">
          <x14:cfRule type="expression" priority="181" id="{AC5D5880-FE65-475F-B564-5BFAA641DB9B}">
            <xm:f>NOT(Projektgrundlagen!$I$23)</xm:f>
            <x14:dxf>
              <font>
                <strike/>
                <color theme="0" tint="-0.14996795556505021"/>
              </font>
              <fill>
                <patternFill>
                  <bgColor theme="0"/>
                </patternFill>
              </fill>
            </x14:dxf>
          </x14:cfRule>
          <xm:sqref>C65:J65</xm:sqref>
        </x14:conditionalFormatting>
        <x14:conditionalFormatting xmlns:xm="http://schemas.microsoft.com/office/excel/2006/main">
          <x14:cfRule type="expression" priority="142" id="{CF8FCC73-C03D-4FE5-8362-76291D9549C7}">
            <xm:f>NOT(Projektgrundlagen!$I$23)</xm:f>
            <x14:dxf>
              <font>
                <strike/>
                <color theme="0" tint="-0.14996795556505021"/>
              </font>
              <fill>
                <patternFill>
                  <bgColor theme="0"/>
                </patternFill>
              </fill>
            </x14:dxf>
          </x14:cfRule>
          <xm:sqref>C114:J114</xm:sqref>
        </x14:conditionalFormatting>
        <x14:conditionalFormatting xmlns:xm="http://schemas.microsoft.com/office/excel/2006/main">
          <x14:cfRule type="expression" priority="136" id="{D7B1D6B2-A536-453B-A127-D367AA8BE121}">
            <xm:f>NOT(Projektgrundlagen!$I$23)</xm:f>
            <x14:dxf>
              <font>
                <strike/>
                <color theme="0" tint="-0.14996795556505021"/>
              </font>
              <fill>
                <patternFill>
                  <bgColor theme="0"/>
                </patternFill>
              </fill>
            </x14:dxf>
          </x14:cfRule>
          <xm:sqref>C125:J125</xm:sqref>
        </x14:conditionalFormatting>
        <x14:conditionalFormatting xmlns:xm="http://schemas.microsoft.com/office/excel/2006/main">
          <x14:cfRule type="expression" priority="53" id="{8F9D6DEB-B979-4DE0-A91F-2ACE359AA6AD}">
            <xm:f>NOT(Projektgrundlagen!$I$23)</xm:f>
            <x14:dxf>
              <font>
                <strike/>
                <color theme="0" tint="-0.14996795556505021"/>
              </font>
              <fill>
                <patternFill>
                  <bgColor theme="0"/>
                </patternFill>
              </fill>
            </x14:dxf>
          </x14:cfRule>
          <xm:sqref>H79:J90</xm:sqref>
        </x14:conditionalFormatting>
        <x14:conditionalFormatting xmlns:xm="http://schemas.microsoft.com/office/excel/2006/main">
          <x14:cfRule type="expression" priority="17" id="{639F6FAB-2BFB-4D92-9849-F2DBC1F3EAC6}">
            <xm:f>NOT(Projektgrundlagen!$I$23)</xm:f>
            <x14:dxf>
              <font>
                <strike/>
                <color theme="0" tint="-0.14996795556505021"/>
              </font>
              <fill>
                <patternFill>
                  <bgColor theme="0"/>
                </patternFill>
              </fill>
            </x14:dxf>
          </x14:cfRule>
          <xm:sqref>H133:J152</xm:sqref>
        </x14:conditionalFormatting>
        <x14:conditionalFormatting xmlns:xm="http://schemas.microsoft.com/office/excel/2006/main">
          <x14:cfRule type="expression" priority="22" id="{5CD04F5C-6012-4D21-916A-43C2101C5CB0}">
            <xm:f>NOT(Projektgrundlagen!$I$23)</xm:f>
            <x14:dxf>
              <font>
                <strike/>
                <color theme="0" tint="-0.14996795556505021"/>
              </font>
              <fill>
                <patternFill>
                  <bgColor theme="0"/>
                </patternFill>
              </fill>
            </x14:dxf>
          </x14:cfRule>
          <xm:sqref>H154:J155</xm:sqref>
        </x14:conditionalFormatting>
        <x14:conditionalFormatting xmlns:xm="http://schemas.microsoft.com/office/excel/2006/main">
          <x14:cfRule type="expression" priority="215" id="{89A90B4C-61D7-4AF8-8F08-FF982FC6709B}">
            <xm:f>NOT(Projektgrundlagen!$I$23)</xm:f>
            <x14:dxf>
              <font>
                <strike/>
                <color theme="0" tint="-0.14996795556505021"/>
              </font>
              <fill>
                <patternFill>
                  <bgColor theme="0"/>
                </patternFill>
              </fill>
            </x14:dxf>
          </x14:cfRule>
          <xm:sqref>I45:J45</xm:sqref>
        </x14:conditionalFormatting>
        <x14:conditionalFormatting xmlns:xm="http://schemas.microsoft.com/office/excel/2006/main">
          <x14:cfRule type="expression" priority="179" id="{76CD3CDD-4541-4A4F-B18A-D4F76B51B3BA}">
            <xm:f>NOT(Projektgrundlagen!$I$23)</xm:f>
            <x14:dxf>
              <font>
                <strike/>
                <color theme="0" tint="-0.14996795556505021"/>
              </font>
              <fill>
                <patternFill>
                  <bgColor theme="0"/>
                </patternFill>
              </fill>
            </x14:dxf>
          </x14:cfRule>
          <xm:sqref>I64:J64</xm:sqref>
        </x14:conditionalFormatting>
        <x14:conditionalFormatting xmlns:xm="http://schemas.microsoft.com/office/excel/2006/main">
          <x14:cfRule type="expression" priority="15" id="{BEEBEBDC-1D98-4313-BA71-EE51AA62E314}">
            <xm:f>NOT(Projektgrundlagen!$I$23)</xm:f>
            <x14:dxf>
              <font>
                <strike/>
                <color theme="0" tint="-0.14996795556505021"/>
              </font>
              <fill>
                <patternFill>
                  <bgColor theme="0"/>
                </patternFill>
              </fill>
            </x14:dxf>
          </x14:cfRule>
          <xm:sqref>I156:J156</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8">
    <tabColor theme="7" tint="0.59999389629810485"/>
    <pageSetUpPr fitToPage="1"/>
  </sheetPr>
  <dimension ref="A1:O190"/>
  <sheetViews>
    <sheetView showGridLines="0" showRuler="0" zoomScaleNormal="100" zoomScaleSheetLayoutView="110" workbookViewId="0">
      <selection activeCell="F6" sqref="F6"/>
    </sheetView>
  </sheetViews>
  <sheetFormatPr baseColWidth="10" defaultColWidth="0" defaultRowHeight="16.5" zeroHeight="1"/>
  <cols>
    <col min="1" max="1" width="5.7109375" style="525" customWidth="1"/>
    <col min="2" max="2" width="3.28515625" style="99" customWidth="1"/>
    <col min="3" max="5" width="3.28515625" style="95" customWidth="1"/>
    <col min="6" max="6" width="51.7109375" style="95" customWidth="1"/>
    <col min="7" max="8" width="7.28515625" style="95" customWidth="1"/>
    <col min="9" max="9" width="12.28515625" style="95" customWidth="1"/>
    <col min="10" max="10" width="12.7109375" style="95" customWidth="1"/>
    <col min="11" max="11" width="2.7109375" style="95" customWidth="1"/>
    <col min="12" max="12" width="12.7109375" style="96" hidden="1" customWidth="1"/>
    <col min="13" max="13" width="12.7109375" style="167" hidden="1" customWidth="1"/>
    <col min="14" max="16384" width="12.7109375" style="95" hidden="1"/>
  </cols>
  <sheetData>
    <row r="1" spans="1:15"/>
    <row r="2" spans="1:15" s="1" customFormat="1" ht="16.5" customHeight="1">
      <c r="A2" s="483"/>
      <c r="B2" s="1276" t="str">
        <f>IF(Projektgrundlagen!B2="","",Projektgrundlagen!B2)</f>
        <v>Objektplanung Freianlagen</v>
      </c>
      <c r="C2" s="1276"/>
      <c r="D2" s="1276"/>
      <c r="E2" s="1276"/>
      <c r="F2" s="1277"/>
      <c r="G2" s="1415" t="str">
        <f>IF(Projektgrundlagen!F2="","",Projektgrundlagen!F2)</f>
        <v>VII.13.4</v>
      </c>
      <c r="H2" s="1370"/>
      <c r="I2" s="1370" t="s">
        <v>338</v>
      </c>
      <c r="J2" s="1371"/>
      <c r="K2" s="1463" t="s">
        <v>374</v>
      </c>
      <c r="L2" s="76" t="s">
        <v>61</v>
      </c>
      <c r="M2" s="166"/>
      <c r="O2" s="219" t="s">
        <v>171</v>
      </c>
    </row>
    <row r="3" spans="1:15" s="1" customFormat="1" ht="16.5" customHeight="1">
      <c r="A3" s="483"/>
      <c r="B3" s="1261" t="str">
        <f>IF(Projektgrundlagen!B3="","",Projektgrundlagen!B3)</f>
        <v>Landschaftspflegerische Ausführungsplanung</v>
      </c>
      <c r="C3" s="1261"/>
      <c r="D3" s="1261"/>
      <c r="E3" s="1261"/>
      <c r="F3" s="1262"/>
      <c r="G3" s="1126"/>
      <c r="H3" s="1127"/>
      <c r="I3" s="1130"/>
      <c r="J3" s="1131"/>
      <c r="K3" s="1463"/>
      <c r="L3" s="76"/>
      <c r="M3" s="166"/>
      <c r="O3" s="219"/>
    </row>
    <row r="4" spans="1:15" s="1" customFormat="1">
      <c r="A4" s="483"/>
      <c r="B4" s="1263" t="s">
        <v>485</v>
      </c>
      <c r="C4" s="1263"/>
      <c r="D4" s="1263"/>
      <c r="E4" s="1263"/>
      <c r="F4" s="1264"/>
      <c r="G4" s="1416" t="str">
        <f>IF(Projektgrundlagen!F4="","",Projektgrundlagen!F4)</f>
        <v>Vertragsnr.:</v>
      </c>
      <c r="H4" s="1417"/>
      <c r="I4" s="1412" t="str">
        <f>IF(Projektgrundlagen!G4="","",Projektgrundlagen!G4)</f>
        <v>000.780.904</v>
      </c>
      <c r="J4" s="1413"/>
      <c r="K4" s="1463"/>
      <c r="L4" s="93"/>
      <c r="M4" s="166"/>
      <c r="O4" s="1" t="str">
        <f ca="1">MID(CELL("dateiname",A2),FIND("]",CELL("dateiname",A2))+1,255)</f>
        <v>HB-C2 Grundlstg Bund</v>
      </c>
    </row>
    <row r="5" spans="1:15" s="1" customFormat="1" ht="7.5" customHeight="1">
      <c r="A5" s="483"/>
      <c r="B5" s="391"/>
      <c r="C5" s="391"/>
      <c r="D5" s="391"/>
      <c r="E5" s="391"/>
      <c r="F5" s="391"/>
      <c r="G5" s="153"/>
      <c r="H5" s="153"/>
      <c r="I5" s="200"/>
      <c r="J5" s="200"/>
      <c r="K5" s="1463"/>
      <c r="L5" s="93"/>
      <c r="M5" s="166"/>
    </row>
    <row r="6" spans="1:15" s="1" customFormat="1">
      <c r="A6" s="483"/>
      <c r="B6" s="1399" t="str">
        <f>IF(Projektgrundlagen!B6="","",Projektgrundlagen!B6)</f>
        <v>Maßnahmennr:</v>
      </c>
      <c r="C6" s="1400"/>
      <c r="D6" s="1400"/>
      <c r="E6" s="1400"/>
      <c r="F6" s="414" t="str">
        <f>IF(Projektgrundlagen!E6="","",Projektgrundlagen!E6)</f>
        <v>B21H E090060001</v>
      </c>
      <c r="G6" s="1418" t="str">
        <f>IF(Projektgrundlagen!F6="","",Projektgrundlagen!F6)</f>
        <v>Vergabenr.:</v>
      </c>
      <c r="H6" s="1418"/>
      <c r="I6" s="1378" t="str">
        <f>IF(Projektgrundlagen!G6="","",Projektgrundlagen!G6)</f>
        <v>25-131224</v>
      </c>
      <c r="J6" s="1414"/>
      <c r="K6" s="1463"/>
      <c r="L6" s="93"/>
      <c r="M6" s="166"/>
    </row>
    <row r="7" spans="1:15" s="1" customFormat="1">
      <c r="A7" s="483"/>
      <c r="B7" s="1401" t="str">
        <f>IF(Projektgrundlagen!B7="","",Projektgrundlagen!B7)</f>
        <v>Maßnahme:</v>
      </c>
      <c r="C7" s="1402"/>
      <c r="D7" s="1402"/>
      <c r="E7" s="1402"/>
      <c r="F7" s="1405" t="str">
        <f>IF(Projektgrundlagen!E7="","",Projektgrundlagen!E7)</f>
        <v>Straßenmeisterei Landshut, Neubau</v>
      </c>
      <c r="G7" s="1405"/>
      <c r="H7" s="1405"/>
      <c r="I7" s="1405"/>
      <c r="J7" s="1406"/>
      <c r="K7" s="1463"/>
      <c r="L7" s="93"/>
      <c r="M7" s="166"/>
    </row>
    <row r="8" spans="1:15" s="1" customFormat="1">
      <c r="A8" s="483"/>
      <c r="B8" s="1403" t="str">
        <f>IF(Projektgrundlagen!B8="","",Projektgrundlagen!B8)</f>
        <v/>
      </c>
      <c r="C8" s="1404"/>
      <c r="D8" s="1404"/>
      <c r="E8" s="1404"/>
      <c r="F8" s="1407" t="str">
        <f>IF(Projektgrundlagen!E8="","",Projektgrundlagen!E8)</f>
        <v/>
      </c>
      <c r="G8" s="1407"/>
      <c r="H8" s="1407"/>
      <c r="I8" s="1407"/>
      <c r="J8" s="1408"/>
      <c r="K8" s="1463"/>
      <c r="L8" s="93"/>
      <c r="M8" s="166"/>
    </row>
    <row r="9" spans="1:15" s="1" customFormat="1">
      <c r="A9" s="483"/>
      <c r="B9" s="1397" t="str">
        <f>IF(Projektgrundlagen!B9="","",Projektgrundlagen!B9)</f>
        <v>Bieter:</v>
      </c>
      <c r="C9" s="1398"/>
      <c r="D9" s="1398"/>
      <c r="E9" s="1398"/>
      <c r="F9" s="1395" t="str">
        <f>IF(Projektgrundlagen!E9="","",Projektgrundlagen!E9)</f>
        <v/>
      </c>
      <c r="G9" s="1395"/>
      <c r="H9" s="1395"/>
      <c r="I9" s="1395"/>
      <c r="J9" s="1396"/>
      <c r="K9" s="1463"/>
      <c r="L9" s="93"/>
      <c r="M9" s="166"/>
    </row>
    <row r="10" spans="1:15" s="1" customFormat="1">
      <c r="A10" s="483"/>
      <c r="B10" s="583"/>
      <c r="C10" s="583"/>
      <c r="D10" s="584"/>
      <c r="E10" s="583"/>
      <c r="F10" s="583"/>
      <c r="G10" s="583"/>
      <c r="H10" s="583"/>
      <c r="I10" s="583"/>
      <c r="J10" s="583"/>
      <c r="L10" s="93"/>
      <c r="M10" s="166"/>
    </row>
    <row r="11" spans="1:15" ht="27" customHeight="1">
      <c r="B11" s="1464" t="s">
        <v>1024</v>
      </c>
      <c r="C11" s="1464"/>
      <c r="D11" s="1464"/>
      <c r="E11" s="1464"/>
      <c r="F11" s="1464"/>
      <c r="G11" s="1464"/>
      <c r="H11" s="1465"/>
      <c r="I11" s="1079" t="s">
        <v>416</v>
      </c>
      <c r="J11" s="1080" t="s">
        <v>405</v>
      </c>
      <c r="M11" s="168"/>
    </row>
    <row r="12" spans="1:15" ht="27" customHeight="1">
      <c r="B12" s="873" t="s">
        <v>1022</v>
      </c>
      <c r="C12" s="799"/>
      <c r="D12" s="799"/>
      <c r="E12" s="799"/>
      <c r="F12" s="799"/>
      <c r="G12" s="874"/>
      <c r="H12" s="875" t="str">
        <f>IF(Projektgrundlagen!I24,"","Grundleistungen Hochbau Bund sind nicht Teil dieser Honorarermittlung!")</f>
        <v>Grundleistungen Hochbau Bund sind nicht Teil dieser Honorarermittlung!</v>
      </c>
      <c r="I12" s="894" t="s">
        <v>298</v>
      </c>
      <c r="J12" s="895" t="s">
        <v>298</v>
      </c>
      <c r="M12" s="168"/>
    </row>
    <row r="13" spans="1:15" ht="7.5" customHeight="1">
      <c r="B13" s="868"/>
      <c r="C13" s="868"/>
      <c r="D13" s="869"/>
      <c r="E13" s="870"/>
      <c r="F13" s="870"/>
      <c r="G13" s="871"/>
      <c r="H13" s="871"/>
      <c r="I13" s="872"/>
      <c r="J13" s="872"/>
      <c r="M13" s="1063" t="s">
        <v>500</v>
      </c>
    </row>
    <row r="14" spans="1:15" ht="16.5" customHeight="1">
      <c r="A14" s="1069" t="str">
        <f>IF(COUNTIF($L$14:$L$15,TRUE)&gt;1,"è","")</f>
        <v/>
      </c>
      <c r="B14" s="259"/>
      <c r="C14" s="442"/>
      <c r="D14" s="1419" t="s">
        <v>948</v>
      </c>
      <c r="E14" s="1419"/>
      <c r="F14" s="1419"/>
      <c r="G14" s="1419"/>
      <c r="H14" s="1419"/>
      <c r="I14" s="1419"/>
      <c r="J14" s="1420"/>
      <c r="L14" s="96" t="b">
        <v>0</v>
      </c>
      <c r="M14" s="135" t="b">
        <f>IF(COUNTIF(L14:L15,TRUE)=1,TRUE,FALSE)</f>
        <v>0</v>
      </c>
      <c r="N14" s="167"/>
    </row>
    <row r="15" spans="1:15" ht="16.5" customHeight="1">
      <c r="A15" s="1069" t="str">
        <f>IF(COUNTIF($L$14:$L$15,TRUE)&gt;1,"è","")</f>
        <v/>
      </c>
      <c r="B15" s="180"/>
      <c r="C15" s="442"/>
      <c r="D15" s="1466" t="s">
        <v>949</v>
      </c>
      <c r="E15" s="1466"/>
      <c r="F15" s="1466"/>
      <c r="G15" s="1466"/>
      <c r="H15" s="1466"/>
      <c r="I15" s="1466"/>
      <c r="J15" s="1467"/>
      <c r="L15" s="96" t="b">
        <v>0</v>
      </c>
      <c r="N15" s="167"/>
    </row>
    <row r="16" spans="1:15" ht="7.5" customHeight="1">
      <c r="B16" s="179"/>
      <c r="C16" s="179"/>
      <c r="D16" s="181"/>
      <c r="E16" s="182"/>
      <c r="F16" s="182"/>
      <c r="G16" s="66"/>
      <c r="H16" s="66"/>
      <c r="I16" s="183"/>
      <c r="J16" s="183"/>
    </row>
    <row r="17" spans="1:14" s="97" customFormat="1" ht="29.1" customHeight="1">
      <c r="A17" s="545"/>
      <c r="B17" s="1439" t="s">
        <v>438</v>
      </c>
      <c r="C17" s="1440"/>
      <c r="D17" s="1440"/>
      <c r="E17" s="1440"/>
      <c r="F17" s="1440"/>
      <c r="G17" s="1440"/>
      <c r="H17" s="1440"/>
      <c r="I17" s="289"/>
      <c r="J17" s="65"/>
      <c r="L17" s="98"/>
      <c r="M17" s="170"/>
    </row>
    <row r="18" spans="1:14" ht="15.95" customHeight="1">
      <c r="B18" s="193"/>
      <c r="C18" s="1170" t="s">
        <v>254</v>
      </c>
      <c r="D18" s="1182"/>
      <c r="E18" s="1456" t="s">
        <v>439</v>
      </c>
      <c r="F18" s="1456"/>
      <c r="G18" s="1456"/>
      <c r="H18" s="425"/>
      <c r="I18" s="791">
        <v>1.5</v>
      </c>
      <c r="J18" s="434">
        <f>IF(L18,I18,0)</f>
        <v>0</v>
      </c>
      <c r="L18" s="96" t="b">
        <v>0</v>
      </c>
      <c r="N18" s="167"/>
    </row>
    <row r="19" spans="1:14" ht="15.95" customHeight="1">
      <c r="B19" s="192"/>
      <c r="C19" s="214"/>
      <c r="D19" s="689"/>
      <c r="E19" s="1437" t="s">
        <v>440</v>
      </c>
      <c r="F19" s="1437"/>
      <c r="G19" s="1437"/>
      <c r="H19" s="213"/>
      <c r="I19" s="790"/>
      <c r="J19" s="284"/>
      <c r="N19" s="167"/>
    </row>
    <row r="20" spans="1:14" ht="15.95" customHeight="1">
      <c r="B20" s="193"/>
      <c r="C20" s="1170" t="s">
        <v>257</v>
      </c>
      <c r="D20" s="1171"/>
      <c r="E20" s="1456" t="s">
        <v>442</v>
      </c>
      <c r="F20" s="1456"/>
      <c r="G20" s="1456"/>
      <c r="H20" s="425"/>
      <c r="I20" s="791">
        <v>0.2</v>
      </c>
      <c r="J20" s="434">
        <f>IF(L20,I20,0)</f>
        <v>0</v>
      </c>
      <c r="L20" s="96" t="b">
        <v>0</v>
      </c>
      <c r="N20" s="167"/>
    </row>
    <row r="21" spans="1:14" ht="15.95" customHeight="1">
      <c r="B21" s="192"/>
      <c r="C21" s="214"/>
      <c r="D21" s="689"/>
      <c r="E21" s="1437"/>
      <c r="F21" s="1437"/>
      <c r="G21" s="1437"/>
      <c r="H21" s="213"/>
      <c r="I21" s="790"/>
      <c r="J21" s="284"/>
      <c r="N21" s="167"/>
    </row>
    <row r="22" spans="1:14" ht="15.95" customHeight="1">
      <c r="B22" s="193"/>
      <c r="C22" s="1170" t="s">
        <v>258</v>
      </c>
      <c r="D22" s="1171"/>
      <c r="E22" s="1456" t="s">
        <v>964</v>
      </c>
      <c r="F22" s="1456"/>
      <c r="G22" s="1456"/>
      <c r="H22" s="425"/>
      <c r="I22" s="791">
        <v>0.5</v>
      </c>
      <c r="J22" s="434">
        <f>IF(L22,I22,0)</f>
        <v>0</v>
      </c>
      <c r="L22" s="96" t="b">
        <v>0</v>
      </c>
      <c r="N22" s="167"/>
    </row>
    <row r="23" spans="1:14" ht="15.95" customHeight="1">
      <c r="B23" s="192"/>
      <c r="C23" s="214"/>
      <c r="D23" s="689"/>
      <c r="E23" s="1437"/>
      <c r="F23" s="1437"/>
      <c r="G23" s="1437"/>
      <c r="H23" s="213"/>
      <c r="I23" s="790"/>
      <c r="J23" s="284"/>
      <c r="N23" s="167"/>
    </row>
    <row r="24" spans="1:14" ht="15.95" customHeight="1">
      <c r="B24" s="193"/>
      <c r="C24" s="1170" t="s">
        <v>259</v>
      </c>
      <c r="D24" s="1171"/>
      <c r="E24" s="1456" t="s">
        <v>549</v>
      </c>
      <c r="F24" s="1456"/>
      <c r="G24" s="1456"/>
      <c r="H24" s="425"/>
      <c r="I24" s="791">
        <v>0.5</v>
      </c>
      <c r="J24" s="434">
        <f>IF(L24,I24,0)</f>
        <v>0</v>
      </c>
      <c r="L24" s="96" t="b">
        <v>0</v>
      </c>
      <c r="N24" s="167"/>
    </row>
    <row r="25" spans="1:14" ht="15.95" customHeight="1">
      <c r="B25" s="192"/>
      <c r="C25" s="214"/>
      <c r="D25" s="689"/>
      <c r="E25" s="1437" t="s">
        <v>965</v>
      </c>
      <c r="F25" s="1437"/>
      <c r="G25" s="1437"/>
      <c r="H25" s="213"/>
      <c r="I25" s="790"/>
      <c r="J25" s="284"/>
      <c r="N25" s="167"/>
    </row>
    <row r="26" spans="1:14" ht="15.95" customHeight="1">
      <c r="B26" s="193"/>
      <c r="C26" s="1170" t="s">
        <v>260</v>
      </c>
      <c r="D26" s="1171"/>
      <c r="E26" s="1456" t="s">
        <v>443</v>
      </c>
      <c r="F26" s="1456"/>
      <c r="G26" s="1456"/>
      <c r="H26" s="425"/>
      <c r="I26" s="791">
        <v>0.3</v>
      </c>
      <c r="J26" s="434">
        <f>IF(L26,I26,0)</f>
        <v>0</v>
      </c>
      <c r="L26" s="96" t="b">
        <v>0</v>
      </c>
      <c r="N26" s="167"/>
    </row>
    <row r="27" spans="1:14" ht="15.95" customHeight="1" thickBot="1">
      <c r="B27" s="192"/>
      <c r="C27" s="214"/>
      <c r="D27" s="689"/>
      <c r="E27" s="1437"/>
      <c r="F27" s="1437"/>
      <c r="G27" s="1437"/>
      <c r="H27" s="213"/>
      <c r="I27" s="790"/>
      <c r="J27" s="284"/>
      <c r="N27" s="167"/>
    </row>
    <row r="28" spans="1:14" ht="29.1" customHeight="1" thickBot="1">
      <c r="B28" s="1447" t="s">
        <v>960</v>
      </c>
      <c r="C28" s="1448"/>
      <c r="D28" s="1448"/>
      <c r="E28" s="1448"/>
      <c r="F28" s="1448" t="s">
        <v>255</v>
      </c>
      <c r="G28" s="1448"/>
      <c r="H28" s="1448"/>
      <c r="I28" s="551">
        <f>IF(Projektgrundlagen!$I$24,SUM(I18:I27),0)</f>
        <v>0</v>
      </c>
      <c r="J28" s="552">
        <f>IF(Projektgrundlagen!$I$24,SUMIF(L18:L27,TRUE,J18:J27),0)</f>
        <v>0</v>
      </c>
    </row>
    <row r="29" spans="1:14" ht="7.5" customHeight="1">
      <c r="B29" s="258"/>
      <c r="C29" s="195"/>
      <c r="D29" s="32"/>
      <c r="E29" s="32"/>
      <c r="F29" s="34"/>
      <c r="G29" s="32"/>
      <c r="H29" s="37"/>
      <c r="I29" s="288"/>
      <c r="J29" s="178"/>
    </row>
    <row r="30" spans="1:14" s="97" customFormat="1" ht="29.1" customHeight="1">
      <c r="A30" s="545"/>
      <c r="B30" s="1439" t="s">
        <v>245</v>
      </c>
      <c r="C30" s="1440"/>
      <c r="D30" s="1440"/>
      <c r="E30" s="1440"/>
      <c r="F30" s="1440"/>
      <c r="G30" s="1440"/>
      <c r="H30" s="1440"/>
      <c r="I30" s="289"/>
      <c r="J30" s="65"/>
      <c r="L30" s="98"/>
      <c r="M30" s="170"/>
    </row>
    <row r="31" spans="1:14" ht="15.95" customHeight="1">
      <c r="B31" s="193"/>
      <c r="C31" s="1183" t="s">
        <v>254</v>
      </c>
      <c r="D31" s="1166"/>
      <c r="E31" s="1438" t="s">
        <v>990</v>
      </c>
      <c r="F31" s="1438"/>
      <c r="G31" s="1438"/>
      <c r="H31" s="216"/>
      <c r="I31" s="789">
        <v>0.5</v>
      </c>
      <c r="J31" s="434">
        <f>IF(L31,I31,0)</f>
        <v>0</v>
      </c>
      <c r="L31" s="96" t="b">
        <v>0</v>
      </c>
    </row>
    <row r="32" spans="1:14" ht="15.95" customHeight="1">
      <c r="B32" s="192"/>
      <c r="C32" s="214"/>
      <c r="D32" s="689"/>
      <c r="E32" s="1437" t="s">
        <v>553</v>
      </c>
      <c r="F32" s="1437"/>
      <c r="G32" s="1437"/>
      <c r="H32" s="213"/>
      <c r="I32" s="790"/>
      <c r="J32" s="284"/>
      <c r="N32" s="167"/>
    </row>
    <row r="33" spans="2:14" ht="15.95" customHeight="1">
      <c r="B33" s="193"/>
      <c r="C33" s="1170" t="s">
        <v>257</v>
      </c>
      <c r="D33" s="1171"/>
      <c r="E33" s="1436" t="s">
        <v>651</v>
      </c>
      <c r="F33" s="1436"/>
      <c r="G33" s="1436"/>
      <c r="H33" s="425"/>
      <c r="I33" s="791">
        <v>0.25</v>
      </c>
      <c r="J33" s="434">
        <f>IF(L33,I33,0)</f>
        <v>0</v>
      </c>
      <c r="L33" s="96" t="b">
        <v>0</v>
      </c>
      <c r="N33" s="167"/>
    </row>
    <row r="34" spans="2:14" ht="15.95" customHeight="1">
      <c r="B34" s="192"/>
      <c r="C34" s="214"/>
      <c r="D34" s="689"/>
      <c r="E34" s="1437" t="s">
        <v>652</v>
      </c>
      <c r="F34" s="1437"/>
      <c r="G34" s="1437"/>
      <c r="H34" s="213"/>
      <c r="I34" s="790"/>
      <c r="J34" s="284"/>
      <c r="N34" s="167"/>
    </row>
    <row r="35" spans="2:14" ht="15.95" customHeight="1">
      <c r="B35" s="193"/>
      <c r="C35" s="1170" t="s">
        <v>258</v>
      </c>
      <c r="D35" s="1171"/>
      <c r="E35" s="1436" t="s">
        <v>653</v>
      </c>
      <c r="F35" s="1436"/>
      <c r="G35" s="1436"/>
      <c r="H35" s="425"/>
      <c r="I35" s="791">
        <v>1</v>
      </c>
      <c r="J35" s="434">
        <f>IF(L35,I35,0)</f>
        <v>0</v>
      </c>
      <c r="L35" s="96" t="b">
        <v>0</v>
      </c>
      <c r="N35" s="167"/>
    </row>
    <row r="36" spans="2:14" ht="15.95" customHeight="1">
      <c r="B36" s="192"/>
      <c r="C36" s="214"/>
      <c r="D36" s="689"/>
      <c r="E36" s="1437" t="s">
        <v>1095</v>
      </c>
      <c r="F36" s="1437"/>
      <c r="G36" s="1437"/>
      <c r="H36" s="213"/>
      <c r="I36" s="790"/>
      <c r="J36" s="284"/>
      <c r="N36" s="167"/>
    </row>
    <row r="37" spans="2:14" ht="15.95" customHeight="1">
      <c r="B37" s="193"/>
      <c r="C37" s="1170" t="s">
        <v>259</v>
      </c>
      <c r="D37" s="1171"/>
      <c r="E37" s="1436" t="s">
        <v>654</v>
      </c>
      <c r="F37" s="1436"/>
      <c r="G37" s="1436"/>
      <c r="H37" s="425"/>
      <c r="I37" s="791">
        <v>4.25</v>
      </c>
      <c r="J37" s="434">
        <f>IF(L37,I37,0)</f>
        <v>0</v>
      </c>
      <c r="L37" s="96" t="b">
        <v>0</v>
      </c>
    </row>
    <row r="38" spans="2:14" ht="132.94999999999999" customHeight="1">
      <c r="B38" s="192"/>
      <c r="C38" s="214"/>
      <c r="D38" s="689"/>
      <c r="E38" s="1437" t="s">
        <v>655</v>
      </c>
      <c r="F38" s="1437"/>
      <c r="G38" s="1437"/>
      <c r="H38" s="213"/>
      <c r="I38" s="790"/>
      <c r="J38" s="284"/>
    </row>
    <row r="39" spans="2:14" ht="15.95" customHeight="1">
      <c r="B39" s="193"/>
      <c r="C39" s="1170" t="s">
        <v>260</v>
      </c>
      <c r="D39" s="1171"/>
      <c r="E39" s="1436" t="s">
        <v>656</v>
      </c>
      <c r="F39" s="1436"/>
      <c r="G39" s="1436"/>
      <c r="H39" s="425"/>
      <c r="I39" s="791">
        <v>2.75</v>
      </c>
      <c r="J39" s="434">
        <f>IF(L39,I39,0)</f>
        <v>0</v>
      </c>
      <c r="L39" s="96" t="b">
        <v>0</v>
      </c>
    </row>
    <row r="40" spans="2:14" ht="15.95" customHeight="1">
      <c r="B40" s="192"/>
      <c r="C40" s="214"/>
      <c r="D40" s="689"/>
      <c r="E40" s="1437" t="s">
        <v>561</v>
      </c>
      <c r="F40" s="1437"/>
      <c r="G40" s="1437"/>
      <c r="H40" s="213"/>
      <c r="I40" s="790"/>
      <c r="J40" s="284"/>
      <c r="N40" s="167"/>
    </row>
    <row r="41" spans="2:14" ht="15.95" customHeight="1">
      <c r="B41" s="193"/>
      <c r="C41" s="1170" t="s">
        <v>261</v>
      </c>
      <c r="D41" s="1171"/>
      <c r="E41" s="1436" t="s">
        <v>1127</v>
      </c>
      <c r="F41" s="1436"/>
      <c r="G41" s="1436"/>
      <c r="H41" s="425"/>
      <c r="I41" s="791">
        <v>1</v>
      </c>
      <c r="J41" s="434">
        <f>IF(L41,I41,0)</f>
        <v>0</v>
      </c>
      <c r="L41" s="96" t="b">
        <v>0</v>
      </c>
    </row>
    <row r="42" spans="2:14" ht="42" customHeight="1">
      <c r="B42" s="192"/>
      <c r="C42" s="214"/>
      <c r="D42" s="689"/>
      <c r="E42" s="1437" t="s">
        <v>1128</v>
      </c>
      <c r="F42" s="1437"/>
      <c r="G42" s="1437"/>
      <c r="H42" s="213"/>
      <c r="I42" s="790"/>
      <c r="J42" s="284"/>
      <c r="N42" s="167"/>
    </row>
    <row r="43" spans="2:14" ht="15.95" customHeight="1">
      <c r="B43" s="193"/>
      <c r="C43" s="1170" t="s">
        <v>262</v>
      </c>
      <c r="D43" s="1171"/>
      <c r="E43" s="1436" t="s">
        <v>657</v>
      </c>
      <c r="F43" s="1436"/>
      <c r="G43" s="1436"/>
      <c r="H43" s="425"/>
      <c r="I43" s="791">
        <v>0.25</v>
      </c>
      <c r="J43" s="434">
        <f>IF(L43,I43,0)</f>
        <v>0</v>
      </c>
      <c r="L43" s="96" t="b">
        <v>0</v>
      </c>
    </row>
    <row r="44" spans="2:14" ht="15.95" customHeight="1">
      <c r="B44" s="192"/>
      <c r="C44" s="214"/>
      <c r="D44" s="689"/>
      <c r="E44" s="1437" t="s">
        <v>971</v>
      </c>
      <c r="F44" s="1437"/>
      <c r="G44" s="1437"/>
      <c r="H44" s="213"/>
      <c r="I44" s="790"/>
      <c r="J44" s="284"/>
      <c r="N44" s="167"/>
    </row>
    <row r="45" spans="2:14" ht="15.95" customHeight="1">
      <c r="B45" s="212"/>
      <c r="C45" s="423"/>
      <c r="D45" s="690"/>
      <c r="E45" s="1445" t="s">
        <v>418</v>
      </c>
      <c r="F45" s="1445"/>
      <c r="G45" s="422"/>
      <c r="H45" s="422"/>
      <c r="I45" s="794"/>
      <c r="J45" s="433"/>
      <c r="N45" s="167"/>
    </row>
    <row r="46" spans="2:14" ht="15.95" customHeight="1">
      <c r="B46" s="431"/>
      <c r="C46" s="1175"/>
      <c r="D46" s="1184"/>
      <c r="E46" s="787" t="s">
        <v>972</v>
      </c>
      <c r="F46" s="787"/>
      <c r="G46" s="787"/>
      <c r="H46" s="787"/>
      <c r="I46" s="793"/>
      <c r="J46" s="434">
        <f>IF(L46,IF(AND($L$14,$M$14),I46+3,I46),0)</f>
        <v>0</v>
      </c>
      <c r="L46" s="96" t="b">
        <f>L14</f>
        <v>0</v>
      </c>
    </row>
    <row r="47" spans="2:14" ht="15.95" customHeight="1" thickBot="1">
      <c r="B47" s="215"/>
      <c r="C47" s="423"/>
      <c r="D47" s="691"/>
      <c r="E47" s="1445"/>
      <c r="F47" s="1445"/>
      <c r="G47" s="422"/>
      <c r="H47" s="422"/>
      <c r="I47" s="786"/>
      <c r="J47" s="284"/>
    </row>
    <row r="48" spans="2:14" ht="29.1" customHeight="1" thickBot="1">
      <c r="B48" s="1447" t="s">
        <v>650</v>
      </c>
      <c r="C48" s="1448"/>
      <c r="D48" s="1448"/>
      <c r="E48" s="1448"/>
      <c r="F48" s="1448"/>
      <c r="G48" s="1448"/>
      <c r="H48" s="1448"/>
      <c r="I48" s="551">
        <f>IF(Projektgrundlagen!$I$24,SUM(I31:I44),0)</f>
        <v>0</v>
      </c>
      <c r="J48" s="552">
        <f>IF(Projektgrundlagen!$I$24,SUMIF(L31:L47,TRUE,J31:J47),0)</f>
        <v>0</v>
      </c>
    </row>
    <row r="49" spans="2:12" ht="7.5" customHeight="1">
      <c r="B49" s="900"/>
      <c r="C49" s="906"/>
      <c r="D49" s="902"/>
      <c r="E49" s="902"/>
      <c r="F49" s="907"/>
      <c r="G49" s="908"/>
      <c r="H49" s="186"/>
      <c r="I49" s="909"/>
      <c r="J49" s="178"/>
    </row>
    <row r="50" spans="2:12" ht="29.1" customHeight="1">
      <c r="B50" s="1439" t="s">
        <v>191</v>
      </c>
      <c r="C50" s="1440"/>
      <c r="D50" s="1440"/>
      <c r="E50" s="1440"/>
      <c r="F50" s="1440"/>
      <c r="G50" s="1440"/>
      <c r="H50" s="1440"/>
      <c r="I50" s="548"/>
      <c r="J50" s="549"/>
    </row>
    <row r="51" spans="2:12" ht="15.95" customHeight="1">
      <c r="B51" s="193"/>
      <c r="C51" s="1170" t="s">
        <v>254</v>
      </c>
      <c r="D51" s="1166"/>
      <c r="E51" s="1438" t="s">
        <v>659</v>
      </c>
      <c r="F51" s="1438"/>
      <c r="G51" s="1438"/>
      <c r="H51" s="425"/>
      <c r="I51" s="789">
        <v>6.75</v>
      </c>
      <c r="J51" s="434">
        <f>IF(L51,I51,0)</f>
        <v>0</v>
      </c>
      <c r="L51" s="96" t="b">
        <v>0</v>
      </c>
    </row>
    <row r="52" spans="2:12" ht="68.099999999999994" customHeight="1">
      <c r="B52" s="211"/>
      <c r="C52" s="423"/>
      <c r="D52" s="689"/>
      <c r="E52" s="1435" t="s">
        <v>660</v>
      </c>
      <c r="F52" s="1435"/>
      <c r="G52" s="1435"/>
      <c r="H52" s="422"/>
      <c r="I52" s="794"/>
      <c r="J52" s="433"/>
    </row>
    <row r="53" spans="2:12" ht="15.95" customHeight="1">
      <c r="B53" s="193"/>
      <c r="C53" s="1170" t="s">
        <v>257</v>
      </c>
      <c r="D53" s="1171"/>
      <c r="E53" s="1436" t="s">
        <v>661</v>
      </c>
      <c r="F53" s="1436"/>
      <c r="G53" s="1436"/>
      <c r="H53" s="425"/>
      <c r="I53" s="791">
        <v>0.5</v>
      </c>
      <c r="J53" s="434">
        <f>IF(L53,I53,0)</f>
        <v>0</v>
      </c>
      <c r="L53" s="96" t="b">
        <v>0</v>
      </c>
    </row>
    <row r="54" spans="2:12" ht="15.95" customHeight="1">
      <c r="B54" s="211"/>
      <c r="C54" s="423"/>
      <c r="D54" s="689"/>
      <c r="E54" s="1435" t="s">
        <v>662</v>
      </c>
      <c r="F54" s="1435"/>
      <c r="G54" s="1435"/>
      <c r="H54" s="422"/>
      <c r="I54" s="794"/>
      <c r="J54" s="433"/>
    </row>
    <row r="55" spans="2:12" ht="15.95" customHeight="1">
      <c r="B55" s="193"/>
      <c r="C55" s="1170" t="s">
        <v>258</v>
      </c>
      <c r="D55" s="1171"/>
      <c r="E55" s="1436" t="s">
        <v>1110</v>
      </c>
      <c r="F55" s="1436"/>
      <c r="G55" s="1436"/>
      <c r="H55" s="425"/>
      <c r="I55" s="791">
        <v>5.5</v>
      </c>
      <c r="J55" s="434">
        <f>IF(L55,I55,0)</f>
        <v>0</v>
      </c>
      <c r="L55" s="96" t="b">
        <v>0</v>
      </c>
    </row>
    <row r="56" spans="2:12" ht="68.099999999999994" customHeight="1">
      <c r="B56" s="211"/>
      <c r="C56" s="423"/>
      <c r="D56" s="689"/>
      <c r="E56" s="1435" t="s">
        <v>1109</v>
      </c>
      <c r="F56" s="1435"/>
      <c r="G56" s="1435"/>
      <c r="H56" s="422"/>
      <c r="I56" s="794"/>
      <c r="J56" s="433"/>
    </row>
    <row r="57" spans="2:12" ht="15.95" customHeight="1">
      <c r="B57" s="193"/>
      <c r="C57" s="1170" t="s">
        <v>259</v>
      </c>
      <c r="D57" s="1171"/>
      <c r="E57" s="1436" t="s">
        <v>572</v>
      </c>
      <c r="F57" s="1436"/>
      <c r="G57" s="1436"/>
      <c r="H57" s="425"/>
      <c r="I57" s="791">
        <v>1</v>
      </c>
      <c r="J57" s="434">
        <f>IF(L57,I57,0)</f>
        <v>0</v>
      </c>
      <c r="L57" s="96" t="b">
        <v>0</v>
      </c>
    </row>
    <row r="58" spans="2:12" ht="42" customHeight="1">
      <c r="B58" s="192"/>
      <c r="C58" s="214"/>
      <c r="D58" s="689"/>
      <c r="E58" s="1437" t="s">
        <v>1096</v>
      </c>
      <c r="F58" s="1437"/>
      <c r="G58" s="1437"/>
      <c r="H58" s="213"/>
      <c r="I58" s="790"/>
      <c r="J58" s="284"/>
    </row>
    <row r="59" spans="2:12" ht="15.95" customHeight="1">
      <c r="B59" s="193"/>
      <c r="C59" s="1170" t="s">
        <v>260</v>
      </c>
      <c r="D59" s="1171"/>
      <c r="E59" s="1436" t="s">
        <v>1088</v>
      </c>
      <c r="F59" s="1436"/>
      <c r="G59" s="1436"/>
      <c r="H59" s="425"/>
      <c r="I59" s="791">
        <v>1.5</v>
      </c>
      <c r="J59" s="434">
        <f>IF(L59,I59,0)</f>
        <v>0</v>
      </c>
      <c r="L59" s="96" t="b">
        <v>0</v>
      </c>
    </row>
    <row r="60" spans="2:12" ht="42" customHeight="1">
      <c r="B60" s="211"/>
      <c r="C60" s="423"/>
      <c r="D60" s="690"/>
      <c r="E60" s="1435" t="s">
        <v>1111</v>
      </c>
      <c r="F60" s="1435"/>
      <c r="G60" s="1435"/>
      <c r="H60" s="422"/>
      <c r="I60" s="794"/>
      <c r="J60" s="433"/>
    </row>
    <row r="61" spans="2:12" ht="15.95" customHeight="1">
      <c r="B61" s="193"/>
      <c r="C61" s="1170" t="s">
        <v>261</v>
      </c>
      <c r="D61" s="1182"/>
      <c r="E61" s="1436" t="s">
        <v>663</v>
      </c>
      <c r="F61" s="1436"/>
      <c r="G61" s="1436"/>
      <c r="H61" s="425"/>
      <c r="I61" s="791">
        <v>0.25</v>
      </c>
      <c r="J61" s="434">
        <f>IF(L61,I61,0)</f>
        <v>0</v>
      </c>
      <c r="L61" s="96" t="b">
        <v>0</v>
      </c>
    </row>
    <row r="62" spans="2:12" ht="29.1" customHeight="1">
      <c r="B62" s="211"/>
      <c r="C62" s="423"/>
      <c r="D62" s="690"/>
      <c r="E62" s="1435" t="s">
        <v>664</v>
      </c>
      <c r="F62" s="1435"/>
      <c r="G62" s="1435"/>
      <c r="H62" s="422"/>
      <c r="I62" s="794"/>
      <c r="J62" s="433"/>
    </row>
    <row r="63" spans="2:12" ht="15.95" customHeight="1">
      <c r="B63" s="193"/>
      <c r="C63" s="1170" t="s">
        <v>262</v>
      </c>
      <c r="D63" s="1182"/>
      <c r="E63" s="1436" t="s">
        <v>665</v>
      </c>
      <c r="F63" s="1436"/>
      <c r="G63" s="1436"/>
      <c r="H63" s="425"/>
      <c r="I63" s="791">
        <v>0.5</v>
      </c>
      <c r="J63" s="434">
        <f>IF(L63,I63,0)</f>
        <v>0</v>
      </c>
      <c r="L63" s="96" t="b">
        <v>0</v>
      </c>
    </row>
    <row r="64" spans="2:12" ht="29.1" customHeight="1">
      <c r="B64" s="192"/>
      <c r="C64" s="214"/>
      <c r="D64" s="689"/>
      <c r="E64" s="1437" t="s">
        <v>1112</v>
      </c>
      <c r="F64" s="1437"/>
      <c r="G64" s="1437"/>
      <c r="H64" s="213"/>
      <c r="I64" s="790"/>
      <c r="J64" s="284"/>
    </row>
    <row r="65" spans="1:14" ht="15.95" customHeight="1">
      <c r="B65" s="215"/>
      <c r="C65" s="214"/>
      <c r="D65" s="689"/>
      <c r="E65" s="1462" t="s">
        <v>514</v>
      </c>
      <c r="F65" s="1462"/>
      <c r="G65" s="1462"/>
      <c r="H65" s="213"/>
      <c r="I65" s="790"/>
      <c r="J65" s="284"/>
    </row>
    <row r="66" spans="1:14" ht="15.95" customHeight="1">
      <c r="B66" s="431"/>
      <c r="C66" s="1175"/>
      <c r="D66" s="1176"/>
      <c r="E66" s="787" t="s">
        <v>973</v>
      </c>
      <c r="F66" s="787"/>
      <c r="G66" s="787"/>
      <c r="H66" s="787"/>
      <c r="I66" s="795"/>
      <c r="J66" s="434">
        <f>IF(L66,IF(AND($L$15,$M$14),I66+10,I66),0)</f>
        <v>0</v>
      </c>
      <c r="L66" s="96" t="b">
        <f>L15</f>
        <v>0</v>
      </c>
    </row>
    <row r="67" spans="1:14" ht="15.95" customHeight="1" thickBot="1">
      <c r="B67" s="215"/>
      <c r="C67" s="423"/>
      <c r="D67" s="785"/>
      <c r="E67" s="1445"/>
      <c r="F67" s="1445"/>
      <c r="G67" s="422"/>
      <c r="H67" s="422"/>
      <c r="I67" s="1178"/>
      <c r="J67" s="1179"/>
    </row>
    <row r="68" spans="1:14" ht="29.1" customHeight="1" thickBot="1">
      <c r="B68" s="1447" t="s">
        <v>658</v>
      </c>
      <c r="C68" s="1448"/>
      <c r="D68" s="1448"/>
      <c r="E68" s="1448"/>
      <c r="F68" s="1448"/>
      <c r="G68" s="1448"/>
      <c r="H68" s="1449"/>
      <c r="I68" s="551">
        <f>IF(Projektgrundlagen!$I$24,SUM(I51:I64),0)</f>
        <v>0</v>
      </c>
      <c r="J68" s="552">
        <f>IF(Projektgrundlagen!$I$24,SUMIF(L51:L67,TRUE,J51:J67),0)</f>
        <v>0</v>
      </c>
    </row>
    <row r="69" spans="1:14" ht="7.5" customHeight="1">
      <c r="B69" s="900"/>
      <c r="C69" s="906"/>
      <c r="D69" s="908"/>
      <c r="E69" s="908"/>
      <c r="F69" s="908"/>
      <c r="G69" s="908"/>
      <c r="H69" s="186"/>
      <c r="I69" s="910"/>
      <c r="J69" s="178"/>
    </row>
    <row r="70" spans="1:14" ht="30" customHeight="1">
      <c r="B70" s="1439" t="s">
        <v>192</v>
      </c>
      <c r="C70" s="1440"/>
      <c r="D70" s="1440"/>
      <c r="E70" s="1440"/>
      <c r="F70" s="1440"/>
      <c r="G70" s="1440"/>
      <c r="H70" s="1440"/>
      <c r="I70" s="548"/>
      <c r="J70" s="549"/>
    </row>
    <row r="71" spans="1:14" ht="15.95" customHeight="1">
      <c r="B71" s="193"/>
      <c r="C71" s="1183" t="s">
        <v>254</v>
      </c>
      <c r="D71" s="1166"/>
      <c r="E71" s="1438" t="s">
        <v>577</v>
      </c>
      <c r="F71" s="1438"/>
      <c r="G71" s="1438"/>
      <c r="H71" s="216"/>
      <c r="I71" s="789">
        <v>3.65</v>
      </c>
      <c r="J71" s="435">
        <f>IF(L71,I71,0)</f>
        <v>0</v>
      </c>
      <c r="L71" s="96" t="b">
        <v>0</v>
      </c>
    </row>
    <row r="72" spans="1:14" ht="68.099999999999994" customHeight="1">
      <c r="B72" s="192"/>
      <c r="C72" s="214"/>
      <c r="D72" s="689"/>
      <c r="E72" s="1437" t="s">
        <v>1126</v>
      </c>
      <c r="F72" s="1437"/>
      <c r="G72" s="1437"/>
      <c r="H72" s="213"/>
      <c r="I72" s="790"/>
      <c r="J72" s="284"/>
    </row>
    <row r="73" spans="1:14" ht="15.95" customHeight="1">
      <c r="B73" s="215"/>
      <c r="C73" s="214"/>
      <c r="D73" s="689"/>
      <c r="E73" s="1462" t="s">
        <v>992</v>
      </c>
      <c r="F73" s="1462"/>
      <c r="G73" s="1462"/>
      <c r="H73" s="213"/>
      <c r="I73" s="790"/>
      <c r="J73" s="284"/>
    </row>
    <row r="74" spans="1:14" ht="15.95" customHeight="1">
      <c r="B74" s="193"/>
      <c r="C74" s="1170" t="s">
        <v>257</v>
      </c>
      <c r="D74" s="1171"/>
      <c r="E74" s="1436" t="s">
        <v>667</v>
      </c>
      <c r="F74" s="1436"/>
      <c r="G74" s="1436"/>
      <c r="H74" s="425"/>
      <c r="I74" s="791">
        <v>0.1</v>
      </c>
      <c r="J74" s="434">
        <f>IF(L74,I74,0)</f>
        <v>0</v>
      </c>
      <c r="L74" s="96" t="b">
        <v>0</v>
      </c>
    </row>
    <row r="75" spans="1:14" ht="15.95" customHeight="1">
      <c r="B75" s="192"/>
      <c r="C75" s="214"/>
      <c r="D75" s="689"/>
      <c r="E75" s="1437" t="s">
        <v>578</v>
      </c>
      <c r="F75" s="1437"/>
      <c r="G75" s="1437"/>
      <c r="H75" s="213"/>
      <c r="I75" s="790"/>
      <c r="J75" s="284"/>
    </row>
    <row r="76" spans="1:14" ht="15.95" customHeight="1">
      <c r="B76" s="193"/>
      <c r="C76" s="1170" t="s">
        <v>258</v>
      </c>
      <c r="D76" s="1171"/>
      <c r="E76" s="1436" t="s">
        <v>668</v>
      </c>
      <c r="F76" s="1436"/>
      <c r="G76" s="1436"/>
      <c r="H76" s="425"/>
      <c r="I76" s="791">
        <v>0.25</v>
      </c>
      <c r="J76" s="434">
        <f>IF(L76,I76,0)</f>
        <v>0</v>
      </c>
      <c r="L76" s="96" t="b">
        <v>0</v>
      </c>
    </row>
    <row r="77" spans="1:14" ht="15.95" customHeight="1" thickBot="1">
      <c r="B77" s="211"/>
      <c r="C77" s="423"/>
      <c r="D77" s="690"/>
      <c r="E77" s="1435" t="s">
        <v>669</v>
      </c>
      <c r="F77" s="1435"/>
      <c r="G77" s="1435"/>
      <c r="H77" s="422"/>
      <c r="I77" s="794"/>
      <c r="J77" s="433"/>
    </row>
    <row r="78" spans="1:14" s="167" customFormat="1" ht="29.1" customHeight="1" thickBot="1">
      <c r="A78" s="525"/>
      <c r="B78" s="1447" t="s">
        <v>666</v>
      </c>
      <c r="C78" s="1448"/>
      <c r="D78" s="1448"/>
      <c r="E78" s="1448"/>
      <c r="F78" s="1448"/>
      <c r="G78" s="1448"/>
      <c r="H78" s="1449"/>
      <c r="I78" s="551">
        <f>IF(Projektgrundlagen!$I$24,SUM(I71:I77),0)</f>
        <v>0</v>
      </c>
      <c r="J78" s="552">
        <f>IF(Projektgrundlagen!$I$24,SUMIF(L71:L77,TRUE,J71:J77),0)</f>
        <v>0</v>
      </c>
      <c r="K78" s="95"/>
      <c r="L78" s="96"/>
      <c r="N78" s="95"/>
    </row>
    <row r="79" spans="1:14" s="167" customFormat="1" ht="7.5" customHeight="1" thickBot="1">
      <c r="A79" s="525"/>
      <c r="B79" s="258"/>
      <c r="C79" s="195"/>
      <c r="D79" s="436"/>
      <c r="E79" s="194"/>
      <c r="F79" s="194"/>
      <c r="G79" s="194"/>
      <c r="H79" s="197"/>
      <c r="I79" s="288"/>
      <c r="J79" s="178"/>
      <c r="K79" s="95"/>
      <c r="L79" s="96"/>
      <c r="N79" s="95"/>
    </row>
    <row r="80" spans="1:14" s="167" customFormat="1" ht="29.1" customHeight="1" thickBot="1">
      <c r="A80" s="525"/>
      <c r="B80" s="1450" t="s">
        <v>991</v>
      </c>
      <c r="C80" s="1451"/>
      <c r="D80" s="1451"/>
      <c r="E80" s="1451"/>
      <c r="F80" s="1451"/>
      <c r="G80" s="1451"/>
      <c r="H80" s="1452"/>
      <c r="I80" s="551">
        <f>I78+I68+I48+I28</f>
        <v>0</v>
      </c>
      <c r="J80" s="558">
        <f>J78+J68+J48+J28</f>
        <v>0</v>
      </c>
      <c r="K80" s="95"/>
      <c r="L80" s="96"/>
      <c r="N80" s="95"/>
    </row>
    <row r="81" spans="1:14" s="167" customFormat="1">
      <c r="A81" s="525"/>
      <c r="B81" s="900"/>
      <c r="C81" s="906"/>
      <c r="D81" s="911"/>
      <c r="E81" s="911"/>
      <c r="F81" s="911"/>
      <c r="G81" s="911"/>
      <c r="H81" s="912"/>
      <c r="I81" s="910"/>
      <c r="J81" s="178"/>
      <c r="K81" s="95"/>
      <c r="L81" s="96"/>
      <c r="N81" s="95"/>
    </row>
    <row r="82" spans="1:14" s="167" customFormat="1" ht="29.1" customHeight="1">
      <c r="A82" s="525"/>
      <c r="B82" s="1439" t="s">
        <v>153</v>
      </c>
      <c r="C82" s="1440"/>
      <c r="D82" s="1440"/>
      <c r="E82" s="1440"/>
      <c r="F82" s="1440"/>
      <c r="G82" s="1440"/>
      <c r="H82" s="1440"/>
      <c r="I82" s="554"/>
      <c r="J82" s="555"/>
      <c r="K82" s="95"/>
      <c r="L82" s="96"/>
      <c r="N82" s="95"/>
    </row>
    <row r="83" spans="1:14" s="167" customFormat="1" ht="15.95" customHeight="1">
      <c r="A83" s="525"/>
      <c r="B83" s="193"/>
      <c r="C83" s="1170" t="s">
        <v>254</v>
      </c>
      <c r="D83" s="1166"/>
      <c r="E83" s="1438" t="s">
        <v>583</v>
      </c>
      <c r="F83" s="1438"/>
      <c r="G83" s="1438"/>
      <c r="H83" s="425"/>
      <c r="I83" s="789">
        <v>7.5</v>
      </c>
      <c r="J83" s="434">
        <f>IF(L83,I83,0)</f>
        <v>0</v>
      </c>
      <c r="K83" s="95"/>
      <c r="L83" s="96" t="b">
        <v>0</v>
      </c>
      <c r="N83" s="95"/>
    </row>
    <row r="84" spans="1:14" ht="29.1" customHeight="1">
      <c r="B84" s="211"/>
      <c r="C84" s="423"/>
      <c r="D84" s="690"/>
      <c r="E84" s="1435" t="s">
        <v>584</v>
      </c>
      <c r="F84" s="1435"/>
      <c r="G84" s="1435"/>
      <c r="H84" s="422"/>
      <c r="I84" s="794"/>
      <c r="J84" s="433"/>
    </row>
    <row r="85" spans="1:14" ht="15.95" customHeight="1">
      <c r="B85" s="193"/>
      <c r="C85" s="1170" t="s">
        <v>257</v>
      </c>
      <c r="D85" s="1182"/>
      <c r="E85" s="1436" t="s">
        <v>585</v>
      </c>
      <c r="F85" s="1436"/>
      <c r="G85" s="1436"/>
      <c r="H85" s="425"/>
      <c r="I85" s="791">
        <v>7.5</v>
      </c>
      <c r="J85" s="434">
        <f>IF(L85,I85,0)</f>
        <v>0</v>
      </c>
      <c r="L85" s="96" t="b">
        <v>0</v>
      </c>
    </row>
    <row r="86" spans="1:14" ht="29.1" customHeight="1">
      <c r="B86" s="211"/>
      <c r="C86" s="423"/>
      <c r="D86" s="690"/>
      <c r="E86" s="1435" t="s">
        <v>586</v>
      </c>
      <c r="F86" s="1435"/>
      <c r="G86" s="1435"/>
      <c r="H86" s="422"/>
      <c r="I86" s="794"/>
      <c r="J86" s="433"/>
    </row>
    <row r="87" spans="1:14" ht="15.95" customHeight="1">
      <c r="B87" s="193"/>
      <c r="C87" s="1170" t="s">
        <v>258</v>
      </c>
      <c r="D87" s="1182"/>
      <c r="E87" s="1436" t="s">
        <v>671</v>
      </c>
      <c r="F87" s="1436"/>
      <c r="G87" s="1436"/>
      <c r="H87" s="425"/>
      <c r="I87" s="791">
        <v>1</v>
      </c>
      <c r="J87" s="434">
        <f>IF(L87,I87,0)</f>
        <v>0</v>
      </c>
      <c r="L87" s="96" t="b">
        <v>0</v>
      </c>
    </row>
    <row r="88" spans="1:14" ht="15.95" customHeight="1">
      <c r="B88" s="211"/>
      <c r="C88" s="423"/>
      <c r="D88" s="690"/>
      <c r="E88" s="1435" t="s">
        <v>349</v>
      </c>
      <c r="F88" s="1435"/>
      <c r="G88" s="1435"/>
      <c r="H88" s="422"/>
      <c r="I88" s="794"/>
      <c r="J88" s="433"/>
    </row>
    <row r="89" spans="1:14" ht="15.95" customHeight="1">
      <c r="B89" s="193"/>
      <c r="C89" s="1170" t="s">
        <v>259</v>
      </c>
      <c r="D89" s="1182"/>
      <c r="E89" s="1436" t="s">
        <v>590</v>
      </c>
      <c r="F89" s="1436"/>
      <c r="G89" s="1436"/>
      <c r="H89" s="425"/>
      <c r="I89" s="791">
        <v>8.5</v>
      </c>
      <c r="J89" s="434">
        <f>IF(L89,I89,0)</f>
        <v>0</v>
      </c>
      <c r="L89" s="96" t="b">
        <v>0</v>
      </c>
    </row>
    <row r="90" spans="1:14" ht="93.95" customHeight="1">
      <c r="B90" s="211"/>
      <c r="C90" s="214"/>
      <c r="D90" s="689"/>
      <c r="E90" s="1435" t="s">
        <v>672</v>
      </c>
      <c r="F90" s="1435"/>
      <c r="G90" s="1435"/>
      <c r="H90" s="213"/>
      <c r="I90" s="790"/>
      <c r="J90" s="433"/>
    </row>
    <row r="91" spans="1:14" ht="15.95" customHeight="1">
      <c r="B91" s="193"/>
      <c r="C91" s="1170" t="s">
        <v>260</v>
      </c>
      <c r="D91" s="1171"/>
      <c r="E91" s="1436" t="s">
        <v>592</v>
      </c>
      <c r="F91" s="1436"/>
      <c r="G91" s="1436"/>
      <c r="H91" s="425"/>
      <c r="I91" s="791">
        <v>0.25</v>
      </c>
      <c r="J91" s="434">
        <f>IF(L91,I91,0)</f>
        <v>0</v>
      </c>
      <c r="L91" s="96" t="b">
        <v>0</v>
      </c>
    </row>
    <row r="92" spans="1:14" ht="15.95" customHeight="1">
      <c r="B92" s="211"/>
      <c r="C92" s="214"/>
      <c r="D92" s="689"/>
      <c r="E92" s="1435"/>
      <c r="F92" s="1435"/>
      <c r="G92" s="1435"/>
      <c r="H92" s="213"/>
      <c r="I92" s="790"/>
      <c r="J92" s="433"/>
    </row>
    <row r="93" spans="1:14" ht="15.95" customHeight="1">
      <c r="B93" s="193"/>
      <c r="C93" s="1170" t="s">
        <v>261</v>
      </c>
      <c r="D93" s="1171"/>
      <c r="E93" s="1436" t="s">
        <v>593</v>
      </c>
      <c r="F93" s="1436"/>
      <c r="G93" s="1436"/>
      <c r="H93" s="425"/>
      <c r="I93" s="791">
        <v>0.25</v>
      </c>
      <c r="J93" s="434">
        <f>IF(L93,I93,0)</f>
        <v>0</v>
      </c>
      <c r="L93" s="96" t="b">
        <v>0</v>
      </c>
    </row>
    <row r="94" spans="1:14" ht="15.95" customHeight="1" thickBot="1">
      <c r="B94" s="211"/>
      <c r="C94" s="214"/>
      <c r="D94" s="689"/>
      <c r="E94" s="1435" t="s">
        <v>673</v>
      </c>
      <c r="F94" s="1435"/>
      <c r="G94" s="1435"/>
      <c r="H94" s="213"/>
      <c r="I94" s="790"/>
      <c r="J94" s="433"/>
    </row>
    <row r="95" spans="1:14" ht="29.1" customHeight="1" thickBot="1">
      <c r="B95" s="1447" t="s">
        <v>670</v>
      </c>
      <c r="C95" s="1448"/>
      <c r="D95" s="1448"/>
      <c r="E95" s="1448"/>
      <c r="F95" s="1448"/>
      <c r="G95" s="1448"/>
      <c r="H95" s="1449"/>
      <c r="I95" s="551">
        <f>IF(Projektgrundlagen!$I$24,SUM(I83:I94),0)</f>
        <v>0</v>
      </c>
      <c r="J95" s="552">
        <f>IF(Projektgrundlagen!$I$24,SUMIF(L83:L94,TRUE,J83:J94),0)</f>
        <v>0</v>
      </c>
    </row>
    <row r="96" spans="1:14">
      <c r="B96" s="900"/>
      <c r="C96" s="906"/>
      <c r="D96" s="911"/>
      <c r="E96" s="911"/>
      <c r="F96" s="911"/>
      <c r="G96" s="911"/>
      <c r="H96" s="912"/>
      <c r="I96" s="909"/>
      <c r="J96" s="178"/>
    </row>
    <row r="97" spans="1:13" s="100" customFormat="1" ht="29.1" customHeight="1">
      <c r="A97" s="547"/>
      <c r="B97" s="1439" t="s">
        <v>193</v>
      </c>
      <c r="C97" s="1440"/>
      <c r="D97" s="1440"/>
      <c r="E97" s="1440"/>
      <c r="F97" s="1440"/>
      <c r="G97" s="1440"/>
      <c r="H97" s="1440"/>
      <c r="I97" s="556"/>
      <c r="J97" s="557"/>
      <c r="L97" s="101"/>
      <c r="M97" s="171"/>
    </row>
    <row r="98" spans="1:13" ht="15.95" customHeight="1">
      <c r="B98" s="193"/>
      <c r="C98" s="1170" t="s">
        <v>254</v>
      </c>
      <c r="D98" s="1166"/>
      <c r="E98" s="1438" t="s">
        <v>605</v>
      </c>
      <c r="F98" s="1438"/>
      <c r="G98" s="1438"/>
      <c r="H98" s="425"/>
      <c r="I98" s="789">
        <v>3</v>
      </c>
      <c r="J98" s="434">
        <f>IF(L98,I98,0)</f>
        <v>0</v>
      </c>
      <c r="L98" s="96" t="b">
        <v>0</v>
      </c>
    </row>
    <row r="99" spans="1:13" ht="68.099999999999994" customHeight="1">
      <c r="B99" s="211"/>
      <c r="C99" s="423"/>
      <c r="D99" s="690"/>
      <c r="E99" s="1435" t="s">
        <v>675</v>
      </c>
      <c r="F99" s="1435"/>
      <c r="G99" s="1435"/>
      <c r="H99" s="422"/>
      <c r="I99" s="794"/>
      <c r="J99" s="433"/>
    </row>
    <row r="100" spans="1:13" ht="15.95" customHeight="1">
      <c r="B100" s="193"/>
      <c r="C100" s="1170" t="s">
        <v>257</v>
      </c>
      <c r="D100" s="1182"/>
      <c r="E100" s="1436" t="s">
        <v>604</v>
      </c>
      <c r="F100" s="1436"/>
      <c r="G100" s="1436"/>
      <c r="H100" s="425"/>
      <c r="I100" s="791">
        <v>1.5</v>
      </c>
      <c r="J100" s="434">
        <f>IF(L100,I100,0)</f>
        <v>0</v>
      </c>
      <c r="L100" s="96" t="b">
        <v>0</v>
      </c>
    </row>
    <row r="101" spans="1:13" ht="42" customHeight="1">
      <c r="B101" s="211"/>
      <c r="C101" s="423"/>
      <c r="D101" s="690"/>
      <c r="E101" s="1435" t="s">
        <v>603</v>
      </c>
      <c r="F101" s="1435"/>
      <c r="G101" s="1435"/>
      <c r="H101" s="422"/>
      <c r="I101" s="794"/>
      <c r="J101" s="433"/>
    </row>
    <row r="102" spans="1:13" ht="15.95" customHeight="1">
      <c r="B102" s="193"/>
      <c r="C102" s="1170" t="s">
        <v>258</v>
      </c>
      <c r="D102" s="1182"/>
      <c r="E102" s="1436" t="s">
        <v>676</v>
      </c>
      <c r="F102" s="1436"/>
      <c r="G102" s="1436"/>
      <c r="H102" s="425"/>
      <c r="I102" s="791">
        <v>0.25</v>
      </c>
      <c r="J102" s="434">
        <f>IF(L102,I102,0)</f>
        <v>0</v>
      </c>
      <c r="L102" s="96" t="b">
        <v>0</v>
      </c>
    </row>
    <row r="103" spans="1:13" ht="42" customHeight="1">
      <c r="B103" s="211"/>
      <c r="C103" s="423"/>
      <c r="D103" s="690"/>
      <c r="E103" s="1435" t="s">
        <v>677</v>
      </c>
      <c r="F103" s="1435"/>
      <c r="G103" s="1435"/>
      <c r="H103" s="422"/>
      <c r="I103" s="794"/>
      <c r="J103" s="433"/>
    </row>
    <row r="104" spans="1:13" ht="15.95" customHeight="1">
      <c r="B104" s="193"/>
      <c r="C104" s="1170" t="s">
        <v>259</v>
      </c>
      <c r="D104" s="1182"/>
      <c r="E104" s="1436" t="s">
        <v>678</v>
      </c>
      <c r="F104" s="1436"/>
      <c r="G104" s="1436"/>
      <c r="H104" s="425"/>
      <c r="I104" s="791">
        <v>0.5</v>
      </c>
      <c r="J104" s="434">
        <f>IF(L104,I104,0)</f>
        <v>0</v>
      </c>
      <c r="L104" s="96" t="b">
        <v>0</v>
      </c>
    </row>
    <row r="105" spans="1:13" ht="29.1" customHeight="1">
      <c r="B105" s="211"/>
      <c r="C105" s="423"/>
      <c r="D105" s="690"/>
      <c r="E105" s="1435" t="s">
        <v>679</v>
      </c>
      <c r="F105" s="1435"/>
      <c r="G105" s="1435"/>
      <c r="H105" s="422"/>
      <c r="I105" s="794"/>
      <c r="J105" s="433"/>
    </row>
    <row r="106" spans="1:13" ht="15.95" customHeight="1">
      <c r="B106" s="193"/>
      <c r="C106" s="1170" t="s">
        <v>260</v>
      </c>
      <c r="D106" s="1182"/>
      <c r="E106" s="1436" t="s">
        <v>598</v>
      </c>
      <c r="F106" s="1436"/>
      <c r="G106" s="1436"/>
      <c r="H106" s="425"/>
      <c r="I106" s="791">
        <v>1.4</v>
      </c>
      <c r="J106" s="434">
        <f>IF(L106,I106,0)</f>
        <v>0</v>
      </c>
      <c r="L106" s="96" t="b">
        <v>0</v>
      </c>
    </row>
    <row r="107" spans="1:13" ht="15.95" customHeight="1">
      <c r="B107" s="211"/>
      <c r="C107" s="423"/>
      <c r="D107" s="690"/>
      <c r="E107" s="1435" t="s">
        <v>597</v>
      </c>
      <c r="F107" s="1435"/>
      <c r="G107" s="1435"/>
      <c r="H107" s="422"/>
      <c r="I107" s="794"/>
      <c r="J107" s="433"/>
    </row>
    <row r="108" spans="1:13" ht="15.95" customHeight="1">
      <c r="B108" s="193"/>
      <c r="C108" s="1170" t="s">
        <v>261</v>
      </c>
      <c r="D108" s="1182"/>
      <c r="E108" s="1436" t="s">
        <v>595</v>
      </c>
      <c r="F108" s="1436"/>
      <c r="G108" s="1436"/>
      <c r="H108" s="425"/>
      <c r="I108" s="791">
        <v>0.25</v>
      </c>
      <c r="J108" s="434">
        <f>IF(L108,I108,0)</f>
        <v>0</v>
      </c>
      <c r="L108" s="96" t="b">
        <v>0</v>
      </c>
    </row>
    <row r="109" spans="1:13" ht="15.95" customHeight="1">
      <c r="B109" s="211"/>
      <c r="C109" s="423"/>
      <c r="D109" s="690"/>
      <c r="E109" s="1435" t="s">
        <v>680</v>
      </c>
      <c r="F109" s="1435"/>
      <c r="G109" s="1435"/>
      <c r="H109" s="422"/>
      <c r="I109" s="794"/>
      <c r="J109" s="433"/>
    </row>
    <row r="110" spans="1:13" ht="15.95" customHeight="1">
      <c r="B110" s="196"/>
      <c r="C110" s="1170" t="s">
        <v>262</v>
      </c>
      <c r="D110" s="1182"/>
      <c r="E110" s="1436" t="s">
        <v>974</v>
      </c>
      <c r="F110" s="1436"/>
      <c r="G110" s="1436"/>
      <c r="H110" s="425"/>
      <c r="I110" s="791">
        <v>0.1</v>
      </c>
      <c r="J110" s="434">
        <f>IF(L110,I110-0.1,0)</f>
        <v>0</v>
      </c>
      <c r="L110" s="99" t="b">
        <v>0</v>
      </c>
    </row>
    <row r="111" spans="1:13" ht="15.95" customHeight="1">
      <c r="B111" s="192"/>
      <c r="C111" s="214"/>
      <c r="D111" s="689"/>
      <c r="E111" s="1437"/>
      <c r="F111" s="1437"/>
      <c r="G111" s="1437"/>
      <c r="H111" s="213"/>
      <c r="I111" s="790"/>
      <c r="J111" s="284"/>
    </row>
    <row r="112" spans="1:13" ht="15.95" customHeight="1" thickBot="1">
      <c r="B112" s="212"/>
      <c r="C112" s="423"/>
      <c r="D112" s="784"/>
      <c r="E112" s="1445" t="s">
        <v>246</v>
      </c>
      <c r="F112" s="1445"/>
      <c r="G112" s="422"/>
      <c r="H112" s="422"/>
      <c r="I112" s="786"/>
      <c r="J112" s="433"/>
    </row>
    <row r="113" spans="1:14" ht="29.1" customHeight="1" thickBot="1">
      <c r="B113" s="1447" t="s">
        <v>674</v>
      </c>
      <c r="C113" s="1448"/>
      <c r="D113" s="1448"/>
      <c r="E113" s="1448"/>
      <c r="F113" s="1448"/>
      <c r="G113" s="1448"/>
      <c r="H113" s="1449"/>
      <c r="I113" s="551">
        <f>IF(Projektgrundlagen!$I$24,SUM(I98:I112),0)</f>
        <v>0</v>
      </c>
      <c r="J113" s="552">
        <f>IF(Projektgrundlagen!$I$24,SUMIF(L98:L112,TRUE,J98:J112),0)</f>
        <v>0</v>
      </c>
    </row>
    <row r="114" spans="1:14" ht="7.5" customHeight="1">
      <c r="B114" s="900"/>
      <c r="C114" s="906"/>
      <c r="D114" s="911"/>
      <c r="E114" s="911"/>
      <c r="F114" s="911"/>
      <c r="G114" s="911"/>
      <c r="H114" s="912"/>
      <c r="I114" s="910"/>
      <c r="J114" s="178"/>
    </row>
    <row r="115" spans="1:14" ht="29.1" customHeight="1">
      <c r="B115" s="1439" t="s">
        <v>194</v>
      </c>
      <c r="C115" s="1440"/>
      <c r="D115" s="1440"/>
      <c r="E115" s="1440"/>
      <c r="F115" s="1440"/>
      <c r="G115" s="1440"/>
      <c r="H115" s="1440"/>
      <c r="I115" s="554"/>
      <c r="J115" s="555"/>
    </row>
    <row r="116" spans="1:14" ht="15.95" customHeight="1">
      <c r="B116" s="196"/>
      <c r="C116" s="1170" t="s">
        <v>254</v>
      </c>
      <c r="D116" s="1166"/>
      <c r="E116" s="1438" t="s">
        <v>773</v>
      </c>
      <c r="F116" s="1438"/>
      <c r="G116" s="1438"/>
      <c r="H116" s="425"/>
      <c r="I116" s="789">
        <v>0.1</v>
      </c>
      <c r="J116" s="434">
        <f>IF(L116,I116-0.1,0)</f>
        <v>0</v>
      </c>
      <c r="L116" s="99" t="b">
        <v>0</v>
      </c>
    </row>
    <row r="117" spans="1:14" ht="15.95" customHeight="1">
      <c r="B117" s="192"/>
      <c r="C117" s="214"/>
      <c r="D117" s="689"/>
      <c r="E117" s="1437"/>
      <c r="F117" s="1437"/>
      <c r="G117" s="1437"/>
      <c r="H117" s="213"/>
      <c r="I117" s="790"/>
      <c r="J117" s="284"/>
    </row>
    <row r="118" spans="1:14" ht="15.95" customHeight="1">
      <c r="B118" s="212"/>
      <c r="C118" s="423"/>
      <c r="D118" s="690"/>
      <c r="E118" s="1445" t="s">
        <v>246</v>
      </c>
      <c r="F118" s="1445"/>
      <c r="G118" s="422"/>
      <c r="H118" s="422"/>
      <c r="I118" s="794"/>
      <c r="J118" s="433"/>
    </row>
    <row r="119" spans="1:14" ht="15.95" customHeight="1">
      <c r="B119" s="193"/>
      <c r="C119" s="1170" t="s">
        <v>257</v>
      </c>
      <c r="D119" s="1182"/>
      <c r="E119" s="1436" t="s">
        <v>681</v>
      </c>
      <c r="F119" s="1436"/>
      <c r="G119" s="1436"/>
      <c r="H119" s="425"/>
      <c r="I119" s="791">
        <v>1.75</v>
      </c>
      <c r="J119" s="434">
        <f>IF(L119,I119-0.75,0)</f>
        <v>0</v>
      </c>
      <c r="L119" s="96" t="b">
        <v>0</v>
      </c>
    </row>
    <row r="120" spans="1:14" s="167" customFormat="1" ht="29.1" customHeight="1">
      <c r="A120" s="525"/>
      <c r="B120" s="192"/>
      <c r="C120" s="214"/>
      <c r="D120" s="689"/>
      <c r="E120" s="1437" t="s">
        <v>975</v>
      </c>
      <c r="F120" s="1437"/>
      <c r="G120" s="1437"/>
      <c r="H120" s="213"/>
      <c r="I120" s="790"/>
      <c r="J120" s="284"/>
      <c r="K120" s="95"/>
      <c r="L120" s="96"/>
      <c r="N120" s="95"/>
    </row>
    <row r="121" spans="1:14" ht="29.1" customHeight="1">
      <c r="A121" s="102"/>
      <c r="B121" s="215"/>
      <c r="C121" s="214"/>
      <c r="D121" s="689"/>
      <c r="E121" s="1460" t="s">
        <v>955</v>
      </c>
      <c r="F121" s="1460"/>
      <c r="G121" s="1460"/>
      <c r="H121" s="1461"/>
      <c r="I121" s="792"/>
      <c r="J121" s="443"/>
    </row>
    <row r="122" spans="1:14" s="167" customFormat="1" ht="15.95" customHeight="1">
      <c r="A122" s="525"/>
      <c r="B122" s="193"/>
      <c r="C122" s="1170" t="s">
        <v>258</v>
      </c>
      <c r="D122" s="1171"/>
      <c r="E122" s="1436" t="s">
        <v>976</v>
      </c>
      <c r="F122" s="1436"/>
      <c r="G122" s="1436"/>
      <c r="H122" s="425"/>
      <c r="I122" s="791">
        <v>0.2</v>
      </c>
      <c r="J122" s="434">
        <f>IF(L122,I122-0.05,0)</f>
        <v>0</v>
      </c>
      <c r="K122" s="95"/>
      <c r="L122" s="96" t="b">
        <v>0</v>
      </c>
      <c r="N122" s="95"/>
    </row>
    <row r="123" spans="1:14" s="167" customFormat="1" ht="15.95" customHeight="1">
      <c r="A123" s="525"/>
      <c r="B123" s="192"/>
      <c r="C123" s="214"/>
      <c r="D123" s="689"/>
      <c r="E123" s="1437"/>
      <c r="F123" s="1437"/>
      <c r="G123" s="1437"/>
      <c r="H123" s="213"/>
      <c r="I123" s="790"/>
      <c r="J123" s="284"/>
      <c r="K123" s="95"/>
      <c r="L123" s="96"/>
      <c r="N123" s="95"/>
    </row>
    <row r="124" spans="1:14" ht="15.95" customHeight="1">
      <c r="B124" s="212"/>
      <c r="C124" s="1120"/>
      <c r="D124" s="690"/>
      <c r="E124" s="1163" t="s">
        <v>950</v>
      </c>
      <c r="F124" s="1163"/>
      <c r="G124" s="422"/>
      <c r="H124" s="422"/>
      <c r="I124" s="794"/>
      <c r="J124" s="433"/>
    </row>
    <row r="125" spans="1:14" s="167" customFormat="1" ht="15.95" customHeight="1">
      <c r="A125" s="525"/>
      <c r="B125" s="193"/>
      <c r="C125" s="1170" t="s">
        <v>259</v>
      </c>
      <c r="D125" s="1171"/>
      <c r="E125" s="1436" t="s">
        <v>682</v>
      </c>
      <c r="F125" s="1436"/>
      <c r="G125" s="1436"/>
      <c r="H125" s="425"/>
      <c r="I125" s="791">
        <v>0.25</v>
      </c>
      <c r="J125" s="434">
        <f>IF(L125,I125,0)</f>
        <v>0</v>
      </c>
      <c r="K125" s="95"/>
      <c r="L125" s="96" t="b">
        <v>0</v>
      </c>
      <c r="N125" s="95"/>
    </row>
    <row r="126" spans="1:14" s="167" customFormat="1" ht="15.95" customHeight="1">
      <c r="A126" s="525"/>
      <c r="B126" s="192"/>
      <c r="C126" s="214"/>
      <c r="D126" s="689"/>
      <c r="E126" s="1437" t="s">
        <v>419</v>
      </c>
      <c r="F126" s="1437"/>
      <c r="G126" s="1437"/>
      <c r="H126" s="213"/>
      <c r="I126" s="790"/>
      <c r="J126" s="284"/>
      <c r="K126" s="95"/>
      <c r="L126" s="96"/>
      <c r="N126" s="95"/>
    </row>
    <row r="127" spans="1:14" s="167" customFormat="1" ht="15.95" customHeight="1">
      <c r="A127" s="525"/>
      <c r="B127" s="196"/>
      <c r="C127" s="1170" t="s">
        <v>260</v>
      </c>
      <c r="D127" s="1171"/>
      <c r="E127" s="1436" t="s">
        <v>977</v>
      </c>
      <c r="F127" s="1436"/>
      <c r="G127" s="1436"/>
      <c r="H127" s="425"/>
      <c r="I127" s="791">
        <v>0.1</v>
      </c>
      <c r="J127" s="434">
        <f>IF(L127,I127-0.1,0)</f>
        <v>0</v>
      </c>
      <c r="K127" s="95"/>
      <c r="L127" s="99" t="b">
        <v>0</v>
      </c>
      <c r="N127" s="95"/>
    </row>
    <row r="128" spans="1:14" s="167" customFormat="1" ht="15.95" customHeight="1">
      <c r="A128" s="525"/>
      <c r="B128" s="192"/>
      <c r="C128" s="214"/>
      <c r="D128" s="689"/>
      <c r="E128" s="1437"/>
      <c r="F128" s="1437"/>
      <c r="G128" s="1437"/>
      <c r="H128" s="213"/>
      <c r="I128" s="790"/>
      <c r="J128" s="284"/>
      <c r="K128" s="95"/>
      <c r="L128" s="96"/>
      <c r="N128" s="95"/>
    </row>
    <row r="129" spans="1:14" ht="15.95" customHeight="1">
      <c r="B129" s="212"/>
      <c r="C129" s="423"/>
      <c r="D129" s="690"/>
      <c r="E129" s="1163" t="s">
        <v>246</v>
      </c>
      <c r="F129" s="1163"/>
      <c r="G129" s="422"/>
      <c r="H129" s="422"/>
      <c r="I129" s="794"/>
      <c r="J129" s="433"/>
    </row>
    <row r="130" spans="1:14" s="167" customFormat="1" ht="15.95" customHeight="1">
      <c r="A130" s="525"/>
      <c r="B130" s="193"/>
      <c r="C130" s="1170" t="s">
        <v>261</v>
      </c>
      <c r="D130" s="1182"/>
      <c r="E130" s="1436" t="s">
        <v>1113</v>
      </c>
      <c r="F130" s="1436"/>
      <c r="G130" s="1436"/>
      <c r="H130" s="425"/>
      <c r="I130" s="791">
        <v>0.5</v>
      </c>
      <c r="J130" s="434">
        <f>IF(L130,I130,0)</f>
        <v>0</v>
      </c>
      <c r="K130" s="95"/>
      <c r="L130" s="96" t="b">
        <v>0</v>
      </c>
      <c r="N130" s="95"/>
    </row>
    <row r="131" spans="1:14" s="167" customFormat="1" ht="68.099999999999994" customHeight="1">
      <c r="A131" s="525"/>
      <c r="B131" s="211"/>
      <c r="C131" s="423"/>
      <c r="D131" s="690"/>
      <c r="E131" s="1435" t="s">
        <v>1114</v>
      </c>
      <c r="F131" s="1435"/>
      <c r="G131" s="1435"/>
      <c r="H131" s="422"/>
      <c r="I131" s="794"/>
      <c r="J131" s="433"/>
      <c r="K131" s="95"/>
      <c r="L131" s="96"/>
      <c r="N131" s="95"/>
    </row>
    <row r="132" spans="1:14" s="167" customFormat="1" ht="15.95" customHeight="1">
      <c r="A132" s="525"/>
      <c r="B132" s="193"/>
      <c r="C132" s="1170" t="s">
        <v>262</v>
      </c>
      <c r="D132" s="1182"/>
      <c r="E132" s="1436" t="s">
        <v>83</v>
      </c>
      <c r="F132" s="1436"/>
      <c r="G132" s="1436"/>
      <c r="H132" s="425"/>
      <c r="I132" s="791">
        <v>0.1</v>
      </c>
      <c r="J132" s="434">
        <f>IF(L132,I132,0)</f>
        <v>0</v>
      </c>
      <c r="K132" s="95"/>
      <c r="L132" s="96" t="b">
        <v>0</v>
      </c>
      <c r="N132" s="95"/>
    </row>
    <row r="133" spans="1:14" s="167" customFormat="1" ht="15.95" customHeight="1" thickBot="1">
      <c r="A133" s="525"/>
      <c r="B133" s="211"/>
      <c r="C133" s="423"/>
      <c r="D133" s="784"/>
      <c r="E133" s="1444"/>
      <c r="F133" s="1444"/>
      <c r="G133" s="1444"/>
      <c r="H133" s="422"/>
      <c r="I133" s="786"/>
      <c r="J133" s="433"/>
      <c r="K133" s="95"/>
      <c r="L133" s="96"/>
      <c r="N133" s="95"/>
    </row>
    <row r="134" spans="1:14" s="167" customFormat="1" ht="29.1" customHeight="1" thickBot="1">
      <c r="A134" s="525"/>
      <c r="B134" s="1447" t="s">
        <v>683</v>
      </c>
      <c r="C134" s="1448"/>
      <c r="D134" s="1448"/>
      <c r="E134" s="1448"/>
      <c r="F134" s="1448"/>
      <c r="G134" s="1448"/>
      <c r="H134" s="1449"/>
      <c r="I134" s="1121">
        <f>IF(Projektgrundlagen!$I$24,SUM(I116:I133),0)</f>
        <v>0</v>
      </c>
      <c r="J134" s="552">
        <f>IF(Projektgrundlagen!$I$24,SUMIF(L116:L133,TRUE,J116:J133),0)</f>
        <v>0</v>
      </c>
      <c r="K134" s="95"/>
      <c r="L134" s="96"/>
      <c r="N134" s="95"/>
    </row>
    <row r="135" spans="1:14" s="167" customFormat="1" ht="7.5" customHeight="1" thickBot="1">
      <c r="A135" s="525"/>
      <c r="B135" s="258"/>
      <c r="C135" s="195"/>
      <c r="D135" s="194"/>
      <c r="E135" s="194"/>
      <c r="F135" s="194"/>
      <c r="G135" s="194"/>
      <c r="H135" s="197"/>
      <c r="I135" s="288"/>
      <c r="J135" s="178"/>
      <c r="K135" s="95"/>
      <c r="L135" s="96"/>
      <c r="N135" s="95"/>
    </row>
    <row r="136" spans="1:14" s="167" customFormat="1" ht="29.1" customHeight="1" thickBot="1">
      <c r="A136" s="525"/>
      <c r="B136" s="1450" t="s">
        <v>951</v>
      </c>
      <c r="C136" s="1451"/>
      <c r="D136" s="1451"/>
      <c r="E136" s="1451"/>
      <c r="F136" s="1451"/>
      <c r="G136" s="1451"/>
      <c r="H136" s="1452"/>
      <c r="I136" s="551">
        <f>I134+I113</f>
        <v>0</v>
      </c>
      <c r="J136" s="552">
        <f>J134+J113</f>
        <v>0</v>
      </c>
      <c r="K136" s="95"/>
      <c r="L136" s="96"/>
      <c r="N136" s="95"/>
    </row>
    <row r="137" spans="1:14" s="167" customFormat="1">
      <c r="A137" s="525"/>
      <c r="B137" s="900"/>
      <c r="C137" s="906"/>
      <c r="D137" s="911"/>
      <c r="E137" s="911"/>
      <c r="F137" s="911"/>
      <c r="G137" s="911"/>
      <c r="H137" s="912"/>
      <c r="I137" s="910"/>
      <c r="J137" s="178"/>
      <c r="K137" s="95"/>
      <c r="L137" s="96"/>
      <c r="N137" s="95"/>
    </row>
    <row r="138" spans="1:14" s="167" customFormat="1" ht="29.1" customHeight="1">
      <c r="A138" s="525"/>
      <c r="B138" s="1439" t="s">
        <v>685</v>
      </c>
      <c r="C138" s="1440"/>
      <c r="D138" s="1440"/>
      <c r="E138" s="1440"/>
      <c r="F138" s="1440"/>
      <c r="G138" s="1440"/>
      <c r="H138" s="1440"/>
      <c r="I138" s="548"/>
      <c r="J138" s="549"/>
      <c r="K138" s="95"/>
      <c r="L138" s="96"/>
      <c r="N138" s="95"/>
    </row>
    <row r="139" spans="1:14" s="167" customFormat="1" ht="15.95" customHeight="1">
      <c r="A139" s="525"/>
      <c r="B139" s="193"/>
      <c r="C139" s="1170" t="s">
        <v>254</v>
      </c>
      <c r="D139" s="1166"/>
      <c r="E139" s="1438" t="s">
        <v>618</v>
      </c>
      <c r="F139" s="1438"/>
      <c r="G139" s="1438"/>
      <c r="H139" s="425"/>
      <c r="I139" s="789">
        <v>18</v>
      </c>
      <c r="J139" s="434">
        <f>IF(L139,I139,0)</f>
        <v>0</v>
      </c>
      <c r="K139" s="95"/>
      <c r="L139" s="96" t="b">
        <v>0</v>
      </c>
      <c r="N139" s="95"/>
    </row>
    <row r="140" spans="1:14" s="167" customFormat="1" ht="42" customHeight="1">
      <c r="A140" s="525"/>
      <c r="B140" s="211"/>
      <c r="C140" s="423"/>
      <c r="D140" s="690"/>
      <c r="E140" s="1435" t="s">
        <v>619</v>
      </c>
      <c r="F140" s="1435"/>
      <c r="G140" s="1435"/>
      <c r="H140" s="422"/>
      <c r="I140" s="794"/>
      <c r="J140" s="433"/>
      <c r="K140" s="95"/>
      <c r="L140" s="96"/>
      <c r="N140" s="95"/>
    </row>
    <row r="141" spans="1:14" s="167" customFormat="1" ht="15.95" customHeight="1">
      <c r="A141" s="525"/>
      <c r="B141" s="193"/>
      <c r="C141" s="1170" t="s">
        <v>257</v>
      </c>
      <c r="D141" s="1182"/>
      <c r="E141" s="1436" t="s">
        <v>620</v>
      </c>
      <c r="F141" s="1436"/>
      <c r="G141" s="1436"/>
      <c r="H141" s="425"/>
      <c r="I141" s="791">
        <v>1.4</v>
      </c>
      <c r="J141" s="434">
        <f>IF(L141,I141,0)</f>
        <v>0</v>
      </c>
      <c r="K141" s="95"/>
      <c r="L141" s="96" t="b">
        <v>0</v>
      </c>
      <c r="N141" s="95"/>
    </row>
    <row r="142" spans="1:14" s="167" customFormat="1" ht="15.95" customHeight="1">
      <c r="A142" s="525"/>
      <c r="B142" s="211"/>
      <c r="C142" s="423"/>
      <c r="D142" s="690"/>
      <c r="E142" s="1435"/>
      <c r="F142" s="1435"/>
      <c r="G142" s="1435"/>
      <c r="H142" s="422"/>
      <c r="I142" s="794"/>
      <c r="J142" s="433"/>
      <c r="K142" s="95"/>
      <c r="L142" s="96"/>
      <c r="N142" s="95"/>
    </row>
    <row r="143" spans="1:14" s="167" customFormat="1" ht="15.95" customHeight="1">
      <c r="A143" s="525"/>
      <c r="B143" s="193"/>
      <c r="C143" s="1170" t="s">
        <v>258</v>
      </c>
      <c r="D143" s="1182"/>
      <c r="E143" s="1436" t="s">
        <v>621</v>
      </c>
      <c r="F143" s="1436"/>
      <c r="G143" s="1436"/>
      <c r="H143" s="425"/>
      <c r="I143" s="791">
        <v>0.75</v>
      </c>
      <c r="J143" s="434">
        <f>IF(L143,I143,0)</f>
        <v>0</v>
      </c>
      <c r="K143" s="95"/>
      <c r="L143" s="96" t="b">
        <v>0</v>
      </c>
      <c r="N143" s="95"/>
    </row>
    <row r="144" spans="1:14" s="167" customFormat="1" ht="15.95" customHeight="1">
      <c r="A144" s="525"/>
      <c r="B144" s="211"/>
      <c r="C144" s="423"/>
      <c r="D144" s="690"/>
      <c r="E144" s="1435" t="s">
        <v>622</v>
      </c>
      <c r="F144" s="1435"/>
      <c r="G144" s="1435"/>
      <c r="H144" s="422"/>
      <c r="I144" s="794"/>
      <c r="J144" s="433"/>
      <c r="K144" s="95"/>
      <c r="L144" s="96"/>
      <c r="N144" s="95"/>
    </row>
    <row r="145" spans="1:14" s="167" customFormat="1" ht="15.95" customHeight="1">
      <c r="A145" s="525"/>
      <c r="B145" s="193"/>
      <c r="C145" s="1170" t="s">
        <v>259</v>
      </c>
      <c r="D145" s="1182"/>
      <c r="E145" s="1436" t="s">
        <v>623</v>
      </c>
      <c r="F145" s="1436"/>
      <c r="G145" s="1436"/>
      <c r="H145" s="425"/>
      <c r="I145" s="791">
        <v>0.6</v>
      </c>
      <c r="J145" s="434">
        <f>IF(L145,I145,0)</f>
        <v>0</v>
      </c>
      <c r="K145" s="95"/>
      <c r="L145" s="96" t="b">
        <v>0</v>
      </c>
      <c r="N145" s="95"/>
    </row>
    <row r="146" spans="1:14" s="167" customFormat="1" ht="29.1" customHeight="1">
      <c r="A146" s="525"/>
      <c r="B146" s="211"/>
      <c r="C146" s="423"/>
      <c r="D146" s="690"/>
      <c r="E146" s="1435" t="s">
        <v>624</v>
      </c>
      <c r="F146" s="1435"/>
      <c r="G146" s="1435"/>
      <c r="H146" s="422"/>
      <c r="I146" s="794"/>
      <c r="J146" s="433"/>
      <c r="K146" s="95"/>
      <c r="L146" s="96"/>
      <c r="N146" s="95"/>
    </row>
    <row r="147" spans="1:14" s="167" customFormat="1" ht="15.95" customHeight="1">
      <c r="A147" s="525"/>
      <c r="B147" s="193"/>
      <c r="C147" s="1170" t="s">
        <v>260</v>
      </c>
      <c r="D147" s="1171"/>
      <c r="E147" s="1436" t="s">
        <v>687</v>
      </c>
      <c r="F147" s="1436"/>
      <c r="G147" s="1436"/>
      <c r="H147" s="425"/>
      <c r="I147" s="791">
        <v>0.75</v>
      </c>
      <c r="J147" s="434">
        <f>IF(L147,I147,0)</f>
        <v>0</v>
      </c>
      <c r="K147" s="95"/>
      <c r="L147" s="96" t="b">
        <v>0</v>
      </c>
      <c r="N147" s="95"/>
    </row>
    <row r="148" spans="1:14" s="167" customFormat="1" ht="29.1" customHeight="1">
      <c r="A148" s="525"/>
      <c r="B148" s="192"/>
      <c r="C148" s="214"/>
      <c r="D148" s="689"/>
      <c r="E148" s="1437" t="s">
        <v>688</v>
      </c>
      <c r="F148" s="1437"/>
      <c r="G148" s="1437"/>
      <c r="H148" s="213"/>
      <c r="I148" s="790"/>
      <c r="J148" s="284"/>
      <c r="K148" s="95"/>
      <c r="L148" s="96"/>
      <c r="N148" s="95"/>
    </row>
    <row r="149" spans="1:14" s="167" customFormat="1" ht="15.95" customHeight="1">
      <c r="A149" s="525"/>
      <c r="B149" s="193"/>
      <c r="C149" s="1170" t="s">
        <v>261</v>
      </c>
      <c r="D149" s="1171"/>
      <c r="E149" s="1436" t="s">
        <v>689</v>
      </c>
      <c r="F149" s="1436"/>
      <c r="G149" s="1436"/>
      <c r="H149" s="425"/>
      <c r="I149" s="791">
        <v>1</v>
      </c>
      <c r="J149" s="434">
        <f>IF(L149,I149,0)</f>
        <v>0</v>
      </c>
      <c r="K149" s="95"/>
      <c r="L149" s="96" t="b">
        <v>0</v>
      </c>
      <c r="N149" s="95"/>
    </row>
    <row r="150" spans="1:14" s="167" customFormat="1" ht="15.95" customHeight="1">
      <c r="A150" s="525"/>
      <c r="B150" s="211"/>
      <c r="C150" s="423"/>
      <c r="D150" s="690"/>
      <c r="E150" s="1435" t="s">
        <v>690</v>
      </c>
      <c r="F150" s="1435"/>
      <c r="G150" s="1435"/>
      <c r="H150" s="422"/>
      <c r="I150" s="794"/>
      <c r="J150" s="433"/>
      <c r="K150" s="95"/>
      <c r="L150" s="96"/>
      <c r="N150" s="95"/>
    </row>
    <row r="151" spans="1:14" s="167" customFormat="1" ht="15.95" customHeight="1">
      <c r="A151" s="525"/>
      <c r="B151" s="193"/>
      <c r="C151" s="1170" t="s">
        <v>262</v>
      </c>
      <c r="D151" s="1171"/>
      <c r="E151" s="1436" t="s">
        <v>691</v>
      </c>
      <c r="F151" s="1436"/>
      <c r="G151" s="1436"/>
      <c r="H151" s="425"/>
      <c r="I151" s="791">
        <v>2.75</v>
      </c>
      <c r="J151" s="434">
        <f>IF(L151,I151,0)</f>
        <v>0</v>
      </c>
      <c r="K151" s="95"/>
      <c r="L151" s="96" t="b">
        <v>0</v>
      </c>
      <c r="N151" s="95"/>
    </row>
    <row r="152" spans="1:14" s="167" customFormat="1" ht="42" customHeight="1">
      <c r="A152" s="525"/>
      <c r="B152" s="192"/>
      <c r="C152" s="214"/>
      <c r="D152" s="689"/>
      <c r="E152" s="1437" t="s">
        <v>692</v>
      </c>
      <c r="F152" s="1437"/>
      <c r="G152" s="1437"/>
      <c r="H152" s="213"/>
      <c r="I152" s="790"/>
      <c r="J152" s="284"/>
      <c r="K152" s="95"/>
      <c r="L152" s="96"/>
      <c r="N152" s="95"/>
    </row>
    <row r="153" spans="1:14" s="167" customFormat="1" ht="15.95" customHeight="1">
      <c r="A153" s="525"/>
      <c r="B153" s="193"/>
      <c r="C153" s="1170" t="s">
        <v>263</v>
      </c>
      <c r="D153" s="1171"/>
      <c r="E153" s="1436" t="s">
        <v>693</v>
      </c>
      <c r="F153" s="1436"/>
      <c r="G153" s="1436"/>
      <c r="H153" s="425"/>
      <c r="I153" s="791">
        <v>0.75</v>
      </c>
      <c r="J153" s="434">
        <f>IF(L153,I153,0)</f>
        <v>0</v>
      </c>
      <c r="K153" s="95"/>
      <c r="L153" s="96" t="b">
        <v>0</v>
      </c>
      <c r="N153" s="95"/>
    </row>
    <row r="154" spans="1:14" s="167" customFormat="1" ht="15.95" customHeight="1">
      <c r="A154" s="525"/>
      <c r="B154" s="192"/>
      <c r="C154" s="214"/>
      <c r="D154" s="689"/>
      <c r="E154" s="1437" t="s">
        <v>694</v>
      </c>
      <c r="F154" s="1437"/>
      <c r="G154" s="1437"/>
      <c r="H154" s="213"/>
      <c r="I154" s="790"/>
      <c r="J154" s="284"/>
      <c r="K154" s="95"/>
      <c r="L154" s="96"/>
      <c r="N154" s="95"/>
    </row>
    <row r="155" spans="1:14" s="167" customFormat="1" ht="15.95" customHeight="1">
      <c r="A155" s="525"/>
      <c r="B155" s="193"/>
      <c r="C155" s="1170" t="s">
        <v>264</v>
      </c>
      <c r="D155" s="1171"/>
      <c r="E155" s="1436" t="s">
        <v>695</v>
      </c>
      <c r="F155" s="1436"/>
      <c r="G155" s="1436"/>
      <c r="H155" s="425"/>
      <c r="I155" s="791">
        <v>0.5</v>
      </c>
      <c r="J155" s="434">
        <f>IF(L155,I155,0)</f>
        <v>0</v>
      </c>
      <c r="K155" s="95"/>
      <c r="L155" s="96" t="b">
        <v>0</v>
      </c>
      <c r="N155" s="95"/>
    </row>
    <row r="156" spans="1:14" s="167" customFormat="1" ht="141.94999999999999" customHeight="1">
      <c r="A156" s="525"/>
      <c r="B156" s="192"/>
      <c r="C156" s="214"/>
      <c r="D156" s="689"/>
      <c r="E156" s="1437" t="s">
        <v>1115</v>
      </c>
      <c r="F156" s="1437"/>
      <c r="G156" s="1437"/>
      <c r="H156" s="213"/>
      <c r="I156" s="790"/>
      <c r="J156" s="284"/>
      <c r="K156" s="95"/>
      <c r="L156" s="96"/>
      <c r="N156" s="95"/>
    </row>
    <row r="157" spans="1:14" s="167" customFormat="1" ht="15.95" customHeight="1">
      <c r="A157" s="525"/>
      <c r="B157" s="193"/>
      <c r="C157" s="1170" t="s">
        <v>265</v>
      </c>
      <c r="D157" s="1171"/>
      <c r="E157" s="1436" t="s">
        <v>808</v>
      </c>
      <c r="F157" s="1436"/>
      <c r="G157" s="1436"/>
      <c r="H157" s="425"/>
      <c r="I157" s="791">
        <v>0.25</v>
      </c>
      <c r="J157" s="434">
        <f>IF(L157,I157-0.1,0)</f>
        <v>0</v>
      </c>
      <c r="K157" s="95"/>
      <c r="L157" s="96" t="b">
        <v>0</v>
      </c>
      <c r="N157" s="95"/>
    </row>
    <row r="158" spans="1:14" s="167" customFormat="1" ht="15.95" customHeight="1">
      <c r="A158" s="525"/>
      <c r="B158" s="192"/>
      <c r="C158" s="214"/>
      <c r="D158" s="689"/>
      <c r="E158" s="1437"/>
      <c r="F158" s="1437"/>
      <c r="G158" s="1437"/>
      <c r="H158" s="213"/>
      <c r="I158" s="790"/>
      <c r="J158" s="284"/>
      <c r="K158" s="95"/>
      <c r="L158" s="96"/>
      <c r="N158" s="95"/>
    </row>
    <row r="159" spans="1:14" ht="15.95" customHeight="1">
      <c r="B159" s="212"/>
      <c r="C159" s="423"/>
      <c r="D159" s="690"/>
      <c r="E159" s="1163" t="s">
        <v>952</v>
      </c>
      <c r="F159" s="1163"/>
      <c r="G159" s="1163"/>
      <c r="H159" s="1163"/>
      <c r="I159" s="794"/>
      <c r="J159" s="433"/>
    </row>
    <row r="160" spans="1:14" s="167" customFormat="1" ht="15.95" customHeight="1">
      <c r="A160" s="525"/>
      <c r="B160" s="193"/>
      <c r="C160" s="1183" t="s">
        <v>266</v>
      </c>
      <c r="D160" s="1182"/>
      <c r="E160" s="1436" t="s">
        <v>1116</v>
      </c>
      <c r="F160" s="1436"/>
      <c r="G160" s="1436"/>
      <c r="H160" s="216"/>
      <c r="I160" s="796">
        <v>0.25</v>
      </c>
      <c r="J160" s="435">
        <f>IF(L160,I160-0.1,0)</f>
        <v>0</v>
      </c>
      <c r="K160" s="95"/>
      <c r="L160" s="96" t="b">
        <v>0</v>
      </c>
      <c r="N160" s="95"/>
    </row>
    <row r="161" spans="1:14" s="167" customFormat="1" ht="42" customHeight="1">
      <c r="A161" s="525"/>
      <c r="B161" s="192"/>
      <c r="C161" s="214"/>
      <c r="D161" s="689"/>
      <c r="E161" s="1437" t="s">
        <v>1117</v>
      </c>
      <c r="F161" s="1437"/>
      <c r="G161" s="1437"/>
      <c r="H161" s="213"/>
      <c r="I161" s="790"/>
      <c r="J161" s="284"/>
      <c r="K161" s="95"/>
      <c r="L161" s="96"/>
      <c r="N161" s="95"/>
    </row>
    <row r="162" spans="1:14" ht="15.95" customHeight="1">
      <c r="B162" s="212"/>
      <c r="C162" s="423"/>
      <c r="D162" s="690"/>
      <c r="E162" s="1163" t="s">
        <v>953</v>
      </c>
      <c r="F162" s="1163"/>
      <c r="G162" s="1163"/>
      <c r="H162" s="1163"/>
      <c r="I162" s="794"/>
      <c r="J162" s="433"/>
    </row>
    <row r="163" spans="1:14" s="167" customFormat="1" ht="15.95" customHeight="1">
      <c r="A163" s="525"/>
      <c r="B163" s="193"/>
      <c r="C163" s="1183" t="s">
        <v>610</v>
      </c>
      <c r="D163" s="1182"/>
      <c r="E163" s="1436" t="s">
        <v>696</v>
      </c>
      <c r="F163" s="1436"/>
      <c r="G163" s="1436"/>
      <c r="H163" s="216"/>
      <c r="I163" s="796">
        <v>0.5</v>
      </c>
      <c r="J163" s="435">
        <f>IF(L163,I163,0)</f>
        <v>0</v>
      </c>
      <c r="K163" s="95"/>
      <c r="L163" s="96" t="b">
        <v>0</v>
      </c>
      <c r="N163" s="95"/>
    </row>
    <row r="164" spans="1:14" s="167" customFormat="1" ht="15.95" customHeight="1">
      <c r="A164" s="525"/>
      <c r="B164" s="211"/>
      <c r="C164" s="423"/>
      <c r="D164" s="690"/>
      <c r="E164" s="1435"/>
      <c r="F164" s="1435"/>
      <c r="G164" s="1435"/>
      <c r="H164" s="422"/>
      <c r="I164" s="794"/>
      <c r="J164" s="433"/>
      <c r="K164" s="95"/>
      <c r="L164" s="96"/>
      <c r="N164" s="95"/>
    </row>
    <row r="165" spans="1:14" s="167" customFormat="1" ht="15.95" customHeight="1">
      <c r="A165" s="525"/>
      <c r="B165" s="193"/>
      <c r="C165" s="1183" t="s">
        <v>611</v>
      </c>
      <c r="D165" s="1182"/>
      <c r="E165" s="1436" t="s">
        <v>638</v>
      </c>
      <c r="F165" s="1436"/>
      <c r="G165" s="1436"/>
      <c r="H165" s="216"/>
      <c r="I165" s="796">
        <v>0.25</v>
      </c>
      <c r="J165" s="435">
        <f>IF(L165,I165,0)</f>
        <v>0</v>
      </c>
      <c r="K165" s="95"/>
      <c r="L165" s="96" t="b">
        <v>0</v>
      </c>
      <c r="N165" s="95"/>
    </row>
    <row r="166" spans="1:14" s="167" customFormat="1" ht="15.95" customHeight="1">
      <c r="A166" s="525"/>
      <c r="B166" s="211"/>
      <c r="C166" s="423"/>
      <c r="D166" s="690"/>
      <c r="E166" s="1435"/>
      <c r="F166" s="1435"/>
      <c r="G166" s="1435"/>
      <c r="H166" s="422"/>
      <c r="I166" s="794"/>
      <c r="J166" s="433"/>
      <c r="K166" s="95"/>
      <c r="L166" s="96"/>
      <c r="N166" s="95"/>
    </row>
    <row r="167" spans="1:14" s="167" customFormat="1" ht="15.95" customHeight="1">
      <c r="A167" s="525"/>
      <c r="B167" s="193"/>
      <c r="C167" s="1183" t="s">
        <v>612</v>
      </c>
      <c r="D167" s="1182"/>
      <c r="E167" s="1436" t="s">
        <v>639</v>
      </c>
      <c r="F167" s="1436"/>
      <c r="G167" s="1436"/>
      <c r="H167" s="216"/>
      <c r="I167" s="796">
        <v>0.5</v>
      </c>
      <c r="J167" s="435">
        <f>IF(L167,I167,0)</f>
        <v>0</v>
      </c>
      <c r="K167" s="95"/>
      <c r="L167" s="96" t="b">
        <v>0</v>
      </c>
      <c r="N167" s="95"/>
    </row>
    <row r="168" spans="1:14" s="167" customFormat="1" ht="15.95" customHeight="1">
      <c r="A168" s="525"/>
      <c r="B168" s="211"/>
      <c r="C168" s="423"/>
      <c r="D168" s="690"/>
      <c r="E168" s="1435" t="s">
        <v>640</v>
      </c>
      <c r="F168" s="1435"/>
      <c r="G168" s="1435"/>
      <c r="H168" s="422"/>
      <c r="I168" s="794"/>
      <c r="J168" s="433"/>
      <c r="K168" s="95"/>
      <c r="L168" s="96"/>
      <c r="N168" s="95"/>
    </row>
    <row r="169" spans="1:14" s="167" customFormat="1" ht="15.95" customHeight="1">
      <c r="A169" s="525"/>
      <c r="B169" s="193"/>
      <c r="C169" s="1183" t="s">
        <v>613</v>
      </c>
      <c r="D169" s="1182"/>
      <c r="E169" s="1436" t="s">
        <v>697</v>
      </c>
      <c r="F169" s="1436"/>
      <c r="G169" s="1436"/>
      <c r="H169" s="216"/>
      <c r="I169" s="796">
        <v>0.5</v>
      </c>
      <c r="J169" s="435">
        <f>IF(L169,I169,0)</f>
        <v>0</v>
      </c>
      <c r="K169" s="95"/>
      <c r="L169" s="96" t="b">
        <v>0</v>
      </c>
      <c r="N169" s="95"/>
    </row>
    <row r="170" spans="1:14" s="167" customFormat="1" ht="54.95" customHeight="1">
      <c r="A170" s="525"/>
      <c r="B170" s="211"/>
      <c r="C170" s="423"/>
      <c r="D170" s="690"/>
      <c r="E170" s="1435" t="s">
        <v>1118</v>
      </c>
      <c r="F170" s="1435"/>
      <c r="G170" s="1435"/>
      <c r="H170" s="422"/>
      <c r="I170" s="794"/>
      <c r="J170" s="433"/>
      <c r="K170" s="95"/>
      <c r="L170" s="96"/>
      <c r="N170" s="95"/>
    </row>
    <row r="171" spans="1:14" s="167" customFormat="1" ht="15.95" customHeight="1">
      <c r="A171" s="525"/>
      <c r="B171" s="193"/>
      <c r="C171" s="1183" t="s">
        <v>614</v>
      </c>
      <c r="D171" s="1182"/>
      <c r="E171" s="1436" t="s">
        <v>1120</v>
      </c>
      <c r="F171" s="1436"/>
      <c r="G171" s="1436"/>
      <c r="H171" s="216"/>
      <c r="I171" s="796">
        <v>1</v>
      </c>
      <c r="J171" s="435">
        <f>IF(L171,I171,0)</f>
        <v>0</v>
      </c>
      <c r="K171" s="95"/>
      <c r="L171" s="96" t="b">
        <v>0</v>
      </c>
      <c r="N171" s="95"/>
    </row>
    <row r="172" spans="1:14" s="167" customFormat="1" ht="15.95" customHeight="1">
      <c r="A172" s="525"/>
      <c r="B172" s="211"/>
      <c r="C172" s="423"/>
      <c r="D172" s="690"/>
      <c r="E172" s="1435" t="s">
        <v>1119</v>
      </c>
      <c r="F172" s="1435"/>
      <c r="G172" s="1435"/>
      <c r="H172" s="422"/>
      <c r="I172" s="794"/>
      <c r="J172" s="433"/>
      <c r="K172" s="95"/>
      <c r="L172" s="96"/>
      <c r="N172" s="95"/>
    </row>
    <row r="173" spans="1:14" s="167" customFormat="1" ht="15.95" customHeight="1">
      <c r="A173" s="525"/>
      <c r="B173" s="193"/>
      <c r="C173" s="1183" t="s">
        <v>615</v>
      </c>
      <c r="D173" s="1171"/>
      <c r="E173" s="1436" t="s">
        <v>698</v>
      </c>
      <c r="F173" s="1436"/>
      <c r="G173" s="1436"/>
      <c r="H173" s="216"/>
      <c r="I173" s="796">
        <v>0.25</v>
      </c>
      <c r="J173" s="435">
        <f>IF(L173,I173,0)</f>
        <v>0</v>
      </c>
      <c r="K173" s="95"/>
      <c r="L173" s="96" t="b">
        <v>0</v>
      </c>
      <c r="N173" s="95"/>
    </row>
    <row r="174" spans="1:14" s="167" customFormat="1" ht="54.95" customHeight="1">
      <c r="A174" s="525"/>
      <c r="B174" s="192"/>
      <c r="C174" s="214"/>
      <c r="D174" s="689"/>
      <c r="E174" s="1437" t="s">
        <v>1121</v>
      </c>
      <c r="F174" s="1437"/>
      <c r="G174" s="1437"/>
      <c r="H174" s="213"/>
      <c r="I174" s="790"/>
      <c r="J174" s="284"/>
      <c r="K174" s="95"/>
      <c r="L174" s="96"/>
      <c r="N174" s="95"/>
    </row>
    <row r="175" spans="1:14" ht="15.95" customHeight="1" thickBot="1">
      <c r="B175" s="215"/>
      <c r="C175" s="214"/>
      <c r="D175" s="689"/>
      <c r="E175" s="1462" t="s">
        <v>514</v>
      </c>
      <c r="F175" s="1462"/>
      <c r="G175" s="1462"/>
      <c r="H175" s="213"/>
      <c r="I175" s="790"/>
      <c r="J175" s="284"/>
    </row>
    <row r="176" spans="1:14" s="167" customFormat="1" ht="29.1" customHeight="1" thickBot="1">
      <c r="A176" s="525"/>
      <c r="B176" s="1447" t="s">
        <v>686</v>
      </c>
      <c r="C176" s="1448"/>
      <c r="D176" s="1448"/>
      <c r="E176" s="1448"/>
      <c r="F176" s="1448"/>
      <c r="G176" s="1448"/>
      <c r="H176" s="1449"/>
      <c r="I176" s="1121">
        <f>IF(Projektgrundlagen!$I$24,SUM(I139:I174),0)</f>
        <v>0</v>
      </c>
      <c r="J176" s="552">
        <f>IF(Projektgrundlagen!$I$24,SUMIF(L139:L174,TRUE,J139:J174),0)</f>
        <v>0</v>
      </c>
      <c r="K176" s="95"/>
      <c r="L176" s="96"/>
      <c r="N176" s="95"/>
    </row>
    <row r="177" spans="1:14" s="167" customFormat="1">
      <c r="A177" s="525"/>
      <c r="B177" s="900"/>
      <c r="C177" s="906"/>
      <c r="D177" s="911"/>
      <c r="E177" s="911"/>
      <c r="F177" s="912"/>
      <c r="G177" s="913"/>
      <c r="H177" s="912"/>
      <c r="I177" s="910"/>
      <c r="J177" s="178"/>
      <c r="K177" s="95"/>
      <c r="L177" s="96"/>
      <c r="N177" s="95"/>
    </row>
    <row r="178" spans="1:14" s="167" customFormat="1" ht="30" customHeight="1">
      <c r="A178" s="525"/>
      <c r="B178" s="1439" t="s">
        <v>156</v>
      </c>
      <c r="C178" s="1440"/>
      <c r="D178" s="1440"/>
      <c r="E178" s="1440"/>
      <c r="F178" s="1440"/>
      <c r="G178" s="1440"/>
      <c r="H178" s="1440"/>
      <c r="I178" s="548"/>
      <c r="J178" s="549"/>
      <c r="K178" s="95"/>
      <c r="L178" s="96"/>
      <c r="N178" s="95"/>
    </row>
    <row r="179" spans="1:14" s="167" customFormat="1" ht="15.95" customHeight="1">
      <c r="A179" s="525"/>
      <c r="B179" s="193"/>
      <c r="C179" s="1165" t="s">
        <v>254</v>
      </c>
      <c r="D179" s="1166"/>
      <c r="E179" s="1438" t="s">
        <v>184</v>
      </c>
      <c r="F179" s="1438"/>
      <c r="G179" s="1438"/>
      <c r="H179" s="424"/>
      <c r="I179" s="789">
        <v>1</v>
      </c>
      <c r="J179" s="432">
        <f>IF(L179,I179,0)</f>
        <v>0</v>
      </c>
      <c r="K179" s="95"/>
      <c r="L179" s="96" t="b">
        <v>0</v>
      </c>
      <c r="N179" s="95"/>
    </row>
    <row r="180" spans="1:14" s="167" customFormat="1" ht="42" customHeight="1">
      <c r="A180" s="525"/>
      <c r="B180" s="211"/>
      <c r="C180" s="423"/>
      <c r="D180" s="690"/>
      <c r="E180" s="1435" t="s">
        <v>185</v>
      </c>
      <c r="F180" s="1435"/>
      <c r="G180" s="1435"/>
      <c r="H180" s="422"/>
      <c r="I180" s="794"/>
      <c r="J180" s="433"/>
      <c r="K180" s="95"/>
      <c r="L180" s="96"/>
      <c r="N180" s="95"/>
    </row>
    <row r="181" spans="1:14" s="167" customFormat="1" ht="15.95" customHeight="1">
      <c r="A181" s="525"/>
      <c r="B181" s="193"/>
      <c r="C181" s="1170" t="s">
        <v>257</v>
      </c>
      <c r="D181" s="1182"/>
      <c r="E181" s="1436" t="s">
        <v>356</v>
      </c>
      <c r="F181" s="1436"/>
      <c r="G181" s="1436"/>
      <c r="H181" s="425"/>
      <c r="I181" s="791">
        <v>0.8</v>
      </c>
      <c r="J181" s="434">
        <f>IF(L181,I181,0)</f>
        <v>0</v>
      </c>
      <c r="K181" s="95"/>
      <c r="L181" s="96" t="b">
        <v>0</v>
      </c>
      <c r="N181" s="95"/>
    </row>
    <row r="182" spans="1:14" s="167" customFormat="1" ht="29.1" customHeight="1">
      <c r="A182" s="525"/>
      <c r="B182" s="211"/>
      <c r="C182" s="423"/>
      <c r="D182" s="690"/>
      <c r="E182" s="1435" t="s">
        <v>345</v>
      </c>
      <c r="F182" s="1435"/>
      <c r="G182" s="1435"/>
      <c r="H182" s="422"/>
      <c r="I182" s="794"/>
      <c r="J182" s="433"/>
      <c r="K182" s="95"/>
      <c r="L182" s="96"/>
      <c r="N182" s="95"/>
    </row>
    <row r="183" spans="1:14" s="167" customFormat="1" ht="15.95" customHeight="1">
      <c r="A183" s="525"/>
      <c r="B183" s="193"/>
      <c r="C183" s="1170" t="s">
        <v>258</v>
      </c>
      <c r="D183" s="1171"/>
      <c r="E183" s="1436" t="s">
        <v>62</v>
      </c>
      <c r="F183" s="1436"/>
      <c r="G183" s="1436"/>
      <c r="H183" s="425"/>
      <c r="I183" s="791">
        <v>0.2</v>
      </c>
      <c r="J183" s="434">
        <f>IF(L183,I183,0)</f>
        <v>0</v>
      </c>
      <c r="K183" s="95"/>
      <c r="L183" s="96" t="b">
        <v>0</v>
      </c>
      <c r="N183" s="95"/>
    </row>
    <row r="184" spans="1:14" s="167" customFormat="1" ht="15.95" customHeight="1" thickBot="1">
      <c r="A184" s="525"/>
      <c r="B184" s="211"/>
      <c r="C184" s="423"/>
      <c r="D184" s="784"/>
      <c r="E184" s="1444"/>
      <c r="F184" s="1444"/>
      <c r="G184" s="1444"/>
      <c r="H184" s="422"/>
      <c r="I184" s="786"/>
      <c r="J184" s="433"/>
      <c r="K184" s="95"/>
      <c r="L184" s="96"/>
      <c r="N184" s="95"/>
    </row>
    <row r="185" spans="1:14" s="167" customFormat="1" ht="29.1" customHeight="1" thickBot="1">
      <c r="A185" s="525"/>
      <c r="B185" s="1447" t="s">
        <v>684</v>
      </c>
      <c r="C185" s="1448"/>
      <c r="D185" s="1448"/>
      <c r="E185" s="1448"/>
      <c r="F185" s="1448"/>
      <c r="G185" s="1448"/>
      <c r="H185" s="1449"/>
      <c r="I185" s="551">
        <f>IF(Projektgrundlagen!$I$24,SUM(I179:I184),0)</f>
        <v>0</v>
      </c>
      <c r="J185" s="552">
        <f>IF(Projektgrundlagen!$I$24,SUMIF(L179:L184,TRUE,J179:J184),0)</f>
        <v>0</v>
      </c>
      <c r="K185" s="95"/>
      <c r="L185" s="96"/>
      <c r="N185" s="95"/>
    </row>
    <row r="186" spans="1:14" s="167" customFormat="1" ht="17.25" thickBot="1">
      <c r="A186" s="525"/>
      <c r="B186" s="95"/>
      <c r="C186" s="95"/>
      <c r="D186" s="95"/>
      <c r="E186" s="95"/>
      <c r="F186" s="95"/>
      <c r="G186" s="95"/>
      <c r="H186" s="95"/>
      <c r="I186" s="95"/>
      <c r="J186" s="95"/>
      <c r="K186" s="95"/>
      <c r="L186" s="96"/>
      <c r="N186" s="95"/>
    </row>
    <row r="187" spans="1:14" ht="30" customHeight="1" thickBot="1">
      <c r="B187" s="1457" t="s">
        <v>958</v>
      </c>
      <c r="C187" s="1458"/>
      <c r="D187" s="1458"/>
      <c r="E187" s="1458"/>
      <c r="F187" s="1458"/>
      <c r="G187" s="1458"/>
      <c r="H187" s="1459"/>
      <c r="I187" s="762">
        <f>SUM(I28,I48,I68,I78,I95,I113,I134,I176,I185)</f>
        <v>0</v>
      </c>
      <c r="J187" s="763">
        <f>SUM(J28,J48,J68,J78,J95,J113,J134,J176,J185)</f>
        <v>0</v>
      </c>
    </row>
    <row r="188" spans="1:14" ht="12.75" customHeight="1"/>
    <row r="189" spans="1:14"/>
    <row r="190" spans="1:14"/>
  </sheetData>
  <sheetProtection sheet="1" formatRows="0"/>
  <mergeCells count="174">
    <mergeCell ref="E175:G175"/>
    <mergeCell ref="E73:G73"/>
    <mergeCell ref="B2:F2"/>
    <mergeCell ref="B4:F4"/>
    <mergeCell ref="E179:G179"/>
    <mergeCell ref="E180:G180"/>
    <mergeCell ref="E181:G181"/>
    <mergeCell ref="E182:G182"/>
    <mergeCell ref="E183:G183"/>
    <mergeCell ref="E148:G148"/>
    <mergeCell ref="E130:G130"/>
    <mergeCell ref="E131:G131"/>
    <mergeCell ref="E132:G132"/>
    <mergeCell ref="E133:G133"/>
    <mergeCell ref="B138:H138"/>
    <mergeCell ref="B134:H134"/>
    <mergeCell ref="E123:G123"/>
    <mergeCell ref="E125:G125"/>
    <mergeCell ref="E126:G126"/>
    <mergeCell ref="E103:G103"/>
    <mergeCell ref="E104:G104"/>
    <mergeCell ref="E105:G105"/>
    <mergeCell ref="E106:G106"/>
    <mergeCell ref="E107:G107"/>
    <mergeCell ref="E184:G184"/>
    <mergeCell ref="E119:G119"/>
    <mergeCell ref="E120:G120"/>
    <mergeCell ref="E116:G116"/>
    <mergeCell ref="E117:G117"/>
    <mergeCell ref="E173:G173"/>
    <mergeCell ref="E174:G174"/>
    <mergeCell ref="E155:G155"/>
    <mergeCell ref="E156:G156"/>
    <mergeCell ref="E153:G153"/>
    <mergeCell ref="E154:G154"/>
    <mergeCell ref="E149:G149"/>
    <mergeCell ref="E150:G150"/>
    <mergeCell ref="E151:G151"/>
    <mergeCell ref="E152:G152"/>
    <mergeCell ref="E139:G139"/>
    <mergeCell ref="E140:G140"/>
    <mergeCell ref="E141:G141"/>
    <mergeCell ref="E142:G142"/>
    <mergeCell ref="E143:G143"/>
    <mergeCell ref="E144:G144"/>
    <mergeCell ref="E145:G145"/>
    <mergeCell ref="E146:G146"/>
    <mergeCell ref="E147:G147"/>
    <mergeCell ref="K2:K9"/>
    <mergeCell ref="E34:G34"/>
    <mergeCell ref="B8:E8"/>
    <mergeCell ref="F8:J8"/>
    <mergeCell ref="I2:J2"/>
    <mergeCell ref="I4:J4"/>
    <mergeCell ref="B9:E9"/>
    <mergeCell ref="F9:J9"/>
    <mergeCell ref="B6:E6"/>
    <mergeCell ref="G6:H6"/>
    <mergeCell ref="I6:J6"/>
    <mergeCell ref="B7:E7"/>
    <mergeCell ref="F7:J7"/>
    <mergeCell ref="G4:H4"/>
    <mergeCell ref="G2:H2"/>
    <mergeCell ref="E33:G33"/>
    <mergeCell ref="B11:H11"/>
    <mergeCell ref="B3:F3"/>
    <mergeCell ref="E24:G24"/>
    <mergeCell ref="E25:G25"/>
    <mergeCell ref="E22:G22"/>
    <mergeCell ref="E23:G23"/>
    <mergeCell ref="D14:J14"/>
    <mergeCell ref="D15:J15"/>
    <mergeCell ref="E94:G94"/>
    <mergeCell ref="B28:H28"/>
    <mergeCell ref="E62:G62"/>
    <mergeCell ref="E63:G63"/>
    <mergeCell ref="B115:H115"/>
    <mergeCell ref="E112:F112"/>
    <mergeCell ref="E121:H121"/>
    <mergeCell ref="E98:G98"/>
    <mergeCell ref="E99:G99"/>
    <mergeCell ref="E100:G100"/>
    <mergeCell ref="E101:G101"/>
    <mergeCell ref="B97:H97"/>
    <mergeCell ref="E64:G64"/>
    <mergeCell ref="E76:G76"/>
    <mergeCell ref="E74:G74"/>
    <mergeCell ref="E75:G75"/>
    <mergeCell ref="E65:G65"/>
    <mergeCell ref="E45:F45"/>
    <mergeCell ref="E21:G21"/>
    <mergeCell ref="E26:G26"/>
    <mergeCell ref="E27:G27"/>
    <mergeCell ref="E59:G59"/>
    <mergeCell ref="E39:G39"/>
    <mergeCell ref="B30:H30"/>
    <mergeCell ref="E35:G35"/>
    <mergeCell ref="E36:G36"/>
    <mergeCell ref="E37:G37"/>
    <mergeCell ref="E38:G38"/>
    <mergeCell ref="E40:G40"/>
    <mergeCell ref="E43:G43"/>
    <mergeCell ref="B176:H176"/>
    <mergeCell ref="B70:H70"/>
    <mergeCell ref="E41:G41"/>
    <mergeCell ref="E42:G42"/>
    <mergeCell ref="E51:G51"/>
    <mergeCell ref="E52:G52"/>
    <mergeCell ref="E53:G53"/>
    <mergeCell ref="E54:G54"/>
    <mergeCell ref="E55:G55"/>
    <mergeCell ref="E56:G56"/>
    <mergeCell ref="E57:G57"/>
    <mergeCell ref="E44:G44"/>
    <mergeCell ref="B50:H50"/>
    <mergeCell ref="E47:F47"/>
    <mergeCell ref="E58:G58"/>
    <mergeCell ref="E108:G108"/>
    <mergeCell ref="E109:G109"/>
    <mergeCell ref="E110:G110"/>
    <mergeCell ref="E111:G111"/>
    <mergeCell ref="B78:H78"/>
    <mergeCell ref="B68:H68"/>
    <mergeCell ref="E127:G127"/>
    <mergeCell ref="E128:G128"/>
    <mergeCell ref="B48:H48"/>
    <mergeCell ref="B187:H187"/>
    <mergeCell ref="E67:F67"/>
    <mergeCell ref="B82:H82"/>
    <mergeCell ref="E77:G77"/>
    <mergeCell ref="E91:G91"/>
    <mergeCell ref="E92:G92"/>
    <mergeCell ref="E89:G89"/>
    <mergeCell ref="E90:G90"/>
    <mergeCell ref="E83:G83"/>
    <mergeCell ref="E84:G84"/>
    <mergeCell ref="E85:G85"/>
    <mergeCell ref="E86:G86"/>
    <mergeCell ref="E87:G87"/>
    <mergeCell ref="E88:G88"/>
    <mergeCell ref="E93:G93"/>
    <mergeCell ref="B185:H185"/>
    <mergeCell ref="B136:H136"/>
    <mergeCell ref="B113:H113"/>
    <mergeCell ref="B95:H95"/>
    <mergeCell ref="B80:H80"/>
    <mergeCell ref="E118:F118"/>
    <mergeCell ref="E71:G71"/>
    <mergeCell ref="E72:G72"/>
    <mergeCell ref="B178:H178"/>
    <mergeCell ref="B17:H17"/>
    <mergeCell ref="E31:G31"/>
    <mergeCell ref="E32:G32"/>
    <mergeCell ref="E18:G18"/>
    <mergeCell ref="E19:G19"/>
    <mergeCell ref="E171:G171"/>
    <mergeCell ref="E172:G172"/>
    <mergeCell ref="E169:G169"/>
    <mergeCell ref="E170:G170"/>
    <mergeCell ref="E165:G165"/>
    <mergeCell ref="E166:G166"/>
    <mergeCell ref="E167:G167"/>
    <mergeCell ref="E168:G168"/>
    <mergeCell ref="E157:G157"/>
    <mergeCell ref="E158:G158"/>
    <mergeCell ref="E160:G160"/>
    <mergeCell ref="E161:G161"/>
    <mergeCell ref="E163:G163"/>
    <mergeCell ref="E164:G164"/>
    <mergeCell ref="E122:G122"/>
    <mergeCell ref="E102:G102"/>
    <mergeCell ref="E60:G60"/>
    <mergeCell ref="E61:G61"/>
    <mergeCell ref="E20:G20"/>
  </mergeCells>
  <conditionalFormatting sqref="B14:B15">
    <cfRule type="expression" dxfId="1845" priority="63">
      <formula>AND(L14,NOT($M$14))</formula>
    </cfRule>
  </conditionalFormatting>
  <pageMargins left="0.39370078740157483" right="0.19685039370078741" top="0.39370078740157483" bottom="0.47244094488188981" header="0.31496062992125984" footer="0.31496062992125984"/>
  <pageSetup paperSize="9" scale="88" fitToHeight="0" orientation="portrait" r:id="rId1"/>
  <headerFooter scaleWithDoc="0">
    <oddFooter>&amp;L&amp;8©  VHF Bayern - Stand Oktober 2024&amp;R&amp;P</oddFooter>
  </headerFooter>
  <rowBreaks count="9" manualBreakCount="9">
    <brk id="38" max="10" man="1"/>
    <brk id="49" max="10" man="1"/>
    <brk id="69" max="10" man="1"/>
    <brk id="81" max="10" man="1"/>
    <brk id="96" max="10" man="1"/>
    <brk id="114" max="10" man="1"/>
    <brk id="137" max="10" man="1"/>
    <brk id="162" max="10" man="1"/>
    <brk id="177"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39941" r:id="rId4" name="Check Box 5">
              <controlPr defaultSize="0" autoFill="0" autoLine="0" autoPict="0" altText="">
                <anchor moveWithCells="1">
                  <from>
                    <xdr:col>1</xdr:col>
                    <xdr:colOff>0</xdr:colOff>
                    <xdr:row>30</xdr:row>
                    <xdr:rowOff>0</xdr:rowOff>
                  </from>
                  <to>
                    <xdr:col>2</xdr:col>
                    <xdr:colOff>0</xdr:colOff>
                    <xdr:row>31</xdr:row>
                    <xdr:rowOff>9525</xdr:rowOff>
                  </to>
                </anchor>
              </controlPr>
            </control>
          </mc:Choice>
        </mc:AlternateContent>
        <mc:AlternateContent xmlns:mc="http://schemas.openxmlformats.org/markup-compatibility/2006">
          <mc:Choice Requires="x14">
            <control shapeId="39942" r:id="rId5" name="Check Box 6">
              <controlPr defaultSize="0" autoFill="0" autoLine="0" autoPict="0" altText="">
                <anchor moveWithCells="1">
                  <from>
                    <xdr:col>1</xdr:col>
                    <xdr:colOff>0</xdr:colOff>
                    <xdr:row>32</xdr:row>
                    <xdr:rowOff>0</xdr:rowOff>
                  </from>
                  <to>
                    <xdr:col>2</xdr:col>
                    <xdr:colOff>0</xdr:colOff>
                    <xdr:row>33</xdr:row>
                    <xdr:rowOff>9525</xdr:rowOff>
                  </to>
                </anchor>
              </controlPr>
            </control>
          </mc:Choice>
        </mc:AlternateContent>
        <mc:AlternateContent xmlns:mc="http://schemas.openxmlformats.org/markup-compatibility/2006">
          <mc:Choice Requires="x14">
            <control shapeId="39943" r:id="rId6" name="Check Box 7">
              <controlPr defaultSize="0" autoFill="0" autoLine="0" autoPict="0" altText="">
                <anchor moveWithCells="1">
                  <from>
                    <xdr:col>1</xdr:col>
                    <xdr:colOff>0</xdr:colOff>
                    <xdr:row>34</xdr:row>
                    <xdr:rowOff>0</xdr:rowOff>
                  </from>
                  <to>
                    <xdr:col>2</xdr:col>
                    <xdr:colOff>0</xdr:colOff>
                    <xdr:row>35</xdr:row>
                    <xdr:rowOff>9525</xdr:rowOff>
                  </to>
                </anchor>
              </controlPr>
            </control>
          </mc:Choice>
        </mc:AlternateContent>
        <mc:AlternateContent xmlns:mc="http://schemas.openxmlformats.org/markup-compatibility/2006">
          <mc:Choice Requires="x14">
            <control shapeId="39944" r:id="rId7" name="Check Box 8">
              <controlPr defaultSize="0" autoFill="0" autoLine="0" autoPict="0" altText="">
                <anchor moveWithCells="1">
                  <from>
                    <xdr:col>1</xdr:col>
                    <xdr:colOff>0</xdr:colOff>
                    <xdr:row>36</xdr:row>
                    <xdr:rowOff>0</xdr:rowOff>
                  </from>
                  <to>
                    <xdr:col>2</xdr:col>
                    <xdr:colOff>0</xdr:colOff>
                    <xdr:row>37</xdr:row>
                    <xdr:rowOff>9525</xdr:rowOff>
                  </to>
                </anchor>
              </controlPr>
            </control>
          </mc:Choice>
        </mc:AlternateContent>
        <mc:AlternateContent xmlns:mc="http://schemas.openxmlformats.org/markup-compatibility/2006">
          <mc:Choice Requires="x14">
            <control shapeId="39945" r:id="rId8" name="Check Box 9">
              <controlPr defaultSize="0" autoFill="0" autoLine="0" autoPict="0" altText="">
                <anchor moveWithCells="1">
                  <from>
                    <xdr:col>1</xdr:col>
                    <xdr:colOff>0</xdr:colOff>
                    <xdr:row>38</xdr:row>
                    <xdr:rowOff>0</xdr:rowOff>
                  </from>
                  <to>
                    <xdr:col>2</xdr:col>
                    <xdr:colOff>0</xdr:colOff>
                    <xdr:row>39</xdr:row>
                    <xdr:rowOff>9525</xdr:rowOff>
                  </to>
                </anchor>
              </controlPr>
            </control>
          </mc:Choice>
        </mc:AlternateContent>
        <mc:AlternateContent xmlns:mc="http://schemas.openxmlformats.org/markup-compatibility/2006">
          <mc:Choice Requires="x14">
            <control shapeId="39946" r:id="rId9" name="Check Box 10">
              <controlPr defaultSize="0" autoFill="0" autoLine="0" autoPict="0" altText="">
                <anchor moveWithCells="1">
                  <from>
                    <xdr:col>1</xdr:col>
                    <xdr:colOff>0</xdr:colOff>
                    <xdr:row>40</xdr:row>
                    <xdr:rowOff>0</xdr:rowOff>
                  </from>
                  <to>
                    <xdr:col>2</xdr:col>
                    <xdr:colOff>0</xdr:colOff>
                    <xdr:row>41</xdr:row>
                    <xdr:rowOff>9525</xdr:rowOff>
                  </to>
                </anchor>
              </controlPr>
            </control>
          </mc:Choice>
        </mc:AlternateContent>
        <mc:AlternateContent xmlns:mc="http://schemas.openxmlformats.org/markup-compatibility/2006">
          <mc:Choice Requires="x14">
            <control shapeId="39947" r:id="rId10" name="Check Box 11">
              <controlPr defaultSize="0" autoFill="0" autoLine="0" autoPict="0" altText="">
                <anchor moveWithCells="1">
                  <from>
                    <xdr:col>1</xdr:col>
                    <xdr:colOff>0</xdr:colOff>
                    <xdr:row>42</xdr:row>
                    <xdr:rowOff>0</xdr:rowOff>
                  </from>
                  <to>
                    <xdr:col>2</xdr:col>
                    <xdr:colOff>0</xdr:colOff>
                    <xdr:row>43</xdr:row>
                    <xdr:rowOff>9525</xdr:rowOff>
                  </to>
                </anchor>
              </controlPr>
            </control>
          </mc:Choice>
        </mc:AlternateContent>
        <mc:AlternateContent xmlns:mc="http://schemas.openxmlformats.org/markup-compatibility/2006">
          <mc:Choice Requires="x14">
            <control shapeId="39952" r:id="rId11" name="Check Box 16">
              <controlPr defaultSize="0" autoFill="0" autoLine="0" autoPict="0" altText="">
                <anchor moveWithCells="1">
                  <from>
                    <xdr:col>1</xdr:col>
                    <xdr:colOff>0</xdr:colOff>
                    <xdr:row>52</xdr:row>
                    <xdr:rowOff>0</xdr:rowOff>
                  </from>
                  <to>
                    <xdr:col>2</xdr:col>
                    <xdr:colOff>0</xdr:colOff>
                    <xdr:row>53</xdr:row>
                    <xdr:rowOff>9525</xdr:rowOff>
                  </to>
                </anchor>
              </controlPr>
            </control>
          </mc:Choice>
        </mc:AlternateContent>
        <mc:AlternateContent xmlns:mc="http://schemas.openxmlformats.org/markup-compatibility/2006">
          <mc:Choice Requires="x14">
            <control shapeId="39953" r:id="rId12" name="Check Box 17">
              <controlPr defaultSize="0" autoFill="0" autoLine="0" autoPict="0" altText="">
                <anchor moveWithCells="1">
                  <from>
                    <xdr:col>1</xdr:col>
                    <xdr:colOff>0</xdr:colOff>
                    <xdr:row>54</xdr:row>
                    <xdr:rowOff>0</xdr:rowOff>
                  </from>
                  <to>
                    <xdr:col>2</xdr:col>
                    <xdr:colOff>0</xdr:colOff>
                    <xdr:row>55</xdr:row>
                    <xdr:rowOff>9525</xdr:rowOff>
                  </to>
                </anchor>
              </controlPr>
            </control>
          </mc:Choice>
        </mc:AlternateContent>
        <mc:AlternateContent xmlns:mc="http://schemas.openxmlformats.org/markup-compatibility/2006">
          <mc:Choice Requires="x14">
            <control shapeId="39954" r:id="rId13" name="Check Box 18">
              <controlPr defaultSize="0" autoFill="0" autoLine="0" autoPict="0" altText="">
                <anchor moveWithCells="1">
                  <from>
                    <xdr:col>1</xdr:col>
                    <xdr:colOff>0</xdr:colOff>
                    <xdr:row>56</xdr:row>
                    <xdr:rowOff>0</xdr:rowOff>
                  </from>
                  <to>
                    <xdr:col>2</xdr:col>
                    <xdr:colOff>0</xdr:colOff>
                    <xdr:row>57</xdr:row>
                    <xdr:rowOff>9525</xdr:rowOff>
                  </to>
                </anchor>
              </controlPr>
            </control>
          </mc:Choice>
        </mc:AlternateContent>
        <mc:AlternateContent xmlns:mc="http://schemas.openxmlformats.org/markup-compatibility/2006">
          <mc:Choice Requires="x14">
            <control shapeId="39957" r:id="rId14" name="Check Box 21">
              <controlPr defaultSize="0" autoFill="0" autoLine="0" autoPict="0" altText="3 Fahrstreifen">
                <anchor moveWithCells="1">
                  <from>
                    <xdr:col>1</xdr:col>
                    <xdr:colOff>0</xdr:colOff>
                    <xdr:row>58</xdr:row>
                    <xdr:rowOff>0</xdr:rowOff>
                  </from>
                  <to>
                    <xdr:col>2</xdr:col>
                    <xdr:colOff>0</xdr:colOff>
                    <xdr:row>59</xdr:row>
                    <xdr:rowOff>9525</xdr:rowOff>
                  </to>
                </anchor>
              </controlPr>
            </control>
          </mc:Choice>
        </mc:AlternateContent>
        <mc:AlternateContent xmlns:mc="http://schemas.openxmlformats.org/markup-compatibility/2006">
          <mc:Choice Requires="x14">
            <control shapeId="39958" r:id="rId15" name="Check Box 22">
              <controlPr defaultSize="0" autoFill="0" autoLine="0" autoPict="0" altText="">
                <anchor moveWithCells="1">
                  <from>
                    <xdr:col>1</xdr:col>
                    <xdr:colOff>0</xdr:colOff>
                    <xdr:row>73</xdr:row>
                    <xdr:rowOff>0</xdr:rowOff>
                  </from>
                  <to>
                    <xdr:col>2</xdr:col>
                    <xdr:colOff>0</xdr:colOff>
                    <xdr:row>74</xdr:row>
                    <xdr:rowOff>9525</xdr:rowOff>
                  </to>
                </anchor>
              </controlPr>
            </control>
          </mc:Choice>
        </mc:AlternateContent>
        <mc:AlternateContent xmlns:mc="http://schemas.openxmlformats.org/markup-compatibility/2006">
          <mc:Choice Requires="x14">
            <control shapeId="39960" r:id="rId16" name="Check Box 24">
              <controlPr defaultSize="0" autoFill="0" autoLine="0" autoPict="0" altText="3 Fahrstreifen">
                <anchor moveWithCells="1">
                  <from>
                    <xdr:col>1</xdr:col>
                    <xdr:colOff>0</xdr:colOff>
                    <xdr:row>75</xdr:row>
                    <xdr:rowOff>0</xdr:rowOff>
                  </from>
                  <to>
                    <xdr:col>2</xdr:col>
                    <xdr:colOff>0</xdr:colOff>
                    <xdr:row>76</xdr:row>
                    <xdr:rowOff>9525</xdr:rowOff>
                  </to>
                </anchor>
              </controlPr>
            </control>
          </mc:Choice>
        </mc:AlternateContent>
        <mc:AlternateContent xmlns:mc="http://schemas.openxmlformats.org/markup-compatibility/2006">
          <mc:Choice Requires="x14">
            <control shapeId="39963" r:id="rId17" name="Check Box 27">
              <controlPr defaultSize="0" autoFill="0" autoLine="0" autoPict="0" altText="">
                <anchor moveWithCells="1">
                  <from>
                    <xdr:col>1</xdr:col>
                    <xdr:colOff>0</xdr:colOff>
                    <xdr:row>82</xdr:row>
                    <xdr:rowOff>0</xdr:rowOff>
                  </from>
                  <to>
                    <xdr:col>2</xdr:col>
                    <xdr:colOff>0</xdr:colOff>
                    <xdr:row>83</xdr:row>
                    <xdr:rowOff>0</xdr:rowOff>
                  </to>
                </anchor>
              </controlPr>
            </control>
          </mc:Choice>
        </mc:AlternateContent>
        <mc:AlternateContent xmlns:mc="http://schemas.openxmlformats.org/markup-compatibility/2006">
          <mc:Choice Requires="x14">
            <control shapeId="39964" r:id="rId18" name="Check Box 28">
              <controlPr defaultSize="0" autoFill="0" autoLine="0" autoPict="0" altText="">
                <anchor moveWithCells="1">
                  <from>
                    <xdr:col>1</xdr:col>
                    <xdr:colOff>0</xdr:colOff>
                    <xdr:row>84</xdr:row>
                    <xdr:rowOff>0</xdr:rowOff>
                  </from>
                  <to>
                    <xdr:col>2</xdr:col>
                    <xdr:colOff>0</xdr:colOff>
                    <xdr:row>85</xdr:row>
                    <xdr:rowOff>9525</xdr:rowOff>
                  </to>
                </anchor>
              </controlPr>
            </control>
          </mc:Choice>
        </mc:AlternateContent>
        <mc:AlternateContent xmlns:mc="http://schemas.openxmlformats.org/markup-compatibility/2006">
          <mc:Choice Requires="x14">
            <control shapeId="39965" r:id="rId19" name="Check Box 29">
              <controlPr defaultSize="0" autoFill="0" autoLine="0" autoPict="0" altText="">
                <anchor moveWithCells="1">
                  <from>
                    <xdr:col>1</xdr:col>
                    <xdr:colOff>0</xdr:colOff>
                    <xdr:row>86</xdr:row>
                    <xdr:rowOff>0</xdr:rowOff>
                  </from>
                  <to>
                    <xdr:col>2</xdr:col>
                    <xdr:colOff>0</xdr:colOff>
                    <xdr:row>87</xdr:row>
                    <xdr:rowOff>9525</xdr:rowOff>
                  </to>
                </anchor>
              </controlPr>
            </control>
          </mc:Choice>
        </mc:AlternateContent>
        <mc:AlternateContent xmlns:mc="http://schemas.openxmlformats.org/markup-compatibility/2006">
          <mc:Choice Requires="x14">
            <control shapeId="39966" r:id="rId20" name="Check Box 30">
              <controlPr defaultSize="0" autoFill="0" autoLine="0" autoPict="0" altText="">
                <anchor moveWithCells="1">
                  <from>
                    <xdr:col>1</xdr:col>
                    <xdr:colOff>0</xdr:colOff>
                    <xdr:row>92</xdr:row>
                    <xdr:rowOff>0</xdr:rowOff>
                  </from>
                  <to>
                    <xdr:col>2</xdr:col>
                    <xdr:colOff>0</xdr:colOff>
                    <xdr:row>93</xdr:row>
                    <xdr:rowOff>9525</xdr:rowOff>
                  </to>
                </anchor>
              </controlPr>
            </control>
          </mc:Choice>
        </mc:AlternateContent>
        <mc:AlternateContent xmlns:mc="http://schemas.openxmlformats.org/markup-compatibility/2006">
          <mc:Choice Requires="x14">
            <control shapeId="39967" r:id="rId21" name="Check Box 31">
              <controlPr defaultSize="0" autoFill="0" autoLine="0" autoPict="0" altText="">
                <anchor moveWithCells="1">
                  <from>
                    <xdr:col>1</xdr:col>
                    <xdr:colOff>0</xdr:colOff>
                    <xdr:row>97</xdr:row>
                    <xdr:rowOff>0</xdr:rowOff>
                  </from>
                  <to>
                    <xdr:col>2</xdr:col>
                    <xdr:colOff>0</xdr:colOff>
                    <xdr:row>98</xdr:row>
                    <xdr:rowOff>0</xdr:rowOff>
                  </to>
                </anchor>
              </controlPr>
            </control>
          </mc:Choice>
        </mc:AlternateContent>
        <mc:AlternateContent xmlns:mc="http://schemas.openxmlformats.org/markup-compatibility/2006">
          <mc:Choice Requires="x14">
            <control shapeId="39968" r:id="rId22" name="Check Box 32">
              <controlPr defaultSize="0" autoFill="0" autoLine="0" autoPict="0" altText="">
                <anchor moveWithCells="1">
                  <from>
                    <xdr:col>1</xdr:col>
                    <xdr:colOff>0</xdr:colOff>
                    <xdr:row>99</xdr:row>
                    <xdr:rowOff>0</xdr:rowOff>
                  </from>
                  <to>
                    <xdr:col>2</xdr:col>
                    <xdr:colOff>0</xdr:colOff>
                    <xdr:row>100</xdr:row>
                    <xdr:rowOff>9525</xdr:rowOff>
                  </to>
                </anchor>
              </controlPr>
            </control>
          </mc:Choice>
        </mc:AlternateContent>
        <mc:AlternateContent xmlns:mc="http://schemas.openxmlformats.org/markup-compatibility/2006">
          <mc:Choice Requires="x14">
            <control shapeId="39969" r:id="rId23" name="Check Box 33">
              <controlPr defaultSize="0" autoFill="0" autoLine="0" autoPict="0" altText="3 Fahrstreifen">
                <anchor moveWithCells="1">
                  <from>
                    <xdr:col>1</xdr:col>
                    <xdr:colOff>0</xdr:colOff>
                    <xdr:row>101</xdr:row>
                    <xdr:rowOff>0</xdr:rowOff>
                  </from>
                  <to>
                    <xdr:col>2</xdr:col>
                    <xdr:colOff>0</xdr:colOff>
                    <xdr:row>102</xdr:row>
                    <xdr:rowOff>9525</xdr:rowOff>
                  </to>
                </anchor>
              </controlPr>
            </control>
          </mc:Choice>
        </mc:AlternateContent>
        <mc:AlternateContent xmlns:mc="http://schemas.openxmlformats.org/markup-compatibility/2006">
          <mc:Choice Requires="x14">
            <control shapeId="39970" r:id="rId24" name="Check Box 34">
              <controlPr defaultSize="0" autoFill="0" autoLine="0" autoPict="0" altText="">
                <anchor moveWithCells="1">
                  <from>
                    <xdr:col>1</xdr:col>
                    <xdr:colOff>0</xdr:colOff>
                    <xdr:row>103</xdr:row>
                    <xdr:rowOff>0</xdr:rowOff>
                  </from>
                  <to>
                    <xdr:col>2</xdr:col>
                    <xdr:colOff>0</xdr:colOff>
                    <xdr:row>104</xdr:row>
                    <xdr:rowOff>9525</xdr:rowOff>
                  </to>
                </anchor>
              </controlPr>
            </control>
          </mc:Choice>
        </mc:AlternateContent>
        <mc:AlternateContent xmlns:mc="http://schemas.openxmlformats.org/markup-compatibility/2006">
          <mc:Choice Requires="x14">
            <control shapeId="39971" r:id="rId25" name="Check Box 35">
              <controlPr defaultSize="0" autoFill="0" autoLine="0" autoPict="0" altText="3 Fahrstreifen">
                <anchor moveWithCells="1">
                  <from>
                    <xdr:col>1</xdr:col>
                    <xdr:colOff>0</xdr:colOff>
                    <xdr:row>105</xdr:row>
                    <xdr:rowOff>0</xdr:rowOff>
                  </from>
                  <to>
                    <xdr:col>2</xdr:col>
                    <xdr:colOff>0</xdr:colOff>
                    <xdr:row>106</xdr:row>
                    <xdr:rowOff>9525</xdr:rowOff>
                  </to>
                </anchor>
              </controlPr>
            </control>
          </mc:Choice>
        </mc:AlternateContent>
        <mc:AlternateContent xmlns:mc="http://schemas.openxmlformats.org/markup-compatibility/2006">
          <mc:Choice Requires="x14">
            <control shapeId="39972" r:id="rId26" name="Check Box 36">
              <controlPr defaultSize="0" autoFill="0" autoLine="0" autoPict="0" altText="">
                <anchor moveWithCells="1">
                  <from>
                    <xdr:col>1</xdr:col>
                    <xdr:colOff>0</xdr:colOff>
                    <xdr:row>107</xdr:row>
                    <xdr:rowOff>0</xdr:rowOff>
                  </from>
                  <to>
                    <xdr:col>2</xdr:col>
                    <xdr:colOff>0</xdr:colOff>
                    <xdr:row>108</xdr:row>
                    <xdr:rowOff>9525</xdr:rowOff>
                  </to>
                </anchor>
              </controlPr>
            </control>
          </mc:Choice>
        </mc:AlternateContent>
        <mc:AlternateContent xmlns:mc="http://schemas.openxmlformats.org/markup-compatibility/2006">
          <mc:Choice Requires="x14">
            <control shapeId="39973" r:id="rId27" name="Check Box 37">
              <controlPr defaultSize="0" autoFill="0" autoLine="0" autoPict="0" altText="">
                <anchor moveWithCells="1">
                  <from>
                    <xdr:col>1</xdr:col>
                    <xdr:colOff>0</xdr:colOff>
                    <xdr:row>109</xdr:row>
                    <xdr:rowOff>0</xdr:rowOff>
                  </from>
                  <to>
                    <xdr:col>2</xdr:col>
                    <xdr:colOff>0</xdr:colOff>
                    <xdr:row>110</xdr:row>
                    <xdr:rowOff>9525</xdr:rowOff>
                  </to>
                </anchor>
              </controlPr>
            </control>
          </mc:Choice>
        </mc:AlternateContent>
        <mc:AlternateContent xmlns:mc="http://schemas.openxmlformats.org/markup-compatibility/2006">
          <mc:Choice Requires="x14">
            <control shapeId="39974" r:id="rId28" name="Check Box 38">
              <controlPr defaultSize="0" autoFill="0" autoLine="0" autoPict="0" altText="">
                <anchor moveWithCells="1">
                  <from>
                    <xdr:col>1</xdr:col>
                    <xdr:colOff>0</xdr:colOff>
                    <xdr:row>115</xdr:row>
                    <xdr:rowOff>0</xdr:rowOff>
                  </from>
                  <to>
                    <xdr:col>2</xdr:col>
                    <xdr:colOff>0</xdr:colOff>
                    <xdr:row>116</xdr:row>
                    <xdr:rowOff>0</xdr:rowOff>
                  </to>
                </anchor>
              </controlPr>
            </control>
          </mc:Choice>
        </mc:AlternateContent>
        <mc:AlternateContent xmlns:mc="http://schemas.openxmlformats.org/markup-compatibility/2006">
          <mc:Choice Requires="x14">
            <control shapeId="39975" r:id="rId29" name="Check Box 39">
              <controlPr defaultSize="0" autoFill="0" autoLine="0" autoPict="0" altText="">
                <anchor moveWithCells="1">
                  <from>
                    <xdr:col>1</xdr:col>
                    <xdr:colOff>0</xdr:colOff>
                    <xdr:row>118</xdr:row>
                    <xdr:rowOff>0</xdr:rowOff>
                  </from>
                  <to>
                    <xdr:col>2</xdr:col>
                    <xdr:colOff>0</xdr:colOff>
                    <xdr:row>119</xdr:row>
                    <xdr:rowOff>0</xdr:rowOff>
                  </to>
                </anchor>
              </controlPr>
            </control>
          </mc:Choice>
        </mc:AlternateContent>
        <mc:AlternateContent xmlns:mc="http://schemas.openxmlformats.org/markup-compatibility/2006">
          <mc:Choice Requires="x14">
            <control shapeId="39976" r:id="rId30" name="Check Box 40">
              <controlPr defaultSize="0" autoFill="0" autoLine="0" autoPict="0" altText="">
                <anchor moveWithCells="1">
                  <from>
                    <xdr:col>1</xdr:col>
                    <xdr:colOff>0</xdr:colOff>
                    <xdr:row>121</xdr:row>
                    <xdr:rowOff>0</xdr:rowOff>
                  </from>
                  <to>
                    <xdr:col>2</xdr:col>
                    <xdr:colOff>0</xdr:colOff>
                    <xdr:row>122</xdr:row>
                    <xdr:rowOff>0</xdr:rowOff>
                  </to>
                </anchor>
              </controlPr>
            </control>
          </mc:Choice>
        </mc:AlternateContent>
        <mc:AlternateContent xmlns:mc="http://schemas.openxmlformats.org/markup-compatibility/2006">
          <mc:Choice Requires="x14">
            <control shapeId="39977" r:id="rId31" name="Check Box 41">
              <controlPr defaultSize="0" autoFill="0" autoLine="0" autoPict="0" altText="">
                <anchor moveWithCells="1">
                  <from>
                    <xdr:col>1</xdr:col>
                    <xdr:colOff>9525</xdr:colOff>
                    <xdr:row>124</xdr:row>
                    <xdr:rowOff>0</xdr:rowOff>
                  </from>
                  <to>
                    <xdr:col>2</xdr:col>
                    <xdr:colOff>9525</xdr:colOff>
                    <xdr:row>125</xdr:row>
                    <xdr:rowOff>9525</xdr:rowOff>
                  </to>
                </anchor>
              </controlPr>
            </control>
          </mc:Choice>
        </mc:AlternateContent>
        <mc:AlternateContent xmlns:mc="http://schemas.openxmlformats.org/markup-compatibility/2006">
          <mc:Choice Requires="x14">
            <control shapeId="39979" r:id="rId32" name="Check Box 43">
              <controlPr defaultSize="0" autoFill="0" autoLine="0" autoPict="0" altText="">
                <anchor moveWithCells="1">
                  <from>
                    <xdr:col>1</xdr:col>
                    <xdr:colOff>0</xdr:colOff>
                    <xdr:row>126</xdr:row>
                    <xdr:rowOff>0</xdr:rowOff>
                  </from>
                  <to>
                    <xdr:col>2</xdr:col>
                    <xdr:colOff>0</xdr:colOff>
                    <xdr:row>127</xdr:row>
                    <xdr:rowOff>9525</xdr:rowOff>
                  </to>
                </anchor>
              </controlPr>
            </control>
          </mc:Choice>
        </mc:AlternateContent>
        <mc:AlternateContent xmlns:mc="http://schemas.openxmlformats.org/markup-compatibility/2006">
          <mc:Choice Requires="x14">
            <control shapeId="39980" r:id="rId33" name="Check Box 44">
              <controlPr defaultSize="0" autoFill="0" autoLine="0" autoPict="0" altText="">
                <anchor moveWithCells="1">
                  <from>
                    <xdr:col>1</xdr:col>
                    <xdr:colOff>0</xdr:colOff>
                    <xdr:row>129</xdr:row>
                    <xdr:rowOff>0</xdr:rowOff>
                  </from>
                  <to>
                    <xdr:col>2</xdr:col>
                    <xdr:colOff>0</xdr:colOff>
                    <xdr:row>130</xdr:row>
                    <xdr:rowOff>28575</xdr:rowOff>
                  </to>
                </anchor>
              </controlPr>
            </control>
          </mc:Choice>
        </mc:AlternateContent>
        <mc:AlternateContent xmlns:mc="http://schemas.openxmlformats.org/markup-compatibility/2006">
          <mc:Choice Requires="x14">
            <control shapeId="39981" r:id="rId34" name="Check Box 45">
              <controlPr defaultSize="0" autoFill="0" autoLine="0" autoPict="0" altText="">
                <anchor moveWithCells="1">
                  <from>
                    <xdr:col>1</xdr:col>
                    <xdr:colOff>0</xdr:colOff>
                    <xdr:row>131</xdr:row>
                    <xdr:rowOff>0</xdr:rowOff>
                  </from>
                  <to>
                    <xdr:col>2</xdr:col>
                    <xdr:colOff>0</xdr:colOff>
                    <xdr:row>132</xdr:row>
                    <xdr:rowOff>9525</xdr:rowOff>
                  </to>
                </anchor>
              </controlPr>
            </control>
          </mc:Choice>
        </mc:AlternateContent>
        <mc:AlternateContent xmlns:mc="http://schemas.openxmlformats.org/markup-compatibility/2006">
          <mc:Choice Requires="x14">
            <control shapeId="39982" r:id="rId35" name="Check Box 46">
              <controlPr defaultSize="0" autoFill="0" autoLine="0" autoPict="0" altText="">
                <anchor moveWithCells="1">
                  <from>
                    <xdr:col>1</xdr:col>
                    <xdr:colOff>0</xdr:colOff>
                    <xdr:row>138</xdr:row>
                    <xdr:rowOff>0</xdr:rowOff>
                  </from>
                  <to>
                    <xdr:col>2</xdr:col>
                    <xdr:colOff>0</xdr:colOff>
                    <xdr:row>139</xdr:row>
                    <xdr:rowOff>28575</xdr:rowOff>
                  </to>
                </anchor>
              </controlPr>
            </control>
          </mc:Choice>
        </mc:AlternateContent>
        <mc:AlternateContent xmlns:mc="http://schemas.openxmlformats.org/markup-compatibility/2006">
          <mc:Choice Requires="x14">
            <control shapeId="39983" r:id="rId36" name="Check Box 47">
              <controlPr defaultSize="0" autoFill="0" autoLine="0" autoPict="0" altText="">
                <anchor moveWithCells="1">
                  <from>
                    <xdr:col>1</xdr:col>
                    <xdr:colOff>0</xdr:colOff>
                    <xdr:row>140</xdr:row>
                    <xdr:rowOff>0</xdr:rowOff>
                  </from>
                  <to>
                    <xdr:col>2</xdr:col>
                    <xdr:colOff>0</xdr:colOff>
                    <xdr:row>141</xdr:row>
                    <xdr:rowOff>9525</xdr:rowOff>
                  </to>
                </anchor>
              </controlPr>
            </control>
          </mc:Choice>
        </mc:AlternateContent>
        <mc:AlternateContent xmlns:mc="http://schemas.openxmlformats.org/markup-compatibility/2006">
          <mc:Choice Requires="x14">
            <control shapeId="39984" r:id="rId37" name="Check Box 48">
              <controlPr defaultSize="0" autoFill="0" autoLine="0" autoPict="0" altText="">
                <anchor moveWithCells="1">
                  <from>
                    <xdr:col>1</xdr:col>
                    <xdr:colOff>0</xdr:colOff>
                    <xdr:row>142</xdr:row>
                    <xdr:rowOff>0</xdr:rowOff>
                  </from>
                  <to>
                    <xdr:col>2</xdr:col>
                    <xdr:colOff>0</xdr:colOff>
                    <xdr:row>143</xdr:row>
                    <xdr:rowOff>9525</xdr:rowOff>
                  </to>
                </anchor>
              </controlPr>
            </control>
          </mc:Choice>
        </mc:AlternateContent>
        <mc:AlternateContent xmlns:mc="http://schemas.openxmlformats.org/markup-compatibility/2006">
          <mc:Choice Requires="x14">
            <control shapeId="39985" r:id="rId38" name="Check Box 49">
              <controlPr defaultSize="0" autoFill="0" autoLine="0" autoPict="0" altText="">
                <anchor moveWithCells="1">
                  <from>
                    <xdr:col>1</xdr:col>
                    <xdr:colOff>0</xdr:colOff>
                    <xdr:row>144</xdr:row>
                    <xdr:rowOff>0</xdr:rowOff>
                  </from>
                  <to>
                    <xdr:col>2</xdr:col>
                    <xdr:colOff>0</xdr:colOff>
                    <xdr:row>145</xdr:row>
                    <xdr:rowOff>9525</xdr:rowOff>
                  </to>
                </anchor>
              </controlPr>
            </control>
          </mc:Choice>
        </mc:AlternateContent>
        <mc:AlternateContent xmlns:mc="http://schemas.openxmlformats.org/markup-compatibility/2006">
          <mc:Choice Requires="x14">
            <control shapeId="39986" r:id="rId39" name="Check Box 50">
              <controlPr defaultSize="0" autoFill="0" autoLine="0" autoPict="0" altText="">
                <anchor moveWithCells="1">
                  <from>
                    <xdr:col>1</xdr:col>
                    <xdr:colOff>0</xdr:colOff>
                    <xdr:row>146</xdr:row>
                    <xdr:rowOff>0</xdr:rowOff>
                  </from>
                  <to>
                    <xdr:col>2</xdr:col>
                    <xdr:colOff>0</xdr:colOff>
                    <xdr:row>147</xdr:row>
                    <xdr:rowOff>9525</xdr:rowOff>
                  </to>
                </anchor>
              </controlPr>
            </control>
          </mc:Choice>
        </mc:AlternateContent>
        <mc:AlternateContent xmlns:mc="http://schemas.openxmlformats.org/markup-compatibility/2006">
          <mc:Choice Requires="x14">
            <control shapeId="39988" r:id="rId40" name="Check Box 52">
              <controlPr defaultSize="0" autoFill="0" autoLine="0" autoPict="0" altText="">
                <anchor moveWithCells="1">
                  <from>
                    <xdr:col>1</xdr:col>
                    <xdr:colOff>0</xdr:colOff>
                    <xdr:row>150</xdr:row>
                    <xdr:rowOff>0</xdr:rowOff>
                  </from>
                  <to>
                    <xdr:col>2</xdr:col>
                    <xdr:colOff>0</xdr:colOff>
                    <xdr:row>151</xdr:row>
                    <xdr:rowOff>9525</xdr:rowOff>
                  </to>
                </anchor>
              </controlPr>
            </control>
          </mc:Choice>
        </mc:AlternateContent>
        <mc:AlternateContent xmlns:mc="http://schemas.openxmlformats.org/markup-compatibility/2006">
          <mc:Choice Requires="x14">
            <control shapeId="39989" r:id="rId41" name="Check Box 53">
              <controlPr defaultSize="0" autoFill="0" autoLine="0" autoPict="0" altText="">
                <anchor moveWithCells="1">
                  <from>
                    <xdr:col>1</xdr:col>
                    <xdr:colOff>9525</xdr:colOff>
                    <xdr:row>152</xdr:row>
                    <xdr:rowOff>0</xdr:rowOff>
                  </from>
                  <to>
                    <xdr:col>2</xdr:col>
                    <xdr:colOff>0</xdr:colOff>
                    <xdr:row>153</xdr:row>
                    <xdr:rowOff>0</xdr:rowOff>
                  </to>
                </anchor>
              </controlPr>
            </control>
          </mc:Choice>
        </mc:AlternateContent>
        <mc:AlternateContent xmlns:mc="http://schemas.openxmlformats.org/markup-compatibility/2006">
          <mc:Choice Requires="x14">
            <control shapeId="39990" r:id="rId42" name="Check Box 54">
              <controlPr defaultSize="0" autoFill="0" autoLine="0" autoPict="0" altText="">
                <anchor moveWithCells="1">
                  <from>
                    <xdr:col>1</xdr:col>
                    <xdr:colOff>0</xdr:colOff>
                    <xdr:row>154</xdr:row>
                    <xdr:rowOff>0</xdr:rowOff>
                  </from>
                  <to>
                    <xdr:col>2</xdr:col>
                    <xdr:colOff>0</xdr:colOff>
                    <xdr:row>155</xdr:row>
                    <xdr:rowOff>0</xdr:rowOff>
                  </to>
                </anchor>
              </controlPr>
            </control>
          </mc:Choice>
        </mc:AlternateContent>
        <mc:AlternateContent xmlns:mc="http://schemas.openxmlformats.org/markup-compatibility/2006">
          <mc:Choice Requires="x14">
            <control shapeId="39991" r:id="rId43" name="Check Box 55">
              <controlPr defaultSize="0" autoFill="0" autoLine="0" autoPict="0" altText="">
                <anchor moveWithCells="1">
                  <from>
                    <xdr:col>1</xdr:col>
                    <xdr:colOff>0</xdr:colOff>
                    <xdr:row>172</xdr:row>
                    <xdr:rowOff>0</xdr:rowOff>
                  </from>
                  <to>
                    <xdr:col>2</xdr:col>
                    <xdr:colOff>0</xdr:colOff>
                    <xdr:row>173</xdr:row>
                    <xdr:rowOff>0</xdr:rowOff>
                  </to>
                </anchor>
              </controlPr>
            </control>
          </mc:Choice>
        </mc:AlternateContent>
        <mc:AlternateContent xmlns:mc="http://schemas.openxmlformats.org/markup-compatibility/2006">
          <mc:Choice Requires="x14">
            <control shapeId="39992" r:id="rId44" name="Check Box 56">
              <controlPr defaultSize="0" autoFill="0" autoLine="0" autoPict="0" altText="">
                <anchor moveWithCells="1">
                  <from>
                    <xdr:col>1</xdr:col>
                    <xdr:colOff>0</xdr:colOff>
                    <xdr:row>178</xdr:row>
                    <xdr:rowOff>0</xdr:rowOff>
                  </from>
                  <to>
                    <xdr:col>2</xdr:col>
                    <xdr:colOff>0</xdr:colOff>
                    <xdr:row>179</xdr:row>
                    <xdr:rowOff>0</xdr:rowOff>
                  </to>
                </anchor>
              </controlPr>
            </control>
          </mc:Choice>
        </mc:AlternateContent>
        <mc:AlternateContent xmlns:mc="http://schemas.openxmlformats.org/markup-compatibility/2006">
          <mc:Choice Requires="x14">
            <control shapeId="39993" r:id="rId45" name="Check Box 57">
              <controlPr defaultSize="0" autoFill="0" autoLine="0" autoPict="0" altText="">
                <anchor moveWithCells="1">
                  <from>
                    <xdr:col>1</xdr:col>
                    <xdr:colOff>0</xdr:colOff>
                    <xdr:row>180</xdr:row>
                    <xdr:rowOff>0</xdr:rowOff>
                  </from>
                  <to>
                    <xdr:col>2</xdr:col>
                    <xdr:colOff>0</xdr:colOff>
                    <xdr:row>181</xdr:row>
                    <xdr:rowOff>0</xdr:rowOff>
                  </to>
                </anchor>
              </controlPr>
            </control>
          </mc:Choice>
        </mc:AlternateContent>
        <mc:AlternateContent xmlns:mc="http://schemas.openxmlformats.org/markup-compatibility/2006">
          <mc:Choice Requires="x14">
            <control shapeId="39994" r:id="rId46" name="Check Box 58">
              <controlPr defaultSize="0" autoFill="0" autoLine="0" autoPict="0" altText="">
                <anchor moveWithCells="1">
                  <from>
                    <xdr:col>1</xdr:col>
                    <xdr:colOff>0</xdr:colOff>
                    <xdr:row>182</xdr:row>
                    <xdr:rowOff>0</xdr:rowOff>
                  </from>
                  <to>
                    <xdr:col>2</xdr:col>
                    <xdr:colOff>0</xdr:colOff>
                    <xdr:row>183</xdr:row>
                    <xdr:rowOff>9525</xdr:rowOff>
                  </to>
                </anchor>
              </controlPr>
            </control>
          </mc:Choice>
        </mc:AlternateContent>
        <mc:AlternateContent xmlns:mc="http://schemas.openxmlformats.org/markup-compatibility/2006">
          <mc:Choice Requires="x14">
            <control shapeId="39996" r:id="rId47" name="Check Box 60">
              <controlPr defaultSize="0" autoFill="0" autoLine="0" autoPict="0" altText="">
                <anchor moveWithCells="1">
                  <from>
                    <xdr:col>1</xdr:col>
                    <xdr:colOff>0</xdr:colOff>
                    <xdr:row>70</xdr:row>
                    <xdr:rowOff>0</xdr:rowOff>
                  </from>
                  <to>
                    <xdr:col>2</xdr:col>
                    <xdr:colOff>0</xdr:colOff>
                    <xdr:row>71</xdr:row>
                    <xdr:rowOff>0</xdr:rowOff>
                  </to>
                </anchor>
              </controlPr>
            </control>
          </mc:Choice>
        </mc:AlternateContent>
        <mc:AlternateContent xmlns:mc="http://schemas.openxmlformats.org/markup-compatibility/2006">
          <mc:Choice Requires="x14">
            <control shapeId="39997" r:id="rId48" name="Check Box 61">
              <controlPr defaultSize="0" autoFill="0" autoLine="0" autoPict="0" altText="3 Fahrstreifen">
                <anchor moveWithCells="1">
                  <from>
                    <xdr:col>1</xdr:col>
                    <xdr:colOff>0</xdr:colOff>
                    <xdr:row>50</xdr:row>
                    <xdr:rowOff>0</xdr:rowOff>
                  </from>
                  <to>
                    <xdr:col>2</xdr:col>
                    <xdr:colOff>0</xdr:colOff>
                    <xdr:row>51</xdr:row>
                    <xdr:rowOff>0</xdr:rowOff>
                  </to>
                </anchor>
              </controlPr>
            </control>
          </mc:Choice>
        </mc:AlternateContent>
        <mc:AlternateContent xmlns:mc="http://schemas.openxmlformats.org/markup-compatibility/2006">
          <mc:Choice Requires="x14">
            <control shapeId="39998" r:id="rId49" name="Check Box 62">
              <controlPr defaultSize="0" autoFill="0" autoLine="0" autoPict="0" altText="">
                <anchor moveWithCells="1">
                  <from>
                    <xdr:col>1</xdr:col>
                    <xdr:colOff>0</xdr:colOff>
                    <xdr:row>60</xdr:row>
                    <xdr:rowOff>0</xdr:rowOff>
                  </from>
                  <to>
                    <xdr:col>2</xdr:col>
                    <xdr:colOff>0</xdr:colOff>
                    <xdr:row>61</xdr:row>
                    <xdr:rowOff>9525</xdr:rowOff>
                  </to>
                </anchor>
              </controlPr>
            </control>
          </mc:Choice>
        </mc:AlternateContent>
        <mc:AlternateContent xmlns:mc="http://schemas.openxmlformats.org/markup-compatibility/2006">
          <mc:Choice Requires="x14">
            <control shapeId="40000" r:id="rId50" name="Check Box 64">
              <controlPr defaultSize="0" autoFill="0" autoLine="0" autoPict="0" altText="">
                <anchor moveWithCells="1">
                  <from>
                    <xdr:col>1</xdr:col>
                    <xdr:colOff>0</xdr:colOff>
                    <xdr:row>62</xdr:row>
                    <xdr:rowOff>0</xdr:rowOff>
                  </from>
                  <to>
                    <xdr:col>2</xdr:col>
                    <xdr:colOff>0</xdr:colOff>
                    <xdr:row>63</xdr:row>
                    <xdr:rowOff>9525</xdr:rowOff>
                  </to>
                </anchor>
              </controlPr>
            </control>
          </mc:Choice>
        </mc:AlternateContent>
        <mc:AlternateContent xmlns:mc="http://schemas.openxmlformats.org/markup-compatibility/2006">
          <mc:Choice Requires="x14">
            <control shapeId="40003" r:id="rId51" name="Check Box 67">
              <controlPr defaultSize="0" autoFill="0" autoLine="0" autoPict="0" altText="">
                <anchor moveWithCells="1">
                  <from>
                    <xdr:col>1</xdr:col>
                    <xdr:colOff>9525</xdr:colOff>
                    <xdr:row>13</xdr:row>
                    <xdr:rowOff>0</xdr:rowOff>
                  </from>
                  <to>
                    <xdr:col>2</xdr:col>
                    <xdr:colOff>9525</xdr:colOff>
                    <xdr:row>14</xdr:row>
                    <xdr:rowOff>9525</xdr:rowOff>
                  </to>
                </anchor>
              </controlPr>
            </control>
          </mc:Choice>
        </mc:AlternateContent>
        <mc:AlternateContent xmlns:mc="http://schemas.openxmlformats.org/markup-compatibility/2006">
          <mc:Choice Requires="x14">
            <control shapeId="40004" r:id="rId52" name="Check Box 68">
              <controlPr defaultSize="0" autoFill="0" autoLine="0" autoPict="0" altText="">
                <anchor moveWithCells="1">
                  <from>
                    <xdr:col>1</xdr:col>
                    <xdr:colOff>9525</xdr:colOff>
                    <xdr:row>14</xdr:row>
                    <xdr:rowOff>0</xdr:rowOff>
                  </from>
                  <to>
                    <xdr:col>2</xdr:col>
                    <xdr:colOff>9525</xdr:colOff>
                    <xdr:row>15</xdr:row>
                    <xdr:rowOff>9525</xdr:rowOff>
                  </to>
                </anchor>
              </controlPr>
            </control>
          </mc:Choice>
        </mc:AlternateContent>
        <mc:AlternateContent xmlns:mc="http://schemas.openxmlformats.org/markup-compatibility/2006">
          <mc:Choice Requires="x14">
            <control shapeId="40010" r:id="rId53" name="Check Box 74">
              <controlPr defaultSize="0" autoFill="0" autoLine="0" autoPict="0" altText="">
                <anchor moveWithCells="1">
                  <from>
                    <xdr:col>1</xdr:col>
                    <xdr:colOff>0</xdr:colOff>
                    <xdr:row>148</xdr:row>
                    <xdr:rowOff>0</xdr:rowOff>
                  </from>
                  <to>
                    <xdr:col>2</xdr:col>
                    <xdr:colOff>0</xdr:colOff>
                    <xdr:row>149</xdr:row>
                    <xdr:rowOff>9525</xdr:rowOff>
                  </to>
                </anchor>
              </controlPr>
            </control>
          </mc:Choice>
        </mc:AlternateContent>
        <mc:AlternateContent xmlns:mc="http://schemas.openxmlformats.org/markup-compatibility/2006">
          <mc:Choice Requires="x14">
            <control shapeId="40011" r:id="rId54" name="Check Box 75">
              <controlPr defaultSize="0" autoFill="0" autoLine="0" autoPict="0" altText="">
                <anchor moveWithCells="1">
                  <from>
                    <xdr:col>1</xdr:col>
                    <xdr:colOff>0</xdr:colOff>
                    <xdr:row>17</xdr:row>
                    <xdr:rowOff>0</xdr:rowOff>
                  </from>
                  <to>
                    <xdr:col>2</xdr:col>
                    <xdr:colOff>0</xdr:colOff>
                    <xdr:row>18</xdr:row>
                    <xdr:rowOff>9525</xdr:rowOff>
                  </to>
                </anchor>
              </controlPr>
            </control>
          </mc:Choice>
        </mc:AlternateContent>
        <mc:AlternateContent xmlns:mc="http://schemas.openxmlformats.org/markup-compatibility/2006">
          <mc:Choice Requires="x14">
            <control shapeId="40012" r:id="rId55" name="Check Box 76">
              <controlPr defaultSize="0" autoFill="0" autoLine="0" autoPict="0" altText="">
                <anchor moveWithCells="1">
                  <from>
                    <xdr:col>1</xdr:col>
                    <xdr:colOff>0</xdr:colOff>
                    <xdr:row>19</xdr:row>
                    <xdr:rowOff>0</xdr:rowOff>
                  </from>
                  <to>
                    <xdr:col>2</xdr:col>
                    <xdr:colOff>0</xdr:colOff>
                    <xdr:row>20</xdr:row>
                    <xdr:rowOff>9525</xdr:rowOff>
                  </to>
                </anchor>
              </controlPr>
            </control>
          </mc:Choice>
        </mc:AlternateContent>
        <mc:AlternateContent xmlns:mc="http://schemas.openxmlformats.org/markup-compatibility/2006">
          <mc:Choice Requires="x14">
            <control shapeId="40013" r:id="rId56" name="Check Box 77">
              <controlPr defaultSize="0" autoFill="0" autoLine="0" autoPict="0" altText="">
                <anchor moveWithCells="1">
                  <from>
                    <xdr:col>1</xdr:col>
                    <xdr:colOff>0</xdr:colOff>
                    <xdr:row>25</xdr:row>
                    <xdr:rowOff>0</xdr:rowOff>
                  </from>
                  <to>
                    <xdr:col>2</xdr:col>
                    <xdr:colOff>0</xdr:colOff>
                    <xdr:row>26</xdr:row>
                    <xdr:rowOff>9525</xdr:rowOff>
                  </to>
                </anchor>
              </controlPr>
            </control>
          </mc:Choice>
        </mc:AlternateContent>
        <mc:AlternateContent xmlns:mc="http://schemas.openxmlformats.org/markup-compatibility/2006">
          <mc:Choice Requires="x14">
            <control shapeId="40015" r:id="rId57" name="Check Box 79">
              <controlPr defaultSize="0" autoFill="0" autoLine="0" autoPict="0" altText="">
                <anchor moveWithCells="1">
                  <from>
                    <xdr:col>1</xdr:col>
                    <xdr:colOff>0</xdr:colOff>
                    <xdr:row>23</xdr:row>
                    <xdr:rowOff>0</xdr:rowOff>
                  </from>
                  <to>
                    <xdr:col>2</xdr:col>
                    <xdr:colOff>0</xdr:colOff>
                    <xdr:row>24</xdr:row>
                    <xdr:rowOff>9525</xdr:rowOff>
                  </to>
                </anchor>
              </controlPr>
            </control>
          </mc:Choice>
        </mc:AlternateContent>
        <mc:AlternateContent xmlns:mc="http://schemas.openxmlformats.org/markup-compatibility/2006">
          <mc:Choice Requires="x14">
            <control shapeId="40016" r:id="rId58" name="Check Box 80">
              <controlPr defaultSize="0" autoFill="0" autoLine="0" autoPict="0" altText="">
                <anchor moveWithCells="1">
                  <from>
                    <xdr:col>1</xdr:col>
                    <xdr:colOff>0</xdr:colOff>
                    <xdr:row>21</xdr:row>
                    <xdr:rowOff>0</xdr:rowOff>
                  </from>
                  <to>
                    <xdr:col>2</xdr:col>
                    <xdr:colOff>0</xdr:colOff>
                    <xdr:row>22</xdr:row>
                    <xdr:rowOff>9525</xdr:rowOff>
                  </to>
                </anchor>
              </controlPr>
            </control>
          </mc:Choice>
        </mc:AlternateContent>
        <mc:AlternateContent xmlns:mc="http://schemas.openxmlformats.org/markup-compatibility/2006">
          <mc:Choice Requires="x14">
            <control shapeId="40017" r:id="rId59" name="Check Box 81">
              <controlPr defaultSize="0" autoFill="0" autoLine="0" autoPict="0" altText="">
                <anchor moveWithCells="1">
                  <from>
                    <xdr:col>1</xdr:col>
                    <xdr:colOff>0</xdr:colOff>
                    <xdr:row>90</xdr:row>
                    <xdr:rowOff>0</xdr:rowOff>
                  </from>
                  <to>
                    <xdr:col>2</xdr:col>
                    <xdr:colOff>0</xdr:colOff>
                    <xdr:row>91</xdr:row>
                    <xdr:rowOff>9525</xdr:rowOff>
                  </to>
                </anchor>
              </controlPr>
            </control>
          </mc:Choice>
        </mc:AlternateContent>
        <mc:AlternateContent xmlns:mc="http://schemas.openxmlformats.org/markup-compatibility/2006">
          <mc:Choice Requires="x14">
            <control shapeId="40018" r:id="rId60" name="Check Box 82">
              <controlPr defaultSize="0" autoFill="0" autoLine="0" autoPict="0" altText="">
                <anchor moveWithCells="1">
                  <from>
                    <xdr:col>1</xdr:col>
                    <xdr:colOff>0</xdr:colOff>
                    <xdr:row>88</xdr:row>
                    <xdr:rowOff>0</xdr:rowOff>
                  </from>
                  <to>
                    <xdr:col>2</xdr:col>
                    <xdr:colOff>0</xdr:colOff>
                    <xdr:row>89</xdr:row>
                    <xdr:rowOff>9525</xdr:rowOff>
                  </to>
                </anchor>
              </controlPr>
            </control>
          </mc:Choice>
        </mc:AlternateContent>
        <mc:AlternateContent xmlns:mc="http://schemas.openxmlformats.org/markup-compatibility/2006">
          <mc:Choice Requires="x14">
            <control shapeId="40019" r:id="rId61" name="Check Box 83">
              <controlPr defaultSize="0" autoFill="0" autoLine="0" autoPict="0" altText="">
                <anchor moveWithCells="1">
                  <from>
                    <xdr:col>1</xdr:col>
                    <xdr:colOff>0</xdr:colOff>
                    <xdr:row>170</xdr:row>
                    <xdr:rowOff>0</xdr:rowOff>
                  </from>
                  <to>
                    <xdr:col>2</xdr:col>
                    <xdr:colOff>0</xdr:colOff>
                    <xdr:row>171</xdr:row>
                    <xdr:rowOff>0</xdr:rowOff>
                  </to>
                </anchor>
              </controlPr>
            </control>
          </mc:Choice>
        </mc:AlternateContent>
        <mc:AlternateContent xmlns:mc="http://schemas.openxmlformats.org/markup-compatibility/2006">
          <mc:Choice Requires="x14">
            <control shapeId="40020" r:id="rId62" name="Check Box 84">
              <controlPr defaultSize="0" autoFill="0" autoLine="0" autoPict="0" altText="">
                <anchor moveWithCells="1">
                  <from>
                    <xdr:col>1</xdr:col>
                    <xdr:colOff>0</xdr:colOff>
                    <xdr:row>168</xdr:row>
                    <xdr:rowOff>0</xdr:rowOff>
                  </from>
                  <to>
                    <xdr:col>2</xdr:col>
                    <xdr:colOff>0</xdr:colOff>
                    <xdr:row>169</xdr:row>
                    <xdr:rowOff>0</xdr:rowOff>
                  </to>
                </anchor>
              </controlPr>
            </control>
          </mc:Choice>
        </mc:AlternateContent>
        <mc:AlternateContent xmlns:mc="http://schemas.openxmlformats.org/markup-compatibility/2006">
          <mc:Choice Requires="x14">
            <control shapeId="40021" r:id="rId63" name="Check Box 85">
              <controlPr defaultSize="0" autoFill="0" autoLine="0" autoPict="0" altText="">
                <anchor moveWithCells="1">
                  <from>
                    <xdr:col>1</xdr:col>
                    <xdr:colOff>0</xdr:colOff>
                    <xdr:row>166</xdr:row>
                    <xdr:rowOff>0</xdr:rowOff>
                  </from>
                  <to>
                    <xdr:col>2</xdr:col>
                    <xdr:colOff>0</xdr:colOff>
                    <xdr:row>167</xdr:row>
                    <xdr:rowOff>9525</xdr:rowOff>
                  </to>
                </anchor>
              </controlPr>
            </control>
          </mc:Choice>
        </mc:AlternateContent>
        <mc:AlternateContent xmlns:mc="http://schemas.openxmlformats.org/markup-compatibility/2006">
          <mc:Choice Requires="x14">
            <control shapeId="40022" r:id="rId64" name="Check Box 86">
              <controlPr defaultSize="0" autoFill="0" autoLine="0" autoPict="0" altText="">
                <anchor moveWithCells="1">
                  <from>
                    <xdr:col>1</xdr:col>
                    <xdr:colOff>0</xdr:colOff>
                    <xdr:row>164</xdr:row>
                    <xdr:rowOff>0</xdr:rowOff>
                  </from>
                  <to>
                    <xdr:col>2</xdr:col>
                    <xdr:colOff>0</xdr:colOff>
                    <xdr:row>165</xdr:row>
                    <xdr:rowOff>9525</xdr:rowOff>
                  </to>
                </anchor>
              </controlPr>
            </control>
          </mc:Choice>
        </mc:AlternateContent>
        <mc:AlternateContent xmlns:mc="http://schemas.openxmlformats.org/markup-compatibility/2006">
          <mc:Choice Requires="x14">
            <control shapeId="40023" r:id="rId65" name="Check Box 87">
              <controlPr defaultSize="0" autoFill="0" autoLine="0" autoPict="0" altText="">
                <anchor moveWithCells="1">
                  <from>
                    <xdr:col>1</xdr:col>
                    <xdr:colOff>0</xdr:colOff>
                    <xdr:row>162</xdr:row>
                    <xdr:rowOff>0</xdr:rowOff>
                  </from>
                  <to>
                    <xdr:col>2</xdr:col>
                    <xdr:colOff>0</xdr:colOff>
                    <xdr:row>163</xdr:row>
                    <xdr:rowOff>9525</xdr:rowOff>
                  </to>
                </anchor>
              </controlPr>
            </control>
          </mc:Choice>
        </mc:AlternateContent>
        <mc:AlternateContent xmlns:mc="http://schemas.openxmlformats.org/markup-compatibility/2006">
          <mc:Choice Requires="x14">
            <control shapeId="40024" r:id="rId66" name="Check Box 88">
              <controlPr defaultSize="0" autoFill="0" autoLine="0" autoPict="0" altText="">
                <anchor moveWithCells="1">
                  <from>
                    <xdr:col>1</xdr:col>
                    <xdr:colOff>0</xdr:colOff>
                    <xdr:row>159</xdr:row>
                    <xdr:rowOff>0</xdr:rowOff>
                  </from>
                  <to>
                    <xdr:col>2</xdr:col>
                    <xdr:colOff>0</xdr:colOff>
                    <xdr:row>160</xdr:row>
                    <xdr:rowOff>9525</xdr:rowOff>
                  </to>
                </anchor>
              </controlPr>
            </control>
          </mc:Choice>
        </mc:AlternateContent>
        <mc:AlternateContent xmlns:mc="http://schemas.openxmlformats.org/markup-compatibility/2006">
          <mc:Choice Requires="x14">
            <control shapeId="40025" r:id="rId67" name="Check Box 89">
              <controlPr defaultSize="0" autoFill="0" autoLine="0" autoPict="0" altText="">
                <anchor moveWithCells="1">
                  <from>
                    <xdr:col>1</xdr:col>
                    <xdr:colOff>0</xdr:colOff>
                    <xdr:row>156</xdr:row>
                    <xdr:rowOff>0</xdr:rowOff>
                  </from>
                  <to>
                    <xdr:col>2</xdr:col>
                    <xdr:colOff>0</xdr:colOff>
                    <xdr:row>157</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 id="{097A21C5-DC09-4C81-BCBE-2B98878A9EC5}">
            <xm:f>NOT(Projektgrundlagen!$I$24)</xm:f>
            <x14:dxf>
              <font>
                <strike/>
                <color theme="0" tint="-0.14996795556505021"/>
              </font>
              <fill>
                <patternFill>
                  <bgColor theme="0"/>
                </patternFill>
              </fill>
            </x14:dxf>
          </x14:cfRule>
          <xm:sqref>B31:B45</xm:sqref>
        </x14:conditionalFormatting>
        <x14:conditionalFormatting xmlns:xm="http://schemas.microsoft.com/office/excel/2006/main">
          <x14:cfRule type="expression" priority="223" id="{7381C470-F778-4673-9D0C-D453B14E47BF}">
            <xm:f>NOT(Projektgrundlagen!$I$24)</xm:f>
            <x14:dxf>
              <font>
                <strike/>
                <color theme="0" tint="-0.14996795556505021"/>
              </font>
              <fill>
                <patternFill>
                  <bgColor theme="0"/>
                </patternFill>
              </fill>
            </x14:dxf>
          </x14:cfRule>
          <xm:sqref>B98:B112</xm:sqref>
        </x14:conditionalFormatting>
        <x14:conditionalFormatting xmlns:xm="http://schemas.microsoft.com/office/excel/2006/main">
          <x14:cfRule type="expression" priority="15" id="{2864870A-D08C-4A8F-B649-78B079006597}">
            <xm:f>NOT(Projektgrundlagen!$I$24)</xm:f>
            <x14:dxf>
              <font>
                <strike/>
                <color theme="0" tint="-0.14996795556505021"/>
              </font>
              <fill>
                <patternFill>
                  <bgColor theme="0"/>
                </patternFill>
              </fill>
            </x14:dxf>
          </x14:cfRule>
          <xm:sqref>B116:B133</xm:sqref>
        </x14:conditionalFormatting>
        <x14:conditionalFormatting xmlns:xm="http://schemas.microsoft.com/office/excel/2006/main">
          <x14:cfRule type="expression" priority="71" id="{3E8B04C5-A8BC-4343-AD8D-6B7663422B72}">
            <xm:f>NOT(Projektgrundlagen!$I$24)</xm:f>
            <x14:dxf>
              <font>
                <strike/>
                <color theme="0" tint="-0.14996795556505021"/>
              </font>
              <fill>
                <patternFill>
                  <bgColor theme="0"/>
                </patternFill>
              </fill>
            </x14:dxf>
          </x14:cfRule>
          <xm:sqref>B18:E27</xm:sqref>
        </x14:conditionalFormatting>
        <x14:conditionalFormatting xmlns:xm="http://schemas.microsoft.com/office/excel/2006/main">
          <x14:cfRule type="expression" priority="59" id="{0BBD7740-85BD-4DD0-A428-8A209C287179}">
            <xm:f>NOT(Projektgrundlagen!$I$24)</xm:f>
            <x14:dxf>
              <font>
                <strike/>
                <color theme="0" tint="-0.14996795556505021"/>
              </font>
              <fill>
                <patternFill>
                  <bgColor theme="0"/>
                </patternFill>
              </fill>
            </x14:dxf>
          </x14:cfRule>
          <xm:sqref>B51:E66</xm:sqref>
        </x14:conditionalFormatting>
        <x14:conditionalFormatting xmlns:xm="http://schemas.microsoft.com/office/excel/2006/main">
          <x14:cfRule type="expression" priority="1" id="{E6C82FFD-5548-4A84-85B5-C6570345F7EA}">
            <xm:f>NOT(Projektgrundlagen!$I$24)</xm:f>
            <x14:dxf>
              <font>
                <strike/>
                <color theme="0" tint="-0.14996795556505021"/>
              </font>
              <fill>
                <patternFill>
                  <bgColor theme="0"/>
                </patternFill>
              </fill>
            </x14:dxf>
          </x14:cfRule>
          <xm:sqref>B71:E77</xm:sqref>
        </x14:conditionalFormatting>
        <x14:conditionalFormatting xmlns:xm="http://schemas.microsoft.com/office/excel/2006/main">
          <x14:cfRule type="expression" priority="54" id="{BC426B5C-5B0E-404C-974E-D735352A0DD7}">
            <xm:f>NOT(Projektgrundlagen!$I$24)</xm:f>
            <x14:dxf>
              <font>
                <strike/>
                <color theme="0" tint="-0.14996795556505021"/>
              </font>
              <fill>
                <patternFill>
                  <bgColor theme="0"/>
                </patternFill>
              </fill>
            </x14:dxf>
          </x14:cfRule>
          <xm:sqref>B83:E94</xm:sqref>
        </x14:conditionalFormatting>
        <x14:conditionalFormatting xmlns:xm="http://schemas.microsoft.com/office/excel/2006/main">
          <x14:cfRule type="expression" priority="5" id="{D65C4620-B4A5-4D30-9AB8-6D4B18F15A26}">
            <xm:f>NOT(Projektgrundlagen!$I$24)</xm:f>
            <x14:dxf>
              <font>
                <strike/>
                <color theme="0" tint="-0.14996795556505021"/>
              </font>
              <fill>
                <patternFill>
                  <bgColor theme="0"/>
                </patternFill>
              </fill>
            </x14:dxf>
          </x14:cfRule>
          <xm:sqref>B139:E175</xm:sqref>
        </x14:conditionalFormatting>
        <x14:conditionalFormatting xmlns:xm="http://schemas.microsoft.com/office/excel/2006/main">
          <x14:cfRule type="expression" priority="91" id="{B8918F4D-841E-4B94-8277-8B09F61AE6E9}">
            <xm:f>NOT(Projektgrundlagen!$I$24)</xm:f>
            <x14:dxf>
              <font>
                <strike/>
                <color theme="0" tint="-0.14996795556505021"/>
              </font>
              <fill>
                <patternFill>
                  <bgColor theme="0"/>
                </patternFill>
              </fill>
            </x14:dxf>
          </x14:cfRule>
          <xm:sqref>B179:E184</xm:sqref>
        </x14:conditionalFormatting>
        <x14:conditionalFormatting xmlns:xm="http://schemas.microsoft.com/office/excel/2006/main">
          <x14:cfRule type="expression" priority="227" id="{EB24C819-753C-4E3B-9619-1DE1336331DF}">
            <xm:f>NOT(Projektgrundlagen!$I$24)</xm:f>
            <x14:dxf>
              <font>
                <strike/>
                <color theme="0" tint="-0.14996795556505021"/>
              </font>
              <fill>
                <patternFill>
                  <bgColor theme="0"/>
                </patternFill>
              </fill>
            </x14:dxf>
          </x14:cfRule>
          <xm:sqref>B47:H47</xm:sqref>
        </x14:conditionalFormatting>
        <x14:conditionalFormatting xmlns:xm="http://schemas.microsoft.com/office/excel/2006/main">
          <x14:cfRule type="expression" priority="62" id="{D6322AE1-2BF4-488C-9D50-7888CBC5951B}">
            <xm:f>NOT(Projektgrundlagen!$I$24)</xm:f>
            <x14:dxf>
              <font>
                <strike/>
                <color theme="0" tint="-0.14996795556505021"/>
              </font>
              <fill>
                <patternFill>
                  <bgColor theme="0"/>
                </patternFill>
              </fill>
            </x14:dxf>
          </x14:cfRule>
          <xm:sqref>B14:J15 H18:J27 B46:E46 H51:J65 H98:J111 H116:J117 H119:J120 H122:J123 H125:J128 H130:J133 H139:J158 H160:J161 H179:J184</xm:sqref>
        </x14:conditionalFormatting>
        <x14:conditionalFormatting xmlns:xm="http://schemas.microsoft.com/office/excel/2006/main">
          <x14:cfRule type="expression" priority="226" id="{EB25AA75-2DB5-4332-A6B0-1564804ADE7B}">
            <xm:f>NOT(Projektgrundlagen!$I$24)</xm:f>
            <x14:dxf>
              <font>
                <strike/>
                <color theme="0" tint="-0.14996795556505021"/>
              </font>
              <fill>
                <patternFill>
                  <bgColor theme="0"/>
                </patternFill>
              </fill>
            </x14:dxf>
          </x14:cfRule>
          <xm:sqref>B67:J67</xm:sqref>
        </x14:conditionalFormatting>
        <x14:conditionalFormatting xmlns:xm="http://schemas.microsoft.com/office/excel/2006/main">
          <x14:cfRule type="expression" priority="125" id="{8C508B84-BA9B-415F-805E-D455B634EFD6}">
            <xm:f>NOT(Projektgrundlagen!$I$24)</xm:f>
            <x14:dxf>
              <font>
                <strike/>
                <color theme="0" tint="-0.14996795556505021"/>
              </font>
              <fill>
                <patternFill>
                  <bgColor theme="0"/>
                </patternFill>
              </fill>
            </x14:dxf>
          </x14:cfRule>
          <xm:sqref>C31:E44</xm:sqref>
        </x14:conditionalFormatting>
        <x14:conditionalFormatting xmlns:xm="http://schemas.microsoft.com/office/excel/2006/main">
          <x14:cfRule type="expression" priority="109" id="{D84CDAB1-4A54-49B3-8412-391965151E77}">
            <xm:f>NOT(Projektgrundlagen!$I$24)</xm:f>
            <x14:dxf>
              <font>
                <strike/>
                <color theme="0" tint="-0.14996795556505021"/>
              </font>
              <fill>
                <patternFill>
                  <bgColor theme="0"/>
                </patternFill>
              </fill>
            </x14:dxf>
          </x14:cfRule>
          <xm:sqref>C98:E111</xm:sqref>
        </x14:conditionalFormatting>
        <x14:conditionalFormatting xmlns:xm="http://schemas.microsoft.com/office/excel/2006/main">
          <x14:cfRule type="expression" priority="108" id="{4AA8CBD2-4B34-4D35-8D54-6A05D975D030}">
            <xm:f>NOT(Projektgrundlagen!$I$24)</xm:f>
            <x14:dxf>
              <font>
                <strike/>
                <color theme="0" tint="-0.14996795556505021"/>
              </font>
              <fill>
                <patternFill>
                  <bgColor theme="0"/>
                </patternFill>
              </fill>
            </x14:dxf>
          </x14:cfRule>
          <xm:sqref>C116:E117</xm:sqref>
        </x14:conditionalFormatting>
        <x14:conditionalFormatting xmlns:xm="http://schemas.microsoft.com/office/excel/2006/main">
          <x14:cfRule type="expression" priority="106" id="{A2BFBD97-E26A-489F-AEC0-5E1B61A09883}">
            <xm:f>NOT(Projektgrundlagen!$I$24)</xm:f>
            <x14:dxf>
              <font>
                <strike/>
                <color theme="0" tint="-0.14996795556505021"/>
              </font>
              <fill>
                <patternFill>
                  <bgColor theme="0"/>
                </patternFill>
              </fill>
            </x14:dxf>
          </x14:cfRule>
          <xm:sqref>C119:E123</xm:sqref>
        </x14:conditionalFormatting>
        <x14:conditionalFormatting xmlns:xm="http://schemas.microsoft.com/office/excel/2006/main">
          <x14:cfRule type="expression" priority="103" id="{43DD8750-ADE1-46C3-A164-4D7664BA8F77}">
            <xm:f>NOT(Projektgrundlagen!$I$24)</xm:f>
            <x14:dxf>
              <font>
                <strike/>
                <color theme="0" tint="-0.14996795556505021"/>
              </font>
              <fill>
                <patternFill>
                  <bgColor theme="0"/>
                </patternFill>
              </fill>
            </x14:dxf>
          </x14:cfRule>
          <xm:sqref>C125:E128</xm:sqref>
        </x14:conditionalFormatting>
        <x14:conditionalFormatting xmlns:xm="http://schemas.microsoft.com/office/excel/2006/main">
          <x14:cfRule type="expression" priority="102" id="{31F771D4-DB4A-40DA-89EA-B8E89B0AF8AF}">
            <xm:f>NOT(Projektgrundlagen!$I$24)</xm:f>
            <x14:dxf>
              <font>
                <strike/>
                <color theme="0" tint="-0.14996795556505021"/>
              </font>
              <fill>
                <patternFill>
                  <bgColor theme="0"/>
                </patternFill>
              </fill>
            </x14:dxf>
          </x14:cfRule>
          <xm:sqref>C130:E133</xm:sqref>
        </x14:conditionalFormatting>
        <x14:conditionalFormatting xmlns:xm="http://schemas.microsoft.com/office/excel/2006/main">
          <x14:cfRule type="expression" priority="9" id="{9763F4D2-DD57-4B1B-A71F-F44C953B24F8}">
            <xm:f>NOT(Projektgrundlagen!$I$24)</xm:f>
            <x14:dxf>
              <font>
                <strike/>
                <color theme="0" tint="-0.14996795556505021"/>
              </font>
              <fill>
                <patternFill>
                  <bgColor theme="0"/>
                </patternFill>
              </fill>
            </x14:dxf>
          </x14:cfRule>
          <xm:sqref>C45:J45</xm:sqref>
        </x14:conditionalFormatting>
        <x14:conditionalFormatting xmlns:xm="http://schemas.microsoft.com/office/excel/2006/main">
          <x14:cfRule type="expression" priority="17" id="{0FDAFE4F-7B8B-42D4-AC53-5A1FC6B49BFB}">
            <xm:f>NOT(Projektgrundlagen!$I$24)</xm:f>
            <x14:dxf>
              <font>
                <strike/>
                <color theme="0" tint="-0.14996795556505021"/>
              </font>
              <fill>
                <patternFill>
                  <bgColor theme="0"/>
                </patternFill>
              </fill>
            </x14:dxf>
          </x14:cfRule>
          <xm:sqref>C112:J112</xm:sqref>
        </x14:conditionalFormatting>
        <x14:conditionalFormatting xmlns:xm="http://schemas.microsoft.com/office/excel/2006/main">
          <x14:cfRule type="expression" priority="194" id="{DE9AE989-7221-4CEC-8418-2A2AF76C90DA}">
            <xm:f>NOT(Projektgrundlagen!$I$24)</xm:f>
            <x14:dxf>
              <font>
                <strike/>
                <color theme="0" tint="-0.14996795556505021"/>
              </font>
              <fill>
                <patternFill>
                  <bgColor theme="0"/>
                </patternFill>
              </fill>
            </x14:dxf>
          </x14:cfRule>
          <xm:sqref>C118:J118</xm:sqref>
        </x14:conditionalFormatting>
        <x14:conditionalFormatting xmlns:xm="http://schemas.microsoft.com/office/excel/2006/main">
          <x14:cfRule type="expression" priority="16" id="{F84ECD84-6B04-4530-8E08-1BAE7329874B}">
            <xm:f>NOT(Projektgrundlagen!$I$24)</xm:f>
            <x14:dxf>
              <font>
                <strike/>
                <color theme="0" tint="-0.14996795556505021"/>
              </font>
              <fill>
                <patternFill>
                  <bgColor theme="0"/>
                </patternFill>
              </fill>
            </x14:dxf>
          </x14:cfRule>
          <xm:sqref>C124:J124</xm:sqref>
        </x14:conditionalFormatting>
        <x14:conditionalFormatting xmlns:xm="http://schemas.microsoft.com/office/excel/2006/main">
          <x14:cfRule type="expression" priority="200" id="{9BBCBD64-48AE-44DD-96BC-DB24907B4286}">
            <xm:f>NOT(Projektgrundlagen!$I$24)</xm:f>
            <x14:dxf>
              <font>
                <strike/>
                <color theme="0" tint="-0.14996795556505021"/>
              </font>
              <fill>
                <patternFill>
                  <bgColor theme="0"/>
                </patternFill>
              </fill>
            </x14:dxf>
          </x14:cfRule>
          <xm:sqref>C129:J129</xm:sqref>
        </x14:conditionalFormatting>
        <x14:conditionalFormatting xmlns:xm="http://schemas.microsoft.com/office/excel/2006/main">
          <x14:cfRule type="expression" priority="18" id="{470A8918-D605-4880-B68B-42ED0D678DBF}">
            <xm:f>NOT(Projektgrundlagen!$I$24)</xm:f>
            <x14:dxf>
              <font>
                <strike/>
                <color theme="0" tint="-0.14996795556505021"/>
              </font>
              <fill>
                <patternFill>
                  <bgColor theme="0"/>
                </patternFill>
              </fill>
            </x14:dxf>
          </x14:cfRule>
          <xm:sqref>H31:J44</xm:sqref>
        </x14:conditionalFormatting>
        <x14:conditionalFormatting xmlns:xm="http://schemas.microsoft.com/office/excel/2006/main">
          <x14:cfRule type="expression" priority="4" id="{217E24A2-8824-4FEC-83A3-510567E9826C}">
            <xm:f>NOT(Projektgrundlagen!$I$24)</xm:f>
            <x14:dxf>
              <font>
                <strike/>
                <color theme="0" tint="-0.14996795556505021"/>
              </font>
              <fill>
                <patternFill>
                  <bgColor theme="0"/>
                </patternFill>
              </fill>
            </x14:dxf>
          </x14:cfRule>
          <xm:sqref>H71:J77</xm:sqref>
        </x14:conditionalFormatting>
        <x14:conditionalFormatting xmlns:xm="http://schemas.microsoft.com/office/excel/2006/main">
          <x14:cfRule type="expression" priority="53" id="{1CB2338A-53E1-489C-9A2B-D2B2AA6BFF49}">
            <xm:f>NOT(Projektgrundlagen!$I$24)</xm:f>
            <x14:dxf>
              <font>
                <strike/>
                <color theme="0" tint="-0.14996795556505021"/>
              </font>
              <fill>
                <patternFill>
                  <bgColor theme="0"/>
                </patternFill>
              </fill>
            </x14:dxf>
          </x14:cfRule>
          <xm:sqref>H83:J94</xm:sqref>
        </x14:conditionalFormatting>
        <x14:conditionalFormatting xmlns:xm="http://schemas.microsoft.com/office/excel/2006/main">
          <x14:cfRule type="expression" priority="8" id="{2DC6648C-A26B-415E-8318-A2D5AAEA1BCF}">
            <xm:f>NOT(Projektgrundlagen!$I$24)</xm:f>
            <x14:dxf>
              <font>
                <strike/>
                <color theme="0" tint="-0.14996795556505021"/>
              </font>
              <fill>
                <patternFill>
                  <bgColor theme="0"/>
                </patternFill>
              </fill>
            </x14:dxf>
          </x14:cfRule>
          <xm:sqref>H163:J175</xm:sqref>
        </x14:conditionalFormatting>
        <x14:conditionalFormatting xmlns:xm="http://schemas.microsoft.com/office/excel/2006/main">
          <x14:cfRule type="expression" priority="146" id="{87BFCCB5-AA34-4473-BE37-81A249767CE0}">
            <xm:f>NOT(Projektgrundlagen!$I$24)</xm:f>
            <x14:dxf>
              <font>
                <strike/>
                <color theme="0" tint="-0.14996795556505021"/>
              </font>
              <fill>
                <patternFill>
                  <bgColor theme="0"/>
                </patternFill>
              </fill>
            </x14:dxf>
          </x14:cfRule>
          <xm:sqref>I46:J47</xm:sqref>
        </x14:conditionalFormatting>
        <x14:conditionalFormatting xmlns:xm="http://schemas.microsoft.com/office/excel/2006/main">
          <x14:cfRule type="expression" priority="144" id="{5C8510C8-91C5-478D-A9C1-4D676FCCDC9B}">
            <xm:f>NOT(Projektgrundlagen!$I$24)</xm:f>
            <x14:dxf>
              <font>
                <strike/>
                <color theme="0" tint="-0.14996795556505021"/>
              </font>
              <fill>
                <patternFill>
                  <bgColor theme="0"/>
                </patternFill>
              </fill>
            </x14:dxf>
          </x14:cfRule>
          <xm:sqref>I66:J66</xm:sqref>
        </x14:conditionalFormatting>
        <x14:conditionalFormatting xmlns:xm="http://schemas.microsoft.com/office/excel/2006/main">
          <x14:cfRule type="expression" priority="13" id="{EEF97C7A-4947-45A5-A2E1-8E5BBD5B6812}">
            <xm:f>NOT(Projektgrundlagen!$I$24)</xm:f>
            <x14:dxf>
              <font>
                <strike/>
                <color theme="0" tint="-0.14996795556505021"/>
              </font>
              <fill>
                <patternFill>
                  <bgColor theme="0"/>
                </patternFill>
              </fill>
            </x14:dxf>
          </x14:cfRule>
          <xm:sqref>I159:J159</xm:sqref>
        </x14:conditionalFormatting>
        <x14:conditionalFormatting xmlns:xm="http://schemas.microsoft.com/office/excel/2006/main">
          <x14:cfRule type="expression" priority="11" id="{733CEA12-E233-4CE2-B8B9-6C4B7549EC12}">
            <xm:f>NOT(Projektgrundlagen!$I$24)</xm:f>
            <x14:dxf>
              <font>
                <strike/>
                <color theme="0" tint="-0.14996795556505021"/>
              </font>
              <fill>
                <patternFill>
                  <bgColor theme="0"/>
                </patternFill>
              </fill>
            </x14:dxf>
          </x14:cfRule>
          <xm:sqref>I162:J162</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9">
    <tabColor theme="6" tint="0.79998168889431442"/>
    <pageSetUpPr fitToPage="1"/>
  </sheetPr>
  <dimension ref="A1:O187"/>
  <sheetViews>
    <sheetView showGridLines="0" zoomScaleNormal="100" zoomScaleSheetLayoutView="110" workbookViewId="0">
      <selection activeCell="E6" sqref="E6:F6"/>
    </sheetView>
  </sheetViews>
  <sheetFormatPr baseColWidth="10" defaultColWidth="0" defaultRowHeight="0" customHeight="1" zeroHeight="1"/>
  <cols>
    <col min="1" max="1" width="5.7109375" style="559" customWidth="1"/>
    <col min="2" max="2" width="3.28515625" style="253" customWidth="1"/>
    <col min="3" max="3" width="4.140625" style="253" customWidth="1"/>
    <col min="4" max="4" width="2.7109375" style="253" customWidth="1"/>
    <col min="5" max="5" width="44.42578125" style="253" customWidth="1"/>
    <col min="6" max="6" width="12.28515625" style="253" customWidth="1"/>
    <col min="7" max="8" width="7.28515625" style="253" customWidth="1"/>
    <col min="9" max="9" width="12.28515625" style="253" customWidth="1"/>
    <col min="10" max="10" width="12.7109375" style="254" customWidth="1"/>
    <col min="11" max="11" width="2.7109375" style="236" customWidth="1"/>
    <col min="12" max="12" width="11.42578125" style="237" hidden="1" customWidth="1"/>
    <col min="13" max="16384" width="10.7109375" style="238" hidden="1"/>
  </cols>
  <sheetData>
    <row r="1" spans="1:15" ht="16.5"/>
    <row r="2" spans="1:15" s="134" customFormat="1" ht="16.5" customHeight="1">
      <c r="A2" s="484"/>
      <c r="B2" s="1276" t="str">
        <f>IF(Projektgrundlagen!B2="","",Projektgrundlagen!B2)</f>
        <v>Objektplanung Freianlagen</v>
      </c>
      <c r="C2" s="1276"/>
      <c r="D2" s="1276"/>
      <c r="E2" s="1276"/>
      <c r="F2" s="1277"/>
      <c r="G2" s="1415" t="str">
        <f>IF(Projektgrundlagen!F2="","",Projektgrundlagen!F2)</f>
        <v>VII.13.4</v>
      </c>
      <c r="H2" s="1370"/>
      <c r="I2" s="1370" t="s">
        <v>339</v>
      </c>
      <c r="J2" s="1371"/>
      <c r="K2" s="1473" t="s">
        <v>375</v>
      </c>
      <c r="L2" s="235" t="s">
        <v>61</v>
      </c>
      <c r="O2" s="219" t="s">
        <v>171</v>
      </c>
    </row>
    <row r="3" spans="1:15" s="134" customFormat="1" ht="16.5" customHeight="1">
      <c r="A3" s="484"/>
      <c r="B3" s="1261" t="str">
        <f>IF(Projektgrundlagen!B3="","",Projektgrundlagen!B3)</f>
        <v>Landschaftspflegerische Ausführungsplanung</v>
      </c>
      <c r="C3" s="1261"/>
      <c r="D3" s="1261"/>
      <c r="E3" s="1261"/>
      <c r="F3" s="1262"/>
      <c r="G3" s="1126"/>
      <c r="H3" s="1127"/>
      <c r="I3" s="1130"/>
      <c r="J3" s="1131"/>
      <c r="K3" s="1473"/>
      <c r="L3" s="235"/>
      <c r="O3" s="219"/>
    </row>
    <row r="4" spans="1:15" s="134" customFormat="1" ht="16.5">
      <c r="A4" s="484"/>
      <c r="B4" s="1263" t="s">
        <v>486</v>
      </c>
      <c r="C4" s="1263"/>
      <c r="D4" s="1263"/>
      <c r="E4" s="1263"/>
      <c r="F4" s="1264"/>
      <c r="G4" s="1416" t="str">
        <f>IF(Projektgrundlagen!F4="","",Projektgrundlagen!F4)</f>
        <v>Vertragsnr.:</v>
      </c>
      <c r="H4" s="1417"/>
      <c r="I4" s="1412" t="str">
        <f>IF(Projektgrundlagen!G4="","",Projektgrundlagen!G4)</f>
        <v>000.780.904</v>
      </c>
      <c r="J4" s="1413"/>
      <c r="K4" s="1473"/>
      <c r="L4" s="135"/>
      <c r="O4" s="1" t="str">
        <f ca="1">MID(CELL("dateiname",A2),FIND("]",CELL("dateiname",A2))+1,255)</f>
        <v>StB-D1 Besondere Lstg</v>
      </c>
    </row>
    <row r="5" spans="1:15" s="134" customFormat="1" ht="7.5" customHeight="1">
      <c r="A5" s="484"/>
      <c r="B5" s="391"/>
      <c r="C5" s="391"/>
      <c r="D5" s="391"/>
      <c r="E5" s="391"/>
      <c r="F5" s="415"/>
      <c r="G5" s="153"/>
      <c r="H5" s="153"/>
      <c r="I5" s="200"/>
      <c r="J5" s="200"/>
      <c r="K5" s="1473"/>
      <c r="L5" s="135"/>
    </row>
    <row r="6" spans="1:15" s="134" customFormat="1" ht="16.5">
      <c r="A6" s="484"/>
      <c r="B6" s="1399" t="s">
        <v>1100</v>
      </c>
      <c r="C6" s="1400"/>
      <c r="D6" s="1400"/>
      <c r="E6" s="1468" t="str">
        <f>IF(Projektgrundlagen!E6="","",Projektgrundlagen!E6)</f>
        <v>B21H E090060001</v>
      </c>
      <c r="F6" s="1468"/>
      <c r="G6" s="1418" t="str">
        <f>IF(Projektgrundlagen!F6="","",Projektgrundlagen!F6)</f>
        <v>Vergabenr.:</v>
      </c>
      <c r="H6" s="1418"/>
      <c r="I6" s="1378" t="str">
        <f>IF(Projektgrundlagen!G6="","",Projektgrundlagen!G6)</f>
        <v>25-131224</v>
      </c>
      <c r="J6" s="1414"/>
      <c r="K6" s="1473"/>
      <c r="L6" s="135"/>
    </row>
    <row r="7" spans="1:15" s="134" customFormat="1" ht="16.5">
      <c r="A7" s="484"/>
      <c r="B7" s="1401" t="str">
        <f>IF(Projektgrundlagen!B7="","",Projektgrundlagen!B7)</f>
        <v>Maßnahme:</v>
      </c>
      <c r="C7" s="1402"/>
      <c r="D7" s="1402"/>
      <c r="E7" s="1405" t="str">
        <f>IF(Projektgrundlagen!E7="","",Projektgrundlagen!E7)</f>
        <v>Straßenmeisterei Landshut, Neubau</v>
      </c>
      <c r="F7" s="1405"/>
      <c r="G7" s="1405"/>
      <c r="H7" s="1405"/>
      <c r="I7" s="1405"/>
      <c r="J7" s="1406"/>
      <c r="K7" s="1473"/>
      <c r="L7" s="135"/>
    </row>
    <row r="8" spans="1:15" s="134" customFormat="1" ht="16.5">
      <c r="A8" s="484"/>
      <c r="B8" s="1403" t="str">
        <f>IF(Projektgrundlagen!B8="","",Projektgrundlagen!B8)</f>
        <v/>
      </c>
      <c r="C8" s="1404"/>
      <c r="D8" s="1404"/>
      <c r="E8" s="1407" t="str">
        <f>IF(Projektgrundlagen!E8="","",Projektgrundlagen!E8)</f>
        <v/>
      </c>
      <c r="F8" s="1407"/>
      <c r="G8" s="1407"/>
      <c r="H8" s="1407"/>
      <c r="I8" s="1407"/>
      <c r="J8" s="1408"/>
      <c r="K8" s="1473"/>
      <c r="L8" s="135"/>
    </row>
    <row r="9" spans="1:15" s="134" customFormat="1" ht="16.5">
      <c r="A9" s="484"/>
      <c r="B9" s="1397" t="str">
        <f>IF(Projektgrundlagen!B9="","",Projektgrundlagen!B9)</f>
        <v>Bieter:</v>
      </c>
      <c r="C9" s="1398"/>
      <c r="D9" s="1398"/>
      <c r="E9" s="1469" t="str">
        <f>IF(Projektgrundlagen!E9="","",Projektgrundlagen!E9)</f>
        <v/>
      </c>
      <c r="F9" s="1469"/>
      <c r="G9" s="1469"/>
      <c r="H9" s="1469"/>
      <c r="I9" s="1469"/>
      <c r="J9" s="1470"/>
      <c r="K9" s="1473"/>
      <c r="L9" s="135"/>
    </row>
    <row r="10" spans="1:15" ht="16.5">
      <c r="B10" s="585"/>
      <c r="C10" s="996"/>
      <c r="D10" s="249"/>
      <c r="E10" s="250"/>
      <c r="F10" s="251"/>
      <c r="G10" s="250"/>
      <c r="H10" s="250"/>
      <c r="I10" s="586"/>
      <c r="J10" s="262"/>
    </row>
    <row r="11" spans="1:15" s="134" customFormat="1" ht="27" customHeight="1">
      <c r="A11" s="484"/>
      <c r="B11" s="1472" t="s">
        <v>383</v>
      </c>
      <c r="C11" s="1472"/>
      <c r="D11" s="1472"/>
      <c r="E11" s="1472"/>
      <c r="F11" s="591"/>
      <c r="G11" s="893" t="s">
        <v>50</v>
      </c>
      <c r="H11" s="893" t="s">
        <v>49</v>
      </c>
      <c r="I11" s="597" t="s">
        <v>404</v>
      </c>
      <c r="J11" s="595" t="s">
        <v>400</v>
      </c>
      <c r="K11" s="130"/>
      <c r="L11" s="135"/>
    </row>
    <row r="12" spans="1:15" s="134" customFormat="1" ht="27" customHeight="1">
      <c r="A12" s="484"/>
      <c r="B12" s="592" t="s">
        <v>299</v>
      </c>
      <c r="C12" s="593"/>
      <c r="D12" s="593"/>
      <c r="E12" s="593"/>
      <c r="F12" s="594" t="str">
        <f>IF(Projektgrundlagen!I22,"","Besondere Lstg. Straßenbau sind nicht Teil dieser Honorarermittlung!")</f>
        <v>Besondere Lstg. Straßenbau sind nicht Teil dieser Honorarermittlung!</v>
      </c>
      <c r="G12" s="596"/>
      <c r="H12" s="596"/>
      <c r="I12" s="597"/>
      <c r="J12" s="595"/>
      <c r="K12" s="130"/>
      <c r="L12" s="135"/>
    </row>
    <row r="13" spans="1:15" ht="7.5" customHeight="1">
      <c r="B13" s="587"/>
      <c r="C13" s="997"/>
      <c r="D13" s="588"/>
      <c r="E13" s="579"/>
      <c r="F13" s="589"/>
      <c r="G13" s="579"/>
      <c r="H13" s="579"/>
      <c r="I13" s="590"/>
      <c r="J13" s="342"/>
    </row>
    <row r="14" spans="1:15" ht="22.7" customHeight="1">
      <c r="B14" s="533" t="s">
        <v>222</v>
      </c>
      <c r="C14" s="534"/>
      <c r="D14" s="534"/>
      <c r="E14" s="534"/>
      <c r="F14" s="534"/>
      <c r="G14" s="543"/>
      <c r="H14" s="543"/>
      <c r="I14" s="560"/>
      <c r="J14" s="561"/>
      <c r="K14" s="256"/>
    </row>
    <row r="15" spans="1:15" ht="16.5">
      <c r="B15" s="107"/>
      <c r="C15" s="1210" t="s">
        <v>44</v>
      </c>
      <c r="D15" s="1244"/>
      <c r="E15" s="1213" t="s">
        <v>816</v>
      </c>
      <c r="F15" s="452"/>
      <c r="G15" s="712"/>
      <c r="H15" s="714"/>
      <c r="I15" s="704"/>
      <c r="J15" s="455" t="str">
        <f>IF(L15,IF(I15&gt;0,G15*I15,0),"")</f>
        <v/>
      </c>
      <c r="K15" s="256"/>
      <c r="L15" s="237" t="b">
        <v>0</v>
      </c>
    </row>
    <row r="16" spans="1:15" ht="16.5">
      <c r="B16" s="199"/>
      <c r="C16" s="1001"/>
      <c r="D16" s="1238"/>
      <c r="E16" s="459"/>
      <c r="F16" s="462"/>
      <c r="G16" s="1093"/>
      <c r="H16" s="719"/>
      <c r="I16" s="716"/>
      <c r="J16" s="450"/>
      <c r="K16" s="256"/>
    </row>
    <row r="17" spans="2:12" ht="16.5">
      <c r="B17" s="107"/>
      <c r="C17" s="1210" t="s">
        <v>43</v>
      </c>
      <c r="D17" s="1239"/>
      <c r="E17" s="1213" t="s">
        <v>817</v>
      </c>
      <c r="F17" s="452"/>
      <c r="G17" s="712"/>
      <c r="H17" s="714"/>
      <c r="I17" s="706"/>
      <c r="J17" s="455" t="str">
        <f>IF(L17,IF(I17&gt;0,G17*I17,0),"")</f>
        <v/>
      </c>
      <c r="K17" s="256"/>
      <c r="L17" s="237" t="b">
        <v>0</v>
      </c>
    </row>
    <row r="18" spans="2:12" ht="16.5">
      <c r="B18" s="199"/>
      <c r="C18" s="1001"/>
      <c r="D18" s="1238"/>
      <c r="E18" s="459" t="s">
        <v>818</v>
      </c>
      <c r="F18" s="462"/>
      <c r="G18" s="1093"/>
      <c r="H18" s="719"/>
      <c r="I18" s="716"/>
      <c r="J18" s="450"/>
      <c r="K18" s="256"/>
    </row>
    <row r="19" spans="2:12" ht="16.5">
      <c r="B19" s="240"/>
      <c r="C19" s="1210" t="s">
        <v>42</v>
      </c>
      <c r="D19" s="1239"/>
      <c r="E19" s="1213" t="s">
        <v>819</v>
      </c>
      <c r="F19" s="452"/>
      <c r="G19" s="712"/>
      <c r="H19" s="714"/>
      <c r="I19" s="706"/>
      <c r="J19" s="455" t="str">
        <f>IF(L19,IF(I19&gt;0,G19*I19,0),"")</f>
        <v/>
      </c>
      <c r="K19" s="256"/>
      <c r="L19" s="237" t="b">
        <v>0</v>
      </c>
    </row>
    <row r="20" spans="2:12" ht="16.5">
      <c r="B20" s="364"/>
      <c r="C20" s="1001"/>
      <c r="D20" s="1238"/>
      <c r="E20" s="459" t="s">
        <v>820</v>
      </c>
      <c r="F20" s="462"/>
      <c r="G20" s="1093"/>
      <c r="H20" s="719"/>
      <c r="I20" s="716"/>
      <c r="J20" s="450"/>
      <c r="K20" s="256"/>
    </row>
    <row r="21" spans="2:12" ht="16.5">
      <c r="B21" s="240"/>
      <c r="C21" s="1210" t="s">
        <v>196</v>
      </c>
      <c r="D21" s="1239"/>
      <c r="E21" s="1213" t="s">
        <v>821</v>
      </c>
      <c r="F21" s="452"/>
      <c r="G21" s="712"/>
      <c r="H21" s="714"/>
      <c r="I21" s="706"/>
      <c r="J21" s="455" t="str">
        <f>IF(L21,IF(I21&gt;0,G21*I21,0),"")</f>
        <v/>
      </c>
      <c r="K21" s="256"/>
      <c r="L21" s="237" t="b">
        <v>0</v>
      </c>
    </row>
    <row r="22" spans="2:12" ht="16.5">
      <c r="B22" s="364"/>
      <c r="C22" s="1001"/>
      <c r="D22" s="1238"/>
      <c r="E22" s="459" t="s">
        <v>822</v>
      </c>
      <c r="F22" s="462"/>
      <c r="G22" s="1093"/>
      <c r="H22" s="719"/>
      <c r="I22" s="716"/>
      <c r="J22" s="450"/>
      <c r="K22" s="256"/>
    </row>
    <row r="23" spans="2:12" ht="16.5">
      <c r="B23" s="240"/>
      <c r="C23" s="1211" t="s">
        <v>197</v>
      </c>
      <c r="D23" s="1239"/>
      <c r="E23" s="1209"/>
      <c r="F23" s="452"/>
      <c r="G23" s="712"/>
      <c r="H23" s="714"/>
      <c r="I23" s="706"/>
      <c r="J23" s="455" t="str">
        <f>IF(L23,IF(I23&gt;0,G23*I23,0),"")</f>
        <v/>
      </c>
      <c r="K23" s="256"/>
      <c r="L23" s="237" t="b">
        <v>0</v>
      </c>
    </row>
    <row r="24" spans="2:12" ht="16.5">
      <c r="B24" s="280"/>
      <c r="C24" s="995"/>
      <c r="D24" s="1240"/>
      <c r="E24" s="453"/>
      <c r="F24" s="449"/>
      <c r="G24" s="709"/>
      <c r="H24" s="713"/>
      <c r="I24" s="705"/>
      <c r="J24" s="450"/>
      <c r="K24" s="256"/>
    </row>
    <row r="25" spans="2:12" ht="16.5">
      <c r="B25" s="240"/>
      <c r="C25" s="1211" t="s">
        <v>198</v>
      </c>
      <c r="D25" s="1241"/>
      <c r="E25" s="1209"/>
      <c r="F25" s="452"/>
      <c r="G25" s="712"/>
      <c r="H25" s="714"/>
      <c r="I25" s="706"/>
      <c r="J25" s="455" t="str">
        <f>IF(L25,IF(I25&gt;0,G25*I25,0),"")</f>
        <v/>
      </c>
      <c r="K25" s="256"/>
      <c r="L25" s="237" t="b">
        <v>0</v>
      </c>
    </row>
    <row r="26" spans="2:12" ht="16.5">
      <c r="B26" s="280"/>
      <c r="C26" s="995"/>
      <c r="D26" s="1240"/>
      <c r="E26" s="453"/>
      <c r="F26" s="449"/>
      <c r="G26" s="709"/>
      <c r="H26" s="713"/>
      <c r="I26" s="705"/>
      <c r="J26" s="450"/>
      <c r="K26" s="256"/>
    </row>
    <row r="27" spans="2:12" ht="16.5">
      <c r="B27" s="240"/>
      <c r="C27" s="1211" t="s">
        <v>1008</v>
      </c>
      <c r="D27" s="1241"/>
      <c r="E27" s="1209"/>
      <c r="F27" s="452"/>
      <c r="G27" s="712"/>
      <c r="H27" s="714"/>
      <c r="I27" s="706"/>
      <c r="J27" s="455" t="str">
        <f>IF(L27,IF(I27&gt;0,G27*I27,0),"")</f>
        <v/>
      </c>
      <c r="K27" s="256"/>
      <c r="L27" s="237" t="b">
        <v>0</v>
      </c>
    </row>
    <row r="28" spans="2:12" ht="17.25" thickBot="1">
      <c r="B28" s="280"/>
      <c r="C28" s="995"/>
      <c r="D28" s="1242"/>
      <c r="E28" s="453"/>
      <c r="F28" s="449"/>
      <c r="G28" s="711"/>
      <c r="H28" s="715"/>
      <c r="I28" s="707"/>
      <c r="J28" s="450"/>
      <c r="K28" s="256"/>
    </row>
    <row r="29" spans="2:12" ht="22.7" customHeight="1" thickBot="1">
      <c r="B29" s="562"/>
      <c r="C29" s="998" t="s">
        <v>10</v>
      </c>
      <c r="D29" s="563"/>
      <c r="E29" s="447"/>
      <c r="F29" s="564"/>
      <c r="G29" s="447"/>
      <c r="H29" s="447"/>
      <c r="I29" s="565" t="s">
        <v>284</v>
      </c>
      <c r="J29" s="566">
        <f>IF(Projektgrundlagen!$I$22,IF(COUNT(J15:J28)&gt;0,SUM(J15:J28),""),0)</f>
        <v>0</v>
      </c>
    </row>
    <row r="30" spans="2:12" ht="7.5" customHeight="1">
      <c r="B30" s="260"/>
      <c r="C30" s="999"/>
      <c r="D30" s="241"/>
      <c r="E30" s="229"/>
      <c r="F30" s="242"/>
      <c r="G30" s="229"/>
      <c r="H30" s="229"/>
      <c r="I30" s="234"/>
      <c r="J30" s="261"/>
    </row>
    <row r="31" spans="2:12" ht="22.7" customHeight="1">
      <c r="B31" s="533" t="s">
        <v>223</v>
      </c>
      <c r="C31" s="534"/>
      <c r="D31" s="534"/>
      <c r="E31" s="534"/>
      <c r="F31" s="534"/>
      <c r="G31" s="543"/>
      <c r="H31" s="543"/>
      <c r="I31" s="560"/>
      <c r="J31" s="568"/>
    </row>
    <row r="32" spans="2:12" ht="16.5">
      <c r="B32" s="239"/>
      <c r="C32" s="1210" t="s">
        <v>41</v>
      </c>
      <c r="D32" s="1237"/>
      <c r="E32" s="1213" t="s">
        <v>823</v>
      </c>
      <c r="F32" s="452"/>
      <c r="G32" s="712"/>
      <c r="H32" s="714"/>
      <c r="I32" s="704"/>
      <c r="J32" s="455" t="str">
        <f>IF(L32,IF(I32&gt;0,G32*I32,0),"")</f>
        <v/>
      </c>
      <c r="L32" s="237" t="b">
        <v>0</v>
      </c>
    </row>
    <row r="33" spans="2:12" ht="16.5">
      <c r="B33" s="280"/>
      <c r="C33" s="995"/>
      <c r="D33" s="1240"/>
      <c r="E33" s="457"/>
      <c r="F33" s="449"/>
      <c r="G33" s="713"/>
      <c r="H33" s="451"/>
      <c r="I33" s="705"/>
      <c r="J33" s="450"/>
      <c r="K33" s="256"/>
    </row>
    <row r="34" spans="2:12" ht="16.5">
      <c r="B34" s="239"/>
      <c r="C34" s="1210" t="s">
        <v>40</v>
      </c>
      <c r="D34" s="1241"/>
      <c r="E34" s="1213" t="s">
        <v>824</v>
      </c>
      <c r="F34" s="452"/>
      <c r="G34" s="712"/>
      <c r="H34" s="714"/>
      <c r="I34" s="706"/>
      <c r="J34" s="455" t="str">
        <f t="shared" ref="J34:J50" si="0">IF(L34,IF(I34&gt;0,G34*I34,0),"")</f>
        <v/>
      </c>
      <c r="L34" s="237" t="b">
        <v>0</v>
      </c>
    </row>
    <row r="35" spans="2:12" ht="16.5">
      <c r="B35" s="280"/>
      <c r="C35" s="995"/>
      <c r="D35" s="1240"/>
      <c r="E35" s="457"/>
      <c r="F35" s="449"/>
      <c r="G35" s="713"/>
      <c r="H35" s="451"/>
      <c r="I35" s="705"/>
      <c r="J35" s="450"/>
      <c r="K35" s="256"/>
    </row>
    <row r="36" spans="2:12" ht="16.5">
      <c r="B36" s="239"/>
      <c r="C36" s="1210" t="s">
        <v>39</v>
      </c>
      <c r="D36" s="1241"/>
      <c r="E36" s="1213" t="s">
        <v>825</v>
      </c>
      <c r="F36" s="452"/>
      <c r="G36" s="712"/>
      <c r="H36" s="714"/>
      <c r="I36" s="706"/>
      <c r="J36" s="455" t="str">
        <f t="shared" si="0"/>
        <v/>
      </c>
      <c r="L36" s="237" t="b">
        <v>0</v>
      </c>
    </row>
    <row r="37" spans="2:12" ht="16.5">
      <c r="B37" s="280"/>
      <c r="C37" s="995"/>
      <c r="D37" s="1240"/>
      <c r="E37" s="457"/>
      <c r="F37" s="449"/>
      <c r="G37" s="713"/>
      <c r="H37" s="451"/>
      <c r="I37" s="705"/>
      <c r="J37" s="450"/>
      <c r="K37" s="256"/>
    </row>
    <row r="38" spans="2:12" ht="16.5">
      <c r="B38" s="239"/>
      <c r="C38" s="1210" t="s">
        <v>199</v>
      </c>
      <c r="D38" s="1241"/>
      <c r="E38" s="1213" t="s">
        <v>826</v>
      </c>
      <c r="F38" s="452"/>
      <c r="G38" s="712"/>
      <c r="H38" s="714"/>
      <c r="I38" s="706"/>
      <c r="J38" s="455" t="str">
        <f t="shared" si="0"/>
        <v/>
      </c>
      <c r="L38" s="237" t="b">
        <v>0</v>
      </c>
    </row>
    <row r="39" spans="2:12" ht="16.5">
      <c r="B39" s="280"/>
      <c r="C39" s="995"/>
      <c r="D39" s="1240"/>
      <c r="E39" s="457" t="s">
        <v>827</v>
      </c>
      <c r="F39" s="449"/>
      <c r="G39" s="713"/>
      <c r="H39" s="451"/>
      <c r="I39" s="705"/>
      <c r="J39" s="450"/>
      <c r="K39" s="256"/>
    </row>
    <row r="40" spans="2:12" ht="16.5">
      <c r="B40" s="243"/>
      <c r="C40" s="1210" t="s">
        <v>200</v>
      </c>
      <c r="D40" s="1241"/>
      <c r="E40" s="1213" t="s">
        <v>828</v>
      </c>
      <c r="F40" s="452"/>
      <c r="G40" s="712"/>
      <c r="H40" s="714"/>
      <c r="I40" s="706"/>
      <c r="J40" s="455" t="str">
        <f t="shared" si="0"/>
        <v/>
      </c>
      <c r="L40" s="237" t="b">
        <v>0</v>
      </c>
    </row>
    <row r="41" spans="2:12" ht="16.5">
      <c r="B41" s="280"/>
      <c r="C41" s="995"/>
      <c r="D41" s="1240"/>
      <c r="E41" s="457" t="s">
        <v>829</v>
      </c>
      <c r="F41" s="449"/>
      <c r="G41" s="713"/>
      <c r="H41" s="451"/>
      <c r="I41" s="705"/>
      <c r="J41" s="450"/>
      <c r="K41" s="256"/>
    </row>
    <row r="42" spans="2:12" ht="16.5">
      <c r="B42" s="244"/>
      <c r="C42" s="1210" t="s">
        <v>201</v>
      </c>
      <c r="D42" s="1241"/>
      <c r="E42" s="1213" t="s">
        <v>830</v>
      </c>
      <c r="F42" s="452"/>
      <c r="G42" s="712"/>
      <c r="H42" s="454"/>
      <c r="I42" s="706"/>
      <c r="J42" s="455" t="str">
        <f t="shared" si="0"/>
        <v/>
      </c>
      <c r="L42" s="237" t="b">
        <v>0</v>
      </c>
    </row>
    <row r="43" spans="2:12" ht="16.5">
      <c r="B43" s="280"/>
      <c r="C43" s="995"/>
      <c r="D43" s="1240"/>
      <c r="E43" s="457" t="s">
        <v>831</v>
      </c>
      <c r="F43" s="449"/>
      <c r="G43" s="709"/>
      <c r="H43" s="709"/>
      <c r="I43" s="705"/>
      <c r="J43" s="450"/>
      <c r="K43" s="256"/>
    </row>
    <row r="44" spans="2:12" ht="16.5">
      <c r="B44" s="244"/>
      <c r="C44" s="1210" t="s">
        <v>224</v>
      </c>
      <c r="D44" s="1241"/>
      <c r="E44" s="1209"/>
      <c r="F44" s="452"/>
      <c r="G44" s="712"/>
      <c r="H44" s="454"/>
      <c r="I44" s="706"/>
      <c r="J44" s="455" t="str">
        <f t="shared" si="0"/>
        <v/>
      </c>
      <c r="L44" s="237" t="b">
        <v>0</v>
      </c>
    </row>
    <row r="45" spans="2:12" ht="16.5">
      <c r="B45" s="280"/>
      <c r="C45" s="995"/>
      <c r="D45" s="1240"/>
      <c r="E45" s="453"/>
      <c r="F45" s="449"/>
      <c r="G45" s="709"/>
      <c r="H45" s="709"/>
      <c r="I45" s="705"/>
      <c r="J45" s="450"/>
      <c r="K45" s="256"/>
    </row>
    <row r="46" spans="2:12" ht="16.5">
      <c r="B46" s="244"/>
      <c r="C46" s="1210" t="s">
        <v>225</v>
      </c>
      <c r="D46" s="1241"/>
      <c r="E46" s="1209"/>
      <c r="F46" s="452"/>
      <c r="G46" s="712"/>
      <c r="H46" s="454"/>
      <c r="I46" s="706"/>
      <c r="J46" s="455" t="str">
        <f t="shared" si="0"/>
        <v/>
      </c>
      <c r="L46" s="237" t="b">
        <v>0</v>
      </c>
    </row>
    <row r="47" spans="2:12" ht="16.5">
      <c r="B47" s="280"/>
      <c r="C47" s="995"/>
      <c r="D47" s="1240"/>
      <c r="E47" s="453"/>
      <c r="F47" s="449"/>
      <c r="G47" s="709"/>
      <c r="H47" s="709"/>
      <c r="I47" s="705"/>
      <c r="J47" s="450"/>
      <c r="K47" s="256"/>
    </row>
    <row r="48" spans="2:12" ht="16.5">
      <c r="B48" s="244"/>
      <c r="C48" s="1210" t="s">
        <v>226</v>
      </c>
      <c r="D48" s="1241"/>
      <c r="E48" s="1209"/>
      <c r="F48" s="452"/>
      <c r="G48" s="712"/>
      <c r="H48" s="454"/>
      <c r="I48" s="706"/>
      <c r="J48" s="455" t="str">
        <f t="shared" si="0"/>
        <v/>
      </c>
      <c r="L48" s="237" t="b">
        <v>0</v>
      </c>
    </row>
    <row r="49" spans="2:12" ht="16.5">
      <c r="B49" s="280"/>
      <c r="C49" s="995"/>
      <c r="D49" s="1240"/>
      <c r="E49" s="453"/>
      <c r="F49" s="449"/>
      <c r="G49" s="709"/>
      <c r="H49" s="709"/>
      <c r="I49" s="705"/>
      <c r="J49" s="450"/>
      <c r="K49" s="256"/>
    </row>
    <row r="50" spans="2:12" ht="16.5">
      <c r="B50" s="244"/>
      <c r="C50" s="1210" t="s">
        <v>227</v>
      </c>
      <c r="D50" s="1241"/>
      <c r="E50" s="1209"/>
      <c r="F50" s="452"/>
      <c r="G50" s="712"/>
      <c r="H50" s="454"/>
      <c r="I50" s="706"/>
      <c r="J50" s="455" t="str">
        <f t="shared" si="0"/>
        <v/>
      </c>
      <c r="L50" s="237" t="b">
        <v>0</v>
      </c>
    </row>
    <row r="51" spans="2:12" ht="17.25" thickBot="1">
      <c r="B51" s="280"/>
      <c r="C51" s="995"/>
      <c r="D51" s="1242"/>
      <c r="E51" s="453"/>
      <c r="F51" s="449"/>
      <c r="G51" s="709"/>
      <c r="H51" s="709"/>
      <c r="I51" s="707"/>
      <c r="J51" s="450"/>
      <c r="K51" s="256"/>
    </row>
    <row r="52" spans="2:12" ht="22.7" customHeight="1" thickBot="1">
      <c r="B52" s="562"/>
      <c r="C52" s="998" t="s">
        <v>10</v>
      </c>
      <c r="D52" s="572"/>
      <c r="E52" s="573"/>
      <c r="F52" s="574"/>
      <c r="G52" s="573"/>
      <c r="H52" s="573"/>
      <c r="I52" s="575" t="s">
        <v>285</v>
      </c>
      <c r="J52" s="566">
        <f>IF(Projektgrundlagen!$I$22,IF(COUNT(J32:J50)&gt;0,SUM(J32:J50),""),0)</f>
        <v>0</v>
      </c>
    </row>
    <row r="53" spans="2:12" ht="7.5" customHeight="1">
      <c r="B53" s="585"/>
      <c r="C53" s="996"/>
      <c r="D53" s="249"/>
      <c r="E53" s="250"/>
      <c r="F53" s="251"/>
      <c r="G53" s="250"/>
      <c r="H53" s="250"/>
      <c r="I53" s="586"/>
      <c r="J53" s="185"/>
    </row>
    <row r="54" spans="2:12" ht="22.7" customHeight="1">
      <c r="B54" s="533" t="s">
        <v>228</v>
      </c>
      <c r="C54" s="534"/>
      <c r="D54" s="534"/>
      <c r="E54" s="534"/>
      <c r="F54" s="534"/>
      <c r="G54" s="543"/>
      <c r="H54" s="543"/>
      <c r="I54" s="560"/>
      <c r="J54" s="568"/>
    </row>
    <row r="55" spans="2:12" ht="16.5">
      <c r="B55" s="245"/>
      <c r="C55" s="1210" t="s">
        <v>38</v>
      </c>
      <c r="D55" s="1237"/>
      <c r="E55" s="1213" t="s">
        <v>839</v>
      </c>
      <c r="F55" s="452"/>
      <c r="G55" s="712"/>
      <c r="H55" s="714"/>
      <c r="I55" s="704"/>
      <c r="J55" s="455" t="str">
        <f>IF(L55,IF(I55&gt;0,G55*I55,0),"")</f>
        <v/>
      </c>
      <c r="L55" s="237" t="b">
        <v>0</v>
      </c>
    </row>
    <row r="56" spans="2:12" ht="16.5">
      <c r="B56" s="280"/>
      <c r="C56" s="995"/>
      <c r="D56" s="1240"/>
      <c r="E56" s="457" t="s">
        <v>840</v>
      </c>
      <c r="F56" s="449"/>
      <c r="G56" s="709"/>
      <c r="H56" s="713"/>
      <c r="I56" s="705"/>
      <c r="J56" s="450"/>
      <c r="K56" s="256"/>
    </row>
    <row r="57" spans="2:12" ht="16.5">
      <c r="B57" s="245"/>
      <c r="C57" s="1210" t="s">
        <v>37</v>
      </c>
      <c r="D57" s="1241"/>
      <c r="E57" s="1213" t="s">
        <v>841</v>
      </c>
      <c r="F57" s="452"/>
      <c r="G57" s="712"/>
      <c r="H57" s="714"/>
      <c r="I57" s="706"/>
      <c r="J57" s="455" t="str">
        <f>IF(L57,IF(I57&gt;0,G57*I57,0),"")</f>
        <v/>
      </c>
      <c r="L57" s="237" t="b">
        <v>0</v>
      </c>
    </row>
    <row r="58" spans="2:12" ht="16.5">
      <c r="B58" s="280"/>
      <c r="C58" s="995"/>
      <c r="D58" s="1240"/>
      <c r="E58" s="457" t="s">
        <v>842</v>
      </c>
      <c r="F58" s="449"/>
      <c r="G58" s="709"/>
      <c r="H58" s="713"/>
      <c r="I58" s="705"/>
      <c r="J58" s="450"/>
      <c r="K58" s="256"/>
    </row>
    <row r="59" spans="2:12" ht="16.5">
      <c r="B59" s="245"/>
      <c r="C59" s="1210" t="s">
        <v>36</v>
      </c>
      <c r="D59" s="1241"/>
      <c r="E59" s="1213" t="s">
        <v>843</v>
      </c>
      <c r="F59" s="452"/>
      <c r="G59" s="712"/>
      <c r="H59" s="714"/>
      <c r="I59" s="706"/>
      <c r="J59" s="455" t="str">
        <f>IF(L59,IF(I59&gt;0,G59*I59,0),"")</f>
        <v/>
      </c>
      <c r="L59" s="237" t="b">
        <v>0</v>
      </c>
    </row>
    <row r="60" spans="2:12" ht="16.5">
      <c r="B60" s="280"/>
      <c r="C60" s="995"/>
      <c r="D60" s="1240"/>
      <c r="E60" s="457" t="s">
        <v>844</v>
      </c>
      <c r="F60" s="449"/>
      <c r="G60" s="709"/>
      <c r="H60" s="713"/>
      <c r="I60" s="705"/>
      <c r="J60" s="450"/>
      <c r="K60" s="256"/>
    </row>
    <row r="61" spans="2:12" ht="16.5">
      <c r="B61" s="246"/>
      <c r="C61" s="1210" t="s">
        <v>203</v>
      </c>
      <c r="D61" s="1241"/>
      <c r="E61" s="1213" t="s">
        <v>845</v>
      </c>
      <c r="F61" s="452"/>
      <c r="G61" s="712"/>
      <c r="H61" s="714"/>
      <c r="I61" s="706"/>
      <c r="J61" s="455" t="str">
        <f>IF(L61,IF(I61&gt;0,G61*I61,0),"")</f>
        <v/>
      </c>
      <c r="L61" s="237" t="b">
        <v>0</v>
      </c>
    </row>
    <row r="62" spans="2:12" ht="16.5">
      <c r="B62" s="280"/>
      <c r="C62" s="995"/>
      <c r="D62" s="1240"/>
      <c r="E62" s="457"/>
      <c r="F62" s="449"/>
      <c r="G62" s="709"/>
      <c r="H62" s="713"/>
      <c r="I62" s="705"/>
      <c r="J62" s="450"/>
      <c r="K62" s="256"/>
    </row>
    <row r="63" spans="2:12" ht="16.5">
      <c r="B63" s="245"/>
      <c r="C63" s="1211" t="s">
        <v>204</v>
      </c>
      <c r="D63" s="1241"/>
      <c r="E63" s="1213" t="s">
        <v>846</v>
      </c>
      <c r="F63" s="452"/>
      <c r="G63" s="712"/>
      <c r="H63" s="714"/>
      <c r="I63" s="706"/>
      <c r="J63" s="455" t="str">
        <f>IF(L63,IF(I63&gt;0,G63*I63,0),"")</f>
        <v/>
      </c>
      <c r="L63" s="237" t="b">
        <v>0</v>
      </c>
    </row>
    <row r="64" spans="2:12" ht="16.5">
      <c r="B64" s="280"/>
      <c r="C64" s="995"/>
      <c r="D64" s="1240"/>
      <c r="E64" s="457"/>
      <c r="F64" s="449"/>
      <c r="G64" s="709"/>
      <c r="H64" s="713"/>
      <c r="I64" s="705"/>
      <c r="J64" s="450"/>
      <c r="K64" s="256"/>
    </row>
    <row r="65" spans="2:12" ht="16.5">
      <c r="B65" s="245"/>
      <c r="C65" s="1211" t="s">
        <v>205</v>
      </c>
      <c r="D65" s="1241"/>
      <c r="E65" s="1213" t="s">
        <v>847</v>
      </c>
      <c r="F65" s="452"/>
      <c r="G65" s="712"/>
      <c r="H65" s="714"/>
      <c r="I65" s="706"/>
      <c r="J65" s="455" t="str">
        <f>IF(L65,IF(I65&gt;0,G65*I65,0),"")</f>
        <v/>
      </c>
      <c r="L65" s="237" t="b">
        <v>0</v>
      </c>
    </row>
    <row r="66" spans="2:12" ht="63.75">
      <c r="B66" s="280"/>
      <c r="C66" s="995"/>
      <c r="D66" s="1240"/>
      <c r="E66" s="457" t="s">
        <v>848</v>
      </c>
      <c r="F66" s="449"/>
      <c r="G66" s="709"/>
      <c r="H66" s="713"/>
      <c r="I66" s="705"/>
      <c r="J66" s="450"/>
      <c r="K66" s="256"/>
    </row>
    <row r="67" spans="2:12" ht="16.5">
      <c r="B67" s="246"/>
      <c r="C67" s="1211" t="s">
        <v>229</v>
      </c>
      <c r="D67" s="1241"/>
      <c r="E67" s="1213" t="s">
        <v>849</v>
      </c>
      <c r="F67" s="452"/>
      <c r="G67" s="712"/>
      <c r="H67" s="714"/>
      <c r="I67" s="706"/>
      <c r="J67" s="455" t="str">
        <f>IF(L67,IF(I67&gt;0,G67*I67,0),"")</f>
        <v/>
      </c>
      <c r="L67" s="237" t="b">
        <v>0</v>
      </c>
    </row>
    <row r="68" spans="2:12" ht="16.5">
      <c r="B68" s="280"/>
      <c r="C68" s="995"/>
      <c r="D68" s="1240"/>
      <c r="E68" s="457" t="s">
        <v>850</v>
      </c>
      <c r="F68" s="449"/>
      <c r="G68" s="709"/>
      <c r="H68" s="713"/>
      <c r="I68" s="705"/>
      <c r="J68" s="450"/>
      <c r="K68" s="256"/>
    </row>
    <row r="69" spans="2:12" ht="16.5">
      <c r="B69" s="245"/>
      <c r="C69" s="1211" t="s">
        <v>230</v>
      </c>
      <c r="D69" s="1241"/>
      <c r="E69" s="1213" t="s">
        <v>851</v>
      </c>
      <c r="F69" s="452"/>
      <c r="G69" s="712"/>
      <c r="H69" s="714"/>
      <c r="I69" s="706"/>
      <c r="J69" s="455" t="str">
        <f>IF(L69,IF(I69&gt;0,G69*I69,0),"")</f>
        <v/>
      </c>
      <c r="L69" s="237" t="b">
        <v>0</v>
      </c>
    </row>
    <row r="70" spans="2:12" ht="25.5">
      <c r="B70" s="280"/>
      <c r="C70" s="995"/>
      <c r="D70" s="1240"/>
      <c r="E70" s="457" t="s">
        <v>852</v>
      </c>
      <c r="F70" s="449"/>
      <c r="G70" s="709"/>
      <c r="H70" s="713"/>
      <c r="I70" s="705"/>
      <c r="J70" s="450"/>
      <c r="K70" s="256"/>
    </row>
    <row r="71" spans="2:12" ht="16.5">
      <c r="B71" s="245"/>
      <c r="C71" s="1211" t="s">
        <v>231</v>
      </c>
      <c r="D71" s="1241"/>
      <c r="E71" s="1213" t="s">
        <v>853</v>
      </c>
      <c r="F71" s="452"/>
      <c r="G71" s="712"/>
      <c r="H71" s="714"/>
      <c r="I71" s="706"/>
      <c r="J71" s="455" t="str">
        <f>IF(L71,IF(I71&gt;0,G71*I71,0),"")</f>
        <v/>
      </c>
      <c r="L71" s="237" t="b">
        <v>0</v>
      </c>
    </row>
    <row r="72" spans="2:12" ht="16.5">
      <c r="B72" s="280"/>
      <c r="C72" s="995"/>
      <c r="D72" s="1240"/>
      <c r="E72" s="457" t="s">
        <v>854</v>
      </c>
      <c r="F72" s="449"/>
      <c r="G72" s="709"/>
      <c r="H72" s="713"/>
      <c r="I72" s="705"/>
      <c r="J72" s="450"/>
      <c r="K72" s="256"/>
    </row>
    <row r="73" spans="2:12" ht="16.5">
      <c r="B73" s="246"/>
      <c r="C73" s="1211" t="s">
        <v>232</v>
      </c>
      <c r="D73" s="1241"/>
      <c r="E73" s="1213" t="s">
        <v>855</v>
      </c>
      <c r="F73" s="452"/>
      <c r="G73" s="712"/>
      <c r="H73" s="714"/>
      <c r="I73" s="706"/>
      <c r="J73" s="455" t="str">
        <f>IF(L73,IF(I73&gt;0,G73*I73,0),"")</f>
        <v/>
      </c>
      <c r="L73" s="237" t="b">
        <v>0</v>
      </c>
    </row>
    <row r="74" spans="2:12" ht="16.5">
      <c r="B74" s="280"/>
      <c r="C74" s="995"/>
      <c r="D74" s="1240"/>
      <c r="E74" s="457" t="s">
        <v>856</v>
      </c>
      <c r="F74" s="449"/>
      <c r="G74" s="709"/>
      <c r="H74" s="713"/>
      <c r="I74" s="705"/>
      <c r="J74" s="450"/>
      <c r="K74" s="256"/>
    </row>
    <row r="75" spans="2:12" ht="16.5">
      <c r="B75" s="245"/>
      <c r="C75" s="1211" t="s">
        <v>832</v>
      </c>
      <c r="D75" s="1241"/>
      <c r="E75" s="1213" t="s">
        <v>857</v>
      </c>
      <c r="F75" s="452"/>
      <c r="G75" s="712"/>
      <c r="H75" s="714"/>
      <c r="I75" s="706"/>
      <c r="J75" s="455" t="str">
        <f>IF(L75,IF(I75&gt;0,G75*I75,0),"")</f>
        <v/>
      </c>
      <c r="L75" s="237" t="b">
        <v>0</v>
      </c>
    </row>
    <row r="76" spans="2:12" ht="16.5">
      <c r="B76" s="280"/>
      <c r="C76" s="995"/>
      <c r="D76" s="1240"/>
      <c r="E76" s="457"/>
      <c r="F76" s="449"/>
      <c r="G76" s="709"/>
      <c r="H76" s="713"/>
      <c r="I76" s="705"/>
      <c r="J76" s="450"/>
      <c r="K76" s="256"/>
    </row>
    <row r="77" spans="2:12" ht="16.5">
      <c r="B77" s="245"/>
      <c r="C77" s="1211" t="s">
        <v>833</v>
      </c>
      <c r="D77" s="1241"/>
      <c r="E77" s="1213" t="s">
        <v>858</v>
      </c>
      <c r="F77" s="452"/>
      <c r="G77" s="712"/>
      <c r="H77" s="714"/>
      <c r="I77" s="706"/>
      <c r="J77" s="455" t="str">
        <f>IF(L77,IF(I77&gt;0,G77*I77,0),"")</f>
        <v/>
      </c>
      <c r="L77" s="237" t="b">
        <v>0</v>
      </c>
    </row>
    <row r="78" spans="2:12" ht="16.5">
      <c r="B78" s="280"/>
      <c r="C78" s="995"/>
      <c r="D78" s="1240"/>
      <c r="E78" s="457"/>
      <c r="F78" s="449"/>
      <c r="G78" s="709"/>
      <c r="H78" s="713"/>
      <c r="I78" s="705"/>
      <c r="J78" s="450"/>
      <c r="K78" s="256"/>
    </row>
    <row r="79" spans="2:12" ht="16.5">
      <c r="B79" s="246"/>
      <c r="C79" s="1211" t="s">
        <v>834</v>
      </c>
      <c r="D79" s="1241"/>
      <c r="E79" s="1213" t="s">
        <v>859</v>
      </c>
      <c r="F79" s="452"/>
      <c r="G79" s="712"/>
      <c r="H79" s="714"/>
      <c r="I79" s="706"/>
      <c r="J79" s="455" t="str">
        <f>IF(L79,IF(I79&gt;0,G79*I79,0),"")</f>
        <v/>
      </c>
      <c r="L79" s="237" t="b">
        <v>0</v>
      </c>
    </row>
    <row r="80" spans="2:12" ht="16.5">
      <c r="B80" s="280"/>
      <c r="C80" s="995"/>
      <c r="D80" s="1240"/>
      <c r="E80" s="457"/>
      <c r="F80" s="449"/>
      <c r="G80" s="709"/>
      <c r="H80" s="713"/>
      <c r="I80" s="705"/>
      <c r="J80" s="450"/>
      <c r="K80" s="256"/>
    </row>
    <row r="81" spans="2:12" ht="16.5">
      <c r="B81" s="247"/>
      <c r="C81" s="1211" t="s">
        <v>835</v>
      </c>
      <c r="D81" s="1241"/>
      <c r="E81" s="1209"/>
      <c r="F81" s="452"/>
      <c r="G81" s="712"/>
      <c r="H81" s="714"/>
      <c r="I81" s="706"/>
      <c r="J81" s="455" t="str">
        <f>IF(L81,IF(I81&gt;0,G81*I81,0),"")</f>
        <v/>
      </c>
      <c r="L81" s="237" t="b">
        <v>0</v>
      </c>
    </row>
    <row r="82" spans="2:12" ht="16.5">
      <c r="B82" s="280"/>
      <c r="C82" s="995"/>
      <c r="D82" s="1240"/>
      <c r="E82" s="453"/>
      <c r="F82" s="449"/>
      <c r="G82" s="709"/>
      <c r="H82" s="713"/>
      <c r="I82" s="705"/>
      <c r="J82" s="450"/>
      <c r="K82" s="256"/>
    </row>
    <row r="83" spans="2:12" ht="16.5">
      <c r="B83" s="247"/>
      <c r="C83" s="1211" t="s">
        <v>836</v>
      </c>
      <c r="D83" s="1241"/>
      <c r="E83" s="1209"/>
      <c r="F83" s="452"/>
      <c r="G83" s="712"/>
      <c r="H83" s="714"/>
      <c r="I83" s="706"/>
      <c r="J83" s="455" t="str">
        <f>IF(L83,IF(I83&gt;0,G83*I83,0),"")</f>
        <v/>
      </c>
      <c r="L83" s="237" t="b">
        <v>0</v>
      </c>
    </row>
    <row r="84" spans="2:12" ht="16.5">
      <c r="B84" s="280"/>
      <c r="C84" s="995"/>
      <c r="D84" s="1240"/>
      <c r="E84" s="453"/>
      <c r="F84" s="449"/>
      <c r="G84" s="709"/>
      <c r="H84" s="713"/>
      <c r="I84" s="705"/>
      <c r="J84" s="450"/>
      <c r="K84" s="256"/>
    </row>
    <row r="85" spans="2:12" ht="16.5">
      <c r="B85" s="247"/>
      <c r="C85" s="1211" t="s">
        <v>837</v>
      </c>
      <c r="D85" s="1241"/>
      <c r="E85" s="1209"/>
      <c r="F85" s="452"/>
      <c r="G85" s="712"/>
      <c r="H85" s="714"/>
      <c r="I85" s="706"/>
      <c r="J85" s="455" t="str">
        <f>IF(L85,IF(I85&gt;0,G85*I85,0),"")</f>
        <v/>
      </c>
      <c r="L85" s="237" t="b">
        <v>0</v>
      </c>
    </row>
    <row r="86" spans="2:12" ht="16.5">
      <c r="B86" s="280"/>
      <c r="C86" s="995"/>
      <c r="D86" s="1240"/>
      <c r="E86" s="453"/>
      <c r="F86" s="449"/>
      <c r="G86" s="709"/>
      <c r="H86" s="713"/>
      <c r="I86" s="705"/>
      <c r="J86" s="450"/>
      <c r="K86" s="256"/>
    </row>
    <row r="87" spans="2:12" ht="16.5">
      <c r="B87" s="247"/>
      <c r="C87" s="1211" t="s">
        <v>838</v>
      </c>
      <c r="D87" s="1241"/>
      <c r="E87" s="1209"/>
      <c r="F87" s="452"/>
      <c r="G87" s="712"/>
      <c r="H87" s="714"/>
      <c r="I87" s="706"/>
      <c r="J87" s="455" t="str">
        <f>IF(L87,IF(I87&gt;0,G87*I87,0),"")</f>
        <v/>
      </c>
      <c r="L87" s="237" t="b">
        <v>0</v>
      </c>
    </row>
    <row r="88" spans="2:12" ht="17.25" thickBot="1">
      <c r="B88" s="280"/>
      <c r="C88" s="995"/>
      <c r="D88" s="1242"/>
      <c r="E88" s="453"/>
      <c r="F88" s="449"/>
      <c r="G88" s="709"/>
      <c r="H88" s="713"/>
      <c r="I88" s="705"/>
      <c r="J88" s="450"/>
      <c r="K88" s="256"/>
    </row>
    <row r="89" spans="2:12" ht="22.7" customHeight="1" thickBot="1">
      <c r="B89" s="562"/>
      <c r="C89" s="1000" t="s">
        <v>10</v>
      </c>
      <c r="D89" s="563"/>
      <c r="E89" s="447"/>
      <c r="F89" s="564"/>
      <c r="G89" s="447"/>
      <c r="H89" s="447"/>
      <c r="I89" s="565" t="s">
        <v>286</v>
      </c>
      <c r="J89" s="566">
        <f>IF(Projektgrundlagen!$I$22,IF(COUNT(J55:J88)&gt;0,SUM(J55:J88),""),0)</f>
        <v>0</v>
      </c>
    </row>
    <row r="90" spans="2:12" ht="7.5" customHeight="1">
      <c r="B90" s="260"/>
      <c r="C90" s="999"/>
      <c r="D90" s="241"/>
      <c r="E90" s="229"/>
      <c r="F90" s="242"/>
      <c r="G90" s="229"/>
      <c r="H90" s="229"/>
      <c r="I90" s="234"/>
      <c r="J90" s="261"/>
    </row>
    <row r="91" spans="2:12" ht="22.7" customHeight="1">
      <c r="B91" s="533" t="s">
        <v>233</v>
      </c>
      <c r="C91" s="534"/>
      <c r="D91" s="534"/>
      <c r="E91" s="534"/>
      <c r="F91" s="577"/>
      <c r="G91" s="543"/>
      <c r="H91" s="543"/>
      <c r="I91" s="560"/>
      <c r="J91" s="568"/>
    </row>
    <row r="92" spans="2:12" ht="16.5">
      <c r="B92" s="248"/>
      <c r="C92" s="1210" t="s">
        <v>35</v>
      </c>
      <c r="D92" s="1237"/>
      <c r="E92" s="1213" t="s">
        <v>864</v>
      </c>
      <c r="F92" s="452"/>
      <c r="G92" s="712"/>
      <c r="H92" s="454"/>
      <c r="I92" s="704"/>
      <c r="J92" s="455" t="str">
        <f>IF(L92,IF(I92&gt;0,G92*I92,0),"")</f>
        <v/>
      </c>
      <c r="L92" s="237" t="b">
        <v>0</v>
      </c>
    </row>
    <row r="93" spans="2:12" ht="16.5">
      <c r="B93" s="280"/>
      <c r="C93" s="995"/>
      <c r="D93" s="1240"/>
      <c r="E93" s="457" t="s">
        <v>865</v>
      </c>
      <c r="F93" s="449"/>
      <c r="G93" s="709"/>
      <c r="H93" s="709"/>
      <c r="I93" s="705"/>
      <c r="J93" s="450"/>
      <c r="K93" s="256"/>
    </row>
    <row r="94" spans="2:12" ht="16.5" customHeight="1">
      <c r="B94" s="240"/>
      <c r="C94" s="1210" t="s">
        <v>234</v>
      </c>
      <c r="D94" s="1241"/>
      <c r="E94" s="1213" t="s">
        <v>866</v>
      </c>
      <c r="F94" s="452"/>
      <c r="G94" s="712"/>
      <c r="H94" s="454"/>
      <c r="I94" s="706"/>
      <c r="J94" s="455" t="str">
        <f>IF(L94,IF(I94&gt;0,G94*I94,0),"")</f>
        <v/>
      </c>
      <c r="L94" s="237" t="b">
        <v>0</v>
      </c>
    </row>
    <row r="95" spans="2:12" ht="16.5">
      <c r="B95" s="280"/>
      <c r="C95" s="995"/>
      <c r="D95" s="1240"/>
      <c r="E95" s="457" t="s">
        <v>867</v>
      </c>
      <c r="F95" s="449"/>
      <c r="G95" s="709"/>
      <c r="H95" s="709"/>
      <c r="I95" s="705"/>
      <c r="J95" s="450"/>
      <c r="K95" s="256"/>
    </row>
    <row r="96" spans="2:12" ht="16.5">
      <c r="B96" s="240"/>
      <c r="C96" s="1210" t="s">
        <v>51</v>
      </c>
      <c r="D96" s="1241"/>
      <c r="E96" s="1213" t="s">
        <v>868</v>
      </c>
      <c r="F96" s="452"/>
      <c r="G96" s="712"/>
      <c r="H96" s="454"/>
      <c r="I96" s="706"/>
      <c r="J96" s="455" t="str">
        <f>IF(L96,IF(I96&gt;0,G96*I96,0),"")</f>
        <v/>
      </c>
      <c r="L96" s="237" t="b">
        <v>0</v>
      </c>
    </row>
    <row r="97" spans="2:12" ht="25.5">
      <c r="B97" s="280"/>
      <c r="C97" s="995"/>
      <c r="D97" s="1240"/>
      <c r="E97" s="457" t="s">
        <v>869</v>
      </c>
      <c r="F97" s="449"/>
      <c r="G97" s="709"/>
      <c r="H97" s="709"/>
      <c r="I97" s="705"/>
      <c r="J97" s="450"/>
      <c r="K97" s="256"/>
    </row>
    <row r="98" spans="2:12" ht="16.5">
      <c r="B98" s="240"/>
      <c r="C98" s="1210" t="s">
        <v>235</v>
      </c>
      <c r="D98" s="1241"/>
      <c r="E98" s="1213" t="s">
        <v>870</v>
      </c>
      <c r="F98" s="452"/>
      <c r="G98" s="712"/>
      <c r="H98" s="454"/>
      <c r="I98" s="706"/>
      <c r="J98" s="455" t="str">
        <f>IF(L98,IF(I98&gt;0,G98*I98,0),"")</f>
        <v/>
      </c>
      <c r="L98" s="237" t="b">
        <v>0</v>
      </c>
    </row>
    <row r="99" spans="2:12" ht="16.5">
      <c r="B99" s="280"/>
      <c r="C99" s="995"/>
      <c r="D99" s="1240"/>
      <c r="E99" s="457" t="s">
        <v>871</v>
      </c>
      <c r="F99" s="449"/>
      <c r="G99" s="709"/>
      <c r="H99" s="709"/>
      <c r="I99" s="705"/>
      <c r="J99" s="450"/>
      <c r="K99" s="256"/>
    </row>
    <row r="100" spans="2:12" ht="16.5">
      <c r="B100" s="240"/>
      <c r="C100" s="1211" t="s">
        <v>236</v>
      </c>
      <c r="D100" s="1241"/>
      <c r="E100" s="1213" t="s">
        <v>872</v>
      </c>
      <c r="F100" s="452"/>
      <c r="G100" s="712"/>
      <c r="H100" s="454"/>
      <c r="I100" s="706"/>
      <c r="J100" s="455" t="str">
        <f>IF(L100,IF(I100&gt;0,G100*I100,0),"")</f>
        <v/>
      </c>
      <c r="L100" s="237" t="b">
        <v>0</v>
      </c>
    </row>
    <row r="101" spans="2:12" ht="16.5">
      <c r="B101" s="280"/>
      <c r="C101" s="995"/>
      <c r="D101" s="1240"/>
      <c r="E101" s="457"/>
      <c r="F101" s="449"/>
      <c r="G101" s="709"/>
      <c r="H101" s="709"/>
      <c r="I101" s="705"/>
      <c r="J101" s="450"/>
      <c r="K101" s="256"/>
    </row>
    <row r="102" spans="2:12" ht="16.5">
      <c r="B102" s="240"/>
      <c r="C102" s="1211" t="s">
        <v>420</v>
      </c>
      <c r="D102" s="1241"/>
      <c r="E102" s="1213" t="s">
        <v>873</v>
      </c>
      <c r="F102" s="452"/>
      <c r="G102" s="712"/>
      <c r="H102" s="454"/>
      <c r="I102" s="706"/>
      <c r="J102" s="455" t="str">
        <f>IF(L102,IF(I102&gt;0,G102*I102,0),"")</f>
        <v/>
      </c>
      <c r="L102" s="237" t="b">
        <v>0</v>
      </c>
    </row>
    <row r="103" spans="2:12" ht="16.5">
      <c r="B103" s="280"/>
      <c r="C103" s="995"/>
      <c r="D103" s="1240"/>
      <c r="E103" s="457" t="s">
        <v>874</v>
      </c>
      <c r="F103" s="449"/>
      <c r="G103" s="709"/>
      <c r="H103" s="709"/>
      <c r="I103" s="705"/>
      <c r="J103" s="450"/>
      <c r="K103" s="256"/>
    </row>
    <row r="104" spans="2:12" ht="16.5">
      <c r="B104" s="240"/>
      <c r="C104" s="1211" t="s">
        <v>860</v>
      </c>
      <c r="D104" s="1241"/>
      <c r="E104" s="1213" t="s">
        <v>875</v>
      </c>
      <c r="F104" s="452"/>
      <c r="G104" s="712"/>
      <c r="H104" s="454"/>
      <c r="I104" s="706"/>
      <c r="J104" s="455" t="str">
        <f>IF(L104,IF(I104&gt;0,G104*I104,0),"")</f>
        <v/>
      </c>
      <c r="L104" s="237" t="b">
        <v>0</v>
      </c>
    </row>
    <row r="105" spans="2:12" ht="16.5">
      <c r="B105" s="280"/>
      <c r="C105" s="995"/>
      <c r="D105" s="1240"/>
      <c r="E105" s="457" t="s">
        <v>876</v>
      </c>
      <c r="F105" s="449"/>
      <c r="G105" s="709"/>
      <c r="H105" s="709"/>
      <c r="I105" s="705"/>
      <c r="J105" s="450"/>
      <c r="K105" s="256"/>
    </row>
    <row r="106" spans="2:12" ht="16.5">
      <c r="B106" s="240"/>
      <c r="C106" s="1211" t="s">
        <v>861</v>
      </c>
      <c r="D106" s="1241"/>
      <c r="E106" s="1213" t="s">
        <v>877</v>
      </c>
      <c r="F106" s="452"/>
      <c r="G106" s="712"/>
      <c r="H106" s="454"/>
      <c r="I106" s="706"/>
      <c r="J106" s="455" t="str">
        <f>IF(L106,IF(I106&gt;0,G106*I106,0),"")</f>
        <v/>
      </c>
      <c r="L106" s="237" t="b">
        <v>0</v>
      </c>
    </row>
    <row r="107" spans="2:12" ht="16.5">
      <c r="B107" s="280"/>
      <c r="C107" s="995"/>
      <c r="D107" s="1240"/>
      <c r="E107" s="457" t="s">
        <v>878</v>
      </c>
      <c r="F107" s="449"/>
      <c r="G107" s="709"/>
      <c r="H107" s="709"/>
      <c r="I107" s="705"/>
      <c r="J107" s="450"/>
      <c r="K107" s="256"/>
    </row>
    <row r="108" spans="2:12" ht="16.5">
      <c r="B108" s="240"/>
      <c r="C108" s="1211" t="s">
        <v>862</v>
      </c>
      <c r="D108" s="1241"/>
      <c r="E108" s="1209"/>
      <c r="F108" s="452"/>
      <c r="G108" s="712"/>
      <c r="H108" s="454"/>
      <c r="I108" s="706"/>
      <c r="J108" s="455" t="str">
        <f>IF(L108,IF(I108&gt;0,G108*I108,0),"")</f>
        <v/>
      </c>
      <c r="L108" s="237" t="b">
        <v>0</v>
      </c>
    </row>
    <row r="109" spans="2:12" ht="16.5">
      <c r="B109" s="280"/>
      <c r="C109" s="995"/>
      <c r="D109" s="1240"/>
      <c r="E109" s="453"/>
      <c r="F109" s="449"/>
      <c r="G109" s="709"/>
      <c r="H109" s="709"/>
      <c r="I109" s="705"/>
      <c r="J109" s="450"/>
      <c r="K109" s="256"/>
    </row>
    <row r="110" spans="2:12" ht="16.5">
      <c r="B110" s="240"/>
      <c r="C110" s="1211" t="s">
        <v>447</v>
      </c>
      <c r="D110" s="1241"/>
      <c r="E110" s="1209"/>
      <c r="F110" s="452"/>
      <c r="G110" s="712"/>
      <c r="H110" s="454"/>
      <c r="I110" s="706"/>
      <c r="J110" s="455" t="str">
        <f>IF(L110,IF(I110&gt;0,G110*I110,0),"")</f>
        <v/>
      </c>
      <c r="L110" s="237" t="b">
        <v>0</v>
      </c>
    </row>
    <row r="111" spans="2:12" ht="16.5">
      <c r="B111" s="280"/>
      <c r="C111" s="995"/>
      <c r="D111" s="1240"/>
      <c r="E111" s="453"/>
      <c r="F111" s="449"/>
      <c r="G111" s="709"/>
      <c r="H111" s="709"/>
      <c r="I111" s="705"/>
      <c r="J111" s="450"/>
      <c r="K111" s="256"/>
    </row>
    <row r="112" spans="2:12" ht="16.5">
      <c r="B112" s="244"/>
      <c r="C112" s="1211" t="s">
        <v>863</v>
      </c>
      <c r="D112" s="1241"/>
      <c r="E112" s="1209"/>
      <c r="F112" s="452"/>
      <c r="G112" s="712"/>
      <c r="H112" s="454"/>
      <c r="I112" s="706"/>
      <c r="J112" s="455" t="str">
        <f>IF(L112,IF(I112&gt;0,G112*I112,0),"")</f>
        <v/>
      </c>
      <c r="L112" s="237" t="b">
        <v>0</v>
      </c>
    </row>
    <row r="113" spans="2:12" ht="17.25" thickBot="1">
      <c r="B113" s="280"/>
      <c r="C113" s="995"/>
      <c r="D113" s="1242"/>
      <c r="E113" s="453"/>
      <c r="F113" s="449"/>
      <c r="G113" s="709"/>
      <c r="H113" s="709"/>
      <c r="I113" s="707"/>
      <c r="J113" s="450"/>
      <c r="K113" s="256"/>
    </row>
    <row r="114" spans="2:12" ht="22.7" customHeight="1" thickBot="1">
      <c r="B114" s="576"/>
      <c r="C114" s="1000" t="s">
        <v>10</v>
      </c>
      <c r="D114" s="563"/>
      <c r="E114" s="447"/>
      <c r="F114" s="564"/>
      <c r="G114" s="447"/>
      <c r="H114" s="447"/>
      <c r="I114" s="565" t="s">
        <v>287</v>
      </c>
      <c r="J114" s="566">
        <f>IF(Projektgrundlagen!$I$22,IF(COUNT(J92:J113)&gt;0,SUM(J92:J113),""),0)</f>
        <v>0</v>
      </c>
    </row>
    <row r="115" spans="2:12" ht="7.5" customHeight="1">
      <c r="B115" s="585"/>
      <c r="C115" s="996"/>
      <c r="D115" s="249"/>
      <c r="E115" s="250"/>
      <c r="F115" s="251"/>
      <c r="G115" s="250"/>
      <c r="H115" s="250"/>
      <c r="I115" s="586"/>
      <c r="J115" s="262"/>
    </row>
    <row r="116" spans="2:12" ht="22.7" customHeight="1">
      <c r="B116" s="533" t="s">
        <v>237</v>
      </c>
      <c r="C116" s="534"/>
      <c r="D116" s="534"/>
      <c r="E116" s="534"/>
      <c r="F116" s="577"/>
      <c r="G116" s="543"/>
      <c r="H116" s="543"/>
      <c r="I116" s="560"/>
      <c r="J116" s="568"/>
    </row>
    <row r="117" spans="2:12" ht="16.5">
      <c r="B117" s="239"/>
      <c r="C117" s="1210" t="s">
        <v>34</v>
      </c>
      <c r="D117" s="1237"/>
      <c r="E117" s="1213" t="s">
        <v>879</v>
      </c>
      <c r="F117" s="452"/>
      <c r="G117" s="712"/>
      <c r="H117" s="454"/>
      <c r="I117" s="704"/>
      <c r="J117" s="455" t="str">
        <f>IF(L117,IF(I117&gt;0,G117*I117,0),"")</f>
        <v/>
      </c>
      <c r="L117" s="237" t="b">
        <v>0</v>
      </c>
    </row>
    <row r="118" spans="2:12" ht="25.5">
      <c r="B118" s="280"/>
      <c r="C118" s="995"/>
      <c r="D118" s="1240"/>
      <c r="E118" s="457" t="s">
        <v>880</v>
      </c>
      <c r="F118" s="449"/>
      <c r="G118" s="709"/>
      <c r="H118" s="709"/>
      <c r="I118" s="705"/>
      <c r="J118" s="450"/>
      <c r="K118" s="256"/>
    </row>
    <row r="119" spans="2:12" ht="16.5">
      <c r="B119" s="239"/>
      <c r="C119" s="1210" t="s">
        <v>33</v>
      </c>
      <c r="D119" s="1241"/>
      <c r="E119" s="1213" t="s">
        <v>881</v>
      </c>
      <c r="F119" s="452"/>
      <c r="G119" s="712"/>
      <c r="H119" s="454"/>
      <c r="I119" s="706"/>
      <c r="J119" s="455" t="str">
        <f t="shared" ref="J119:J125" si="1">IF(L119,IF(I119&gt;0,G119*I119,0),"")</f>
        <v/>
      </c>
      <c r="L119" s="237" t="b">
        <v>0</v>
      </c>
    </row>
    <row r="120" spans="2:12" ht="16.5">
      <c r="B120" s="280"/>
      <c r="C120" s="995"/>
      <c r="D120" s="1240"/>
      <c r="E120" s="457"/>
      <c r="F120" s="449"/>
      <c r="G120" s="709"/>
      <c r="H120" s="709"/>
      <c r="I120" s="705"/>
      <c r="J120" s="450"/>
      <c r="K120" s="256"/>
    </row>
    <row r="121" spans="2:12" ht="16.5">
      <c r="B121" s="239"/>
      <c r="C121" s="1210" t="s">
        <v>32</v>
      </c>
      <c r="D121" s="1241"/>
      <c r="E121" s="1209"/>
      <c r="F121" s="452"/>
      <c r="G121" s="712"/>
      <c r="H121" s="454"/>
      <c r="I121" s="706"/>
      <c r="J121" s="455" t="str">
        <f t="shared" si="1"/>
        <v/>
      </c>
      <c r="L121" s="237" t="b">
        <v>0</v>
      </c>
    </row>
    <row r="122" spans="2:12" ht="16.5">
      <c r="B122" s="280"/>
      <c r="C122" s="995"/>
      <c r="D122" s="1240"/>
      <c r="E122" s="453"/>
      <c r="F122" s="449"/>
      <c r="G122" s="709"/>
      <c r="H122" s="709"/>
      <c r="I122" s="705"/>
      <c r="J122" s="450"/>
      <c r="K122" s="256"/>
    </row>
    <row r="123" spans="2:12" ht="16.5">
      <c r="B123" s="239"/>
      <c r="C123" s="1212" t="s">
        <v>238</v>
      </c>
      <c r="D123" s="1241"/>
      <c r="E123" s="1209"/>
      <c r="F123" s="448"/>
      <c r="G123" s="712"/>
      <c r="H123" s="454"/>
      <c r="I123" s="717"/>
      <c r="J123" s="458" t="str">
        <f t="shared" si="1"/>
        <v/>
      </c>
      <c r="L123" s="237" t="b">
        <v>0</v>
      </c>
    </row>
    <row r="124" spans="2:12" ht="16.5">
      <c r="B124" s="280"/>
      <c r="C124" s="995"/>
      <c r="D124" s="1240"/>
      <c r="E124" s="453"/>
      <c r="F124" s="449"/>
      <c r="G124" s="709"/>
      <c r="H124" s="709"/>
      <c r="I124" s="705"/>
      <c r="J124" s="450"/>
      <c r="K124" s="256"/>
    </row>
    <row r="125" spans="2:12" ht="16.5">
      <c r="B125" s="244"/>
      <c r="C125" s="1210" t="s">
        <v>239</v>
      </c>
      <c r="D125" s="1241"/>
      <c r="E125" s="1209"/>
      <c r="F125" s="452"/>
      <c r="G125" s="712"/>
      <c r="H125" s="454"/>
      <c r="I125" s="706"/>
      <c r="J125" s="455" t="str">
        <f t="shared" si="1"/>
        <v/>
      </c>
      <c r="L125" s="237" t="b">
        <v>0</v>
      </c>
    </row>
    <row r="126" spans="2:12" ht="17.25" thickBot="1">
      <c r="B126" s="280"/>
      <c r="C126" s="995"/>
      <c r="D126" s="1242"/>
      <c r="E126" s="453"/>
      <c r="F126" s="449"/>
      <c r="G126" s="709"/>
      <c r="H126" s="709"/>
      <c r="I126" s="705"/>
      <c r="J126" s="450"/>
      <c r="K126" s="256"/>
    </row>
    <row r="127" spans="2:12" ht="22.7" customHeight="1" thickBot="1">
      <c r="B127" s="562"/>
      <c r="C127" s="1000" t="s">
        <v>10</v>
      </c>
      <c r="D127" s="572"/>
      <c r="E127" s="573"/>
      <c r="F127" s="574"/>
      <c r="G127" s="573"/>
      <c r="H127" s="573"/>
      <c r="I127" s="575" t="s">
        <v>288</v>
      </c>
      <c r="J127" s="566">
        <f>IF(Projektgrundlagen!$I$22,IF(COUNT(J117:J126)&gt;0,SUM(J117:J126),""),0)</f>
        <v>0</v>
      </c>
    </row>
    <row r="128" spans="2:12" ht="7.5" customHeight="1">
      <c r="B128" s="260"/>
      <c r="C128" s="999"/>
      <c r="D128" s="241"/>
      <c r="E128" s="229"/>
      <c r="F128" s="242"/>
      <c r="G128" s="229"/>
      <c r="H128" s="229"/>
      <c r="I128" s="234"/>
      <c r="J128" s="261"/>
    </row>
    <row r="129" spans="2:12" ht="22.7" customHeight="1">
      <c r="B129" s="567" t="s">
        <v>241</v>
      </c>
      <c r="C129" s="229"/>
      <c r="D129" s="229"/>
      <c r="E129" s="229"/>
      <c r="F129" s="229"/>
      <c r="G129" s="543"/>
      <c r="H129" s="543"/>
      <c r="I129" s="560"/>
      <c r="J129" s="568"/>
    </row>
    <row r="130" spans="2:12" ht="16.5" customHeight="1">
      <c r="B130" s="239"/>
      <c r="C130" s="1210" t="s">
        <v>31</v>
      </c>
      <c r="D130" s="1237"/>
      <c r="E130" s="1213" t="s">
        <v>884</v>
      </c>
      <c r="F130" s="452"/>
      <c r="G130" s="712"/>
      <c r="H130" s="454"/>
      <c r="I130" s="704"/>
      <c r="J130" s="455" t="str">
        <f>IF(L130,IF(I130&gt;0,G130*I130,0),"")</f>
        <v/>
      </c>
      <c r="L130" s="237" t="b">
        <v>0</v>
      </c>
    </row>
    <row r="131" spans="2:12" ht="16.5">
      <c r="B131" s="280"/>
      <c r="C131" s="995"/>
      <c r="D131" s="1240"/>
      <c r="E131" s="457" t="s">
        <v>885</v>
      </c>
      <c r="F131" s="449"/>
      <c r="G131" s="709"/>
      <c r="H131" s="709"/>
      <c r="I131" s="705"/>
      <c r="J131" s="450"/>
    </row>
    <row r="132" spans="2:12" ht="16.5">
      <c r="B132" s="240"/>
      <c r="C132" s="1210" t="s">
        <v>30</v>
      </c>
      <c r="D132" s="1241"/>
      <c r="E132" s="1213" t="s">
        <v>886</v>
      </c>
      <c r="F132" s="452"/>
      <c r="G132" s="712"/>
      <c r="H132" s="454"/>
      <c r="I132" s="706"/>
      <c r="J132" s="455" t="str">
        <f>IF(L132,IF(I132&gt;0,G132*I132,0),"")</f>
        <v/>
      </c>
      <c r="L132" s="237" t="b">
        <v>0</v>
      </c>
    </row>
    <row r="133" spans="2:12" ht="16.5">
      <c r="B133" s="280"/>
      <c r="C133" s="995"/>
      <c r="D133" s="1240"/>
      <c r="E133" s="457" t="s">
        <v>887</v>
      </c>
      <c r="F133" s="449"/>
      <c r="G133" s="709"/>
      <c r="H133" s="709"/>
      <c r="I133" s="705"/>
      <c r="J133" s="450"/>
    </row>
    <row r="134" spans="2:12" ht="16.5">
      <c r="B134" s="240"/>
      <c r="C134" s="1211" t="s">
        <v>52</v>
      </c>
      <c r="D134" s="1241"/>
      <c r="E134" s="1209"/>
      <c r="F134" s="452"/>
      <c r="G134" s="712"/>
      <c r="H134" s="454"/>
      <c r="I134" s="706"/>
      <c r="J134" s="455" t="str">
        <f>IF(L134,IF(I134&gt;0,G134*I134,0),"")</f>
        <v/>
      </c>
      <c r="L134" s="237" t="b">
        <v>0</v>
      </c>
    </row>
    <row r="135" spans="2:12" ht="16.5">
      <c r="B135" s="280"/>
      <c r="C135" s="995"/>
      <c r="D135" s="1240"/>
      <c r="E135" s="453"/>
      <c r="F135" s="449"/>
      <c r="G135" s="709"/>
      <c r="H135" s="709"/>
      <c r="I135" s="705"/>
      <c r="J135" s="450"/>
    </row>
    <row r="136" spans="2:12" ht="16.5">
      <c r="B136" s="240"/>
      <c r="C136" s="1211" t="s">
        <v>882</v>
      </c>
      <c r="D136" s="1241"/>
      <c r="E136" s="1209"/>
      <c r="F136" s="452"/>
      <c r="G136" s="712"/>
      <c r="H136" s="454"/>
      <c r="I136" s="706"/>
      <c r="J136" s="455" t="str">
        <f>IF(L136,IF(I136&gt;0,G136*I136,0),"")</f>
        <v/>
      </c>
      <c r="L136" s="237" t="b">
        <v>0</v>
      </c>
    </row>
    <row r="137" spans="2:12" ht="16.5">
      <c r="B137" s="280"/>
      <c r="C137" s="995"/>
      <c r="D137" s="1240"/>
      <c r="E137" s="453"/>
      <c r="F137" s="449"/>
      <c r="G137" s="709"/>
      <c r="H137" s="709"/>
      <c r="I137" s="705"/>
      <c r="J137" s="450"/>
    </row>
    <row r="138" spans="2:12" ht="16.5">
      <c r="B138" s="244"/>
      <c r="C138" s="1211" t="s">
        <v>883</v>
      </c>
      <c r="D138" s="1241"/>
      <c r="E138" s="1209"/>
      <c r="F138" s="452"/>
      <c r="G138" s="712"/>
      <c r="H138" s="454"/>
      <c r="I138" s="706"/>
      <c r="J138" s="455" t="str">
        <f>IF(L138,IF(I138&gt;0,G138*I138,0),"")</f>
        <v/>
      </c>
      <c r="L138" s="237" t="b">
        <v>0</v>
      </c>
    </row>
    <row r="139" spans="2:12" ht="17.25" thickBot="1">
      <c r="B139" s="280"/>
      <c r="C139" s="995"/>
      <c r="D139" s="1242"/>
      <c r="E139" s="453"/>
      <c r="F139" s="449"/>
      <c r="G139" s="709"/>
      <c r="H139" s="709"/>
      <c r="I139" s="707"/>
      <c r="J139" s="450"/>
    </row>
    <row r="140" spans="2:12" ht="22.7" customHeight="1" thickBot="1">
      <c r="B140" s="562"/>
      <c r="C140" s="1000" t="s">
        <v>10</v>
      </c>
      <c r="D140" s="563"/>
      <c r="E140" s="447"/>
      <c r="F140" s="564"/>
      <c r="G140" s="447"/>
      <c r="H140" s="447"/>
      <c r="I140" s="565" t="s">
        <v>289</v>
      </c>
      <c r="J140" s="566">
        <f>IF(Projektgrundlagen!I22,IF(COUNT(J130:J138)&gt;0,SUM(J130:J138),""),0)</f>
        <v>0</v>
      </c>
    </row>
    <row r="141" spans="2:12" ht="7.5" customHeight="1">
      <c r="B141" s="260"/>
      <c r="C141" s="999"/>
      <c r="D141" s="241"/>
      <c r="E141" s="229"/>
      <c r="F141" s="242"/>
      <c r="G141" s="229"/>
      <c r="H141" s="229"/>
      <c r="I141" s="234"/>
      <c r="J141" s="261"/>
    </row>
    <row r="142" spans="2:12" ht="22.7" customHeight="1">
      <c r="B142" s="578" t="s">
        <v>242</v>
      </c>
      <c r="C142" s="579"/>
      <c r="D142" s="579"/>
      <c r="E142" s="579"/>
      <c r="F142" s="229"/>
      <c r="G142" s="543"/>
      <c r="H142" s="543"/>
      <c r="I142" s="560"/>
      <c r="J142" s="568"/>
    </row>
    <row r="143" spans="2:12" ht="16.5">
      <c r="B143" s="239"/>
      <c r="C143" s="1210" t="s">
        <v>29</v>
      </c>
      <c r="D143" s="1237"/>
      <c r="E143" s="1209"/>
      <c r="F143" s="452"/>
      <c r="G143" s="708"/>
      <c r="H143" s="718"/>
      <c r="I143" s="704"/>
      <c r="J143" s="455" t="str">
        <f>IF(L143,IF(I143&gt;0,G143*I143,0),"")</f>
        <v/>
      </c>
      <c r="L143" s="237" t="b">
        <v>0</v>
      </c>
    </row>
    <row r="144" spans="2:12" ht="16.5">
      <c r="B144" s="280"/>
      <c r="C144" s="995"/>
      <c r="D144" s="1240"/>
      <c r="E144" s="453"/>
      <c r="F144" s="449"/>
      <c r="G144" s="713"/>
      <c r="H144" s="451"/>
      <c r="I144" s="705"/>
      <c r="J144" s="450"/>
    </row>
    <row r="145" spans="2:12" ht="16.5">
      <c r="B145" s="240"/>
      <c r="C145" s="1210" t="s">
        <v>28</v>
      </c>
      <c r="D145" s="1241"/>
      <c r="E145" s="1209"/>
      <c r="F145" s="452"/>
      <c r="G145" s="710"/>
      <c r="H145" s="718"/>
      <c r="I145" s="706"/>
      <c r="J145" s="455" t="str">
        <f>IF(L145,IF(I145&gt;0,G145*I145,0),"")</f>
        <v/>
      </c>
      <c r="L145" s="237" t="b">
        <v>0</v>
      </c>
    </row>
    <row r="146" spans="2:12" ht="16.5">
      <c r="B146" s="280"/>
      <c r="C146" s="995"/>
      <c r="D146" s="1240"/>
      <c r="E146" s="453"/>
      <c r="F146" s="449"/>
      <c r="G146" s="713"/>
      <c r="H146" s="451"/>
      <c r="I146" s="705"/>
      <c r="J146" s="450"/>
    </row>
    <row r="147" spans="2:12" ht="16.5">
      <c r="B147" s="244"/>
      <c r="C147" s="1210" t="s">
        <v>53</v>
      </c>
      <c r="D147" s="1241"/>
      <c r="E147" s="1209"/>
      <c r="F147" s="452"/>
      <c r="G147" s="710"/>
      <c r="H147" s="718"/>
      <c r="I147" s="706"/>
      <c r="J147" s="455" t="str">
        <f>IF(L147,IF(I147&gt;0,G147*I147,0),"")</f>
        <v/>
      </c>
      <c r="L147" s="237" t="b">
        <v>0</v>
      </c>
    </row>
    <row r="148" spans="2:12" ht="17.25" thickBot="1">
      <c r="B148" s="280"/>
      <c r="C148" s="995"/>
      <c r="D148" s="1242"/>
      <c r="E148" s="453"/>
      <c r="F148" s="449"/>
      <c r="G148" s="715"/>
      <c r="H148" s="451"/>
      <c r="I148" s="707"/>
      <c r="J148" s="450"/>
    </row>
    <row r="149" spans="2:12" ht="22.7" customHeight="1" thickBot="1">
      <c r="B149" s="562"/>
      <c r="C149" s="1000" t="s">
        <v>10</v>
      </c>
      <c r="D149" s="563"/>
      <c r="E149" s="447"/>
      <c r="F149" s="564"/>
      <c r="G149" s="447"/>
      <c r="H149" s="447"/>
      <c r="I149" s="565" t="s">
        <v>290</v>
      </c>
      <c r="J149" s="566">
        <f>IF(Projektgrundlagen!$I$22,IF(COUNT(J143:J148)&gt;0,SUM(J143:J148),""),0)</f>
        <v>0</v>
      </c>
    </row>
    <row r="150" spans="2:12" ht="7.5" customHeight="1">
      <c r="B150" s="585"/>
      <c r="C150" s="996"/>
      <c r="D150" s="249"/>
      <c r="E150" s="250"/>
      <c r="F150" s="251"/>
      <c r="G150" s="250"/>
      <c r="H150" s="250"/>
      <c r="I150" s="586"/>
      <c r="J150" s="262"/>
    </row>
    <row r="151" spans="2:12" ht="22.7" customHeight="1">
      <c r="B151" s="567" t="s">
        <v>243</v>
      </c>
      <c r="C151" s="229"/>
      <c r="D151" s="229"/>
      <c r="E151" s="229"/>
      <c r="F151" s="229"/>
      <c r="G151" s="543"/>
      <c r="H151" s="543"/>
      <c r="I151" s="560"/>
      <c r="J151" s="568"/>
    </row>
    <row r="152" spans="2:12" ht="16.5">
      <c r="B152" s="252"/>
      <c r="C152" s="1210" t="s">
        <v>27</v>
      </c>
      <c r="D152" s="1237"/>
      <c r="E152" s="1213" t="s">
        <v>894</v>
      </c>
      <c r="F152" s="452"/>
      <c r="G152" s="708"/>
      <c r="H152" s="718"/>
      <c r="I152" s="704"/>
      <c r="J152" s="455" t="str">
        <f>IF(L152,IF(I152&gt;0,G152*I152,0),"")</f>
        <v/>
      </c>
      <c r="L152" s="237" t="b">
        <v>0</v>
      </c>
    </row>
    <row r="153" spans="2:12" ht="16.5">
      <c r="B153" s="344"/>
      <c r="C153" s="1001"/>
      <c r="D153" s="1238"/>
      <c r="E153" s="459" t="s">
        <v>893</v>
      </c>
      <c r="F153" s="462"/>
      <c r="G153" s="719"/>
      <c r="H153" s="460"/>
      <c r="I153" s="716"/>
      <c r="J153" s="461"/>
    </row>
    <row r="154" spans="2:12" ht="16.5">
      <c r="B154" s="252"/>
      <c r="C154" s="1211" t="s">
        <v>48</v>
      </c>
      <c r="D154" s="1239"/>
      <c r="E154" s="1213" t="s">
        <v>895</v>
      </c>
      <c r="F154" s="452"/>
      <c r="G154" s="710"/>
      <c r="H154" s="718"/>
      <c r="I154" s="706"/>
      <c r="J154" s="458" t="str">
        <f>IF(L154,IF(I154&gt;0,G154*I154,0),"")</f>
        <v/>
      </c>
      <c r="L154" s="237" t="b">
        <v>0</v>
      </c>
    </row>
    <row r="155" spans="2:12" ht="16.5">
      <c r="B155" s="344"/>
      <c r="C155" s="1001"/>
      <c r="D155" s="1238"/>
      <c r="E155" s="459"/>
      <c r="F155" s="462"/>
      <c r="G155" s="719"/>
      <c r="H155" s="460"/>
      <c r="I155" s="716"/>
      <c r="J155" s="461"/>
    </row>
    <row r="156" spans="2:12" ht="16.5">
      <c r="B156" s="252"/>
      <c r="C156" s="1211" t="s">
        <v>26</v>
      </c>
      <c r="D156" s="1239"/>
      <c r="E156" s="1213" t="s">
        <v>896</v>
      </c>
      <c r="F156" s="452"/>
      <c r="G156" s="710"/>
      <c r="H156" s="718"/>
      <c r="I156" s="706"/>
      <c r="J156" s="458" t="str">
        <f>IF(L156,IF(I156&gt;0,G156*I156,0),"")</f>
        <v/>
      </c>
      <c r="L156" s="237" t="b">
        <v>0</v>
      </c>
    </row>
    <row r="157" spans="2:12" ht="16.5">
      <c r="B157" s="344"/>
      <c r="C157" s="1001"/>
      <c r="D157" s="1238"/>
      <c r="E157" s="459"/>
      <c r="F157" s="462"/>
      <c r="G157" s="719"/>
      <c r="H157" s="460"/>
      <c r="I157" s="716"/>
      <c r="J157" s="461"/>
    </row>
    <row r="158" spans="2:12" ht="16.5">
      <c r="B158" s="255"/>
      <c r="C158" s="1211" t="s">
        <v>25</v>
      </c>
      <c r="D158" s="1239"/>
      <c r="E158" s="1213" t="s">
        <v>897</v>
      </c>
      <c r="F158" s="452"/>
      <c r="G158" s="710"/>
      <c r="H158" s="718"/>
      <c r="I158" s="706"/>
      <c r="J158" s="458" t="str">
        <f>IF(L158,IF(I158&gt;0,G158*I158,0),"")</f>
        <v/>
      </c>
      <c r="L158" s="237" t="b">
        <v>0</v>
      </c>
    </row>
    <row r="159" spans="2:12" ht="16.5">
      <c r="B159" s="364"/>
      <c r="C159" s="1002"/>
      <c r="D159" s="1238"/>
      <c r="E159" s="459"/>
      <c r="F159" s="462"/>
      <c r="G159" s="719"/>
      <c r="H159" s="460"/>
      <c r="I159" s="716"/>
      <c r="J159" s="461"/>
    </row>
    <row r="160" spans="2:12" ht="16.5">
      <c r="B160" s="255"/>
      <c r="C160" s="1211" t="s">
        <v>47</v>
      </c>
      <c r="D160" s="1245"/>
      <c r="E160" s="1209"/>
      <c r="F160" s="452"/>
      <c r="G160" s="710"/>
      <c r="H160" s="718"/>
      <c r="I160" s="706"/>
      <c r="J160" s="455" t="str">
        <f>IF(L160,IF(I160&gt;0,G160*I160,0),"")</f>
        <v/>
      </c>
      <c r="K160" s="256"/>
      <c r="L160" s="237" t="b">
        <v>0</v>
      </c>
    </row>
    <row r="161" spans="2:12" ht="16.5">
      <c r="B161" s="365"/>
      <c r="C161" s="1002"/>
      <c r="D161" s="1238"/>
      <c r="E161" s="453"/>
      <c r="F161" s="462"/>
      <c r="G161" s="719"/>
      <c r="H161" s="460"/>
      <c r="I161" s="716"/>
      <c r="J161" s="461"/>
      <c r="K161" s="256"/>
    </row>
    <row r="162" spans="2:12" ht="16.5">
      <c r="B162" s="252"/>
      <c r="C162" s="1211" t="s">
        <v>24</v>
      </c>
      <c r="D162" s="1245"/>
      <c r="E162" s="1209"/>
      <c r="F162" s="452"/>
      <c r="G162" s="710"/>
      <c r="H162" s="718"/>
      <c r="I162" s="706"/>
      <c r="J162" s="455" t="str">
        <f>IF(L162,IF(I162&gt;0,G162*I162,0),"")</f>
        <v/>
      </c>
      <c r="K162" s="256"/>
      <c r="L162" s="237" t="b">
        <v>0</v>
      </c>
    </row>
    <row r="163" spans="2:12" ht="16.5">
      <c r="B163" s="365"/>
      <c r="C163" s="1002"/>
      <c r="D163" s="1238"/>
      <c r="E163" s="453"/>
      <c r="F163" s="462"/>
      <c r="G163" s="719"/>
      <c r="H163" s="460"/>
      <c r="I163" s="716"/>
      <c r="J163" s="461"/>
      <c r="K163" s="256"/>
    </row>
    <row r="164" spans="2:12" ht="16.5">
      <c r="B164" s="252"/>
      <c r="C164" s="1211" t="s">
        <v>23</v>
      </c>
      <c r="D164" s="1245"/>
      <c r="E164" s="1209"/>
      <c r="F164" s="452"/>
      <c r="G164" s="710"/>
      <c r="H164" s="718"/>
      <c r="I164" s="706"/>
      <c r="J164" s="458" t="str">
        <f>IF(L164,IF(I164&gt;0,G164*I164,0),"")</f>
        <v/>
      </c>
      <c r="L164" s="237" t="b">
        <v>0</v>
      </c>
    </row>
    <row r="165" spans="2:12" ht="17.25" thickBot="1">
      <c r="B165" s="365"/>
      <c r="C165" s="1002"/>
      <c r="D165" s="1242"/>
      <c r="E165" s="453"/>
      <c r="F165" s="462"/>
      <c r="G165" s="719"/>
      <c r="H165" s="460"/>
      <c r="I165" s="716"/>
      <c r="J165" s="461"/>
      <c r="K165" s="256"/>
    </row>
    <row r="166" spans="2:12" ht="22.7" customHeight="1" thickBot="1">
      <c r="B166" s="562"/>
      <c r="C166" s="998"/>
      <c r="D166" s="563"/>
      <c r="E166" s="447"/>
      <c r="F166" s="564"/>
      <c r="G166" s="447"/>
      <c r="H166" s="447"/>
      <c r="I166" s="565" t="s">
        <v>502</v>
      </c>
      <c r="J166" s="566">
        <f>IF(Projektgrundlagen!$I$22,IF(COUNT(J152:J165)&gt;0,SUM(J152:J165),""),0)</f>
        <v>0</v>
      </c>
    </row>
    <row r="167" spans="2:12" ht="7.5" customHeight="1">
      <c r="B167" s="260"/>
      <c r="C167" s="999"/>
      <c r="D167" s="241"/>
      <c r="E167" s="229"/>
      <c r="F167" s="242"/>
      <c r="G167" s="229"/>
      <c r="H167" s="229"/>
      <c r="I167" s="234"/>
      <c r="J167" s="261"/>
    </row>
    <row r="168" spans="2:12" ht="22.7" customHeight="1">
      <c r="B168" s="578" t="s">
        <v>244</v>
      </c>
      <c r="C168" s="579"/>
      <c r="D168" s="579"/>
      <c r="E168" s="579"/>
      <c r="F168" s="229"/>
      <c r="G168" s="543"/>
      <c r="H168" s="543"/>
      <c r="I168" s="560"/>
      <c r="J168" s="580"/>
    </row>
    <row r="169" spans="2:12" ht="16.5">
      <c r="B169" s="245"/>
      <c r="C169" s="1212" t="s">
        <v>22</v>
      </c>
      <c r="D169" s="1237"/>
      <c r="E169" s="1213" t="s">
        <v>888</v>
      </c>
      <c r="F169" s="448"/>
      <c r="G169" s="712"/>
      <c r="H169" s="454"/>
      <c r="I169" s="704"/>
      <c r="J169" s="455" t="str">
        <f>IF(L169,IF(I169&gt;0,G169*I169,0),"")</f>
        <v/>
      </c>
      <c r="L169" s="237" t="b">
        <v>0</v>
      </c>
    </row>
    <row r="170" spans="2:12" ht="16.5">
      <c r="B170" s="280"/>
      <c r="C170" s="1002"/>
      <c r="D170" s="1238"/>
      <c r="E170" s="459" t="s">
        <v>889</v>
      </c>
      <c r="F170" s="462"/>
      <c r="G170" s="709"/>
      <c r="H170" s="709"/>
      <c r="I170" s="716"/>
      <c r="J170" s="461"/>
    </row>
    <row r="171" spans="2:12" ht="16.5">
      <c r="B171" s="247"/>
      <c r="C171" s="1210" t="s">
        <v>21</v>
      </c>
      <c r="D171" s="1239"/>
      <c r="E171" s="1213" t="s">
        <v>890</v>
      </c>
      <c r="F171" s="452"/>
      <c r="G171" s="712"/>
      <c r="H171" s="454"/>
      <c r="I171" s="706"/>
      <c r="J171" s="455" t="str">
        <f>IF(L171,IF(I171&gt;0,G171*I171,0),"")</f>
        <v/>
      </c>
      <c r="L171" s="237" t="b">
        <v>0</v>
      </c>
    </row>
    <row r="172" spans="2:12" ht="16.5">
      <c r="B172" s="280"/>
      <c r="C172" s="995"/>
      <c r="D172" s="1240"/>
      <c r="E172" s="459"/>
      <c r="F172" s="449"/>
      <c r="G172" s="709"/>
      <c r="H172" s="709"/>
      <c r="I172" s="716"/>
      <c r="J172" s="450"/>
    </row>
    <row r="173" spans="2:12" ht="16.5">
      <c r="B173" s="247"/>
      <c r="C173" s="1210" t="s">
        <v>21</v>
      </c>
      <c r="D173" s="1239"/>
      <c r="E173" s="1213" t="s">
        <v>189</v>
      </c>
      <c r="F173" s="452"/>
      <c r="G173" s="712"/>
      <c r="H173" s="454"/>
      <c r="I173" s="706"/>
      <c r="J173" s="455" t="str">
        <f>IF(L173,IF(I173&gt;0,G173*I173,0),"")</f>
        <v/>
      </c>
      <c r="L173" s="237" t="b">
        <v>0</v>
      </c>
    </row>
    <row r="174" spans="2:12" ht="16.5">
      <c r="B174" s="280"/>
      <c r="C174" s="995"/>
      <c r="D174" s="1240"/>
      <c r="E174" s="459" t="s">
        <v>359</v>
      </c>
      <c r="F174" s="449"/>
      <c r="G174" s="709"/>
      <c r="H174" s="709"/>
      <c r="I174" s="716"/>
      <c r="J174" s="450"/>
    </row>
    <row r="175" spans="2:12" ht="16.5">
      <c r="B175" s="247"/>
      <c r="C175" s="1210" t="s">
        <v>21</v>
      </c>
      <c r="D175" s="1239"/>
      <c r="E175" s="1209"/>
      <c r="F175" s="452"/>
      <c r="G175" s="712"/>
      <c r="H175" s="454"/>
      <c r="I175" s="706"/>
      <c r="J175" s="455" t="str">
        <f>IF(L175,IF(I175&gt;0,G175*I175,0),"")</f>
        <v/>
      </c>
      <c r="L175" s="237" t="b">
        <v>0</v>
      </c>
    </row>
    <row r="176" spans="2:12" ht="16.5">
      <c r="B176" s="280"/>
      <c r="C176" s="995"/>
      <c r="D176" s="1240"/>
      <c r="E176" s="453"/>
      <c r="F176" s="449"/>
      <c r="G176" s="709"/>
      <c r="H176" s="709"/>
      <c r="I176" s="716"/>
      <c r="J176" s="450"/>
    </row>
    <row r="177" spans="2:12" ht="16.5">
      <c r="B177" s="247"/>
      <c r="C177" s="1210" t="s">
        <v>21</v>
      </c>
      <c r="D177" s="1239"/>
      <c r="E177" s="1209"/>
      <c r="F177" s="452"/>
      <c r="G177" s="712"/>
      <c r="H177" s="454"/>
      <c r="I177" s="706"/>
      <c r="J177" s="455" t="str">
        <f>IF(L177,IF(I177&gt;0,G177*I177,0),"")</f>
        <v/>
      </c>
      <c r="L177" s="237" t="b">
        <v>0</v>
      </c>
    </row>
    <row r="178" spans="2:12" ht="17.25" thickBot="1">
      <c r="B178" s="280"/>
      <c r="C178" s="995"/>
      <c r="D178" s="1242"/>
      <c r="E178" s="453"/>
      <c r="F178" s="449"/>
      <c r="G178" s="709"/>
      <c r="H178" s="709"/>
      <c r="I178" s="707"/>
      <c r="J178" s="450"/>
    </row>
    <row r="179" spans="2:12" ht="22.7" customHeight="1" thickBot="1">
      <c r="B179" s="562"/>
      <c r="C179" s="998" t="s">
        <v>10</v>
      </c>
      <c r="D179" s="569"/>
      <c r="E179" s="529"/>
      <c r="F179" s="570"/>
      <c r="G179" s="529"/>
      <c r="H179" s="529"/>
      <c r="I179" s="565" t="s">
        <v>283</v>
      </c>
      <c r="J179" s="571">
        <f>IF(Projektgrundlagen!$I$22,IF(COUNT(J169:J178)&gt;0,SUM(J169:J178),""),0)</f>
        <v>0</v>
      </c>
    </row>
    <row r="180" spans="2:12" ht="17.25" thickBot="1">
      <c r="B180" s="228"/>
      <c r="C180" s="228"/>
      <c r="D180" s="228"/>
      <c r="E180" s="228"/>
      <c r="F180" s="228"/>
      <c r="G180" s="228"/>
      <c r="H180" s="228"/>
      <c r="I180" s="228"/>
      <c r="J180" s="227"/>
    </row>
    <row r="181" spans="2:12" ht="30" customHeight="1" thickBot="1">
      <c r="B181" s="623"/>
      <c r="C181" s="1003" t="s">
        <v>10</v>
      </c>
      <c r="D181" s="624"/>
      <c r="E181" s="625"/>
      <c r="F181" s="626"/>
      <c r="G181" s="625"/>
      <c r="H181" s="625"/>
      <c r="I181" s="627" t="s">
        <v>69</v>
      </c>
      <c r="J181" s="476">
        <f>IF(COUNT(J29,J52,J89,J114,J127,J140,J149,J166,J179)&gt;0,SUM(J29,J52,J89,J114,J127,J140,J149,J166,J179),"")</f>
        <v>0</v>
      </c>
    </row>
    <row r="182" spans="2:12" ht="12.75" customHeight="1"/>
    <row r="183" spans="2:12" ht="67.900000000000006" customHeight="1">
      <c r="B183" s="1094" t="s">
        <v>891</v>
      </c>
      <c r="C183" s="1095"/>
      <c r="D183" s="1471" t="s">
        <v>892</v>
      </c>
      <c r="E183" s="1471"/>
      <c r="F183" s="1471"/>
    </row>
    <row r="184" spans="2:12" ht="12.75" customHeight="1"/>
    <row r="185" spans="2:12" ht="12.75" customHeight="1"/>
    <row r="186" spans="2:12" ht="12.75" customHeight="1"/>
    <row r="187" spans="2:12" ht="12.75" customHeight="1"/>
  </sheetData>
  <sheetProtection sheet="1" formatRows="0"/>
  <mergeCells count="20">
    <mergeCell ref="K2:K9"/>
    <mergeCell ref="B2:F2"/>
    <mergeCell ref="G2:H2"/>
    <mergeCell ref="I2:J2"/>
    <mergeCell ref="G4:H4"/>
    <mergeCell ref="I4:J4"/>
    <mergeCell ref="G6:H6"/>
    <mergeCell ref="I6:J6"/>
    <mergeCell ref="B7:D7"/>
    <mergeCell ref="B8:D8"/>
    <mergeCell ref="E7:J7"/>
    <mergeCell ref="E8:J8"/>
    <mergeCell ref="B3:F3"/>
    <mergeCell ref="E6:F6"/>
    <mergeCell ref="E9:J9"/>
    <mergeCell ref="B9:D9"/>
    <mergeCell ref="D183:F183"/>
    <mergeCell ref="B4:F4"/>
    <mergeCell ref="B6:D6"/>
    <mergeCell ref="B11:E11"/>
  </mergeCells>
  <conditionalFormatting sqref="E15">
    <cfRule type="expression" dxfId="1797" priority="1561">
      <formula>AND($L15,E15="")</formula>
    </cfRule>
  </conditionalFormatting>
  <conditionalFormatting sqref="E17">
    <cfRule type="expression" dxfId="1796" priority="733">
      <formula>AND($L17,E17="")</formula>
    </cfRule>
  </conditionalFormatting>
  <conditionalFormatting sqref="E19">
    <cfRule type="expression" dxfId="1795" priority="293">
      <formula>AND($L19,E19="")</formula>
    </cfRule>
  </conditionalFormatting>
  <conditionalFormatting sqref="E21">
    <cfRule type="expression" dxfId="1794" priority="291">
      <formula>AND($L21,E21="")</formula>
    </cfRule>
  </conditionalFormatting>
  <conditionalFormatting sqref="E23">
    <cfRule type="expression" dxfId="1793" priority="132">
      <formula>NOT($L23)</formula>
    </cfRule>
    <cfRule type="expression" dxfId="1792" priority="133">
      <formula>AND($L23,E23="")</formula>
    </cfRule>
  </conditionalFormatting>
  <conditionalFormatting sqref="E24">
    <cfRule type="expression" dxfId="1791" priority="135">
      <formula>NOT($L23)</formula>
    </cfRule>
  </conditionalFormatting>
  <conditionalFormatting sqref="E25">
    <cfRule type="expression" dxfId="1790" priority="215">
      <formula>NOT($L25)</formula>
    </cfRule>
    <cfRule type="expression" dxfId="1789" priority="216">
      <formula>AND($L25,E25="")</formula>
    </cfRule>
  </conditionalFormatting>
  <conditionalFormatting sqref="E26">
    <cfRule type="expression" dxfId="1788" priority="736">
      <formula>NOT($L25)</formula>
    </cfRule>
  </conditionalFormatting>
  <conditionalFormatting sqref="E27">
    <cfRule type="expression" dxfId="1787" priority="128">
      <formula>AND($L27,E27="")</formula>
    </cfRule>
    <cfRule type="expression" dxfId="1786" priority="127">
      <formula>NOT($L27)</formula>
    </cfRule>
  </conditionalFormatting>
  <conditionalFormatting sqref="E28">
    <cfRule type="expression" dxfId="1785" priority="130">
      <formula>NOT($L27)</formula>
    </cfRule>
  </conditionalFormatting>
  <conditionalFormatting sqref="E32">
    <cfRule type="expression" dxfId="1784" priority="776">
      <formula>AND($L32,E32="")</formula>
    </cfRule>
  </conditionalFormatting>
  <conditionalFormatting sqref="E34">
    <cfRule type="expression" dxfId="1783" priority="288">
      <formula>AND($L34,E34="")</formula>
    </cfRule>
  </conditionalFormatting>
  <conditionalFormatting sqref="E36">
    <cfRule type="expression" dxfId="1782" priority="286">
      <formula>AND($L36,E36="")</formula>
    </cfRule>
  </conditionalFormatting>
  <conditionalFormatting sqref="E38">
    <cfRule type="expression" dxfId="1781" priority="284">
      <formula>AND($L38,E38="")</formula>
    </cfRule>
  </conditionalFormatting>
  <conditionalFormatting sqref="E40">
    <cfRule type="expression" dxfId="1780" priority="282">
      <formula>AND($L40,E40="")</formula>
    </cfRule>
  </conditionalFormatting>
  <conditionalFormatting sqref="E42">
    <cfRule type="expression" dxfId="1779" priority="280">
      <formula>AND($L42,E42="")</formula>
    </cfRule>
  </conditionalFormatting>
  <conditionalFormatting sqref="E44">
    <cfRule type="expression" dxfId="1778" priority="123">
      <formula>AND($L44,E44="")</formula>
    </cfRule>
    <cfRule type="expression" dxfId="1777" priority="122">
      <formula>NOT($L44)</formula>
    </cfRule>
  </conditionalFormatting>
  <conditionalFormatting sqref="E45">
    <cfRule type="expression" dxfId="1776" priority="125">
      <formula>NOT($L44)</formula>
    </cfRule>
  </conditionalFormatting>
  <conditionalFormatting sqref="E46">
    <cfRule type="expression" dxfId="1775" priority="117">
      <formula>NOT($L46)</formula>
    </cfRule>
    <cfRule type="expression" dxfId="1774" priority="118">
      <formula>AND($L46,E46="")</formula>
    </cfRule>
  </conditionalFormatting>
  <conditionalFormatting sqref="E47">
    <cfRule type="expression" dxfId="1773" priority="120">
      <formula>NOT($L46)</formula>
    </cfRule>
  </conditionalFormatting>
  <conditionalFormatting sqref="E48">
    <cfRule type="expression" dxfId="1772" priority="112">
      <formula>NOT($L48)</formula>
    </cfRule>
    <cfRule type="expression" dxfId="1771" priority="113">
      <formula>AND($L48,E48="")</formula>
    </cfRule>
  </conditionalFormatting>
  <conditionalFormatting sqref="E49">
    <cfRule type="expression" dxfId="1770" priority="115">
      <formula>NOT($L48)</formula>
    </cfRule>
  </conditionalFormatting>
  <conditionalFormatting sqref="E50">
    <cfRule type="expression" dxfId="1769" priority="107">
      <formula>NOT($L50)</formula>
    </cfRule>
    <cfRule type="expression" dxfId="1768" priority="108">
      <formula>AND($L50,E50="")</formula>
    </cfRule>
  </conditionalFormatting>
  <conditionalFormatting sqref="E51">
    <cfRule type="expression" dxfId="1767" priority="110">
      <formula>NOT($L50)</formula>
    </cfRule>
  </conditionalFormatting>
  <conditionalFormatting sqref="E55">
    <cfRule type="expression" dxfId="1766" priority="289">
      <formula>AND($L55,E55="")</formula>
    </cfRule>
  </conditionalFormatting>
  <conditionalFormatting sqref="E57">
    <cfRule type="expression" dxfId="1765" priority="277">
      <formula>AND($L57,E57="")</formula>
    </cfRule>
  </conditionalFormatting>
  <conditionalFormatting sqref="E59">
    <cfRule type="expression" dxfId="1764" priority="275">
      <formula>AND($L59,E59="")</formula>
    </cfRule>
  </conditionalFormatting>
  <conditionalFormatting sqref="E61">
    <cfRule type="expression" dxfId="1763" priority="273">
      <formula>AND($L61,E61="")</formula>
    </cfRule>
  </conditionalFormatting>
  <conditionalFormatting sqref="E63">
    <cfRule type="expression" dxfId="1762" priority="271">
      <formula>AND($L63,E63="")</formula>
    </cfRule>
  </conditionalFormatting>
  <conditionalFormatting sqref="E65">
    <cfRule type="expression" dxfId="1761" priority="269">
      <formula>AND($L65,E65="")</formula>
    </cfRule>
  </conditionalFormatting>
  <conditionalFormatting sqref="E67">
    <cfRule type="expression" dxfId="1760" priority="267">
      <formula>AND($L67,E67="")</formula>
    </cfRule>
  </conditionalFormatting>
  <conditionalFormatting sqref="E69">
    <cfRule type="expression" dxfId="1759" priority="265">
      <formula>AND($L69,E69="")</formula>
    </cfRule>
  </conditionalFormatting>
  <conditionalFormatting sqref="E71">
    <cfRule type="expression" dxfId="1758" priority="263">
      <formula>AND($L71,E71="")</formula>
    </cfRule>
  </conditionalFormatting>
  <conditionalFormatting sqref="E73">
    <cfRule type="expression" dxfId="1757" priority="261">
      <formula>AND($L73,E73="")</formula>
    </cfRule>
  </conditionalFormatting>
  <conditionalFormatting sqref="E75">
    <cfRule type="expression" dxfId="1756" priority="259">
      <formula>AND($L75,E75="")</formula>
    </cfRule>
  </conditionalFormatting>
  <conditionalFormatting sqref="E77">
    <cfRule type="expression" dxfId="1755" priority="257">
      <formula>AND($L77,E77="")</formula>
    </cfRule>
  </conditionalFormatting>
  <conditionalFormatting sqref="E79">
    <cfRule type="expression" dxfId="1754" priority="255">
      <formula>AND($L79,E79="")</formula>
    </cfRule>
  </conditionalFormatting>
  <conditionalFormatting sqref="E81">
    <cfRule type="expression" dxfId="1753" priority="102">
      <formula>NOT($L81)</formula>
    </cfRule>
    <cfRule type="expression" dxfId="1752" priority="103">
      <formula>AND($L81,E81="")</formula>
    </cfRule>
  </conditionalFormatting>
  <conditionalFormatting sqref="E82">
    <cfRule type="expression" dxfId="1751" priority="105">
      <formula>NOT($L81)</formula>
    </cfRule>
  </conditionalFormatting>
  <conditionalFormatting sqref="E83">
    <cfRule type="expression" dxfId="1750" priority="98">
      <formula>AND($L83,E83="")</formula>
    </cfRule>
    <cfRule type="expression" dxfId="1749" priority="97">
      <formula>NOT($L83)</formula>
    </cfRule>
  </conditionalFormatting>
  <conditionalFormatting sqref="E84">
    <cfRule type="expression" dxfId="1748" priority="100">
      <formula>NOT($L83)</formula>
    </cfRule>
  </conditionalFormatting>
  <conditionalFormatting sqref="E85">
    <cfRule type="expression" dxfId="1747" priority="93">
      <formula>AND($L85,E85="")</formula>
    </cfRule>
    <cfRule type="expression" dxfId="1746" priority="92">
      <formula>NOT($L85)</formula>
    </cfRule>
  </conditionalFormatting>
  <conditionalFormatting sqref="E86">
    <cfRule type="expression" dxfId="1745" priority="95">
      <formula>NOT($L85)</formula>
    </cfRule>
  </conditionalFormatting>
  <conditionalFormatting sqref="E87">
    <cfRule type="expression" dxfId="1744" priority="88">
      <formula>AND($L87,E87="")</formula>
    </cfRule>
    <cfRule type="expression" dxfId="1743" priority="87">
      <formula>NOT($L87)</formula>
    </cfRule>
  </conditionalFormatting>
  <conditionalFormatting sqref="E88">
    <cfRule type="expression" dxfId="1742" priority="90">
      <formula>NOT($L87)</formula>
    </cfRule>
  </conditionalFormatting>
  <conditionalFormatting sqref="E92">
    <cfRule type="expression" dxfId="1741" priority="278">
      <formula>AND($L92,E92="")</formula>
    </cfRule>
  </conditionalFormatting>
  <conditionalFormatting sqref="E94">
    <cfRule type="expression" dxfId="1740" priority="252">
      <formula>AND($L94,E94="")</formula>
    </cfRule>
  </conditionalFormatting>
  <conditionalFormatting sqref="E96">
    <cfRule type="expression" dxfId="1739" priority="250">
      <formula>AND($L96,E96="")</formula>
    </cfRule>
  </conditionalFormatting>
  <conditionalFormatting sqref="E98">
    <cfRule type="expression" dxfId="1738" priority="248">
      <formula>AND($L98,E98="")</formula>
    </cfRule>
  </conditionalFormatting>
  <conditionalFormatting sqref="E100">
    <cfRule type="expression" dxfId="1737" priority="246">
      <formula>AND($L100,E100="")</formula>
    </cfRule>
  </conditionalFormatting>
  <conditionalFormatting sqref="E102">
    <cfRule type="expression" dxfId="1736" priority="244">
      <formula>AND($L102,E102="")</formula>
    </cfRule>
  </conditionalFormatting>
  <conditionalFormatting sqref="E104">
    <cfRule type="expression" dxfId="1735" priority="242">
      <formula>AND($L104,E104="")</formula>
    </cfRule>
  </conditionalFormatting>
  <conditionalFormatting sqref="E106">
    <cfRule type="expression" dxfId="1734" priority="240">
      <formula>AND($L106,E106="")</formula>
    </cfRule>
  </conditionalFormatting>
  <conditionalFormatting sqref="E108">
    <cfRule type="expression" dxfId="1733" priority="83">
      <formula>AND($L108,E108="")</formula>
    </cfRule>
    <cfRule type="expression" dxfId="1732" priority="82">
      <formula>NOT($L108)</formula>
    </cfRule>
  </conditionalFormatting>
  <conditionalFormatting sqref="E109">
    <cfRule type="expression" dxfId="1731" priority="85">
      <formula>NOT($L108)</formula>
    </cfRule>
  </conditionalFormatting>
  <conditionalFormatting sqref="E110">
    <cfRule type="expression" dxfId="1730" priority="77">
      <formula>NOT($L110)</formula>
    </cfRule>
    <cfRule type="expression" dxfId="1729" priority="78">
      <formula>AND($L110,E110="")</formula>
    </cfRule>
  </conditionalFormatting>
  <conditionalFormatting sqref="E111">
    <cfRule type="expression" dxfId="1728" priority="80">
      <formula>NOT($L110)</formula>
    </cfRule>
  </conditionalFormatting>
  <conditionalFormatting sqref="E112">
    <cfRule type="expression" dxfId="1727" priority="72">
      <formula>NOT($L112)</formula>
    </cfRule>
    <cfRule type="expression" dxfId="1726" priority="73">
      <formula>AND($L112,E112="")</formula>
    </cfRule>
  </conditionalFormatting>
  <conditionalFormatting sqref="E113">
    <cfRule type="expression" dxfId="1725" priority="75">
      <formula>NOT($L112)</formula>
    </cfRule>
  </conditionalFormatting>
  <conditionalFormatting sqref="E117">
    <cfRule type="expression" dxfId="1724" priority="238">
      <formula>AND($L117,E117="")</formula>
    </cfRule>
  </conditionalFormatting>
  <conditionalFormatting sqref="E119">
    <cfRule type="expression" dxfId="1723" priority="236">
      <formula>AND($L119,E119="")</formula>
    </cfRule>
  </conditionalFormatting>
  <conditionalFormatting sqref="E121">
    <cfRule type="expression" dxfId="1722" priority="67">
      <formula>NOT($L121)</formula>
    </cfRule>
    <cfRule type="expression" dxfId="1721" priority="68">
      <formula>AND($L121,E121="")</formula>
    </cfRule>
  </conditionalFormatting>
  <conditionalFormatting sqref="E122">
    <cfRule type="expression" dxfId="1720" priority="70">
      <formula>NOT($L121)</formula>
    </cfRule>
  </conditionalFormatting>
  <conditionalFormatting sqref="E123">
    <cfRule type="expression" dxfId="1719" priority="63">
      <formula>AND($L123,E123="")</formula>
    </cfRule>
    <cfRule type="expression" dxfId="1718" priority="62">
      <formula>NOT($L123)</formula>
    </cfRule>
  </conditionalFormatting>
  <conditionalFormatting sqref="E124">
    <cfRule type="expression" dxfId="1717" priority="65">
      <formula>NOT($L123)</formula>
    </cfRule>
  </conditionalFormatting>
  <conditionalFormatting sqref="E125">
    <cfRule type="expression" dxfId="1716" priority="57">
      <formula>NOT($L125)</formula>
    </cfRule>
    <cfRule type="expression" dxfId="1715" priority="58">
      <formula>AND($L125,E125="")</formula>
    </cfRule>
  </conditionalFormatting>
  <conditionalFormatting sqref="E126">
    <cfRule type="expression" dxfId="1714" priority="60">
      <formula>NOT($L125)</formula>
    </cfRule>
  </conditionalFormatting>
  <conditionalFormatting sqref="E130">
    <cfRule type="expression" dxfId="1713" priority="234">
      <formula>AND($L130,E130="")</formula>
    </cfRule>
  </conditionalFormatting>
  <conditionalFormatting sqref="E132">
    <cfRule type="expression" dxfId="1712" priority="232">
      <formula>AND($L132,E132="")</formula>
    </cfRule>
  </conditionalFormatting>
  <conditionalFormatting sqref="E134">
    <cfRule type="expression" dxfId="1711" priority="52">
      <formula>NOT($L134)</formula>
    </cfRule>
    <cfRule type="expression" dxfId="1710" priority="53">
      <formula>AND($L134,E134="")</formula>
    </cfRule>
  </conditionalFormatting>
  <conditionalFormatting sqref="E135">
    <cfRule type="expression" dxfId="1709" priority="55">
      <formula>NOT($L134)</formula>
    </cfRule>
  </conditionalFormatting>
  <conditionalFormatting sqref="E136">
    <cfRule type="expression" dxfId="1708" priority="48">
      <formula>AND($L136,E136="")</formula>
    </cfRule>
    <cfRule type="expression" dxfId="1707" priority="47">
      <formula>NOT($L136)</formula>
    </cfRule>
  </conditionalFormatting>
  <conditionalFormatting sqref="E137">
    <cfRule type="expression" dxfId="1706" priority="50">
      <formula>NOT($L136)</formula>
    </cfRule>
  </conditionalFormatting>
  <conditionalFormatting sqref="E138">
    <cfRule type="expression" dxfId="1705" priority="43">
      <formula>AND($L138,E138="")</formula>
    </cfRule>
    <cfRule type="expression" dxfId="1704" priority="42">
      <formula>NOT($L138)</formula>
    </cfRule>
  </conditionalFormatting>
  <conditionalFormatting sqref="E139">
    <cfRule type="expression" dxfId="1703" priority="45">
      <formula>NOT($L138)</formula>
    </cfRule>
  </conditionalFormatting>
  <conditionalFormatting sqref="E143">
    <cfRule type="expression" dxfId="1702" priority="38">
      <formula>AND($L143,E143="")</formula>
    </cfRule>
    <cfRule type="expression" dxfId="1701" priority="37">
      <formula>NOT($L143)</formula>
    </cfRule>
  </conditionalFormatting>
  <conditionalFormatting sqref="E144">
    <cfRule type="expression" dxfId="1700" priority="40">
      <formula>NOT($L143)</formula>
    </cfRule>
  </conditionalFormatting>
  <conditionalFormatting sqref="E145">
    <cfRule type="expression" dxfId="1699" priority="33">
      <formula>AND($L145,E145="")</formula>
    </cfRule>
    <cfRule type="expression" dxfId="1698" priority="32">
      <formula>NOT($L145)</formula>
    </cfRule>
  </conditionalFormatting>
  <conditionalFormatting sqref="E146">
    <cfRule type="expression" dxfId="1697" priority="35">
      <formula>NOT($L145)</formula>
    </cfRule>
  </conditionalFormatting>
  <conditionalFormatting sqref="E147">
    <cfRule type="expression" dxfId="1696" priority="27">
      <formula>NOT($L147)</formula>
    </cfRule>
    <cfRule type="expression" dxfId="1695" priority="28">
      <formula>AND($L147,E147="")</formula>
    </cfRule>
  </conditionalFormatting>
  <conditionalFormatting sqref="E148">
    <cfRule type="expression" dxfId="1694" priority="30">
      <formula>NOT($L147)</formula>
    </cfRule>
  </conditionalFormatting>
  <conditionalFormatting sqref="E152">
    <cfRule type="expression" dxfId="1693" priority="230">
      <formula>AND($L152,E152="")</formula>
    </cfRule>
  </conditionalFormatting>
  <conditionalFormatting sqref="E154">
    <cfRule type="expression" dxfId="1692" priority="228">
      <formula>AND($L154,E154="")</formula>
    </cfRule>
  </conditionalFormatting>
  <conditionalFormatting sqref="E156">
    <cfRule type="expression" dxfId="1691" priority="226">
      <formula>AND($L156,E156="")</formula>
    </cfRule>
  </conditionalFormatting>
  <conditionalFormatting sqref="E158">
    <cfRule type="expression" dxfId="1690" priority="224">
      <formula>AND($L158,E158="")</formula>
    </cfRule>
  </conditionalFormatting>
  <conditionalFormatting sqref="E160">
    <cfRule type="expression" dxfId="1689" priority="23">
      <formula>AND($L160,E160="")</formula>
    </cfRule>
    <cfRule type="expression" dxfId="1688" priority="22">
      <formula>NOT($L160)</formula>
    </cfRule>
  </conditionalFormatting>
  <conditionalFormatting sqref="E161">
    <cfRule type="expression" dxfId="1687" priority="25">
      <formula>NOT($L160)</formula>
    </cfRule>
  </conditionalFormatting>
  <conditionalFormatting sqref="E162">
    <cfRule type="expression" dxfId="1686" priority="17">
      <formula>NOT($L162)</formula>
    </cfRule>
    <cfRule type="expression" dxfId="1685" priority="18">
      <formula>AND($L162,E162="")</formula>
    </cfRule>
  </conditionalFormatting>
  <conditionalFormatting sqref="E163">
    <cfRule type="expression" dxfId="1684" priority="20">
      <formula>NOT($L162)</formula>
    </cfRule>
  </conditionalFormatting>
  <conditionalFormatting sqref="E164">
    <cfRule type="expression" dxfId="1683" priority="13">
      <formula>AND($L164,E164="")</formula>
    </cfRule>
    <cfRule type="expression" dxfId="1682" priority="12">
      <formula>NOT($L164)</formula>
    </cfRule>
  </conditionalFormatting>
  <conditionalFormatting sqref="E165">
    <cfRule type="expression" dxfId="1681" priority="15">
      <formula>NOT($L164)</formula>
    </cfRule>
  </conditionalFormatting>
  <conditionalFormatting sqref="E169">
    <cfRule type="expression" dxfId="1680" priority="222">
      <formula>AND($L169,E169="")</formula>
    </cfRule>
  </conditionalFormatting>
  <conditionalFormatting sqref="E171">
    <cfRule type="expression" dxfId="1679" priority="220">
      <formula>AND($L171,E171="")</formula>
    </cfRule>
  </conditionalFormatting>
  <conditionalFormatting sqref="E173">
    <cfRule type="expression" dxfId="1678" priority="218">
      <formula>AND($L173,E173="")</formula>
    </cfRule>
  </conditionalFormatting>
  <conditionalFormatting sqref="E175">
    <cfRule type="expression" dxfId="1677" priority="7">
      <formula>NOT($L175)</formula>
    </cfRule>
    <cfRule type="expression" dxfId="1676" priority="8">
      <formula>AND($L175,E175="")</formula>
    </cfRule>
  </conditionalFormatting>
  <conditionalFormatting sqref="E176">
    <cfRule type="expression" dxfId="1675" priority="10">
      <formula>NOT($L175)</formula>
    </cfRule>
  </conditionalFormatting>
  <conditionalFormatting sqref="E177">
    <cfRule type="expression" dxfId="1674" priority="3">
      <formula>AND($L177,E177="")</formula>
    </cfRule>
    <cfRule type="expression" dxfId="1673" priority="2">
      <formula>NOT($L177)</formula>
    </cfRule>
  </conditionalFormatting>
  <conditionalFormatting sqref="E178">
    <cfRule type="expression" dxfId="1672" priority="5">
      <formula>NOT($L177)</formula>
    </cfRule>
  </conditionalFormatting>
  <conditionalFormatting sqref="G15">
    <cfRule type="expression" dxfId="1667" priority="1333">
      <formula>AND(L15,G15="")</formula>
    </cfRule>
  </conditionalFormatting>
  <conditionalFormatting sqref="G17">
    <cfRule type="expression" dxfId="1666" priority="1544">
      <formula>AND(L17,G17="")</formula>
    </cfRule>
  </conditionalFormatting>
  <conditionalFormatting sqref="G19">
    <cfRule type="expression" dxfId="1665" priority="1312">
      <formula>AND(L19,G19="")</formula>
    </cfRule>
  </conditionalFormatting>
  <conditionalFormatting sqref="G21">
    <cfRule type="expression" dxfId="1664" priority="1307">
      <formula>AND(L21,G21="")</formula>
    </cfRule>
  </conditionalFormatting>
  <conditionalFormatting sqref="G23">
    <cfRule type="expression" dxfId="1663" priority="748">
      <formula>AND(L23,G23="")</formula>
    </cfRule>
  </conditionalFormatting>
  <conditionalFormatting sqref="G25">
    <cfRule type="expression" dxfId="1662" priority="743">
      <formula>AND(L25,G25="")</formula>
    </cfRule>
  </conditionalFormatting>
  <conditionalFormatting sqref="G27">
    <cfRule type="expression" dxfId="1661" priority="1302">
      <formula>AND(L27,G27="")</formula>
    </cfRule>
  </conditionalFormatting>
  <conditionalFormatting sqref="G32">
    <cfRule type="expression" dxfId="1660" priority="901">
      <formula>AND(L32,G32="")</formula>
    </cfRule>
  </conditionalFormatting>
  <conditionalFormatting sqref="G34">
    <cfRule type="expression" dxfId="1659" priority="896">
      <formula>AND(L34,G34="")</formula>
    </cfRule>
  </conditionalFormatting>
  <conditionalFormatting sqref="G36">
    <cfRule type="expression" dxfId="1658" priority="891">
      <formula>AND(L36,G36="")</formula>
    </cfRule>
  </conditionalFormatting>
  <conditionalFormatting sqref="G38">
    <cfRule type="expression" dxfId="1657" priority="886">
      <formula>AND(L38,G38="")</formula>
    </cfRule>
  </conditionalFormatting>
  <conditionalFormatting sqref="G40">
    <cfRule type="expression" dxfId="1656" priority="881">
      <formula>AND(L40,G40="")</formula>
    </cfRule>
  </conditionalFormatting>
  <conditionalFormatting sqref="G42">
    <cfRule type="expression" dxfId="1655" priority="1285">
      <formula>AND(L42,G42="")</formula>
    </cfRule>
  </conditionalFormatting>
  <conditionalFormatting sqref="G44">
    <cfRule type="expression" dxfId="1654" priority="1273">
      <formula>AND(L44,G44="")</formula>
    </cfRule>
  </conditionalFormatting>
  <conditionalFormatting sqref="G46">
    <cfRule type="expression" dxfId="1653" priority="1261">
      <formula>AND(L46,G46="")</formula>
    </cfRule>
  </conditionalFormatting>
  <conditionalFormatting sqref="G48">
    <cfRule type="expression" dxfId="1652" priority="1249">
      <formula>AND(L48,G48="")</formula>
    </cfRule>
  </conditionalFormatting>
  <conditionalFormatting sqref="G50">
    <cfRule type="expression" dxfId="1651" priority="1237">
      <formula>AND(L50,G50="")</formula>
    </cfRule>
  </conditionalFormatting>
  <conditionalFormatting sqref="G55">
    <cfRule type="expression" dxfId="1650" priority="870">
      <formula>AND(L55,G55="")</formula>
    </cfRule>
  </conditionalFormatting>
  <conditionalFormatting sqref="G57">
    <cfRule type="expression" dxfId="1649" priority="864">
      <formula>AND(L57,G57="")</formula>
    </cfRule>
  </conditionalFormatting>
  <conditionalFormatting sqref="G59">
    <cfRule type="expression" dxfId="1648" priority="858">
      <formula>AND(L59,G59="")</formula>
    </cfRule>
  </conditionalFormatting>
  <conditionalFormatting sqref="G61">
    <cfRule type="expression" dxfId="1647" priority="852">
      <formula>AND(L61,G61="")</formula>
    </cfRule>
  </conditionalFormatting>
  <conditionalFormatting sqref="G63">
    <cfRule type="expression" dxfId="1646" priority="673">
      <formula>AND(L63,G63="")</formula>
    </cfRule>
  </conditionalFormatting>
  <conditionalFormatting sqref="G65">
    <cfRule type="expression" dxfId="1645" priority="667">
      <formula>AND(L65,G65="")</formula>
    </cfRule>
  </conditionalFormatting>
  <conditionalFormatting sqref="G67">
    <cfRule type="expression" dxfId="1644" priority="661">
      <formula>AND(L67,G67="")</formula>
    </cfRule>
  </conditionalFormatting>
  <conditionalFormatting sqref="G69">
    <cfRule type="expression" dxfId="1643" priority="620">
      <formula>AND(L69,G69="")</formula>
    </cfRule>
  </conditionalFormatting>
  <conditionalFormatting sqref="G71">
    <cfRule type="expression" dxfId="1642" priority="614">
      <formula>AND(L71,G71="")</formula>
    </cfRule>
  </conditionalFormatting>
  <conditionalFormatting sqref="G73">
    <cfRule type="expression" dxfId="1641" priority="608">
      <formula>AND(L73,G73="")</formula>
    </cfRule>
  </conditionalFormatting>
  <conditionalFormatting sqref="G75">
    <cfRule type="expression" dxfId="1640" priority="567">
      <formula>AND(L75,G75="")</formula>
    </cfRule>
  </conditionalFormatting>
  <conditionalFormatting sqref="G77">
    <cfRule type="expression" dxfId="1639" priority="561">
      <formula>AND(L77,G77="")</formula>
    </cfRule>
  </conditionalFormatting>
  <conditionalFormatting sqref="G79">
    <cfRule type="expression" dxfId="1638" priority="555">
      <formula>AND(L79,G79="")</formula>
    </cfRule>
  </conditionalFormatting>
  <conditionalFormatting sqref="G81">
    <cfRule type="expression" dxfId="1637" priority="1225">
      <formula>AND(L81,G81="")</formula>
    </cfRule>
  </conditionalFormatting>
  <conditionalFormatting sqref="G83">
    <cfRule type="expression" dxfId="1636" priority="1213">
      <formula>AND(L83,G83="")</formula>
    </cfRule>
  </conditionalFormatting>
  <conditionalFormatting sqref="G85">
    <cfRule type="expression" dxfId="1635" priority="1201">
      <formula>AND(L85,G85="")</formula>
    </cfRule>
  </conditionalFormatting>
  <conditionalFormatting sqref="G87">
    <cfRule type="expression" dxfId="1634" priority="1189">
      <formula>AND(L87,G87="")</formula>
    </cfRule>
  </conditionalFormatting>
  <conditionalFormatting sqref="G92">
    <cfRule type="expression" dxfId="1633" priority="842">
      <formula>AND(L92,G92="")</formula>
    </cfRule>
  </conditionalFormatting>
  <conditionalFormatting sqref="G94">
    <cfRule type="expression" dxfId="1632" priority="1093">
      <formula>AND(L94,G94="")</formula>
    </cfRule>
  </conditionalFormatting>
  <conditionalFormatting sqref="G96">
    <cfRule type="expression" dxfId="1631" priority="1081">
      <formula>AND(L96,G96="")</formula>
    </cfRule>
  </conditionalFormatting>
  <conditionalFormatting sqref="G98">
    <cfRule type="expression" dxfId="1630" priority="1069">
      <formula>AND(L98,G98="")</formula>
    </cfRule>
  </conditionalFormatting>
  <conditionalFormatting sqref="G100">
    <cfRule type="expression" dxfId="1629" priority="531">
      <formula>AND(L100,G100="")</formula>
    </cfRule>
  </conditionalFormatting>
  <conditionalFormatting sqref="G102">
    <cfRule type="expression" dxfId="1628" priority="519">
      <formula>AND(L102,G102="")</formula>
    </cfRule>
  </conditionalFormatting>
  <conditionalFormatting sqref="G104">
    <cfRule type="expression" dxfId="1627" priority="487">
      <formula>AND(L104,G104="")</formula>
    </cfRule>
  </conditionalFormatting>
  <conditionalFormatting sqref="G106">
    <cfRule type="expression" dxfId="1626" priority="475">
      <formula>AND(L106,G106="")</formula>
    </cfRule>
  </conditionalFormatting>
  <conditionalFormatting sqref="G108">
    <cfRule type="expression" dxfId="1625" priority="507">
      <formula>AND(L108,G108="")</formula>
    </cfRule>
  </conditionalFormatting>
  <conditionalFormatting sqref="G110">
    <cfRule type="expression" dxfId="1624" priority="458">
      <formula>AND(L110,G110="")</formula>
    </cfRule>
  </conditionalFormatting>
  <conditionalFormatting sqref="G112">
    <cfRule type="expression" dxfId="1623" priority="1057">
      <formula>AND(L112,G112="")</formula>
    </cfRule>
  </conditionalFormatting>
  <conditionalFormatting sqref="G117">
    <cfRule type="expression" dxfId="1622" priority="817">
      <formula>AND(L117,G117="")</formula>
    </cfRule>
  </conditionalFormatting>
  <conditionalFormatting sqref="G119">
    <cfRule type="expression" dxfId="1621" priority="823">
      <formula>AND(L119,G119="")</formula>
    </cfRule>
  </conditionalFormatting>
  <conditionalFormatting sqref="G121">
    <cfRule type="expression" dxfId="1620" priority="829">
      <formula>AND(L121,G121="")</formula>
    </cfRule>
  </conditionalFormatting>
  <conditionalFormatting sqref="G123">
    <cfRule type="expression" dxfId="1619" priority="835">
      <formula>AND(L123,G123="")</formula>
    </cfRule>
  </conditionalFormatting>
  <conditionalFormatting sqref="G125">
    <cfRule type="expression" dxfId="1618" priority="1045">
      <formula>AND(L125,G125="")</formula>
    </cfRule>
  </conditionalFormatting>
  <conditionalFormatting sqref="G130">
    <cfRule type="expression" dxfId="1617" priority="811">
      <formula>AND(L130,G130="")</formula>
    </cfRule>
  </conditionalFormatting>
  <conditionalFormatting sqref="G132">
    <cfRule type="expression" dxfId="1616" priority="390">
      <formula>AND(L132,G132="")</formula>
    </cfRule>
  </conditionalFormatting>
  <conditionalFormatting sqref="G134">
    <cfRule type="expression" dxfId="1615" priority="407">
      <formula>AND(L134,G134="")</formula>
    </cfRule>
  </conditionalFormatting>
  <conditionalFormatting sqref="G136">
    <cfRule type="expression" dxfId="1614" priority="1021">
      <formula>AND(L136,G136="")</formula>
    </cfRule>
  </conditionalFormatting>
  <conditionalFormatting sqref="G138">
    <cfRule type="expression" dxfId="1613" priority="1009">
      <formula>AND(L138,G138="")</formula>
    </cfRule>
  </conditionalFormatting>
  <conditionalFormatting sqref="G143">
    <cfRule type="expression" dxfId="1612" priority="767">
      <formula>AND(L143,G143="")</formula>
    </cfRule>
  </conditionalFormatting>
  <conditionalFormatting sqref="G145">
    <cfRule type="expression" dxfId="1611" priority="997">
      <formula>AND(L145,G145="")</formula>
    </cfRule>
  </conditionalFormatting>
  <conditionalFormatting sqref="G147">
    <cfRule type="expression" dxfId="1610" priority="985">
      <formula>AND(L147,G147="")</formula>
    </cfRule>
  </conditionalFormatting>
  <conditionalFormatting sqref="G152">
    <cfRule type="expression" dxfId="1609" priority="907">
      <formula>AND(L152,G152="")</formula>
    </cfRule>
  </conditionalFormatting>
  <conditionalFormatting sqref="G154">
    <cfRule type="expression" dxfId="1608" priority="917">
      <formula>AND(L154,G154="")</formula>
    </cfRule>
  </conditionalFormatting>
  <conditionalFormatting sqref="G156">
    <cfRule type="expression" dxfId="1607" priority="922">
      <formula>AND(L156,G156="")</formula>
    </cfRule>
  </conditionalFormatting>
  <conditionalFormatting sqref="G158">
    <cfRule type="expression" dxfId="1606" priority="932">
      <formula>AND(L158,G158="")</formula>
    </cfRule>
  </conditionalFormatting>
  <conditionalFormatting sqref="G160">
    <cfRule type="expression" dxfId="1605" priority="937">
      <formula>AND(L160,G160="")</formula>
    </cfRule>
  </conditionalFormatting>
  <conditionalFormatting sqref="G162">
    <cfRule type="expression" dxfId="1604" priority="942">
      <formula>AND(L162,G162="")</formula>
    </cfRule>
  </conditionalFormatting>
  <conditionalFormatting sqref="G164">
    <cfRule type="expression" dxfId="1603" priority="947">
      <formula>AND(L164,G164="")</formula>
    </cfRule>
  </conditionalFormatting>
  <conditionalFormatting sqref="G169">
    <cfRule type="expression" dxfId="1602" priority="953">
      <formula>AND(L169,G169="")</formula>
    </cfRule>
  </conditionalFormatting>
  <conditionalFormatting sqref="G171">
    <cfRule type="expression" dxfId="1601" priority="331">
      <formula>AND(L171,G171="")</formula>
    </cfRule>
  </conditionalFormatting>
  <conditionalFormatting sqref="G173">
    <cfRule type="expression" dxfId="1600" priority="348">
      <formula>AND(L173,G173="")</formula>
    </cfRule>
  </conditionalFormatting>
  <conditionalFormatting sqref="G175">
    <cfRule type="expression" dxfId="1599" priority="365">
      <formula>AND(L175,G175="")</formula>
    </cfRule>
  </conditionalFormatting>
  <conditionalFormatting sqref="G177">
    <cfRule type="expression" dxfId="1598" priority="961">
      <formula>AND(L177,G177="")</formula>
    </cfRule>
  </conditionalFormatting>
  <conditionalFormatting sqref="G15:H15">
    <cfRule type="expression" dxfId="1597" priority="1329">
      <formula>NOT($L15)</formula>
    </cfRule>
  </conditionalFormatting>
  <conditionalFormatting sqref="G17:H17">
    <cfRule type="expression" dxfId="1596" priority="1335">
      <formula>NOT($L17)</formula>
    </cfRule>
  </conditionalFormatting>
  <conditionalFormatting sqref="G19:H19">
    <cfRule type="expression" dxfId="1595" priority="1309">
      <formula>NOT($L19)</formula>
    </cfRule>
  </conditionalFormatting>
  <conditionalFormatting sqref="G21:H21">
    <cfRule type="expression" dxfId="1594" priority="1304">
      <formula>NOT($L21)</formula>
    </cfRule>
  </conditionalFormatting>
  <conditionalFormatting sqref="G23:H23">
    <cfRule type="expression" dxfId="1593" priority="745">
      <formula>NOT($L23)</formula>
    </cfRule>
  </conditionalFormatting>
  <conditionalFormatting sqref="G25:H25">
    <cfRule type="expression" dxfId="1592" priority="740">
      <formula>NOT($L25)</formula>
    </cfRule>
  </conditionalFormatting>
  <conditionalFormatting sqref="G27:H27">
    <cfRule type="expression" dxfId="1591" priority="1299">
      <formula>NOT($L27)</formula>
    </cfRule>
  </conditionalFormatting>
  <conditionalFormatting sqref="G32:H32">
    <cfRule type="expression" dxfId="1590" priority="898">
      <formula>NOT($L32)</formula>
    </cfRule>
  </conditionalFormatting>
  <conditionalFormatting sqref="G34:H34">
    <cfRule type="expression" dxfId="1589" priority="893">
      <formula>NOT($L34)</formula>
    </cfRule>
  </conditionalFormatting>
  <conditionalFormatting sqref="G36:H36">
    <cfRule type="expression" dxfId="1588" priority="888">
      <formula>NOT($L36)</formula>
    </cfRule>
  </conditionalFormatting>
  <conditionalFormatting sqref="G38:H38">
    <cfRule type="expression" dxfId="1587" priority="883">
      <formula>NOT($L38)</formula>
    </cfRule>
  </conditionalFormatting>
  <conditionalFormatting sqref="G40:H40">
    <cfRule type="expression" dxfId="1586" priority="878">
      <formula>NOT($L40)</formula>
    </cfRule>
  </conditionalFormatting>
  <conditionalFormatting sqref="G42:H42">
    <cfRule type="expression" dxfId="1585" priority="1282">
      <formula>NOT($L42)</formula>
    </cfRule>
  </conditionalFormatting>
  <conditionalFormatting sqref="G44:H44">
    <cfRule type="expression" dxfId="1584" priority="1270">
      <formula>NOT($L44)</formula>
    </cfRule>
  </conditionalFormatting>
  <conditionalFormatting sqref="G46:H46">
    <cfRule type="expression" dxfId="1583" priority="1258">
      <formula>NOT($L46)</formula>
    </cfRule>
  </conditionalFormatting>
  <conditionalFormatting sqref="G48:H48">
    <cfRule type="expression" dxfId="1582" priority="1246">
      <formula>NOT($L48)</formula>
    </cfRule>
  </conditionalFormatting>
  <conditionalFormatting sqref="G50:H50">
    <cfRule type="expression" dxfId="1581" priority="1234">
      <formula>NOT($L50)</formula>
    </cfRule>
  </conditionalFormatting>
  <conditionalFormatting sqref="G55:H55">
    <cfRule type="expression" dxfId="1580" priority="867">
      <formula>NOT($L55)</formula>
    </cfRule>
  </conditionalFormatting>
  <conditionalFormatting sqref="G57:H57">
    <cfRule type="expression" dxfId="1578" priority="861">
      <formula>NOT($L57)</formula>
    </cfRule>
  </conditionalFormatting>
  <conditionalFormatting sqref="G59:H59">
    <cfRule type="expression" dxfId="1577" priority="855">
      <formula>NOT($L59)</formula>
    </cfRule>
  </conditionalFormatting>
  <conditionalFormatting sqref="G61:H61">
    <cfRule type="expression" dxfId="1576" priority="849">
      <formula>NOT($L61)</formula>
    </cfRule>
  </conditionalFormatting>
  <conditionalFormatting sqref="G63:H63">
    <cfRule type="expression" dxfId="1575" priority="670">
      <formula>NOT($L63)</formula>
    </cfRule>
  </conditionalFormatting>
  <conditionalFormatting sqref="G65:H65">
    <cfRule type="expression" dxfId="1574" priority="664">
      <formula>NOT($L65)</formula>
    </cfRule>
  </conditionalFormatting>
  <conditionalFormatting sqref="G67:H67">
    <cfRule type="expression" dxfId="1573" priority="658">
      <formula>NOT($L67)</formula>
    </cfRule>
  </conditionalFormatting>
  <conditionalFormatting sqref="G69:H69">
    <cfRule type="expression" dxfId="1572" priority="617">
      <formula>NOT($L69)</formula>
    </cfRule>
  </conditionalFormatting>
  <conditionalFormatting sqref="G71:H71">
    <cfRule type="expression" dxfId="1571" priority="611">
      <formula>NOT($L71)</formula>
    </cfRule>
  </conditionalFormatting>
  <conditionalFormatting sqref="G73:H73">
    <cfRule type="expression" dxfId="1570" priority="605">
      <formula>NOT($L73)</formula>
    </cfRule>
  </conditionalFormatting>
  <conditionalFormatting sqref="G75:H75">
    <cfRule type="expression" dxfId="1569" priority="564">
      <formula>NOT($L75)</formula>
    </cfRule>
  </conditionalFormatting>
  <conditionalFormatting sqref="G77:H77">
    <cfRule type="expression" dxfId="1568" priority="558">
      <formula>NOT($L77)</formula>
    </cfRule>
  </conditionalFormatting>
  <conditionalFormatting sqref="G79:H79">
    <cfRule type="expression" dxfId="1567" priority="552">
      <formula>NOT($L79)</formula>
    </cfRule>
  </conditionalFormatting>
  <conditionalFormatting sqref="G81:H81">
    <cfRule type="expression" dxfId="1566" priority="1222">
      <formula>NOT($L81)</formula>
    </cfRule>
  </conditionalFormatting>
  <conditionalFormatting sqref="G83:H83">
    <cfRule type="expression" dxfId="1565" priority="1210">
      <formula>NOT($L83)</formula>
    </cfRule>
  </conditionalFormatting>
  <conditionalFormatting sqref="G85:H85">
    <cfRule type="expression" dxfId="1564" priority="1198">
      <formula>NOT($L85)</formula>
    </cfRule>
  </conditionalFormatting>
  <conditionalFormatting sqref="G87:H87">
    <cfRule type="expression" dxfId="1563" priority="1186">
      <formula>NOT($L87)</formula>
    </cfRule>
  </conditionalFormatting>
  <conditionalFormatting sqref="G92:H92">
    <cfRule type="expression" dxfId="1562" priority="839">
      <formula>NOT($L92)</formula>
    </cfRule>
  </conditionalFormatting>
  <conditionalFormatting sqref="G94:H94">
    <cfRule type="expression" dxfId="1560" priority="1090">
      <formula>NOT($L94)</formula>
    </cfRule>
  </conditionalFormatting>
  <conditionalFormatting sqref="G96:H96">
    <cfRule type="expression" dxfId="1559" priority="1078">
      <formula>NOT($L96)</formula>
    </cfRule>
  </conditionalFormatting>
  <conditionalFormatting sqref="G98:H98">
    <cfRule type="expression" dxfId="1558" priority="1066">
      <formula>NOT($L98)</formula>
    </cfRule>
  </conditionalFormatting>
  <conditionalFormatting sqref="G100:H100">
    <cfRule type="expression" dxfId="1557" priority="528">
      <formula>NOT($L100)</formula>
    </cfRule>
  </conditionalFormatting>
  <conditionalFormatting sqref="G102:H102">
    <cfRule type="expression" dxfId="1556" priority="516">
      <formula>NOT($L102)</formula>
    </cfRule>
  </conditionalFormatting>
  <conditionalFormatting sqref="G104:H104">
    <cfRule type="expression" dxfId="1555" priority="484">
      <formula>NOT($L104)</formula>
    </cfRule>
  </conditionalFormatting>
  <conditionalFormatting sqref="G106:H106">
    <cfRule type="expression" dxfId="1554" priority="472">
      <formula>NOT($L106)</formula>
    </cfRule>
  </conditionalFormatting>
  <conditionalFormatting sqref="G108:H108">
    <cfRule type="expression" dxfId="1553" priority="504">
      <formula>NOT($L108)</formula>
    </cfRule>
  </conditionalFormatting>
  <conditionalFormatting sqref="G110:H110">
    <cfRule type="expression" dxfId="1552" priority="455">
      <formula>NOT($L110)</formula>
    </cfRule>
  </conditionalFormatting>
  <conditionalFormatting sqref="G112:H112">
    <cfRule type="expression" dxfId="1551" priority="1054">
      <formula>NOT($L112)</formula>
    </cfRule>
  </conditionalFormatting>
  <conditionalFormatting sqref="G117:H117">
    <cfRule type="expression" dxfId="1550" priority="814">
      <formula>NOT($L117)</formula>
    </cfRule>
  </conditionalFormatting>
  <conditionalFormatting sqref="G119:H119">
    <cfRule type="expression" dxfId="1548" priority="820">
      <formula>NOT($L119)</formula>
    </cfRule>
  </conditionalFormatting>
  <conditionalFormatting sqref="G121:H121">
    <cfRule type="expression" dxfId="1547" priority="826">
      <formula>NOT($L121)</formula>
    </cfRule>
  </conditionalFormatting>
  <conditionalFormatting sqref="G123:H123">
    <cfRule type="expression" dxfId="1546" priority="832">
      <formula>NOT($L123)</formula>
    </cfRule>
  </conditionalFormatting>
  <conditionalFormatting sqref="G125:H125">
    <cfRule type="expression" dxfId="1545" priority="1042">
      <formula>NOT($L125)</formula>
    </cfRule>
  </conditionalFormatting>
  <conditionalFormatting sqref="G130:H130">
    <cfRule type="expression" dxfId="1544" priority="808">
      <formula>NOT($L130)</formula>
    </cfRule>
  </conditionalFormatting>
  <conditionalFormatting sqref="G132:H132">
    <cfRule type="expression" dxfId="1542" priority="387">
      <formula>NOT($L132)</formula>
    </cfRule>
  </conditionalFormatting>
  <conditionalFormatting sqref="G134:H134">
    <cfRule type="expression" dxfId="1541" priority="404">
      <formula>NOT($L134)</formula>
    </cfRule>
  </conditionalFormatting>
  <conditionalFormatting sqref="G136:H136">
    <cfRule type="expression" dxfId="1540" priority="1018">
      <formula>NOT($L136)</formula>
    </cfRule>
  </conditionalFormatting>
  <conditionalFormatting sqref="G138:H138">
    <cfRule type="expression" dxfId="1539" priority="1006">
      <formula>NOT($L138)</formula>
    </cfRule>
  </conditionalFormatting>
  <conditionalFormatting sqref="G143:H143">
    <cfRule type="expression" dxfId="1538" priority="764">
      <formula>NOT($L143)</formula>
    </cfRule>
  </conditionalFormatting>
  <conditionalFormatting sqref="G145:H145">
    <cfRule type="expression" dxfId="1537" priority="994">
      <formula>NOT($L145)</formula>
    </cfRule>
  </conditionalFormatting>
  <conditionalFormatting sqref="G147:H147">
    <cfRule type="expression" dxfId="1536" priority="982">
      <formula>NOT($L147)</formula>
    </cfRule>
  </conditionalFormatting>
  <conditionalFormatting sqref="G152:H152">
    <cfRule type="expression" dxfId="1535" priority="904">
      <formula>NOT($L152)</formula>
    </cfRule>
  </conditionalFormatting>
  <conditionalFormatting sqref="G154:H154">
    <cfRule type="expression" dxfId="1534" priority="914">
      <formula>NOT($L154)</formula>
    </cfRule>
  </conditionalFormatting>
  <conditionalFormatting sqref="G156:H156">
    <cfRule type="expression" dxfId="1533" priority="919">
      <formula>NOT($L156)</formula>
    </cfRule>
  </conditionalFormatting>
  <conditionalFormatting sqref="G158:H158">
    <cfRule type="expression" dxfId="1532" priority="929">
      <formula>NOT($L158)</formula>
    </cfRule>
  </conditionalFormatting>
  <conditionalFormatting sqref="G160:H160">
    <cfRule type="expression" dxfId="1531" priority="934">
      <formula>NOT($L160)</formula>
    </cfRule>
  </conditionalFormatting>
  <conditionalFormatting sqref="G162:H162">
    <cfRule type="expression" dxfId="1530" priority="939">
      <formula>NOT($L162)</formula>
    </cfRule>
  </conditionalFormatting>
  <conditionalFormatting sqref="G164:H164">
    <cfRule type="expression" dxfId="1529" priority="944">
      <formula>NOT($L164)</formula>
    </cfRule>
  </conditionalFormatting>
  <conditionalFormatting sqref="G169:H169">
    <cfRule type="expression" dxfId="1528" priority="950">
      <formula>NOT($L169)</formula>
    </cfRule>
  </conditionalFormatting>
  <conditionalFormatting sqref="G171:H171">
    <cfRule type="expression" dxfId="1527" priority="328">
      <formula>NOT($L171)</formula>
    </cfRule>
  </conditionalFormatting>
  <conditionalFormatting sqref="G173:H173">
    <cfRule type="expression" dxfId="1526" priority="345">
      <formula>NOT($L173)</formula>
    </cfRule>
  </conditionalFormatting>
  <conditionalFormatting sqref="G175:H175">
    <cfRule type="expression" dxfId="1525" priority="362">
      <formula>NOT($L175)</formula>
    </cfRule>
  </conditionalFormatting>
  <conditionalFormatting sqref="G177:H177">
    <cfRule type="expression" dxfId="1524" priority="958">
      <formula>NOT($L177)</formula>
    </cfRule>
  </conditionalFormatting>
  <conditionalFormatting sqref="H15">
    <cfRule type="expression" dxfId="1523" priority="1330">
      <formula>AND(L15,H15="")</formula>
    </cfRule>
  </conditionalFormatting>
  <conditionalFormatting sqref="H17">
    <cfRule type="expression" dxfId="1522" priority="1543">
      <formula>AND(L17,H17="")</formula>
    </cfRule>
  </conditionalFormatting>
  <conditionalFormatting sqref="H19">
    <cfRule type="expression" dxfId="1521" priority="1311">
      <formula>AND(L19,H19="")</formula>
    </cfRule>
  </conditionalFormatting>
  <conditionalFormatting sqref="H21">
    <cfRule type="expression" dxfId="1520" priority="1306">
      <formula>AND(L21,H21="")</formula>
    </cfRule>
  </conditionalFormatting>
  <conditionalFormatting sqref="H23">
    <cfRule type="expression" dxfId="1519" priority="747">
      <formula>AND(L23,H23="")</formula>
    </cfRule>
  </conditionalFormatting>
  <conditionalFormatting sqref="H25">
    <cfRule type="expression" dxfId="1518" priority="742">
      <formula>AND(L25,H25="")</formula>
    </cfRule>
  </conditionalFormatting>
  <conditionalFormatting sqref="H27">
    <cfRule type="expression" dxfId="1517" priority="1301">
      <formula>AND(L27,H27="")</formula>
    </cfRule>
  </conditionalFormatting>
  <conditionalFormatting sqref="H32">
    <cfRule type="expression" dxfId="1516" priority="900">
      <formula>AND(L32,H32="")</formula>
    </cfRule>
  </conditionalFormatting>
  <conditionalFormatting sqref="H34">
    <cfRule type="expression" dxfId="1515" priority="895">
      <formula>AND(L34,H34="")</formula>
    </cfRule>
  </conditionalFormatting>
  <conditionalFormatting sqref="H36">
    <cfRule type="expression" dxfId="1514" priority="890">
      <formula>AND(L36,H36="")</formula>
    </cfRule>
  </conditionalFormatting>
  <conditionalFormatting sqref="H38">
    <cfRule type="expression" dxfId="1513" priority="885">
      <formula>AND(L38,H38="")</formula>
    </cfRule>
  </conditionalFormatting>
  <conditionalFormatting sqref="H40">
    <cfRule type="expression" dxfId="1512" priority="880">
      <formula>AND(L40,H40="")</formula>
    </cfRule>
  </conditionalFormatting>
  <conditionalFormatting sqref="H42">
    <cfRule type="expression" dxfId="1511" priority="1284">
      <formula>AND(L42,H42="")</formula>
    </cfRule>
  </conditionalFormatting>
  <conditionalFormatting sqref="H44">
    <cfRule type="expression" dxfId="1510" priority="1272">
      <formula>AND(L44,H44="")</formula>
    </cfRule>
  </conditionalFormatting>
  <conditionalFormatting sqref="H46">
    <cfRule type="expression" dxfId="1509" priority="1260">
      <formula>AND(L46,H46="")</formula>
    </cfRule>
  </conditionalFormatting>
  <conditionalFormatting sqref="H48">
    <cfRule type="expression" dxfId="1508" priority="1248">
      <formula>AND(L48,H48="")</formula>
    </cfRule>
  </conditionalFormatting>
  <conditionalFormatting sqref="H50">
    <cfRule type="expression" dxfId="1507" priority="1236">
      <formula>AND(L50,H50="")</formula>
    </cfRule>
  </conditionalFormatting>
  <conditionalFormatting sqref="H55">
    <cfRule type="expression" dxfId="1506" priority="869">
      <formula>AND(L55,H55="")</formula>
    </cfRule>
  </conditionalFormatting>
  <conditionalFormatting sqref="H57">
    <cfRule type="expression" dxfId="1505" priority="863">
      <formula>AND(L57,H57="")</formula>
    </cfRule>
  </conditionalFormatting>
  <conditionalFormatting sqref="H59">
    <cfRule type="expression" dxfId="1504" priority="857">
      <formula>AND(L59,H59="")</formula>
    </cfRule>
  </conditionalFormatting>
  <conditionalFormatting sqref="H61">
    <cfRule type="expression" dxfId="1503" priority="851">
      <formula>AND(L61,H61="")</formula>
    </cfRule>
  </conditionalFormatting>
  <conditionalFormatting sqref="H63">
    <cfRule type="expression" dxfId="1502" priority="672">
      <formula>AND(L63,H63="")</formula>
    </cfRule>
  </conditionalFormatting>
  <conditionalFormatting sqref="H65">
    <cfRule type="expression" dxfId="1501" priority="666">
      <formula>AND(L65,H65="")</formula>
    </cfRule>
  </conditionalFormatting>
  <conditionalFormatting sqref="H67">
    <cfRule type="expression" dxfId="1500" priority="660">
      <formula>AND(L67,H67="")</formula>
    </cfRule>
  </conditionalFormatting>
  <conditionalFormatting sqref="H69">
    <cfRule type="expression" dxfId="1499" priority="619">
      <formula>AND(L69,H69="")</formula>
    </cfRule>
  </conditionalFormatting>
  <conditionalFormatting sqref="H71">
    <cfRule type="expression" dxfId="1498" priority="613">
      <formula>AND(L71,H71="")</formula>
    </cfRule>
  </conditionalFormatting>
  <conditionalFormatting sqref="H73">
    <cfRule type="expression" dxfId="1497" priority="607">
      <formula>AND(L73,H73="")</formula>
    </cfRule>
  </conditionalFormatting>
  <conditionalFormatting sqref="H75">
    <cfRule type="expression" dxfId="1496" priority="566">
      <formula>AND(L75,H75="")</formula>
    </cfRule>
  </conditionalFormatting>
  <conditionalFormatting sqref="H77">
    <cfRule type="expression" dxfId="1495" priority="560">
      <formula>AND(L77,H77="")</formula>
    </cfRule>
  </conditionalFormatting>
  <conditionalFormatting sqref="H79">
    <cfRule type="expression" dxfId="1494" priority="554">
      <formula>AND(L79,H79="")</formula>
    </cfRule>
  </conditionalFormatting>
  <conditionalFormatting sqref="H81">
    <cfRule type="expression" dxfId="1493" priority="1224">
      <formula>AND(L81,H81="")</formula>
    </cfRule>
  </conditionalFormatting>
  <conditionalFormatting sqref="H83">
    <cfRule type="expression" dxfId="1492" priority="1212">
      <formula>AND(L83,H83="")</formula>
    </cfRule>
  </conditionalFormatting>
  <conditionalFormatting sqref="H85">
    <cfRule type="expression" dxfId="1491" priority="1200">
      <formula>AND(L85,H85="")</formula>
    </cfRule>
  </conditionalFormatting>
  <conditionalFormatting sqref="H87">
    <cfRule type="expression" dxfId="1490" priority="1188">
      <formula>AND(L87,H87="")</formula>
    </cfRule>
  </conditionalFormatting>
  <conditionalFormatting sqref="H92">
    <cfRule type="expression" dxfId="1489" priority="841">
      <formula>AND(L92,H92="")</formula>
    </cfRule>
  </conditionalFormatting>
  <conditionalFormatting sqref="H94">
    <cfRule type="expression" dxfId="1488" priority="1092">
      <formula>AND(L94,H94="")</formula>
    </cfRule>
  </conditionalFormatting>
  <conditionalFormatting sqref="H96">
    <cfRule type="expression" dxfId="1487" priority="1080">
      <formula>AND(L96,H96="")</formula>
    </cfRule>
  </conditionalFormatting>
  <conditionalFormatting sqref="H98">
    <cfRule type="expression" dxfId="1486" priority="1068">
      <formula>AND(L98,H98="")</formula>
    </cfRule>
  </conditionalFormatting>
  <conditionalFormatting sqref="H100">
    <cfRule type="expression" dxfId="1485" priority="530">
      <formula>AND(L100,H100="")</formula>
    </cfRule>
  </conditionalFormatting>
  <conditionalFormatting sqref="H102">
    <cfRule type="expression" dxfId="1484" priority="518">
      <formula>AND(L102,H102="")</formula>
    </cfRule>
  </conditionalFormatting>
  <conditionalFormatting sqref="H104">
    <cfRule type="expression" dxfId="1483" priority="486">
      <formula>AND(L104,H104="")</formula>
    </cfRule>
  </conditionalFormatting>
  <conditionalFormatting sqref="H106">
    <cfRule type="expression" dxfId="1482" priority="474">
      <formula>AND(L106,H106="")</formula>
    </cfRule>
  </conditionalFormatting>
  <conditionalFormatting sqref="H108">
    <cfRule type="expression" dxfId="1481" priority="506">
      <formula>AND(L108,H108="")</formula>
    </cfRule>
  </conditionalFormatting>
  <conditionalFormatting sqref="H110">
    <cfRule type="expression" dxfId="1480" priority="457">
      <formula>AND(L110,H110="")</formula>
    </cfRule>
  </conditionalFormatting>
  <conditionalFormatting sqref="H112">
    <cfRule type="expression" dxfId="1479" priority="1056">
      <formula>AND(L112,H112="")</formula>
    </cfRule>
  </conditionalFormatting>
  <conditionalFormatting sqref="H117">
    <cfRule type="expression" dxfId="1478" priority="816">
      <formula>AND(L117,H117="")</formula>
    </cfRule>
  </conditionalFormatting>
  <conditionalFormatting sqref="H119">
    <cfRule type="expression" dxfId="1477" priority="822">
      <formula>AND(L119,H119="")</formula>
    </cfRule>
  </conditionalFormatting>
  <conditionalFormatting sqref="H121">
    <cfRule type="expression" dxfId="1476" priority="828">
      <formula>AND(L121,H121="")</formula>
    </cfRule>
  </conditionalFormatting>
  <conditionalFormatting sqref="H123">
    <cfRule type="expression" dxfId="1475" priority="834">
      <formula>AND(L123,H123="")</formula>
    </cfRule>
  </conditionalFormatting>
  <conditionalFormatting sqref="H125">
    <cfRule type="expression" dxfId="1474" priority="1044">
      <formula>AND(L125,H125="")</formula>
    </cfRule>
  </conditionalFormatting>
  <conditionalFormatting sqref="H130">
    <cfRule type="expression" dxfId="1473" priority="810">
      <formula>AND(L130,H130="")</formula>
    </cfRule>
  </conditionalFormatting>
  <conditionalFormatting sqref="H132">
    <cfRule type="expression" dxfId="1472" priority="389">
      <formula>AND(L132,H132="")</formula>
    </cfRule>
  </conditionalFormatting>
  <conditionalFormatting sqref="H134">
    <cfRule type="expression" dxfId="1471" priority="406">
      <formula>AND(L134,H134="")</formula>
    </cfRule>
  </conditionalFormatting>
  <conditionalFormatting sqref="H136">
    <cfRule type="expression" dxfId="1470" priority="1020">
      <formula>AND(L136,H136="")</formula>
    </cfRule>
  </conditionalFormatting>
  <conditionalFormatting sqref="H138">
    <cfRule type="expression" dxfId="1469" priority="1008">
      <formula>AND(L138,H138="")</formula>
    </cfRule>
  </conditionalFormatting>
  <conditionalFormatting sqref="H143">
    <cfRule type="expression" dxfId="1468" priority="766">
      <formula>AND(L143,H143="")</formula>
    </cfRule>
  </conditionalFormatting>
  <conditionalFormatting sqref="H145">
    <cfRule type="expression" dxfId="1467" priority="996">
      <formula>AND(L145,H145="")</formula>
    </cfRule>
  </conditionalFormatting>
  <conditionalFormatting sqref="H147">
    <cfRule type="expression" dxfId="1466" priority="984">
      <formula>AND(L147,H147="")</formula>
    </cfRule>
  </conditionalFormatting>
  <conditionalFormatting sqref="H152">
    <cfRule type="expression" dxfId="1465" priority="906">
      <formula>AND(L152,H152="")</formula>
    </cfRule>
  </conditionalFormatting>
  <conditionalFormatting sqref="H154">
    <cfRule type="expression" dxfId="1464" priority="916">
      <formula>AND(L154,H154="")</formula>
    </cfRule>
  </conditionalFormatting>
  <conditionalFormatting sqref="H156">
    <cfRule type="expression" dxfId="1463" priority="921">
      <formula>AND(L156,H156="")</formula>
    </cfRule>
  </conditionalFormatting>
  <conditionalFormatting sqref="H158">
    <cfRule type="expression" dxfId="1462" priority="931">
      <formula>AND(L158,H158="")</formula>
    </cfRule>
  </conditionalFormatting>
  <conditionalFormatting sqref="H160">
    <cfRule type="expression" dxfId="1461" priority="936">
      <formula>AND(L160,H160="")</formula>
    </cfRule>
  </conditionalFormatting>
  <conditionalFormatting sqref="H162">
    <cfRule type="expression" dxfId="1460" priority="941">
      <formula>AND(L162,H162="")</formula>
    </cfRule>
  </conditionalFormatting>
  <conditionalFormatting sqref="H164">
    <cfRule type="expression" dxfId="1459" priority="946">
      <formula>AND(L164,H164="")</formula>
    </cfRule>
  </conditionalFormatting>
  <conditionalFormatting sqref="H169">
    <cfRule type="expression" dxfId="1458" priority="952">
      <formula>AND(L169,H169="")</formula>
    </cfRule>
  </conditionalFormatting>
  <conditionalFormatting sqref="H171">
    <cfRule type="expression" dxfId="1457" priority="330">
      <formula>AND(L171,H171="")</formula>
    </cfRule>
  </conditionalFormatting>
  <conditionalFormatting sqref="H173">
    <cfRule type="expression" dxfId="1456" priority="347">
      <formula>AND(L173,H173="")</formula>
    </cfRule>
  </conditionalFormatting>
  <conditionalFormatting sqref="H175">
    <cfRule type="expression" dxfId="1455" priority="364">
      <formula>AND(L175,H175="")</formula>
    </cfRule>
  </conditionalFormatting>
  <conditionalFormatting sqref="H177">
    <cfRule type="expression" dxfId="1454" priority="960">
      <formula>AND(L177,H177="")</formula>
    </cfRule>
  </conditionalFormatting>
  <conditionalFormatting sqref="I15">
    <cfRule type="expression" dxfId="1453" priority="1551">
      <formula>L15=FALSE</formula>
    </cfRule>
    <cfRule type="expression" dxfId="1452" priority="1556">
      <formula>L15=FALSE</formula>
    </cfRule>
    <cfRule type="expression" dxfId="1451" priority="1557">
      <formula>AND(L15,I15="")</formula>
    </cfRule>
    <cfRule type="expression" dxfId="1450" priority="1562">
      <formula>L15=FALSE</formula>
    </cfRule>
    <cfRule type="expression" dxfId="1449" priority="1552">
      <formula>AND(L15,I15="")</formula>
    </cfRule>
    <cfRule type="expression" dxfId="1448" priority="1563">
      <formula>AND(L15,I15="")</formula>
    </cfRule>
  </conditionalFormatting>
  <conditionalFormatting sqref="I17">
    <cfRule type="expression" dxfId="1447" priority="1540">
      <formula>L17=FALSE</formula>
    </cfRule>
    <cfRule type="expression" dxfId="1446" priority="1541">
      <formula>AND(L17,I17="")</formula>
    </cfRule>
  </conditionalFormatting>
  <conditionalFormatting sqref="I19">
    <cfRule type="expression" dxfId="1445" priority="1535">
      <formula>AND(L19,I19="")</formula>
    </cfRule>
    <cfRule type="expression" dxfId="1444" priority="1534">
      <formula>L19=FALSE</formula>
    </cfRule>
  </conditionalFormatting>
  <conditionalFormatting sqref="I21">
    <cfRule type="expression" dxfId="1443" priority="1529">
      <formula>AND(L21,I21="")</formula>
    </cfRule>
    <cfRule type="expression" dxfId="1442" priority="1528">
      <formula>L21=FALSE</formula>
    </cfRule>
  </conditionalFormatting>
  <conditionalFormatting sqref="I23">
    <cfRule type="expression" dxfId="1441" priority="761">
      <formula>L23=FALSE</formula>
    </cfRule>
    <cfRule type="expression" dxfId="1440" priority="762">
      <formula>AND(L23,I23="")</formula>
    </cfRule>
  </conditionalFormatting>
  <conditionalFormatting sqref="I25">
    <cfRule type="expression" dxfId="1439" priority="759">
      <formula>AND(L25,I25="")</formula>
    </cfRule>
    <cfRule type="expression" dxfId="1438" priority="758">
      <formula>L25=FALSE</formula>
    </cfRule>
  </conditionalFormatting>
  <conditionalFormatting sqref="I27">
    <cfRule type="expression" dxfId="1437" priority="1546">
      <formula>L27=FALSE</formula>
    </cfRule>
    <cfRule type="expression" dxfId="1436" priority="1547">
      <formula>AND(L27,I27="")</formula>
    </cfRule>
  </conditionalFormatting>
  <conditionalFormatting sqref="I32">
    <cfRule type="expression" dxfId="1435" priority="1673">
      <formula>AND(L32,I32="")</formula>
    </cfRule>
    <cfRule type="expression" dxfId="1434" priority="1672">
      <formula>L32=FALSE</formula>
    </cfRule>
    <cfRule type="expression" dxfId="1433" priority="1667">
      <formula>AND(L32,I32="")</formula>
    </cfRule>
    <cfRule type="expression" dxfId="1432" priority="1666">
      <formula>L32=FALSE</formula>
    </cfRule>
    <cfRule type="expression" dxfId="1431" priority="1662">
      <formula>AND(L32,I32="")</formula>
    </cfRule>
    <cfRule type="expression" dxfId="1430" priority="1661">
      <formula>L32=FALSE</formula>
    </cfRule>
  </conditionalFormatting>
  <conditionalFormatting sqref="I34">
    <cfRule type="expression" dxfId="1429" priority="1650">
      <formula>L34=FALSE</formula>
    </cfRule>
    <cfRule type="expression" dxfId="1428" priority="1646">
      <formula>AND(L34,I34="")</formula>
    </cfRule>
    <cfRule type="expression" dxfId="1427" priority="1645">
      <formula>L34=FALSE</formula>
    </cfRule>
    <cfRule type="expression" dxfId="1426" priority="1657">
      <formula>AND(L34,I34="")</formula>
    </cfRule>
    <cfRule type="expression" dxfId="1425" priority="1656">
      <formula>L34=FALSE</formula>
    </cfRule>
    <cfRule type="expression" dxfId="1424" priority="1651">
      <formula>AND(L34,I34="")</formula>
    </cfRule>
  </conditionalFormatting>
  <conditionalFormatting sqref="I36">
    <cfRule type="expression" dxfId="1423" priority="1634">
      <formula>L36=FALSE</formula>
    </cfRule>
    <cfRule type="expression" dxfId="1422" priority="1629">
      <formula>L36=FALSE</formula>
    </cfRule>
    <cfRule type="expression" dxfId="1421" priority="1630">
      <formula>AND(L36,I36="")</formula>
    </cfRule>
    <cfRule type="expression" dxfId="1420" priority="1635">
      <formula>AND(L36,I36="")</formula>
    </cfRule>
    <cfRule type="expression" dxfId="1419" priority="1640">
      <formula>L36=FALSE</formula>
    </cfRule>
    <cfRule type="expression" dxfId="1418" priority="1641">
      <formula>AND(L36,I36="")</formula>
    </cfRule>
  </conditionalFormatting>
  <conditionalFormatting sqref="I38">
    <cfRule type="expression" dxfId="1417" priority="1613">
      <formula>L38=FALSE</formula>
    </cfRule>
    <cfRule type="expression" dxfId="1416" priority="1625">
      <formula>AND(L38,I38="")</formula>
    </cfRule>
    <cfRule type="expression" dxfId="1415" priority="1614">
      <formula>AND(L38,I38="")</formula>
    </cfRule>
    <cfRule type="expression" dxfId="1414" priority="1618">
      <formula>L38=FALSE</formula>
    </cfRule>
    <cfRule type="expression" dxfId="1413" priority="1619">
      <formula>AND(L38,I38="")</formula>
    </cfRule>
    <cfRule type="expression" dxfId="1412" priority="1624">
      <formula>L38=FALSE</formula>
    </cfRule>
  </conditionalFormatting>
  <conditionalFormatting sqref="I40">
    <cfRule type="expression" dxfId="1411" priority="1597">
      <formula>L40=FALSE</formula>
    </cfRule>
    <cfRule type="expression" dxfId="1410" priority="1602">
      <formula>L40=FALSE</formula>
    </cfRule>
    <cfRule type="expression" dxfId="1409" priority="1609">
      <formula>AND(L40,I40="")</formula>
    </cfRule>
    <cfRule type="expression" dxfId="1408" priority="1608">
      <formula>L40=FALSE</formula>
    </cfRule>
    <cfRule type="expression" dxfId="1407" priority="1603">
      <formula>AND(L40,I40="")</formula>
    </cfRule>
    <cfRule type="expression" dxfId="1406" priority="1598">
      <formula>AND(L40,I40="")</formula>
    </cfRule>
  </conditionalFormatting>
  <conditionalFormatting sqref="I42">
    <cfRule type="expression" dxfId="1405" priority="1580">
      <formula>L42=FALSE</formula>
    </cfRule>
    <cfRule type="expression" dxfId="1404" priority="1581">
      <formula>AND(L42,I42="")</formula>
    </cfRule>
  </conditionalFormatting>
  <conditionalFormatting sqref="I44">
    <cfRule type="expression" dxfId="1403" priority="1574">
      <formula>L44=FALSE</formula>
    </cfRule>
    <cfRule type="expression" dxfId="1402" priority="1575">
      <formula>AND(L44,I44="")</formula>
    </cfRule>
  </conditionalFormatting>
  <conditionalFormatting sqref="I46">
    <cfRule type="expression" dxfId="1401" priority="1568">
      <formula>L46=FALSE</formula>
    </cfRule>
    <cfRule type="expression" dxfId="1400" priority="1569">
      <formula>AND(L46,I46="")</formula>
    </cfRule>
  </conditionalFormatting>
  <conditionalFormatting sqref="I48">
    <cfRule type="expression" dxfId="1399" priority="1592">
      <formula>L48=FALSE</formula>
    </cfRule>
    <cfRule type="expression" dxfId="1398" priority="1593">
      <formula>AND(L48,I48="")</formula>
    </cfRule>
  </conditionalFormatting>
  <conditionalFormatting sqref="I50">
    <cfRule type="expression" dxfId="1397" priority="1587">
      <formula>AND(L50,I50="")</formula>
    </cfRule>
    <cfRule type="expression" dxfId="1396" priority="1586">
      <formula>L50=FALSE</formula>
    </cfRule>
  </conditionalFormatting>
  <conditionalFormatting sqref="I55">
    <cfRule type="expression" dxfId="1395" priority="1737">
      <formula>AND(L55,I55="")</formula>
    </cfRule>
    <cfRule type="expression" dxfId="1394" priority="1725">
      <formula>L55=FALSE</formula>
    </cfRule>
    <cfRule type="expression" dxfId="1393" priority="1726">
      <formula>AND(L55,I55="")</formula>
    </cfRule>
    <cfRule type="expression" dxfId="1392" priority="1731">
      <formula>AND(L55,I55="")</formula>
    </cfRule>
    <cfRule type="expression" dxfId="1391" priority="1730">
      <formula>L55=FALSE</formula>
    </cfRule>
    <cfRule type="expression" dxfId="1390" priority="1736">
      <formula>L55=FALSE</formula>
    </cfRule>
  </conditionalFormatting>
  <conditionalFormatting sqref="I57">
    <cfRule type="expression" dxfId="1389" priority="1715">
      <formula>AND(L57,I57="")</formula>
    </cfRule>
    <cfRule type="expression" dxfId="1388" priority="1714">
      <formula>L57=FALSE</formula>
    </cfRule>
    <cfRule type="expression" dxfId="1387" priority="1710">
      <formula>AND(L57,I57="")</formula>
    </cfRule>
    <cfRule type="expression" dxfId="1386" priority="1709">
      <formula>L57=FALSE</formula>
    </cfRule>
    <cfRule type="expression" dxfId="1385" priority="1721">
      <formula>AND(L57,I57="")</formula>
    </cfRule>
    <cfRule type="expression" dxfId="1384" priority="1720">
      <formula>L57=FALSE</formula>
    </cfRule>
  </conditionalFormatting>
  <conditionalFormatting sqref="I59">
    <cfRule type="expression" dxfId="1383" priority="1698">
      <formula>L59=FALSE</formula>
    </cfRule>
    <cfRule type="expression" dxfId="1382" priority="1693">
      <formula>L59=FALSE</formula>
    </cfRule>
    <cfRule type="expression" dxfId="1381" priority="1704">
      <formula>L59=FALSE</formula>
    </cfRule>
    <cfRule type="expression" dxfId="1380" priority="1699">
      <formula>AND(L59,I59="")</formula>
    </cfRule>
    <cfRule type="expression" dxfId="1379" priority="1694">
      <formula>AND(L59,I59="")</formula>
    </cfRule>
    <cfRule type="expression" dxfId="1378" priority="1705">
      <formula>AND(L59,I59="")</formula>
    </cfRule>
  </conditionalFormatting>
  <conditionalFormatting sqref="I61">
    <cfRule type="expression" dxfId="1377" priority="1678">
      <formula>AND(L61,I61="")</formula>
    </cfRule>
    <cfRule type="expression" dxfId="1376" priority="1677">
      <formula>L61=FALSE</formula>
    </cfRule>
    <cfRule type="expression" dxfId="1375" priority="1682">
      <formula>L61=FALSE</formula>
    </cfRule>
    <cfRule type="expression" dxfId="1374" priority="1683">
      <formula>AND(L61,I61="")</formula>
    </cfRule>
    <cfRule type="expression" dxfId="1373" priority="1688">
      <formula>L61=FALSE</formula>
    </cfRule>
    <cfRule type="expression" dxfId="1372" priority="1689">
      <formula>AND(L61,I61="")</formula>
    </cfRule>
  </conditionalFormatting>
  <conditionalFormatting sqref="I63">
    <cfRule type="expression" dxfId="1371" priority="703">
      <formula>AND(L63,I63="")</formula>
    </cfRule>
    <cfRule type="expression" dxfId="1370" priority="702">
      <formula>L63=FALSE</formula>
    </cfRule>
    <cfRule type="expression" dxfId="1369" priority="699">
      <formula>AND(L63,I63="")</formula>
    </cfRule>
    <cfRule type="expression" dxfId="1368" priority="698">
      <formula>L63=FALSE</formula>
    </cfRule>
    <cfRule type="expression" dxfId="1367" priority="696">
      <formula>AND(L63,I63="")</formula>
    </cfRule>
    <cfRule type="expression" dxfId="1366" priority="695">
      <formula>L63=FALSE</formula>
    </cfRule>
  </conditionalFormatting>
  <conditionalFormatting sqref="I65">
    <cfRule type="expression" dxfId="1365" priority="692">
      <formula>L65=FALSE</formula>
    </cfRule>
    <cfRule type="expression" dxfId="1364" priority="689">
      <formula>AND(L65,I65="")</formula>
    </cfRule>
    <cfRule type="expression" dxfId="1363" priority="688">
      <formula>L65=FALSE</formula>
    </cfRule>
    <cfRule type="expression" dxfId="1362" priority="686">
      <formula>AND(L65,I65="")</formula>
    </cfRule>
    <cfRule type="expression" dxfId="1361" priority="693">
      <formula>AND(L65,I65="")</formula>
    </cfRule>
    <cfRule type="expression" dxfId="1360" priority="685">
      <formula>L65=FALSE</formula>
    </cfRule>
  </conditionalFormatting>
  <conditionalFormatting sqref="I67">
    <cfRule type="expression" dxfId="1359" priority="675">
      <formula>L67=FALSE</formula>
    </cfRule>
    <cfRule type="expression" dxfId="1358" priority="676">
      <formula>AND(L67,I67="")</formula>
    </cfRule>
    <cfRule type="expression" dxfId="1357" priority="678">
      <formula>L67=FALSE</formula>
    </cfRule>
    <cfRule type="expression" dxfId="1356" priority="679">
      <formula>AND(L67,I67="")</formula>
    </cfRule>
    <cfRule type="expression" dxfId="1355" priority="682">
      <formula>L67=FALSE</formula>
    </cfRule>
    <cfRule type="expression" dxfId="1354" priority="683">
      <formula>AND(L67,I67="")</formula>
    </cfRule>
  </conditionalFormatting>
  <conditionalFormatting sqref="I69">
    <cfRule type="expression" dxfId="1353" priority="650">
      <formula>AND(L69,I69="")</formula>
    </cfRule>
    <cfRule type="expression" dxfId="1352" priority="649">
      <formula>L69=FALSE</formula>
    </cfRule>
    <cfRule type="expression" dxfId="1351" priority="645">
      <formula>L69=FALSE</formula>
    </cfRule>
    <cfRule type="expression" dxfId="1350" priority="643">
      <formula>AND(L69,I69="")</formula>
    </cfRule>
    <cfRule type="expression" dxfId="1349" priority="642">
      <formula>L69=FALSE</formula>
    </cfRule>
    <cfRule type="expression" dxfId="1348" priority="646">
      <formula>AND(L69,I69="")</formula>
    </cfRule>
  </conditionalFormatting>
  <conditionalFormatting sqref="I71">
    <cfRule type="expression" dxfId="1347" priority="640">
      <formula>AND(L71,I71="")</formula>
    </cfRule>
    <cfRule type="expression" dxfId="1346" priority="639">
      <formula>L71=FALSE</formula>
    </cfRule>
    <cfRule type="expression" dxfId="1345" priority="636">
      <formula>AND(L71,I71="")</formula>
    </cfRule>
    <cfRule type="expression" dxfId="1344" priority="635">
      <formula>L71=FALSE</formula>
    </cfRule>
    <cfRule type="expression" dxfId="1343" priority="633">
      <formula>AND(L71,I71="")</formula>
    </cfRule>
    <cfRule type="expression" dxfId="1342" priority="632">
      <formula>L71=FALSE</formula>
    </cfRule>
  </conditionalFormatting>
  <conditionalFormatting sqref="I73">
    <cfRule type="expression" dxfId="1341" priority="630">
      <formula>AND(L73,I73="")</formula>
    </cfRule>
    <cfRule type="expression" dxfId="1340" priority="629">
      <formula>L73=FALSE</formula>
    </cfRule>
    <cfRule type="expression" dxfId="1339" priority="626">
      <formula>AND(L73,I73="")</formula>
    </cfRule>
    <cfRule type="expression" dxfId="1338" priority="623">
      <formula>AND(L73,I73="")</formula>
    </cfRule>
    <cfRule type="expression" dxfId="1337" priority="622">
      <formula>L73=FALSE</formula>
    </cfRule>
    <cfRule type="expression" dxfId="1336" priority="625">
      <formula>L73=FALSE</formula>
    </cfRule>
  </conditionalFormatting>
  <conditionalFormatting sqref="I75">
    <cfRule type="expression" dxfId="1335" priority="597">
      <formula>AND(L75,I75="")</formula>
    </cfRule>
    <cfRule type="expression" dxfId="1334" priority="596">
      <formula>L75=FALSE</formula>
    </cfRule>
    <cfRule type="expression" dxfId="1333" priority="593">
      <formula>AND(L75,I75="")</formula>
    </cfRule>
    <cfRule type="expression" dxfId="1332" priority="592">
      <formula>L75=FALSE</formula>
    </cfRule>
    <cfRule type="expression" dxfId="1331" priority="590">
      <formula>AND(L75,I75="")</formula>
    </cfRule>
    <cfRule type="expression" dxfId="1330" priority="589">
      <formula>L75=FALSE</formula>
    </cfRule>
  </conditionalFormatting>
  <conditionalFormatting sqref="I77">
    <cfRule type="expression" dxfId="1329" priority="587">
      <formula>AND(L77,I77="")</formula>
    </cfRule>
    <cfRule type="expression" dxfId="1328" priority="586">
      <formula>L77=FALSE</formula>
    </cfRule>
    <cfRule type="expression" dxfId="1327" priority="583">
      <formula>AND(L77,I77="")</formula>
    </cfRule>
    <cfRule type="expression" dxfId="1326" priority="582">
      <formula>L77=FALSE</formula>
    </cfRule>
    <cfRule type="expression" dxfId="1325" priority="580">
      <formula>AND(L77,I77="")</formula>
    </cfRule>
    <cfRule type="expression" dxfId="1324" priority="579">
      <formula>L77=FALSE</formula>
    </cfRule>
  </conditionalFormatting>
  <conditionalFormatting sqref="I79">
    <cfRule type="expression" dxfId="1323" priority="577">
      <formula>AND(L79,I79="")</formula>
    </cfRule>
    <cfRule type="expression" dxfId="1322" priority="576">
      <formula>L79=FALSE</formula>
    </cfRule>
    <cfRule type="expression" dxfId="1321" priority="573">
      <formula>AND(L79,I79="")</formula>
    </cfRule>
    <cfRule type="expression" dxfId="1320" priority="572">
      <formula>L79=FALSE</formula>
    </cfRule>
    <cfRule type="expression" dxfId="1319" priority="569">
      <formula>L79=FALSE</formula>
    </cfRule>
    <cfRule type="expression" dxfId="1318" priority="570">
      <formula>AND(L79,I79="")</formula>
    </cfRule>
  </conditionalFormatting>
  <conditionalFormatting sqref="I81">
    <cfRule type="expression" dxfId="1317" priority="1754">
      <formula>L81=FALSE</formula>
    </cfRule>
    <cfRule type="expression" dxfId="1316" priority="1755">
      <formula>AND(L81,I81="")</formula>
    </cfRule>
  </conditionalFormatting>
  <conditionalFormatting sqref="I83">
    <cfRule type="expression" dxfId="1315" priority="1748">
      <formula>L83=FALSE</formula>
    </cfRule>
    <cfRule type="expression" dxfId="1314" priority="1749">
      <formula>AND(L83,I83="")</formula>
    </cfRule>
  </conditionalFormatting>
  <conditionalFormatting sqref="I85">
    <cfRule type="expression" dxfId="1313" priority="1742">
      <formula>L85=FALSE</formula>
    </cfRule>
    <cfRule type="expression" dxfId="1312" priority="1743">
      <formula>AND(L85,I85="")</formula>
    </cfRule>
  </conditionalFormatting>
  <conditionalFormatting sqref="I87">
    <cfRule type="expression" dxfId="1311" priority="1778">
      <formula>L87=FALSE</formula>
    </cfRule>
    <cfRule type="expression" dxfId="1310" priority="1779">
      <formula>AND(L87,I87="")</formula>
    </cfRule>
  </conditionalFormatting>
  <conditionalFormatting sqref="I92">
    <cfRule type="expression" dxfId="1309" priority="1836">
      <formula>L92=FALSE</formula>
    </cfRule>
    <cfRule type="expression" dxfId="1308" priority="1842">
      <formula>L92=FALSE</formula>
    </cfRule>
    <cfRule type="expression" dxfId="1307" priority="1843">
      <formula>AND(L92,I92="")</formula>
    </cfRule>
    <cfRule type="expression" dxfId="1306" priority="1837">
      <formula>AND(L92,I92="")</formula>
    </cfRule>
    <cfRule type="expression" dxfId="1305" priority="1831">
      <formula>L92=FALSE</formula>
    </cfRule>
    <cfRule type="expression" dxfId="1304" priority="1832">
      <formula>AND(L92,I92="")</formula>
    </cfRule>
  </conditionalFormatting>
  <conditionalFormatting sqref="I94">
    <cfRule type="expression" dxfId="1303" priority="1827">
      <formula>AND(L94,I94="")</formula>
    </cfRule>
    <cfRule type="expression" dxfId="1302" priority="1826">
      <formula>L94=FALSE</formula>
    </cfRule>
  </conditionalFormatting>
  <conditionalFormatting sqref="I96">
    <cfRule type="expression" dxfId="1301" priority="1820">
      <formula>L96=FALSE</formula>
    </cfRule>
    <cfRule type="expression" dxfId="1300" priority="1821">
      <formula>AND(L96,I96="")</formula>
    </cfRule>
  </conditionalFormatting>
  <conditionalFormatting sqref="I98">
    <cfRule type="expression" dxfId="1299" priority="1815">
      <formula>AND(L98,I98="")</formula>
    </cfRule>
    <cfRule type="expression" dxfId="1298" priority="1814">
      <formula>L98=FALSE</formula>
    </cfRule>
  </conditionalFormatting>
  <conditionalFormatting sqref="I100">
    <cfRule type="expression" dxfId="1297" priority="545">
      <formula>AND(L100,I100="")</formula>
    </cfRule>
    <cfRule type="expression" dxfId="1296" priority="544">
      <formula>L100=FALSE</formula>
    </cfRule>
  </conditionalFormatting>
  <conditionalFormatting sqref="I102">
    <cfRule type="expression" dxfId="1295" priority="541">
      <formula>L102=FALSE</formula>
    </cfRule>
    <cfRule type="expression" dxfId="1294" priority="542">
      <formula>AND(L102,I102="")</formula>
    </cfRule>
  </conditionalFormatting>
  <conditionalFormatting sqref="I104">
    <cfRule type="expression" dxfId="1293" priority="497">
      <formula>L104=FALSE</formula>
    </cfRule>
    <cfRule type="expression" dxfId="1292" priority="498">
      <formula>AND(L104,I104="")</formula>
    </cfRule>
  </conditionalFormatting>
  <conditionalFormatting sqref="I106">
    <cfRule type="expression" dxfId="1291" priority="494">
      <formula>L106=FALSE</formula>
    </cfRule>
    <cfRule type="expression" dxfId="1290" priority="495">
      <formula>AND(L106,I106="")</formula>
    </cfRule>
  </conditionalFormatting>
  <conditionalFormatting sqref="I108">
    <cfRule type="expression" dxfId="1289" priority="538">
      <formula>L108=FALSE</formula>
    </cfRule>
    <cfRule type="expression" dxfId="1288" priority="539">
      <formula>AND(L108,I108="")</formula>
    </cfRule>
  </conditionalFormatting>
  <conditionalFormatting sqref="I110">
    <cfRule type="expression" dxfId="1287" priority="465">
      <formula>L110=FALSE</formula>
    </cfRule>
    <cfRule type="expression" dxfId="1286" priority="466">
      <formula>AND(L110,I110="")</formula>
    </cfRule>
  </conditionalFormatting>
  <conditionalFormatting sqref="I112">
    <cfRule type="expression" dxfId="1285" priority="1808">
      <formula>L112=FALSE</formula>
    </cfRule>
    <cfRule type="expression" dxfId="1284" priority="1809">
      <formula>AND(L112,I112="")</formula>
    </cfRule>
  </conditionalFormatting>
  <conditionalFormatting sqref="I117">
    <cfRule type="expression" dxfId="1283" priority="2004">
      <formula>AND(L117,I117="")</formula>
    </cfRule>
    <cfRule type="expression" dxfId="1282" priority="2003">
      <formula>L117=FALSE</formula>
    </cfRule>
    <cfRule type="expression" dxfId="1281" priority="1916">
      <formula>L117=FALSE</formula>
    </cfRule>
    <cfRule type="expression" dxfId="1280" priority="1912">
      <formula>AND(L117,I117="")</formula>
    </cfRule>
    <cfRule type="expression" dxfId="1279" priority="1911">
      <formula>L117=FALSE</formula>
    </cfRule>
    <cfRule type="expression" dxfId="1278" priority="1917">
      <formula>AND(L117,I117="")</formula>
    </cfRule>
  </conditionalFormatting>
  <conditionalFormatting sqref="I119">
    <cfRule type="expression" dxfId="1277" priority="1922">
      <formula>AND(L119,I119="")</formula>
    </cfRule>
    <cfRule type="expression" dxfId="1276" priority="1921">
      <formula>L119=FALSE</formula>
    </cfRule>
    <cfRule type="expression" dxfId="1275" priority="2001">
      <formula>L119=FALSE</formula>
    </cfRule>
    <cfRule type="expression" dxfId="1274" priority="2002">
      <formula>AND(L119,I119="")</formula>
    </cfRule>
  </conditionalFormatting>
  <conditionalFormatting sqref="I121">
    <cfRule type="expression" dxfId="1273" priority="1999">
      <formula>L121=FALSE</formula>
    </cfRule>
    <cfRule type="expression" dxfId="1272" priority="2000">
      <formula>AND(L121,I121="")</formula>
    </cfRule>
  </conditionalFormatting>
  <conditionalFormatting sqref="I123">
    <cfRule type="expression" dxfId="1271" priority="1997">
      <formula>L123=FALSE</formula>
    </cfRule>
    <cfRule type="expression" dxfId="1270" priority="1927">
      <formula>AND(L123,I123="")</formula>
    </cfRule>
    <cfRule type="expression" dxfId="1269" priority="1926">
      <formula>L123=FALSE</formula>
    </cfRule>
    <cfRule type="expression" dxfId="1268" priority="1998">
      <formula>AND(L123,I123="")</formula>
    </cfRule>
  </conditionalFormatting>
  <conditionalFormatting sqref="I125">
    <cfRule type="expression" dxfId="1267" priority="1995">
      <formula>L125=FALSE</formula>
    </cfRule>
    <cfRule type="expression" dxfId="1266" priority="1996">
      <formula>AND(L125,I125="")</formula>
    </cfRule>
  </conditionalFormatting>
  <conditionalFormatting sqref="I130">
    <cfRule type="expression" dxfId="1265" priority="1895">
      <formula>L130=FALSE</formula>
    </cfRule>
    <cfRule type="expression" dxfId="1264" priority="1896">
      <formula>AND(L130,I130="")</formula>
    </cfRule>
    <cfRule type="expression" dxfId="1263" priority="1900">
      <formula>L130=FALSE</formula>
    </cfRule>
    <cfRule type="expression" dxfId="1262" priority="1901">
      <formula>AND(L130,I130="")</formula>
    </cfRule>
    <cfRule type="expression" dxfId="1261" priority="1906">
      <formula>L130=FALSE</formula>
    </cfRule>
    <cfRule type="expression" dxfId="1260" priority="1907">
      <formula>AND(L130,I130="")</formula>
    </cfRule>
  </conditionalFormatting>
  <conditionalFormatting sqref="I132">
    <cfRule type="expression" dxfId="1259" priority="398">
      <formula>AND(L132,I132="")</formula>
    </cfRule>
    <cfRule type="expression" dxfId="1258" priority="397">
      <formula>L132=FALSE</formula>
    </cfRule>
  </conditionalFormatting>
  <conditionalFormatting sqref="I134">
    <cfRule type="expression" dxfId="1257" priority="415">
      <formula>AND(L134,I134="")</formula>
    </cfRule>
    <cfRule type="expression" dxfId="1256" priority="414">
      <formula>L134=FALSE</formula>
    </cfRule>
  </conditionalFormatting>
  <conditionalFormatting sqref="I136">
    <cfRule type="expression" dxfId="1255" priority="1888">
      <formula>AND(L136,I136="")</formula>
    </cfRule>
    <cfRule type="expression" dxfId="1254" priority="1887">
      <formula>L136=FALSE</formula>
    </cfRule>
  </conditionalFormatting>
  <conditionalFormatting sqref="I138">
    <cfRule type="expression" dxfId="1253" priority="1885">
      <formula>L138=FALSE</formula>
    </cfRule>
    <cfRule type="expression" dxfId="1252" priority="1879">
      <formula>L138=FALSE</formula>
    </cfRule>
    <cfRule type="expression" dxfId="1251" priority="1880">
      <formula>AND(L138,I138="")</formula>
    </cfRule>
    <cfRule type="expression" dxfId="1250" priority="1886">
      <formula>AND(L138,I138="")</formula>
    </cfRule>
  </conditionalFormatting>
  <conditionalFormatting sqref="I143">
    <cfRule type="expression" dxfId="1249" priority="1868">
      <formula>L143=FALSE</formula>
    </cfRule>
    <cfRule type="expression" dxfId="1248" priority="1864">
      <formula>AND(L143,I143="")</formula>
    </cfRule>
    <cfRule type="expression" dxfId="1247" priority="1863">
      <formula>L143=FALSE</formula>
    </cfRule>
    <cfRule type="expression" dxfId="1246" priority="1875">
      <formula>AND(L143,I143="")</formula>
    </cfRule>
    <cfRule type="expression" dxfId="1245" priority="1869">
      <formula>AND(L143,I143="")</formula>
    </cfRule>
    <cfRule type="expression" dxfId="1244" priority="1874">
      <formula>L143=FALSE</formula>
    </cfRule>
  </conditionalFormatting>
  <conditionalFormatting sqref="I145">
    <cfRule type="expression" dxfId="1243" priority="1856">
      <formula>AND(L145,I145="")</formula>
    </cfRule>
    <cfRule type="expression" dxfId="1242" priority="1855">
      <formula>L145=FALSE</formula>
    </cfRule>
  </conditionalFormatting>
  <conditionalFormatting sqref="I147">
    <cfRule type="expression" dxfId="1241" priority="1847">
      <formula>L147=FALSE</formula>
    </cfRule>
    <cfRule type="expression" dxfId="1240" priority="1848">
      <formula>AND(L147,I147="")</formula>
    </cfRule>
    <cfRule type="expression" dxfId="1239" priority="1853">
      <formula>L147=FALSE</formula>
    </cfRule>
    <cfRule type="expression" dxfId="1238" priority="1854">
      <formula>AND(L147,I147="")</formula>
    </cfRule>
  </conditionalFormatting>
  <conditionalFormatting sqref="I152">
    <cfRule type="expression" dxfId="1237" priority="1511">
      <formula>L152=FALSE</formula>
    </cfRule>
    <cfRule type="expression" dxfId="1236" priority="1512">
      <formula>AND(L152,I152="")</formula>
    </cfRule>
    <cfRule type="expression" dxfId="1235" priority="1516">
      <formula>L152=FALSE</formula>
    </cfRule>
    <cfRule type="expression" dxfId="1234" priority="1517">
      <formula>AND(L152,I152="")</formula>
    </cfRule>
    <cfRule type="expression" dxfId="1233" priority="1522">
      <formula>L152=FALSE</formula>
    </cfRule>
    <cfRule type="expression" dxfId="1232" priority="1523">
      <formula>AND(L152,I152="")</formula>
    </cfRule>
  </conditionalFormatting>
  <conditionalFormatting sqref="I154">
    <cfRule type="expression" dxfId="1231" priority="1489">
      <formula>L154=FALSE</formula>
    </cfRule>
    <cfRule type="expression" dxfId="1230" priority="1490">
      <formula>AND(L154,I154="")</formula>
    </cfRule>
    <cfRule type="expression" dxfId="1229" priority="1484">
      <formula>AND(L154,I154="")</formula>
    </cfRule>
    <cfRule type="expression" dxfId="1228" priority="1483">
      <formula>L154=FALSE</formula>
    </cfRule>
    <cfRule type="expression" dxfId="1227" priority="1479">
      <formula>AND(L154,I154="")</formula>
    </cfRule>
    <cfRule type="expression" dxfId="1226" priority="1478">
      <formula>L154=FALSE</formula>
    </cfRule>
  </conditionalFormatting>
  <conditionalFormatting sqref="I156">
    <cfRule type="expression" dxfId="1225" priority="1473">
      <formula>L156=FALSE</formula>
    </cfRule>
    <cfRule type="expression" dxfId="1224" priority="1467">
      <formula>L156=FALSE</formula>
    </cfRule>
    <cfRule type="expression" dxfId="1223" priority="1462">
      <formula>L156=FALSE</formula>
    </cfRule>
    <cfRule type="expression" dxfId="1222" priority="1463">
      <formula>AND(L156,I156="")</formula>
    </cfRule>
    <cfRule type="expression" dxfId="1221" priority="1474">
      <formula>AND(L156,I156="")</formula>
    </cfRule>
    <cfRule type="expression" dxfId="1220" priority="1468">
      <formula>AND(L156,I156="")</formula>
    </cfRule>
  </conditionalFormatting>
  <conditionalFormatting sqref="I158">
    <cfRule type="expression" dxfId="1219" priority="1419">
      <formula>L158=FALSE</formula>
    </cfRule>
    <cfRule type="expression" dxfId="1218" priority="1420">
      <formula>AND(L158,I158="")</formula>
    </cfRule>
    <cfRule type="expression" dxfId="1217" priority="1424">
      <formula>L158=FALSE</formula>
    </cfRule>
    <cfRule type="expression" dxfId="1216" priority="1425">
      <formula>AND(L158,I158="")</formula>
    </cfRule>
    <cfRule type="expression" dxfId="1215" priority="1430">
      <formula>L158=FALSE</formula>
    </cfRule>
    <cfRule type="expression" dxfId="1214" priority="1431">
      <formula>AND(L158,I158="")</formula>
    </cfRule>
  </conditionalFormatting>
  <conditionalFormatting sqref="I160">
    <cfRule type="expression" dxfId="1213" priority="1390">
      <formula>L160=FALSE</formula>
    </cfRule>
    <cfRule type="expression" dxfId="1212" priority="1391">
      <formula>AND(L160,I160="")</formula>
    </cfRule>
    <cfRule type="expression" dxfId="1211" priority="1396">
      <formula>L160=FALSE</formula>
    </cfRule>
    <cfRule type="expression" dxfId="1210" priority="1397">
      <formula>AND(L160,I160="")</formula>
    </cfRule>
    <cfRule type="expression" dxfId="1209" priority="1386">
      <formula>AND(L160,I160="")</formula>
    </cfRule>
    <cfRule type="expression" dxfId="1208" priority="1385">
      <formula>L160=FALSE</formula>
    </cfRule>
  </conditionalFormatting>
  <conditionalFormatting sqref="I162">
    <cfRule type="expression" dxfId="1207" priority="1413">
      <formula>L162=FALSE</formula>
    </cfRule>
    <cfRule type="expression" dxfId="1206" priority="1408">
      <formula>AND(L162,I162="")</formula>
    </cfRule>
    <cfRule type="expression" dxfId="1205" priority="1407">
      <formula>L162=FALSE</formula>
    </cfRule>
    <cfRule type="expression" dxfId="1204" priority="1403">
      <formula>AND(L162,I162="")</formula>
    </cfRule>
    <cfRule type="expression" dxfId="1203" priority="1402">
      <formula>L162=FALSE</formula>
    </cfRule>
    <cfRule type="expression" dxfId="1202" priority="1414">
      <formula>AND(L162,I162="")</formula>
    </cfRule>
  </conditionalFormatting>
  <conditionalFormatting sqref="I164">
    <cfRule type="expression" dxfId="1201" priority="1379">
      <formula>L164=FALSE</formula>
    </cfRule>
    <cfRule type="expression" dxfId="1200" priority="1374">
      <formula>AND(L164,I164="")</formula>
    </cfRule>
    <cfRule type="expression" dxfId="1199" priority="1373">
      <formula>L164=FALSE</formula>
    </cfRule>
    <cfRule type="expression" dxfId="1198" priority="1369">
      <formula>AND(L164,I164="")</formula>
    </cfRule>
    <cfRule type="expression" dxfId="1197" priority="1368">
      <formula>L164=FALSE</formula>
    </cfRule>
    <cfRule type="expression" dxfId="1196" priority="1380">
      <formula>AND(L164,I164="")</formula>
    </cfRule>
  </conditionalFormatting>
  <conditionalFormatting sqref="I169">
    <cfRule type="expression" dxfId="1195" priority="1340">
      <formula>AND(L169,I169="")</formula>
    </cfRule>
    <cfRule type="expression" dxfId="1194" priority="1344">
      <formula>L169=FALSE</formula>
    </cfRule>
    <cfRule type="expression" dxfId="1193" priority="1345">
      <formula>AND(L169,I169="")</formula>
    </cfRule>
    <cfRule type="expression" dxfId="1192" priority="1350">
      <formula>L169=FALSE</formula>
    </cfRule>
    <cfRule type="expression" dxfId="1191" priority="1351">
      <formula>AND(L169,I169="")</formula>
    </cfRule>
    <cfRule type="expression" dxfId="1190" priority="1339">
      <formula>L169=FALSE</formula>
    </cfRule>
  </conditionalFormatting>
  <conditionalFormatting sqref="I171">
    <cfRule type="expression" dxfId="1189" priority="339">
      <formula>AND(L171,I171="")</formula>
    </cfRule>
    <cfRule type="expression" dxfId="1188" priority="338">
      <formula>L171=FALSE</formula>
    </cfRule>
  </conditionalFormatting>
  <conditionalFormatting sqref="I173">
    <cfRule type="expression" dxfId="1187" priority="356">
      <formula>AND(L173,I173="")</formula>
    </cfRule>
    <cfRule type="expression" dxfId="1186" priority="355">
      <formula>L173=FALSE</formula>
    </cfRule>
  </conditionalFormatting>
  <conditionalFormatting sqref="I175">
    <cfRule type="expression" dxfId="1185" priority="373">
      <formula>AND(L175,I175="")</formula>
    </cfRule>
    <cfRule type="expression" dxfId="1184" priority="372">
      <formula>L175=FALSE</formula>
    </cfRule>
  </conditionalFormatting>
  <conditionalFormatting sqref="I177">
    <cfRule type="expression" dxfId="1183" priority="1358">
      <formula>AND(L177,I177="")</formula>
    </cfRule>
    <cfRule type="expression" dxfId="1182" priority="1357">
      <formula>L177=FALSE</formula>
    </cfRule>
  </conditionalFormatting>
  <pageMargins left="0.39370078740157483" right="0.19685039370078741" top="0.39370078740157483" bottom="0.47244094488188981" header="0.31496062992125984" footer="0.31496062992125984"/>
  <pageSetup paperSize="9" scale="84" fitToHeight="0" orientation="portrait" r:id="rId1"/>
  <headerFooter scaleWithDoc="0">
    <oddFooter>&amp;L&amp;8©  VHF Bayern - Stand Januar 2024&amp;R&amp;P</oddFooter>
  </headerFooter>
  <rowBreaks count="7" manualBreakCount="7">
    <brk id="30" max="11" man="1"/>
    <brk id="53" max="11" man="1"/>
    <brk id="90" max="11" man="1"/>
    <brk id="115" max="11" man="1"/>
    <brk id="128" max="11" man="1"/>
    <brk id="150" max="11" man="1"/>
    <brk id="167" max="11" man="1"/>
  </rowBreaks>
  <ignoredErrors>
    <ignoredError sqref="C79"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54274" r:id="rId4" name="Kontrollkästchen 2">
              <controlPr defaultSize="0" autoFill="0" autoLine="0" autoPict="0" altText="">
                <anchor moveWithCells="1">
                  <from>
                    <xdr:col>1</xdr:col>
                    <xdr:colOff>0</xdr:colOff>
                    <xdr:row>16</xdr:row>
                    <xdr:rowOff>0</xdr:rowOff>
                  </from>
                  <to>
                    <xdr:col>2</xdr:col>
                    <xdr:colOff>0</xdr:colOff>
                    <xdr:row>17</xdr:row>
                    <xdr:rowOff>0</xdr:rowOff>
                  </to>
                </anchor>
              </controlPr>
            </control>
          </mc:Choice>
        </mc:AlternateContent>
        <mc:AlternateContent xmlns:mc="http://schemas.openxmlformats.org/markup-compatibility/2006">
          <mc:Choice Requires="x14">
            <control shapeId="69870" r:id="rId5" name="Kontrollkästchen 2">
              <controlPr defaultSize="0" autoFill="0" autoLine="0" autoPict="0" altText="">
                <anchor moveWithCells="1">
                  <from>
                    <xdr:col>1</xdr:col>
                    <xdr:colOff>0</xdr:colOff>
                    <xdr:row>14</xdr:row>
                    <xdr:rowOff>0</xdr:rowOff>
                  </from>
                  <to>
                    <xdr:col>2</xdr:col>
                    <xdr:colOff>0</xdr:colOff>
                    <xdr:row>15</xdr:row>
                    <xdr:rowOff>0</xdr:rowOff>
                  </to>
                </anchor>
              </controlPr>
            </control>
          </mc:Choice>
        </mc:AlternateContent>
        <mc:AlternateContent xmlns:mc="http://schemas.openxmlformats.org/markup-compatibility/2006">
          <mc:Choice Requires="x14">
            <control shapeId="69871" r:id="rId6" name="Kontrollkästchen 2">
              <controlPr defaultSize="0" autoFill="0" autoLine="0" autoPict="0" altText="">
                <anchor moveWithCells="1">
                  <from>
                    <xdr:col>1</xdr:col>
                    <xdr:colOff>0</xdr:colOff>
                    <xdr:row>18</xdr:row>
                    <xdr:rowOff>0</xdr:rowOff>
                  </from>
                  <to>
                    <xdr:col>2</xdr:col>
                    <xdr:colOff>0</xdr:colOff>
                    <xdr:row>19</xdr:row>
                    <xdr:rowOff>0</xdr:rowOff>
                  </to>
                </anchor>
              </controlPr>
            </control>
          </mc:Choice>
        </mc:AlternateContent>
        <mc:AlternateContent xmlns:mc="http://schemas.openxmlformats.org/markup-compatibility/2006">
          <mc:Choice Requires="x14">
            <control shapeId="69872" r:id="rId7" name="Kontrollkästchen 2">
              <controlPr defaultSize="0" autoFill="0" autoLine="0" autoPict="0" altText="">
                <anchor moveWithCells="1">
                  <from>
                    <xdr:col>1</xdr:col>
                    <xdr:colOff>0</xdr:colOff>
                    <xdr:row>20</xdr:row>
                    <xdr:rowOff>0</xdr:rowOff>
                  </from>
                  <to>
                    <xdr:col>2</xdr:col>
                    <xdr:colOff>0</xdr:colOff>
                    <xdr:row>21</xdr:row>
                    <xdr:rowOff>0</xdr:rowOff>
                  </to>
                </anchor>
              </controlPr>
            </control>
          </mc:Choice>
        </mc:AlternateContent>
        <mc:AlternateContent xmlns:mc="http://schemas.openxmlformats.org/markup-compatibility/2006">
          <mc:Choice Requires="x14">
            <control shapeId="69873" r:id="rId8" name="Kontrollkästchen 2">
              <controlPr defaultSize="0" autoFill="0" autoLine="0" autoPict="0" altText="">
                <anchor moveWithCells="1">
                  <from>
                    <xdr:col>1</xdr:col>
                    <xdr:colOff>0</xdr:colOff>
                    <xdr:row>26</xdr:row>
                    <xdr:rowOff>0</xdr:rowOff>
                  </from>
                  <to>
                    <xdr:col>2</xdr:col>
                    <xdr:colOff>0</xdr:colOff>
                    <xdr:row>27</xdr:row>
                    <xdr:rowOff>0</xdr:rowOff>
                  </to>
                </anchor>
              </controlPr>
            </control>
          </mc:Choice>
        </mc:AlternateContent>
        <mc:AlternateContent xmlns:mc="http://schemas.openxmlformats.org/markup-compatibility/2006">
          <mc:Choice Requires="x14">
            <control shapeId="69874" r:id="rId9" name="Kontrollkästchen 2">
              <controlPr defaultSize="0" autoFill="0" autoLine="0" autoPict="0" altText="">
                <anchor moveWithCells="1">
                  <from>
                    <xdr:col>1</xdr:col>
                    <xdr:colOff>0</xdr:colOff>
                    <xdr:row>31</xdr:row>
                    <xdr:rowOff>0</xdr:rowOff>
                  </from>
                  <to>
                    <xdr:col>2</xdr:col>
                    <xdr:colOff>0</xdr:colOff>
                    <xdr:row>32</xdr:row>
                    <xdr:rowOff>0</xdr:rowOff>
                  </to>
                </anchor>
              </controlPr>
            </control>
          </mc:Choice>
        </mc:AlternateContent>
        <mc:AlternateContent xmlns:mc="http://schemas.openxmlformats.org/markup-compatibility/2006">
          <mc:Choice Requires="x14">
            <control shapeId="69875" r:id="rId10" name="Kontrollkästchen 2">
              <controlPr defaultSize="0" autoFill="0" autoLine="0" autoPict="0" altText="">
                <anchor moveWithCells="1">
                  <from>
                    <xdr:col>1</xdr:col>
                    <xdr:colOff>0</xdr:colOff>
                    <xdr:row>33</xdr:row>
                    <xdr:rowOff>0</xdr:rowOff>
                  </from>
                  <to>
                    <xdr:col>2</xdr:col>
                    <xdr:colOff>0</xdr:colOff>
                    <xdr:row>34</xdr:row>
                    <xdr:rowOff>0</xdr:rowOff>
                  </to>
                </anchor>
              </controlPr>
            </control>
          </mc:Choice>
        </mc:AlternateContent>
        <mc:AlternateContent xmlns:mc="http://schemas.openxmlformats.org/markup-compatibility/2006">
          <mc:Choice Requires="x14">
            <control shapeId="69876" r:id="rId11" name="Kontrollkästchen 2">
              <controlPr defaultSize="0" autoFill="0" autoLine="0" autoPict="0" altText="">
                <anchor moveWithCells="1">
                  <from>
                    <xdr:col>1</xdr:col>
                    <xdr:colOff>0</xdr:colOff>
                    <xdr:row>35</xdr:row>
                    <xdr:rowOff>0</xdr:rowOff>
                  </from>
                  <to>
                    <xdr:col>2</xdr:col>
                    <xdr:colOff>0</xdr:colOff>
                    <xdr:row>36</xdr:row>
                    <xdr:rowOff>0</xdr:rowOff>
                  </to>
                </anchor>
              </controlPr>
            </control>
          </mc:Choice>
        </mc:AlternateContent>
        <mc:AlternateContent xmlns:mc="http://schemas.openxmlformats.org/markup-compatibility/2006">
          <mc:Choice Requires="x14">
            <control shapeId="69877" r:id="rId12" name="Kontrollkästchen 2">
              <controlPr defaultSize="0" autoFill="0" autoLine="0" autoPict="0" altText="">
                <anchor moveWithCells="1">
                  <from>
                    <xdr:col>1</xdr:col>
                    <xdr:colOff>0</xdr:colOff>
                    <xdr:row>37</xdr:row>
                    <xdr:rowOff>0</xdr:rowOff>
                  </from>
                  <to>
                    <xdr:col>2</xdr:col>
                    <xdr:colOff>0</xdr:colOff>
                    <xdr:row>38</xdr:row>
                    <xdr:rowOff>0</xdr:rowOff>
                  </to>
                </anchor>
              </controlPr>
            </control>
          </mc:Choice>
        </mc:AlternateContent>
        <mc:AlternateContent xmlns:mc="http://schemas.openxmlformats.org/markup-compatibility/2006">
          <mc:Choice Requires="x14">
            <control shapeId="69878" r:id="rId13" name="Kontrollkästchen 2">
              <controlPr defaultSize="0" autoFill="0" autoLine="0" autoPict="0" altText="">
                <anchor moveWithCells="1">
                  <from>
                    <xdr:col>1</xdr:col>
                    <xdr:colOff>0</xdr:colOff>
                    <xdr:row>39</xdr:row>
                    <xdr:rowOff>0</xdr:rowOff>
                  </from>
                  <to>
                    <xdr:col>2</xdr:col>
                    <xdr:colOff>0</xdr:colOff>
                    <xdr:row>40</xdr:row>
                    <xdr:rowOff>0</xdr:rowOff>
                  </to>
                </anchor>
              </controlPr>
            </control>
          </mc:Choice>
        </mc:AlternateContent>
        <mc:AlternateContent xmlns:mc="http://schemas.openxmlformats.org/markup-compatibility/2006">
          <mc:Choice Requires="x14">
            <control shapeId="69879" r:id="rId14" name="Kontrollkästchen 2">
              <controlPr defaultSize="0" autoFill="0" autoLine="0" autoPict="0" altText="">
                <anchor moveWithCells="1">
                  <from>
                    <xdr:col>1</xdr:col>
                    <xdr:colOff>0</xdr:colOff>
                    <xdr:row>41</xdr:row>
                    <xdr:rowOff>0</xdr:rowOff>
                  </from>
                  <to>
                    <xdr:col>2</xdr:col>
                    <xdr:colOff>0</xdr:colOff>
                    <xdr:row>42</xdr:row>
                    <xdr:rowOff>0</xdr:rowOff>
                  </to>
                </anchor>
              </controlPr>
            </control>
          </mc:Choice>
        </mc:AlternateContent>
        <mc:AlternateContent xmlns:mc="http://schemas.openxmlformats.org/markup-compatibility/2006">
          <mc:Choice Requires="x14">
            <control shapeId="69880" r:id="rId15" name="Kontrollkästchen 2">
              <controlPr defaultSize="0" autoFill="0" autoLine="0" autoPict="0" altText="">
                <anchor moveWithCells="1">
                  <from>
                    <xdr:col>1</xdr:col>
                    <xdr:colOff>0</xdr:colOff>
                    <xdr:row>43</xdr:row>
                    <xdr:rowOff>0</xdr:rowOff>
                  </from>
                  <to>
                    <xdr:col>2</xdr:col>
                    <xdr:colOff>0</xdr:colOff>
                    <xdr:row>44</xdr:row>
                    <xdr:rowOff>0</xdr:rowOff>
                  </to>
                </anchor>
              </controlPr>
            </control>
          </mc:Choice>
        </mc:AlternateContent>
        <mc:AlternateContent xmlns:mc="http://schemas.openxmlformats.org/markup-compatibility/2006">
          <mc:Choice Requires="x14">
            <control shapeId="69881" r:id="rId16" name="Kontrollkästchen 2">
              <controlPr defaultSize="0" autoFill="0" autoLine="0" autoPict="0" altText="">
                <anchor moveWithCells="1">
                  <from>
                    <xdr:col>1</xdr:col>
                    <xdr:colOff>0</xdr:colOff>
                    <xdr:row>45</xdr:row>
                    <xdr:rowOff>0</xdr:rowOff>
                  </from>
                  <to>
                    <xdr:col>2</xdr:col>
                    <xdr:colOff>0</xdr:colOff>
                    <xdr:row>46</xdr:row>
                    <xdr:rowOff>0</xdr:rowOff>
                  </to>
                </anchor>
              </controlPr>
            </control>
          </mc:Choice>
        </mc:AlternateContent>
        <mc:AlternateContent xmlns:mc="http://schemas.openxmlformats.org/markup-compatibility/2006">
          <mc:Choice Requires="x14">
            <control shapeId="69882" r:id="rId17" name="Kontrollkästchen 2">
              <controlPr defaultSize="0" autoFill="0" autoLine="0" autoPict="0" altText="">
                <anchor moveWithCells="1">
                  <from>
                    <xdr:col>1</xdr:col>
                    <xdr:colOff>0</xdr:colOff>
                    <xdr:row>47</xdr:row>
                    <xdr:rowOff>0</xdr:rowOff>
                  </from>
                  <to>
                    <xdr:col>2</xdr:col>
                    <xdr:colOff>0</xdr:colOff>
                    <xdr:row>48</xdr:row>
                    <xdr:rowOff>0</xdr:rowOff>
                  </to>
                </anchor>
              </controlPr>
            </control>
          </mc:Choice>
        </mc:AlternateContent>
        <mc:AlternateContent xmlns:mc="http://schemas.openxmlformats.org/markup-compatibility/2006">
          <mc:Choice Requires="x14">
            <control shapeId="69883" r:id="rId18" name="Kontrollkästchen 2">
              <controlPr defaultSize="0" autoFill="0" autoLine="0" autoPict="0" altText="">
                <anchor moveWithCells="1">
                  <from>
                    <xdr:col>1</xdr:col>
                    <xdr:colOff>0</xdr:colOff>
                    <xdr:row>49</xdr:row>
                    <xdr:rowOff>0</xdr:rowOff>
                  </from>
                  <to>
                    <xdr:col>2</xdr:col>
                    <xdr:colOff>0</xdr:colOff>
                    <xdr:row>50</xdr:row>
                    <xdr:rowOff>0</xdr:rowOff>
                  </to>
                </anchor>
              </controlPr>
            </control>
          </mc:Choice>
        </mc:AlternateContent>
        <mc:AlternateContent xmlns:mc="http://schemas.openxmlformats.org/markup-compatibility/2006">
          <mc:Choice Requires="x14">
            <control shapeId="69884" r:id="rId19" name="Kontrollkästchen 2">
              <controlPr defaultSize="0" autoFill="0" autoLine="0" autoPict="0" altText="">
                <anchor moveWithCells="1">
                  <from>
                    <xdr:col>1</xdr:col>
                    <xdr:colOff>0</xdr:colOff>
                    <xdr:row>54</xdr:row>
                    <xdr:rowOff>0</xdr:rowOff>
                  </from>
                  <to>
                    <xdr:col>2</xdr:col>
                    <xdr:colOff>0</xdr:colOff>
                    <xdr:row>55</xdr:row>
                    <xdr:rowOff>0</xdr:rowOff>
                  </to>
                </anchor>
              </controlPr>
            </control>
          </mc:Choice>
        </mc:AlternateContent>
        <mc:AlternateContent xmlns:mc="http://schemas.openxmlformats.org/markup-compatibility/2006">
          <mc:Choice Requires="x14">
            <control shapeId="69885" r:id="rId20" name="Check Box 1277">
              <controlPr defaultSize="0" autoFill="0" autoLine="0" autoPict="0" altText="">
                <anchor moveWithCells="1">
                  <from>
                    <xdr:col>1</xdr:col>
                    <xdr:colOff>0</xdr:colOff>
                    <xdr:row>56</xdr:row>
                    <xdr:rowOff>0</xdr:rowOff>
                  </from>
                  <to>
                    <xdr:col>2</xdr:col>
                    <xdr:colOff>0</xdr:colOff>
                    <xdr:row>57</xdr:row>
                    <xdr:rowOff>0</xdr:rowOff>
                  </to>
                </anchor>
              </controlPr>
            </control>
          </mc:Choice>
        </mc:AlternateContent>
        <mc:AlternateContent xmlns:mc="http://schemas.openxmlformats.org/markup-compatibility/2006">
          <mc:Choice Requires="x14">
            <control shapeId="69886" r:id="rId21" name="Check Box 1278">
              <controlPr defaultSize="0" autoFill="0" autoLine="0" autoPict="0" altText="">
                <anchor moveWithCells="1">
                  <from>
                    <xdr:col>1</xdr:col>
                    <xdr:colOff>0</xdr:colOff>
                    <xdr:row>58</xdr:row>
                    <xdr:rowOff>0</xdr:rowOff>
                  </from>
                  <to>
                    <xdr:col>2</xdr:col>
                    <xdr:colOff>0</xdr:colOff>
                    <xdr:row>59</xdr:row>
                    <xdr:rowOff>0</xdr:rowOff>
                  </to>
                </anchor>
              </controlPr>
            </control>
          </mc:Choice>
        </mc:AlternateContent>
        <mc:AlternateContent xmlns:mc="http://schemas.openxmlformats.org/markup-compatibility/2006">
          <mc:Choice Requires="x14">
            <control shapeId="69887" r:id="rId22" name="Check Box 1279">
              <controlPr defaultSize="0" autoFill="0" autoLine="0" autoPict="0" altText="">
                <anchor moveWithCells="1">
                  <from>
                    <xdr:col>1</xdr:col>
                    <xdr:colOff>0</xdr:colOff>
                    <xdr:row>60</xdr:row>
                    <xdr:rowOff>0</xdr:rowOff>
                  </from>
                  <to>
                    <xdr:col>2</xdr:col>
                    <xdr:colOff>0</xdr:colOff>
                    <xdr:row>61</xdr:row>
                    <xdr:rowOff>0</xdr:rowOff>
                  </to>
                </anchor>
              </controlPr>
            </control>
          </mc:Choice>
        </mc:AlternateContent>
        <mc:AlternateContent xmlns:mc="http://schemas.openxmlformats.org/markup-compatibility/2006">
          <mc:Choice Requires="x14">
            <control shapeId="69888" r:id="rId23" name="Check Box 1280">
              <controlPr defaultSize="0" autoFill="0" autoLine="0" autoPict="0" altText="">
                <anchor moveWithCells="1">
                  <from>
                    <xdr:col>1</xdr:col>
                    <xdr:colOff>0</xdr:colOff>
                    <xdr:row>80</xdr:row>
                    <xdr:rowOff>0</xdr:rowOff>
                  </from>
                  <to>
                    <xdr:col>2</xdr:col>
                    <xdr:colOff>0</xdr:colOff>
                    <xdr:row>81</xdr:row>
                    <xdr:rowOff>0</xdr:rowOff>
                  </to>
                </anchor>
              </controlPr>
            </control>
          </mc:Choice>
        </mc:AlternateContent>
        <mc:AlternateContent xmlns:mc="http://schemas.openxmlformats.org/markup-compatibility/2006">
          <mc:Choice Requires="x14">
            <control shapeId="69889" r:id="rId24" name="Check Box 1281">
              <controlPr defaultSize="0" autoFill="0" autoLine="0" autoPict="0" altText="">
                <anchor moveWithCells="1">
                  <from>
                    <xdr:col>1</xdr:col>
                    <xdr:colOff>0</xdr:colOff>
                    <xdr:row>82</xdr:row>
                    <xdr:rowOff>0</xdr:rowOff>
                  </from>
                  <to>
                    <xdr:col>2</xdr:col>
                    <xdr:colOff>0</xdr:colOff>
                    <xdr:row>83</xdr:row>
                    <xdr:rowOff>0</xdr:rowOff>
                  </to>
                </anchor>
              </controlPr>
            </control>
          </mc:Choice>
        </mc:AlternateContent>
        <mc:AlternateContent xmlns:mc="http://schemas.openxmlformats.org/markup-compatibility/2006">
          <mc:Choice Requires="x14">
            <control shapeId="69890" r:id="rId25" name="Check Box 1282">
              <controlPr defaultSize="0" autoFill="0" autoLine="0" autoPict="0" altText="">
                <anchor moveWithCells="1">
                  <from>
                    <xdr:col>1</xdr:col>
                    <xdr:colOff>0</xdr:colOff>
                    <xdr:row>84</xdr:row>
                    <xdr:rowOff>0</xdr:rowOff>
                  </from>
                  <to>
                    <xdr:col>2</xdr:col>
                    <xdr:colOff>0</xdr:colOff>
                    <xdr:row>85</xdr:row>
                    <xdr:rowOff>0</xdr:rowOff>
                  </to>
                </anchor>
              </controlPr>
            </control>
          </mc:Choice>
        </mc:AlternateContent>
        <mc:AlternateContent xmlns:mc="http://schemas.openxmlformats.org/markup-compatibility/2006">
          <mc:Choice Requires="x14">
            <control shapeId="69891" r:id="rId26" name="Check Box 1283">
              <controlPr defaultSize="0" autoFill="0" autoLine="0" autoPict="0" altText="">
                <anchor moveWithCells="1">
                  <from>
                    <xdr:col>1</xdr:col>
                    <xdr:colOff>0</xdr:colOff>
                    <xdr:row>86</xdr:row>
                    <xdr:rowOff>0</xdr:rowOff>
                  </from>
                  <to>
                    <xdr:col>2</xdr:col>
                    <xdr:colOff>0</xdr:colOff>
                    <xdr:row>87</xdr:row>
                    <xdr:rowOff>0</xdr:rowOff>
                  </to>
                </anchor>
              </controlPr>
            </control>
          </mc:Choice>
        </mc:AlternateContent>
        <mc:AlternateContent xmlns:mc="http://schemas.openxmlformats.org/markup-compatibility/2006">
          <mc:Choice Requires="x14">
            <control shapeId="69899" r:id="rId27" name="Check Box 1291">
              <controlPr defaultSize="0" autoFill="0" autoLine="0" autoPict="0" altText="">
                <anchor moveWithCells="1">
                  <from>
                    <xdr:col>1</xdr:col>
                    <xdr:colOff>0</xdr:colOff>
                    <xdr:row>91</xdr:row>
                    <xdr:rowOff>0</xdr:rowOff>
                  </from>
                  <to>
                    <xdr:col>2</xdr:col>
                    <xdr:colOff>0</xdr:colOff>
                    <xdr:row>92</xdr:row>
                    <xdr:rowOff>0</xdr:rowOff>
                  </to>
                </anchor>
              </controlPr>
            </control>
          </mc:Choice>
        </mc:AlternateContent>
        <mc:AlternateContent xmlns:mc="http://schemas.openxmlformats.org/markup-compatibility/2006">
          <mc:Choice Requires="x14">
            <control shapeId="69900" r:id="rId28" name="Check Box 1292">
              <controlPr defaultSize="0" autoFill="0" autoLine="0" autoPict="0" altText="">
                <anchor moveWithCells="1">
                  <from>
                    <xdr:col>1</xdr:col>
                    <xdr:colOff>0</xdr:colOff>
                    <xdr:row>93</xdr:row>
                    <xdr:rowOff>0</xdr:rowOff>
                  </from>
                  <to>
                    <xdr:col>2</xdr:col>
                    <xdr:colOff>0</xdr:colOff>
                    <xdr:row>94</xdr:row>
                    <xdr:rowOff>0</xdr:rowOff>
                  </to>
                </anchor>
              </controlPr>
            </control>
          </mc:Choice>
        </mc:AlternateContent>
        <mc:AlternateContent xmlns:mc="http://schemas.openxmlformats.org/markup-compatibility/2006">
          <mc:Choice Requires="x14">
            <control shapeId="69901" r:id="rId29" name="Check Box 1293">
              <controlPr defaultSize="0" autoFill="0" autoLine="0" autoPict="0" altText="">
                <anchor moveWithCells="1">
                  <from>
                    <xdr:col>1</xdr:col>
                    <xdr:colOff>0</xdr:colOff>
                    <xdr:row>95</xdr:row>
                    <xdr:rowOff>0</xdr:rowOff>
                  </from>
                  <to>
                    <xdr:col>2</xdr:col>
                    <xdr:colOff>0</xdr:colOff>
                    <xdr:row>96</xdr:row>
                    <xdr:rowOff>0</xdr:rowOff>
                  </to>
                </anchor>
              </controlPr>
            </control>
          </mc:Choice>
        </mc:AlternateContent>
        <mc:AlternateContent xmlns:mc="http://schemas.openxmlformats.org/markup-compatibility/2006">
          <mc:Choice Requires="x14">
            <control shapeId="69902" r:id="rId30" name="Check Box 1294">
              <controlPr defaultSize="0" autoFill="0" autoLine="0" autoPict="0" altText="">
                <anchor moveWithCells="1">
                  <from>
                    <xdr:col>1</xdr:col>
                    <xdr:colOff>0</xdr:colOff>
                    <xdr:row>97</xdr:row>
                    <xdr:rowOff>0</xdr:rowOff>
                  </from>
                  <to>
                    <xdr:col>2</xdr:col>
                    <xdr:colOff>0</xdr:colOff>
                    <xdr:row>98</xdr:row>
                    <xdr:rowOff>0</xdr:rowOff>
                  </to>
                </anchor>
              </controlPr>
            </control>
          </mc:Choice>
        </mc:AlternateContent>
        <mc:AlternateContent xmlns:mc="http://schemas.openxmlformats.org/markup-compatibility/2006">
          <mc:Choice Requires="x14">
            <control shapeId="69903" r:id="rId31" name="Check Box 1295">
              <controlPr defaultSize="0" autoFill="0" autoLine="0" autoPict="0" altText="">
                <anchor moveWithCells="1">
                  <from>
                    <xdr:col>1</xdr:col>
                    <xdr:colOff>0</xdr:colOff>
                    <xdr:row>111</xdr:row>
                    <xdr:rowOff>0</xdr:rowOff>
                  </from>
                  <to>
                    <xdr:col>2</xdr:col>
                    <xdr:colOff>0</xdr:colOff>
                    <xdr:row>112</xdr:row>
                    <xdr:rowOff>0</xdr:rowOff>
                  </to>
                </anchor>
              </controlPr>
            </control>
          </mc:Choice>
        </mc:AlternateContent>
        <mc:AlternateContent xmlns:mc="http://schemas.openxmlformats.org/markup-compatibility/2006">
          <mc:Choice Requires="x14">
            <control shapeId="69904" r:id="rId32" name="Check Box 1296">
              <controlPr defaultSize="0" autoFill="0" autoLine="0" autoPict="0" altText="">
                <anchor moveWithCells="1">
                  <from>
                    <xdr:col>1</xdr:col>
                    <xdr:colOff>0</xdr:colOff>
                    <xdr:row>116</xdr:row>
                    <xdr:rowOff>0</xdr:rowOff>
                  </from>
                  <to>
                    <xdr:col>2</xdr:col>
                    <xdr:colOff>0</xdr:colOff>
                    <xdr:row>117</xdr:row>
                    <xdr:rowOff>0</xdr:rowOff>
                  </to>
                </anchor>
              </controlPr>
            </control>
          </mc:Choice>
        </mc:AlternateContent>
        <mc:AlternateContent xmlns:mc="http://schemas.openxmlformats.org/markup-compatibility/2006">
          <mc:Choice Requires="x14">
            <control shapeId="69905" r:id="rId33" name="Check Box 1297">
              <controlPr defaultSize="0" autoFill="0" autoLine="0" autoPict="0" altText="">
                <anchor moveWithCells="1">
                  <from>
                    <xdr:col>1</xdr:col>
                    <xdr:colOff>0</xdr:colOff>
                    <xdr:row>118</xdr:row>
                    <xdr:rowOff>0</xdr:rowOff>
                  </from>
                  <to>
                    <xdr:col>2</xdr:col>
                    <xdr:colOff>0</xdr:colOff>
                    <xdr:row>119</xdr:row>
                    <xdr:rowOff>0</xdr:rowOff>
                  </to>
                </anchor>
              </controlPr>
            </control>
          </mc:Choice>
        </mc:AlternateContent>
        <mc:AlternateContent xmlns:mc="http://schemas.openxmlformats.org/markup-compatibility/2006">
          <mc:Choice Requires="x14">
            <control shapeId="69906" r:id="rId34" name="Check Box 1298">
              <controlPr defaultSize="0" autoFill="0" autoLine="0" autoPict="0" altText="">
                <anchor moveWithCells="1">
                  <from>
                    <xdr:col>1</xdr:col>
                    <xdr:colOff>0</xdr:colOff>
                    <xdr:row>120</xdr:row>
                    <xdr:rowOff>0</xdr:rowOff>
                  </from>
                  <to>
                    <xdr:col>2</xdr:col>
                    <xdr:colOff>0</xdr:colOff>
                    <xdr:row>121</xdr:row>
                    <xdr:rowOff>0</xdr:rowOff>
                  </to>
                </anchor>
              </controlPr>
            </control>
          </mc:Choice>
        </mc:AlternateContent>
        <mc:AlternateContent xmlns:mc="http://schemas.openxmlformats.org/markup-compatibility/2006">
          <mc:Choice Requires="x14">
            <control shapeId="69907" r:id="rId35" name="Check Box 1299">
              <controlPr defaultSize="0" autoFill="0" autoLine="0" autoPict="0" altText="">
                <anchor moveWithCells="1">
                  <from>
                    <xdr:col>1</xdr:col>
                    <xdr:colOff>0</xdr:colOff>
                    <xdr:row>122</xdr:row>
                    <xdr:rowOff>0</xdr:rowOff>
                  </from>
                  <to>
                    <xdr:col>2</xdr:col>
                    <xdr:colOff>0</xdr:colOff>
                    <xdr:row>123</xdr:row>
                    <xdr:rowOff>0</xdr:rowOff>
                  </to>
                </anchor>
              </controlPr>
            </control>
          </mc:Choice>
        </mc:AlternateContent>
        <mc:AlternateContent xmlns:mc="http://schemas.openxmlformats.org/markup-compatibility/2006">
          <mc:Choice Requires="x14">
            <control shapeId="69908" r:id="rId36" name="Check Box 1300">
              <controlPr defaultSize="0" autoFill="0" autoLine="0" autoPict="0" altText="">
                <anchor moveWithCells="1">
                  <from>
                    <xdr:col>1</xdr:col>
                    <xdr:colOff>0</xdr:colOff>
                    <xdr:row>124</xdr:row>
                    <xdr:rowOff>0</xdr:rowOff>
                  </from>
                  <to>
                    <xdr:col>2</xdr:col>
                    <xdr:colOff>0</xdr:colOff>
                    <xdr:row>125</xdr:row>
                    <xdr:rowOff>0</xdr:rowOff>
                  </to>
                </anchor>
              </controlPr>
            </control>
          </mc:Choice>
        </mc:AlternateContent>
        <mc:AlternateContent xmlns:mc="http://schemas.openxmlformats.org/markup-compatibility/2006">
          <mc:Choice Requires="x14">
            <control shapeId="69910" r:id="rId37" name="Check Box 1302">
              <controlPr defaultSize="0" autoFill="0" autoLine="0" autoPict="0" altText="">
                <anchor moveWithCells="1">
                  <from>
                    <xdr:col>1</xdr:col>
                    <xdr:colOff>0</xdr:colOff>
                    <xdr:row>129</xdr:row>
                    <xdr:rowOff>0</xdr:rowOff>
                  </from>
                  <to>
                    <xdr:col>2</xdr:col>
                    <xdr:colOff>0</xdr:colOff>
                    <xdr:row>130</xdr:row>
                    <xdr:rowOff>0</xdr:rowOff>
                  </to>
                </anchor>
              </controlPr>
            </control>
          </mc:Choice>
        </mc:AlternateContent>
        <mc:AlternateContent xmlns:mc="http://schemas.openxmlformats.org/markup-compatibility/2006">
          <mc:Choice Requires="x14">
            <control shapeId="69911" r:id="rId38" name="Check Box 1303">
              <controlPr defaultSize="0" autoFill="0" autoLine="0" autoPict="0" altText="">
                <anchor moveWithCells="1">
                  <from>
                    <xdr:col>1</xdr:col>
                    <xdr:colOff>0</xdr:colOff>
                    <xdr:row>135</xdr:row>
                    <xdr:rowOff>0</xdr:rowOff>
                  </from>
                  <to>
                    <xdr:col>2</xdr:col>
                    <xdr:colOff>0</xdr:colOff>
                    <xdr:row>136</xdr:row>
                    <xdr:rowOff>0</xdr:rowOff>
                  </to>
                </anchor>
              </controlPr>
            </control>
          </mc:Choice>
        </mc:AlternateContent>
        <mc:AlternateContent xmlns:mc="http://schemas.openxmlformats.org/markup-compatibility/2006">
          <mc:Choice Requires="x14">
            <control shapeId="69912" r:id="rId39" name="Check Box 1304">
              <controlPr defaultSize="0" autoFill="0" autoLine="0" autoPict="0" altText="">
                <anchor moveWithCells="1">
                  <from>
                    <xdr:col>1</xdr:col>
                    <xdr:colOff>0</xdr:colOff>
                    <xdr:row>137</xdr:row>
                    <xdr:rowOff>0</xdr:rowOff>
                  </from>
                  <to>
                    <xdr:col>2</xdr:col>
                    <xdr:colOff>0</xdr:colOff>
                    <xdr:row>138</xdr:row>
                    <xdr:rowOff>0</xdr:rowOff>
                  </to>
                </anchor>
              </controlPr>
            </control>
          </mc:Choice>
        </mc:AlternateContent>
        <mc:AlternateContent xmlns:mc="http://schemas.openxmlformats.org/markup-compatibility/2006">
          <mc:Choice Requires="x14">
            <control shapeId="69913" r:id="rId40" name="Check Box 1305">
              <controlPr defaultSize="0" autoFill="0" autoLine="0" autoPict="0" altText="">
                <anchor moveWithCells="1">
                  <from>
                    <xdr:col>1</xdr:col>
                    <xdr:colOff>0</xdr:colOff>
                    <xdr:row>142</xdr:row>
                    <xdr:rowOff>0</xdr:rowOff>
                  </from>
                  <to>
                    <xdr:col>2</xdr:col>
                    <xdr:colOff>0</xdr:colOff>
                    <xdr:row>143</xdr:row>
                    <xdr:rowOff>0</xdr:rowOff>
                  </to>
                </anchor>
              </controlPr>
            </control>
          </mc:Choice>
        </mc:AlternateContent>
        <mc:AlternateContent xmlns:mc="http://schemas.openxmlformats.org/markup-compatibility/2006">
          <mc:Choice Requires="x14">
            <control shapeId="69914" r:id="rId41" name="Check Box 1306">
              <controlPr defaultSize="0" autoFill="0" autoLine="0" autoPict="0" altText="">
                <anchor moveWithCells="1">
                  <from>
                    <xdr:col>1</xdr:col>
                    <xdr:colOff>0</xdr:colOff>
                    <xdr:row>144</xdr:row>
                    <xdr:rowOff>0</xdr:rowOff>
                  </from>
                  <to>
                    <xdr:col>2</xdr:col>
                    <xdr:colOff>0</xdr:colOff>
                    <xdr:row>145</xdr:row>
                    <xdr:rowOff>0</xdr:rowOff>
                  </to>
                </anchor>
              </controlPr>
            </control>
          </mc:Choice>
        </mc:AlternateContent>
        <mc:AlternateContent xmlns:mc="http://schemas.openxmlformats.org/markup-compatibility/2006">
          <mc:Choice Requires="x14">
            <control shapeId="69915" r:id="rId42" name="Check Box 1307">
              <controlPr defaultSize="0" autoFill="0" autoLine="0" autoPict="0" altText="">
                <anchor moveWithCells="1">
                  <from>
                    <xdr:col>1</xdr:col>
                    <xdr:colOff>0</xdr:colOff>
                    <xdr:row>146</xdr:row>
                    <xdr:rowOff>0</xdr:rowOff>
                  </from>
                  <to>
                    <xdr:col>2</xdr:col>
                    <xdr:colOff>0</xdr:colOff>
                    <xdr:row>147</xdr:row>
                    <xdr:rowOff>0</xdr:rowOff>
                  </to>
                </anchor>
              </controlPr>
            </control>
          </mc:Choice>
        </mc:AlternateContent>
        <mc:AlternateContent xmlns:mc="http://schemas.openxmlformats.org/markup-compatibility/2006">
          <mc:Choice Requires="x14">
            <control shapeId="69916" r:id="rId43" name="Check Box 1308">
              <controlPr defaultSize="0" autoFill="0" autoLine="0" autoPict="0" altText="">
                <anchor moveWithCells="1">
                  <from>
                    <xdr:col>1</xdr:col>
                    <xdr:colOff>0</xdr:colOff>
                    <xdr:row>151</xdr:row>
                    <xdr:rowOff>0</xdr:rowOff>
                  </from>
                  <to>
                    <xdr:col>2</xdr:col>
                    <xdr:colOff>0</xdr:colOff>
                    <xdr:row>152</xdr:row>
                    <xdr:rowOff>19050</xdr:rowOff>
                  </to>
                </anchor>
              </controlPr>
            </control>
          </mc:Choice>
        </mc:AlternateContent>
        <mc:AlternateContent xmlns:mc="http://schemas.openxmlformats.org/markup-compatibility/2006">
          <mc:Choice Requires="x14">
            <control shapeId="69920" r:id="rId44" name="Check Box 1312">
              <controlPr defaultSize="0" autoFill="0" autoLine="0" autoPict="0" altText="">
                <anchor moveWithCells="1">
                  <from>
                    <xdr:col>1</xdr:col>
                    <xdr:colOff>0</xdr:colOff>
                    <xdr:row>153</xdr:row>
                    <xdr:rowOff>0</xdr:rowOff>
                  </from>
                  <to>
                    <xdr:col>2</xdr:col>
                    <xdr:colOff>0</xdr:colOff>
                    <xdr:row>154</xdr:row>
                    <xdr:rowOff>19050</xdr:rowOff>
                  </to>
                </anchor>
              </controlPr>
            </control>
          </mc:Choice>
        </mc:AlternateContent>
        <mc:AlternateContent xmlns:mc="http://schemas.openxmlformats.org/markup-compatibility/2006">
          <mc:Choice Requires="x14">
            <control shapeId="69921" r:id="rId45" name="Check Box 1313">
              <controlPr defaultSize="0" autoFill="0" autoLine="0" autoPict="0" altText="">
                <anchor moveWithCells="1">
                  <from>
                    <xdr:col>1</xdr:col>
                    <xdr:colOff>0</xdr:colOff>
                    <xdr:row>155</xdr:row>
                    <xdr:rowOff>0</xdr:rowOff>
                  </from>
                  <to>
                    <xdr:col>2</xdr:col>
                    <xdr:colOff>0</xdr:colOff>
                    <xdr:row>156</xdr:row>
                    <xdr:rowOff>19050</xdr:rowOff>
                  </to>
                </anchor>
              </controlPr>
            </control>
          </mc:Choice>
        </mc:AlternateContent>
        <mc:AlternateContent xmlns:mc="http://schemas.openxmlformats.org/markup-compatibility/2006">
          <mc:Choice Requires="x14">
            <control shapeId="69925" r:id="rId46" name="Check Box 1317">
              <controlPr defaultSize="0" autoFill="0" autoLine="0" autoPict="0" altText="">
                <anchor moveWithCells="1">
                  <from>
                    <xdr:col>1</xdr:col>
                    <xdr:colOff>0</xdr:colOff>
                    <xdr:row>157</xdr:row>
                    <xdr:rowOff>0</xdr:rowOff>
                  </from>
                  <to>
                    <xdr:col>2</xdr:col>
                    <xdr:colOff>0</xdr:colOff>
                    <xdr:row>158</xdr:row>
                    <xdr:rowOff>0</xdr:rowOff>
                  </to>
                </anchor>
              </controlPr>
            </control>
          </mc:Choice>
        </mc:AlternateContent>
        <mc:AlternateContent xmlns:mc="http://schemas.openxmlformats.org/markup-compatibility/2006">
          <mc:Choice Requires="x14">
            <control shapeId="69926" r:id="rId47" name="Check Box 1318">
              <controlPr defaultSize="0" autoFill="0" autoLine="0" autoPict="0" altText="">
                <anchor moveWithCells="1">
                  <from>
                    <xdr:col>1</xdr:col>
                    <xdr:colOff>0</xdr:colOff>
                    <xdr:row>159</xdr:row>
                    <xdr:rowOff>0</xdr:rowOff>
                  </from>
                  <to>
                    <xdr:col>2</xdr:col>
                    <xdr:colOff>0</xdr:colOff>
                    <xdr:row>160</xdr:row>
                    <xdr:rowOff>19050</xdr:rowOff>
                  </to>
                </anchor>
              </controlPr>
            </control>
          </mc:Choice>
        </mc:AlternateContent>
        <mc:AlternateContent xmlns:mc="http://schemas.openxmlformats.org/markup-compatibility/2006">
          <mc:Choice Requires="x14">
            <control shapeId="69927" r:id="rId48" name="Check Box 1319">
              <controlPr defaultSize="0" autoFill="0" autoLine="0" autoPict="0" altText="">
                <anchor moveWithCells="1">
                  <from>
                    <xdr:col>1</xdr:col>
                    <xdr:colOff>0</xdr:colOff>
                    <xdr:row>161</xdr:row>
                    <xdr:rowOff>0</xdr:rowOff>
                  </from>
                  <to>
                    <xdr:col>2</xdr:col>
                    <xdr:colOff>0</xdr:colOff>
                    <xdr:row>162</xdr:row>
                    <xdr:rowOff>19050</xdr:rowOff>
                  </to>
                </anchor>
              </controlPr>
            </control>
          </mc:Choice>
        </mc:AlternateContent>
        <mc:AlternateContent xmlns:mc="http://schemas.openxmlformats.org/markup-compatibility/2006">
          <mc:Choice Requires="x14">
            <control shapeId="69928" r:id="rId49" name="Check Box 1320">
              <controlPr defaultSize="0" autoFill="0" autoLine="0" autoPict="0" altText="">
                <anchor moveWithCells="1">
                  <from>
                    <xdr:col>1</xdr:col>
                    <xdr:colOff>0</xdr:colOff>
                    <xdr:row>163</xdr:row>
                    <xdr:rowOff>0</xdr:rowOff>
                  </from>
                  <to>
                    <xdr:col>2</xdr:col>
                    <xdr:colOff>0</xdr:colOff>
                    <xdr:row>164</xdr:row>
                    <xdr:rowOff>9525</xdr:rowOff>
                  </to>
                </anchor>
              </controlPr>
            </control>
          </mc:Choice>
        </mc:AlternateContent>
        <mc:AlternateContent xmlns:mc="http://schemas.openxmlformats.org/markup-compatibility/2006">
          <mc:Choice Requires="x14">
            <control shapeId="69930" r:id="rId50" name="Check Box 1322">
              <controlPr defaultSize="0" autoFill="0" autoLine="0" autoPict="0" altText="">
                <anchor moveWithCells="1">
                  <from>
                    <xdr:col>1</xdr:col>
                    <xdr:colOff>0</xdr:colOff>
                    <xdr:row>168</xdr:row>
                    <xdr:rowOff>0</xdr:rowOff>
                  </from>
                  <to>
                    <xdr:col>2</xdr:col>
                    <xdr:colOff>0</xdr:colOff>
                    <xdr:row>169</xdr:row>
                    <xdr:rowOff>0</xdr:rowOff>
                  </to>
                </anchor>
              </controlPr>
            </control>
          </mc:Choice>
        </mc:AlternateContent>
        <mc:AlternateContent xmlns:mc="http://schemas.openxmlformats.org/markup-compatibility/2006">
          <mc:Choice Requires="x14">
            <control shapeId="69931" r:id="rId51" name="Check Box 1323">
              <controlPr defaultSize="0" autoFill="0" autoLine="0" autoPict="0" altText="">
                <anchor moveWithCells="1">
                  <from>
                    <xdr:col>1</xdr:col>
                    <xdr:colOff>0</xdr:colOff>
                    <xdr:row>176</xdr:row>
                    <xdr:rowOff>0</xdr:rowOff>
                  </from>
                  <to>
                    <xdr:col>2</xdr:col>
                    <xdr:colOff>0</xdr:colOff>
                    <xdr:row>177</xdr:row>
                    <xdr:rowOff>19050</xdr:rowOff>
                  </to>
                </anchor>
              </controlPr>
            </control>
          </mc:Choice>
        </mc:AlternateContent>
        <mc:AlternateContent xmlns:mc="http://schemas.openxmlformats.org/markup-compatibility/2006">
          <mc:Choice Requires="x14">
            <control shapeId="69932" r:id="rId52" name="Check Box 1324">
              <controlPr defaultSize="0" autoFill="0" autoLine="0" autoPict="0" altText="">
                <anchor moveWithCells="1">
                  <from>
                    <xdr:col>1</xdr:col>
                    <xdr:colOff>0</xdr:colOff>
                    <xdr:row>22</xdr:row>
                    <xdr:rowOff>0</xdr:rowOff>
                  </from>
                  <to>
                    <xdr:col>2</xdr:col>
                    <xdr:colOff>0</xdr:colOff>
                    <xdr:row>23</xdr:row>
                    <xdr:rowOff>0</xdr:rowOff>
                  </to>
                </anchor>
              </controlPr>
            </control>
          </mc:Choice>
        </mc:AlternateContent>
        <mc:AlternateContent xmlns:mc="http://schemas.openxmlformats.org/markup-compatibility/2006">
          <mc:Choice Requires="x14">
            <control shapeId="69933" r:id="rId53" name="Check Box 1325">
              <controlPr defaultSize="0" autoFill="0" autoLine="0" autoPict="0" altText="">
                <anchor moveWithCells="1">
                  <from>
                    <xdr:col>1</xdr:col>
                    <xdr:colOff>0</xdr:colOff>
                    <xdr:row>24</xdr:row>
                    <xdr:rowOff>0</xdr:rowOff>
                  </from>
                  <to>
                    <xdr:col>2</xdr:col>
                    <xdr:colOff>0</xdr:colOff>
                    <xdr:row>25</xdr:row>
                    <xdr:rowOff>0</xdr:rowOff>
                  </to>
                </anchor>
              </controlPr>
            </control>
          </mc:Choice>
        </mc:AlternateContent>
        <mc:AlternateContent xmlns:mc="http://schemas.openxmlformats.org/markup-compatibility/2006">
          <mc:Choice Requires="x14">
            <control shapeId="69934" r:id="rId54" name="Check Box 1326">
              <controlPr defaultSize="0" autoFill="0" autoLine="0" autoPict="0" altText="">
                <anchor moveWithCells="1">
                  <from>
                    <xdr:col>1</xdr:col>
                    <xdr:colOff>0</xdr:colOff>
                    <xdr:row>62</xdr:row>
                    <xdr:rowOff>0</xdr:rowOff>
                  </from>
                  <to>
                    <xdr:col>2</xdr:col>
                    <xdr:colOff>0</xdr:colOff>
                    <xdr:row>63</xdr:row>
                    <xdr:rowOff>0</xdr:rowOff>
                  </to>
                </anchor>
              </controlPr>
            </control>
          </mc:Choice>
        </mc:AlternateContent>
        <mc:AlternateContent xmlns:mc="http://schemas.openxmlformats.org/markup-compatibility/2006">
          <mc:Choice Requires="x14">
            <control shapeId="69935" r:id="rId55" name="Check Box 1327">
              <controlPr defaultSize="0" autoFill="0" autoLine="0" autoPict="0" altText="">
                <anchor moveWithCells="1">
                  <from>
                    <xdr:col>1</xdr:col>
                    <xdr:colOff>0</xdr:colOff>
                    <xdr:row>64</xdr:row>
                    <xdr:rowOff>0</xdr:rowOff>
                  </from>
                  <to>
                    <xdr:col>2</xdr:col>
                    <xdr:colOff>0</xdr:colOff>
                    <xdr:row>65</xdr:row>
                    <xdr:rowOff>0</xdr:rowOff>
                  </to>
                </anchor>
              </controlPr>
            </control>
          </mc:Choice>
        </mc:AlternateContent>
        <mc:AlternateContent xmlns:mc="http://schemas.openxmlformats.org/markup-compatibility/2006">
          <mc:Choice Requires="x14">
            <control shapeId="69936" r:id="rId56" name="Check Box 1328">
              <controlPr defaultSize="0" autoFill="0" autoLine="0" autoPict="0" altText="">
                <anchor moveWithCells="1">
                  <from>
                    <xdr:col>1</xdr:col>
                    <xdr:colOff>0</xdr:colOff>
                    <xdr:row>66</xdr:row>
                    <xdr:rowOff>0</xdr:rowOff>
                  </from>
                  <to>
                    <xdr:col>2</xdr:col>
                    <xdr:colOff>0</xdr:colOff>
                    <xdr:row>67</xdr:row>
                    <xdr:rowOff>0</xdr:rowOff>
                  </to>
                </anchor>
              </controlPr>
            </control>
          </mc:Choice>
        </mc:AlternateContent>
        <mc:AlternateContent xmlns:mc="http://schemas.openxmlformats.org/markup-compatibility/2006">
          <mc:Choice Requires="x14">
            <control shapeId="69937" r:id="rId57" name="Check Box 1329">
              <controlPr defaultSize="0" autoFill="0" autoLine="0" autoPict="0" altText="">
                <anchor moveWithCells="1">
                  <from>
                    <xdr:col>1</xdr:col>
                    <xdr:colOff>0</xdr:colOff>
                    <xdr:row>68</xdr:row>
                    <xdr:rowOff>0</xdr:rowOff>
                  </from>
                  <to>
                    <xdr:col>2</xdr:col>
                    <xdr:colOff>0</xdr:colOff>
                    <xdr:row>69</xdr:row>
                    <xdr:rowOff>0</xdr:rowOff>
                  </to>
                </anchor>
              </controlPr>
            </control>
          </mc:Choice>
        </mc:AlternateContent>
        <mc:AlternateContent xmlns:mc="http://schemas.openxmlformats.org/markup-compatibility/2006">
          <mc:Choice Requires="x14">
            <control shapeId="69938" r:id="rId58" name="Check Box 1330">
              <controlPr defaultSize="0" autoFill="0" autoLine="0" autoPict="0" altText="">
                <anchor moveWithCells="1">
                  <from>
                    <xdr:col>1</xdr:col>
                    <xdr:colOff>0</xdr:colOff>
                    <xdr:row>70</xdr:row>
                    <xdr:rowOff>0</xdr:rowOff>
                  </from>
                  <to>
                    <xdr:col>2</xdr:col>
                    <xdr:colOff>0</xdr:colOff>
                    <xdr:row>71</xdr:row>
                    <xdr:rowOff>0</xdr:rowOff>
                  </to>
                </anchor>
              </controlPr>
            </control>
          </mc:Choice>
        </mc:AlternateContent>
        <mc:AlternateContent xmlns:mc="http://schemas.openxmlformats.org/markup-compatibility/2006">
          <mc:Choice Requires="x14">
            <control shapeId="69939" r:id="rId59" name="Check Box 1331">
              <controlPr defaultSize="0" autoFill="0" autoLine="0" autoPict="0" altText="">
                <anchor moveWithCells="1">
                  <from>
                    <xdr:col>1</xdr:col>
                    <xdr:colOff>0</xdr:colOff>
                    <xdr:row>72</xdr:row>
                    <xdr:rowOff>0</xdr:rowOff>
                  </from>
                  <to>
                    <xdr:col>2</xdr:col>
                    <xdr:colOff>0</xdr:colOff>
                    <xdr:row>73</xdr:row>
                    <xdr:rowOff>0</xdr:rowOff>
                  </to>
                </anchor>
              </controlPr>
            </control>
          </mc:Choice>
        </mc:AlternateContent>
        <mc:AlternateContent xmlns:mc="http://schemas.openxmlformats.org/markup-compatibility/2006">
          <mc:Choice Requires="x14">
            <control shapeId="69940" r:id="rId60" name="Check Box 1332">
              <controlPr defaultSize="0" autoFill="0" autoLine="0" autoPict="0" altText="">
                <anchor moveWithCells="1">
                  <from>
                    <xdr:col>1</xdr:col>
                    <xdr:colOff>0</xdr:colOff>
                    <xdr:row>74</xdr:row>
                    <xdr:rowOff>0</xdr:rowOff>
                  </from>
                  <to>
                    <xdr:col>2</xdr:col>
                    <xdr:colOff>0</xdr:colOff>
                    <xdr:row>75</xdr:row>
                    <xdr:rowOff>0</xdr:rowOff>
                  </to>
                </anchor>
              </controlPr>
            </control>
          </mc:Choice>
        </mc:AlternateContent>
        <mc:AlternateContent xmlns:mc="http://schemas.openxmlformats.org/markup-compatibility/2006">
          <mc:Choice Requires="x14">
            <control shapeId="69941" r:id="rId61" name="Check Box 1333">
              <controlPr defaultSize="0" autoFill="0" autoLine="0" autoPict="0" altText="">
                <anchor moveWithCells="1">
                  <from>
                    <xdr:col>1</xdr:col>
                    <xdr:colOff>0</xdr:colOff>
                    <xdr:row>76</xdr:row>
                    <xdr:rowOff>0</xdr:rowOff>
                  </from>
                  <to>
                    <xdr:col>2</xdr:col>
                    <xdr:colOff>0</xdr:colOff>
                    <xdr:row>77</xdr:row>
                    <xdr:rowOff>0</xdr:rowOff>
                  </to>
                </anchor>
              </controlPr>
            </control>
          </mc:Choice>
        </mc:AlternateContent>
        <mc:AlternateContent xmlns:mc="http://schemas.openxmlformats.org/markup-compatibility/2006">
          <mc:Choice Requires="x14">
            <control shapeId="69942" r:id="rId62" name="Check Box 1334">
              <controlPr defaultSize="0" autoFill="0" autoLine="0" autoPict="0" altText="">
                <anchor moveWithCells="1">
                  <from>
                    <xdr:col>1</xdr:col>
                    <xdr:colOff>0</xdr:colOff>
                    <xdr:row>78</xdr:row>
                    <xdr:rowOff>0</xdr:rowOff>
                  </from>
                  <to>
                    <xdr:col>2</xdr:col>
                    <xdr:colOff>0</xdr:colOff>
                    <xdr:row>79</xdr:row>
                    <xdr:rowOff>0</xdr:rowOff>
                  </to>
                </anchor>
              </controlPr>
            </control>
          </mc:Choice>
        </mc:AlternateContent>
        <mc:AlternateContent xmlns:mc="http://schemas.openxmlformats.org/markup-compatibility/2006">
          <mc:Choice Requires="x14">
            <control shapeId="69943" r:id="rId63" name="Check Box 1335">
              <controlPr defaultSize="0" autoFill="0" autoLine="0" autoPict="0" altText="">
                <anchor moveWithCells="1">
                  <from>
                    <xdr:col>1</xdr:col>
                    <xdr:colOff>0</xdr:colOff>
                    <xdr:row>99</xdr:row>
                    <xdr:rowOff>0</xdr:rowOff>
                  </from>
                  <to>
                    <xdr:col>2</xdr:col>
                    <xdr:colOff>0</xdr:colOff>
                    <xdr:row>100</xdr:row>
                    <xdr:rowOff>0</xdr:rowOff>
                  </to>
                </anchor>
              </controlPr>
            </control>
          </mc:Choice>
        </mc:AlternateContent>
        <mc:AlternateContent xmlns:mc="http://schemas.openxmlformats.org/markup-compatibility/2006">
          <mc:Choice Requires="x14">
            <control shapeId="69944" r:id="rId64" name="Check Box 1336">
              <controlPr defaultSize="0" autoFill="0" autoLine="0" autoPict="0" altText="">
                <anchor moveWithCells="1">
                  <from>
                    <xdr:col>1</xdr:col>
                    <xdr:colOff>0</xdr:colOff>
                    <xdr:row>101</xdr:row>
                    <xdr:rowOff>0</xdr:rowOff>
                  </from>
                  <to>
                    <xdr:col>2</xdr:col>
                    <xdr:colOff>0</xdr:colOff>
                    <xdr:row>102</xdr:row>
                    <xdr:rowOff>0</xdr:rowOff>
                  </to>
                </anchor>
              </controlPr>
            </control>
          </mc:Choice>
        </mc:AlternateContent>
        <mc:AlternateContent xmlns:mc="http://schemas.openxmlformats.org/markup-compatibility/2006">
          <mc:Choice Requires="x14">
            <control shapeId="69945" r:id="rId65" name="Check Box 1337">
              <controlPr defaultSize="0" autoFill="0" autoLine="0" autoPict="0" altText="">
                <anchor moveWithCells="1">
                  <from>
                    <xdr:col>1</xdr:col>
                    <xdr:colOff>0</xdr:colOff>
                    <xdr:row>107</xdr:row>
                    <xdr:rowOff>0</xdr:rowOff>
                  </from>
                  <to>
                    <xdr:col>2</xdr:col>
                    <xdr:colOff>0</xdr:colOff>
                    <xdr:row>108</xdr:row>
                    <xdr:rowOff>0</xdr:rowOff>
                  </to>
                </anchor>
              </controlPr>
            </control>
          </mc:Choice>
        </mc:AlternateContent>
        <mc:AlternateContent xmlns:mc="http://schemas.openxmlformats.org/markup-compatibility/2006">
          <mc:Choice Requires="x14">
            <control shapeId="69946" r:id="rId66" name="Check Box 1338">
              <controlPr defaultSize="0" autoFill="0" autoLine="0" autoPict="0" altText="">
                <anchor moveWithCells="1">
                  <from>
                    <xdr:col>1</xdr:col>
                    <xdr:colOff>0</xdr:colOff>
                    <xdr:row>103</xdr:row>
                    <xdr:rowOff>0</xdr:rowOff>
                  </from>
                  <to>
                    <xdr:col>2</xdr:col>
                    <xdr:colOff>0</xdr:colOff>
                    <xdr:row>104</xdr:row>
                    <xdr:rowOff>0</xdr:rowOff>
                  </to>
                </anchor>
              </controlPr>
            </control>
          </mc:Choice>
        </mc:AlternateContent>
        <mc:AlternateContent xmlns:mc="http://schemas.openxmlformats.org/markup-compatibility/2006">
          <mc:Choice Requires="x14">
            <control shapeId="69947" r:id="rId67" name="Check Box 1339">
              <controlPr defaultSize="0" autoFill="0" autoLine="0" autoPict="0" altText="">
                <anchor moveWithCells="1">
                  <from>
                    <xdr:col>1</xdr:col>
                    <xdr:colOff>0</xdr:colOff>
                    <xdr:row>105</xdr:row>
                    <xdr:rowOff>0</xdr:rowOff>
                  </from>
                  <to>
                    <xdr:col>2</xdr:col>
                    <xdr:colOff>0</xdr:colOff>
                    <xdr:row>106</xdr:row>
                    <xdr:rowOff>0</xdr:rowOff>
                  </to>
                </anchor>
              </controlPr>
            </control>
          </mc:Choice>
        </mc:AlternateContent>
        <mc:AlternateContent xmlns:mc="http://schemas.openxmlformats.org/markup-compatibility/2006">
          <mc:Choice Requires="x14">
            <control shapeId="69948" r:id="rId68" name="Check Box 1340">
              <controlPr defaultSize="0" autoFill="0" autoLine="0" autoPict="0" altText="">
                <anchor moveWithCells="1">
                  <from>
                    <xdr:col>1</xdr:col>
                    <xdr:colOff>0</xdr:colOff>
                    <xdr:row>109</xdr:row>
                    <xdr:rowOff>0</xdr:rowOff>
                  </from>
                  <to>
                    <xdr:col>2</xdr:col>
                    <xdr:colOff>0</xdr:colOff>
                    <xdr:row>110</xdr:row>
                    <xdr:rowOff>0</xdr:rowOff>
                  </to>
                </anchor>
              </controlPr>
            </control>
          </mc:Choice>
        </mc:AlternateContent>
        <mc:AlternateContent xmlns:mc="http://schemas.openxmlformats.org/markup-compatibility/2006">
          <mc:Choice Requires="x14">
            <control shapeId="69949" r:id="rId69" name="Check Box 1341">
              <controlPr defaultSize="0" autoFill="0" autoLine="0" autoPict="0" altText="">
                <anchor moveWithCells="1">
                  <from>
                    <xdr:col>1</xdr:col>
                    <xdr:colOff>0</xdr:colOff>
                    <xdr:row>133</xdr:row>
                    <xdr:rowOff>0</xdr:rowOff>
                  </from>
                  <to>
                    <xdr:col>2</xdr:col>
                    <xdr:colOff>0</xdr:colOff>
                    <xdr:row>134</xdr:row>
                    <xdr:rowOff>0</xdr:rowOff>
                  </to>
                </anchor>
              </controlPr>
            </control>
          </mc:Choice>
        </mc:AlternateContent>
        <mc:AlternateContent xmlns:mc="http://schemas.openxmlformats.org/markup-compatibility/2006">
          <mc:Choice Requires="x14">
            <control shapeId="69950" r:id="rId70" name="Check Box 1342">
              <controlPr defaultSize="0" autoFill="0" autoLine="0" autoPict="0" altText="">
                <anchor moveWithCells="1">
                  <from>
                    <xdr:col>1</xdr:col>
                    <xdr:colOff>0</xdr:colOff>
                    <xdr:row>131</xdr:row>
                    <xdr:rowOff>0</xdr:rowOff>
                  </from>
                  <to>
                    <xdr:col>2</xdr:col>
                    <xdr:colOff>0</xdr:colOff>
                    <xdr:row>132</xdr:row>
                    <xdr:rowOff>0</xdr:rowOff>
                  </to>
                </anchor>
              </controlPr>
            </control>
          </mc:Choice>
        </mc:AlternateContent>
        <mc:AlternateContent xmlns:mc="http://schemas.openxmlformats.org/markup-compatibility/2006">
          <mc:Choice Requires="x14">
            <control shapeId="69951" r:id="rId71" name="Check Box 1343">
              <controlPr defaultSize="0" autoFill="0" autoLine="0" autoPict="0" altText="">
                <anchor moveWithCells="1">
                  <from>
                    <xdr:col>1</xdr:col>
                    <xdr:colOff>0</xdr:colOff>
                    <xdr:row>174</xdr:row>
                    <xdr:rowOff>0</xdr:rowOff>
                  </from>
                  <to>
                    <xdr:col>2</xdr:col>
                    <xdr:colOff>0</xdr:colOff>
                    <xdr:row>175</xdr:row>
                    <xdr:rowOff>19050</xdr:rowOff>
                  </to>
                </anchor>
              </controlPr>
            </control>
          </mc:Choice>
        </mc:AlternateContent>
        <mc:AlternateContent xmlns:mc="http://schemas.openxmlformats.org/markup-compatibility/2006">
          <mc:Choice Requires="x14">
            <control shapeId="69952" r:id="rId72" name="Check Box 1344">
              <controlPr defaultSize="0" autoFill="0" autoLine="0" autoPict="0" altText="">
                <anchor moveWithCells="1">
                  <from>
                    <xdr:col>1</xdr:col>
                    <xdr:colOff>0</xdr:colOff>
                    <xdr:row>172</xdr:row>
                    <xdr:rowOff>0</xdr:rowOff>
                  </from>
                  <to>
                    <xdr:col>2</xdr:col>
                    <xdr:colOff>0</xdr:colOff>
                    <xdr:row>173</xdr:row>
                    <xdr:rowOff>19050</xdr:rowOff>
                  </to>
                </anchor>
              </controlPr>
            </control>
          </mc:Choice>
        </mc:AlternateContent>
        <mc:AlternateContent xmlns:mc="http://schemas.openxmlformats.org/markup-compatibility/2006">
          <mc:Choice Requires="x14">
            <control shapeId="69953" r:id="rId73" name="Check Box 1345">
              <controlPr defaultSize="0" autoFill="0" autoLine="0" autoPict="0" altText="">
                <anchor moveWithCells="1">
                  <from>
                    <xdr:col>1</xdr:col>
                    <xdr:colOff>0</xdr:colOff>
                    <xdr:row>170</xdr:row>
                    <xdr:rowOff>0</xdr:rowOff>
                  </from>
                  <to>
                    <xdr:col>2</xdr:col>
                    <xdr:colOff>0</xdr:colOff>
                    <xdr:row>171</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99" id="{EC82C8D4-569E-4578-9842-459A727D72C1}">
            <xm:f>NOT(Projektgrundlagen!$I$22)</xm:f>
            <x14:dxf>
              <font>
                <strike/>
                <color theme="0" tint="-0.14996795556505021"/>
              </font>
              <fill>
                <patternFill>
                  <bgColor theme="0"/>
                </patternFill>
              </fill>
            </x14:dxf>
          </x14:cfRule>
          <xm:sqref>B130:B133</xm:sqref>
        </x14:conditionalFormatting>
        <x14:conditionalFormatting xmlns:xm="http://schemas.microsoft.com/office/excel/2006/main">
          <x14:cfRule type="expression" priority="340" id="{59E8D60C-D10B-45B4-8D41-4FD4231160E2}">
            <xm:f>NOT(Projektgrundlagen!$I$22)</xm:f>
            <x14:dxf>
              <font>
                <strike/>
                <color theme="0" tint="-0.14996795556505021"/>
              </font>
              <fill>
                <patternFill>
                  <bgColor theme="0"/>
                </patternFill>
              </fill>
            </x14:dxf>
          </x14:cfRule>
          <xm:sqref>B169:B172</xm:sqref>
        </x14:conditionalFormatting>
        <x14:conditionalFormatting xmlns:xm="http://schemas.microsoft.com/office/excel/2006/main">
          <x14:cfRule type="expression" priority="71" id="{0265AABE-D784-4372-9F74-40A23DDB6E1B}">
            <xm:f>NOT(Projektgrundlagen!$I$22)</xm:f>
            <x14:dxf>
              <font>
                <strike/>
                <color theme="0" tint="-0.14996795556505021"/>
              </font>
              <fill>
                <patternFill>
                  <bgColor theme="0"/>
                </patternFill>
              </fill>
            </x14:dxf>
          </x14:cfRule>
          <xm:sqref>B110:E113</xm:sqref>
        </x14:conditionalFormatting>
        <x14:conditionalFormatting xmlns:xm="http://schemas.microsoft.com/office/excel/2006/main">
          <x14:cfRule type="expression" priority="235" id="{57475445-9D1D-4881-9A4A-72C4A281EC26}">
            <xm:f>NOT(Projektgrundlagen!$I$22)</xm:f>
            <x14:dxf>
              <font>
                <strike/>
                <color theme="0" tint="-0.14996795556505021"/>
              </font>
              <fill>
                <patternFill>
                  <bgColor theme="0"/>
                </patternFill>
              </fill>
            </x14:dxf>
          </x14:cfRule>
          <xm:sqref>B117:F120</xm:sqref>
        </x14:conditionalFormatting>
        <x14:conditionalFormatting xmlns:xm="http://schemas.microsoft.com/office/excel/2006/main">
          <x14:cfRule type="expression" priority="41" id="{99821621-F17C-42BC-8DF2-A6E3E668C213}">
            <xm:f>NOT(Projektgrundlagen!$I$22)</xm:f>
            <x14:dxf>
              <font>
                <strike/>
                <color theme="0" tint="-0.14996795556505021"/>
              </font>
              <fill>
                <patternFill>
                  <bgColor theme="0"/>
                </patternFill>
              </fill>
            </x14:dxf>
          </x14:cfRule>
          <xm:sqref>B134:H139</xm:sqref>
        </x14:conditionalFormatting>
        <x14:conditionalFormatting xmlns:xm="http://schemas.microsoft.com/office/excel/2006/main">
          <x14:cfRule type="expression" priority="126" id="{8EC32A33-D25C-4C17-A287-A9FCD5E03E81}">
            <xm:f>NOT(Projektgrundlagen!$I$22)</xm:f>
            <x14:dxf>
              <font>
                <strike/>
                <color theme="0" tint="-0.14996795556505021"/>
              </font>
              <fill>
                <patternFill>
                  <bgColor theme="0"/>
                </patternFill>
              </fill>
            </x14:dxf>
          </x14:cfRule>
          <xm:sqref>B15:J28</xm:sqref>
        </x14:conditionalFormatting>
        <x14:conditionalFormatting xmlns:xm="http://schemas.microsoft.com/office/excel/2006/main">
          <x14:cfRule type="expression" priority="106" id="{40AE7BCC-0CF9-4BE3-8F02-8012276617DB}">
            <xm:f>NOT(Projektgrundlagen!$I$22)</xm:f>
            <x14:dxf>
              <font>
                <strike/>
                <color theme="0" tint="-0.14996795556505021"/>
              </font>
              <fill>
                <patternFill>
                  <bgColor theme="0"/>
                </patternFill>
              </fill>
            </x14:dxf>
          </x14:cfRule>
          <xm:sqref>B32:J51</xm:sqref>
        </x14:conditionalFormatting>
        <x14:conditionalFormatting xmlns:xm="http://schemas.microsoft.com/office/excel/2006/main">
          <x14:cfRule type="expression" priority="26" id="{DB0E219F-0EDA-4EFA-BD3B-FCC8F4ACE106}">
            <xm:f>NOT(Projektgrundlagen!$I$22)</xm:f>
            <x14:dxf>
              <font>
                <strike/>
                <color theme="0" tint="-0.14996795556505021"/>
              </font>
              <fill>
                <patternFill>
                  <bgColor theme="0"/>
                </patternFill>
              </fill>
            </x14:dxf>
          </x14:cfRule>
          <xm:sqref>B143:J148</xm:sqref>
        </x14:conditionalFormatting>
        <x14:conditionalFormatting xmlns:xm="http://schemas.microsoft.com/office/excel/2006/main">
          <x14:cfRule type="expression" priority="11" id="{9A1834DF-085E-4C1C-AB30-8A9CD8D3CFC3}">
            <xm:f>NOT(Projektgrundlagen!$I$22)</xm:f>
            <x14:dxf>
              <font>
                <strike/>
                <color theme="0" tint="-0.14996795556505021"/>
              </font>
              <fill>
                <patternFill>
                  <bgColor theme="0"/>
                </patternFill>
              </fill>
            </x14:dxf>
          </x14:cfRule>
          <xm:sqref>B152:J165</xm:sqref>
        </x14:conditionalFormatting>
        <x14:conditionalFormatting xmlns:xm="http://schemas.microsoft.com/office/excel/2006/main">
          <x14:cfRule type="expression" priority="394" id="{BD1772FA-313A-494F-A04E-36A48BE45A69}">
            <xm:f>NOT(Projektgrundlagen!$I$22)</xm:f>
            <x14:dxf>
              <font>
                <strike/>
                <color theme="0" tint="-0.14996795556505021"/>
              </font>
              <fill>
                <patternFill>
                  <bgColor theme="0"/>
                </patternFill>
              </fill>
            </x14:dxf>
          </x14:cfRule>
          <xm:sqref>C132:D133</xm:sqref>
        </x14:conditionalFormatting>
        <x14:conditionalFormatting xmlns:xm="http://schemas.microsoft.com/office/excel/2006/main">
          <x14:cfRule type="expression" priority="86" id="{91AA50A0-CA3C-47C7-87E8-6B8A6744614B}">
            <xm:f>NOT(Projektgrundlagen!$I$22)</xm:f>
            <x14:dxf>
              <font>
                <strike/>
                <color theme="0" tint="-0.14996795556505021"/>
              </font>
              <fill>
                <patternFill>
                  <bgColor theme="0"/>
                </patternFill>
              </fill>
            </x14:dxf>
          </x14:cfRule>
          <xm:sqref>C81:E88</xm:sqref>
        </x14:conditionalFormatting>
        <x14:conditionalFormatting xmlns:xm="http://schemas.microsoft.com/office/excel/2006/main">
          <x14:cfRule type="expression" priority="81" id="{E90A0D7F-F4BB-4381-8F99-E9A20CFB834B}">
            <xm:f>NOT(Projektgrundlagen!$I$22)</xm:f>
            <x14:dxf>
              <font>
                <strike/>
                <color theme="0" tint="-0.14996795556505021"/>
              </font>
              <fill>
                <patternFill>
                  <bgColor theme="0"/>
                </patternFill>
              </fill>
            </x14:dxf>
          </x14:cfRule>
          <xm:sqref>C94:E109</xm:sqref>
        </x14:conditionalFormatting>
        <x14:conditionalFormatting xmlns:xm="http://schemas.microsoft.com/office/excel/2006/main">
          <x14:cfRule type="expression" priority="253" id="{3B8DE357-A3F6-4AE7-9D87-E48FB6793C47}">
            <xm:f>NOT(Projektgrundlagen!$I$22)</xm:f>
            <x14:dxf>
              <font>
                <strike/>
                <color theme="0" tint="-0.14996795556505021"/>
              </font>
              <fill>
                <patternFill>
                  <bgColor theme="0"/>
                </patternFill>
              </fill>
            </x14:dxf>
          </x14:cfRule>
          <xm:sqref>C55:F80 B55:B88 I55:J88 F81 F82:H88 C92:F93 B92:B109 I92:J113 F94 F95:H113 I117:J126 B121:D126 I130:J139 I170:J178 C171:C172 B173:C178</xm:sqref>
        </x14:conditionalFormatting>
        <x14:conditionalFormatting xmlns:xm="http://schemas.microsoft.com/office/excel/2006/main">
          <x14:cfRule type="expression" priority="233" id="{EE930A00-F4A0-4D26-910D-CD8E76948C0A}">
            <xm:f>NOT(Projektgrundlagen!$I$22)</xm:f>
            <x14:dxf>
              <font>
                <strike/>
                <color theme="0" tint="-0.14996795556505021"/>
              </font>
              <fill>
                <patternFill>
                  <bgColor theme="0"/>
                </patternFill>
              </fill>
            </x14:dxf>
          </x14:cfRule>
          <xm:sqref>C130:F131</xm:sqref>
        </x14:conditionalFormatting>
        <x14:conditionalFormatting xmlns:xm="http://schemas.microsoft.com/office/excel/2006/main">
          <x14:cfRule type="expression" priority="221" id="{B34FEFD2-2FC4-41D3-B304-03A0784DFB03}">
            <xm:f>NOT(Projektgrundlagen!$I$22)</xm:f>
            <x14:dxf>
              <font>
                <strike/>
                <color theme="0" tint="-0.14996795556505021"/>
              </font>
              <fill>
                <patternFill>
                  <bgColor theme="0"/>
                </patternFill>
              </fill>
            </x14:dxf>
          </x14:cfRule>
          <xm:sqref>C169:H170</xm:sqref>
        </x14:conditionalFormatting>
        <x14:conditionalFormatting xmlns:xm="http://schemas.microsoft.com/office/excel/2006/main">
          <x14:cfRule type="expression" priority="1" id="{2EE3578D-FE72-4B19-AE0E-DAD345657915}">
            <xm:f>NOT(Projektgrundlagen!$I$22)</xm:f>
            <x14:dxf>
              <font>
                <strike/>
                <color theme="0" tint="-0.14996795556505021"/>
              </font>
              <fill>
                <patternFill>
                  <bgColor theme="0"/>
                </patternFill>
              </fill>
            </x14:dxf>
          </x14:cfRule>
          <xm:sqref>D171:H178</xm:sqref>
        </x14:conditionalFormatting>
        <x14:conditionalFormatting xmlns:xm="http://schemas.microsoft.com/office/excel/2006/main">
          <x14:cfRule type="expression" priority="56" id="{F6E83E08-E942-41B3-8C5E-A5DAD276C7FC}">
            <xm:f>NOT(Projektgrundlagen!$I$22)</xm:f>
            <x14:dxf>
              <font>
                <strike/>
                <color theme="0" tint="-0.14996795556505021"/>
              </font>
              <fill>
                <patternFill>
                  <bgColor theme="0"/>
                </patternFill>
              </fill>
            </x14:dxf>
          </x14:cfRule>
          <xm:sqref>E121:F125</xm:sqref>
        </x14:conditionalFormatting>
        <x14:conditionalFormatting xmlns:xm="http://schemas.microsoft.com/office/excel/2006/main">
          <x14:cfRule type="expression" priority="231" id="{77AF3CAF-3244-43DC-AC5A-FB5907EB5840}">
            <xm:f>NOT(Projektgrundlagen!$I$22)</xm:f>
            <x14:dxf>
              <font>
                <strike/>
                <color theme="0" tint="-0.14996795556505021"/>
              </font>
              <fill>
                <patternFill>
                  <bgColor theme="0"/>
                </patternFill>
              </fill>
            </x14:dxf>
          </x14:cfRule>
          <xm:sqref>E132:F132</xm:sqref>
        </x14:conditionalFormatting>
        <x14:conditionalFormatting xmlns:xm="http://schemas.microsoft.com/office/excel/2006/main">
          <x14:cfRule type="expression" priority="59" id="{36750655-4A76-40B2-B55E-5C9BD84E5BC5}">
            <xm:f>NOT(Projektgrundlagen!$I$22)</xm:f>
            <x14:dxf>
              <font>
                <strike/>
                <color theme="0" tint="-0.14996795556505021"/>
              </font>
              <fill>
                <patternFill>
                  <bgColor theme="0"/>
                </patternFill>
              </fill>
            </x14:dxf>
          </x14:cfRule>
          <xm:sqref>E126:H126</xm:sqref>
        </x14:conditionalFormatting>
        <x14:conditionalFormatting xmlns:xm="http://schemas.microsoft.com/office/excel/2006/main">
          <x14:cfRule type="expression" priority="381" id="{3B565C1E-F3F9-4616-B66D-6AC90BCB95BB}">
            <xm:f>NOT(Projektgrundlagen!$I$22)</xm:f>
            <x14:dxf>
              <font>
                <strike/>
                <color theme="0" tint="-0.14996795556505021"/>
              </font>
              <fill>
                <patternFill>
                  <bgColor theme="0"/>
                </patternFill>
              </fill>
            </x14:dxf>
          </x14:cfRule>
          <xm:sqref>E133:H133</xm:sqref>
        </x14:conditionalFormatting>
        <x14:conditionalFormatting xmlns:xm="http://schemas.microsoft.com/office/excel/2006/main">
          <x14:cfRule type="expression" priority="551" id="{2DC8501B-4FC1-42C0-A13D-53A6B7E64407}">
            <xm:f>NOT(Projektgrundlagen!$I$22)</xm:f>
            <x14:dxf>
              <font>
                <strike/>
                <color theme="0" tint="-0.14996795556505021"/>
              </font>
              <fill>
                <patternFill>
                  <bgColor theme="0"/>
                </patternFill>
              </fill>
            </x14:dxf>
          </x14:cfRule>
          <xm:sqref>G55:H81</xm:sqref>
        </x14:conditionalFormatting>
        <x14:conditionalFormatting xmlns:xm="http://schemas.microsoft.com/office/excel/2006/main">
          <x14:cfRule type="expression" priority="838" id="{81885A42-455C-42B0-9403-4BE4892E4CC1}">
            <xm:f>NOT(Projektgrundlagen!$I$22)</xm:f>
            <x14:dxf>
              <font>
                <strike/>
                <color theme="0" tint="-0.14996795556505021"/>
              </font>
              <fill>
                <patternFill>
                  <bgColor theme="0"/>
                </patternFill>
              </fill>
            </x14:dxf>
          </x14:cfRule>
          <xm:sqref>G92:H94</xm:sqref>
        </x14:conditionalFormatting>
        <x14:conditionalFormatting xmlns:xm="http://schemas.microsoft.com/office/excel/2006/main">
          <x14:cfRule type="expression" priority="813" id="{CC52A6CD-9B1F-4EC9-9ADB-56B3B8791D61}">
            <xm:f>NOT(Projektgrundlagen!$I$22)</xm:f>
            <x14:dxf>
              <font>
                <strike/>
                <color theme="0" tint="-0.14996795556505021"/>
              </font>
              <fill>
                <patternFill>
                  <bgColor theme="0"/>
                </patternFill>
              </fill>
            </x14:dxf>
          </x14:cfRule>
          <xm:sqref>G117:H125</xm:sqref>
        </x14:conditionalFormatting>
        <x14:conditionalFormatting xmlns:xm="http://schemas.microsoft.com/office/excel/2006/main">
          <x14:cfRule type="expression" priority="386" id="{49ADE6BF-031B-41C5-8848-6585002BD275}">
            <xm:f>NOT(Projektgrundlagen!$I$22)</xm:f>
            <x14:dxf>
              <font>
                <strike/>
                <color theme="0" tint="-0.14996795556505021"/>
              </font>
              <fill>
                <patternFill>
                  <bgColor theme="0"/>
                </patternFill>
              </fill>
            </x14:dxf>
          </x14:cfRule>
          <xm:sqref>G130:H132</xm:sqref>
        </x14:conditionalFormatting>
        <x14:conditionalFormatting xmlns:xm="http://schemas.microsoft.com/office/excel/2006/main">
          <x14:cfRule type="expression" priority="1349" id="{C77E76EF-CCCA-4FA7-AFF6-057131368751}">
            <xm:f>NOT(Projektgrundlagen!$I$22)</xm:f>
            <x14:dxf>
              <font>
                <strike/>
                <color theme="0" tint="-0.14996795556505021"/>
              </font>
              <fill>
                <patternFill>
                  <bgColor theme="0"/>
                </patternFill>
              </fill>
            </x14:dxf>
          </x14:cfRule>
          <xm:sqref>I169:J169</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tabColor theme="9" tint="0.79998168889431442"/>
    <pageSetUpPr fitToPage="1"/>
  </sheetPr>
  <dimension ref="A1:XEQ107"/>
  <sheetViews>
    <sheetView showGridLines="0" showRuler="0" zoomScaleNormal="100" zoomScaleSheetLayoutView="110" workbookViewId="0">
      <selection activeCell="G22" sqref="G22"/>
    </sheetView>
  </sheetViews>
  <sheetFormatPr baseColWidth="10" defaultColWidth="0" defaultRowHeight="16.5" zeroHeight="1"/>
  <cols>
    <col min="1" max="1" width="5.7109375" style="546" customWidth="1"/>
    <col min="2" max="2" width="3.28515625" style="102" customWidth="1"/>
    <col min="3" max="3" width="4.140625" style="102" customWidth="1"/>
    <col min="4" max="4" width="2.7109375" style="102" customWidth="1"/>
    <col min="5" max="5" width="44.42578125" style="102" customWidth="1"/>
    <col min="6" max="6" width="12.28515625" style="102" customWidth="1"/>
    <col min="7" max="8" width="7.28515625" style="102" customWidth="1"/>
    <col min="9" max="9" width="12.28515625" style="102" customWidth="1"/>
    <col min="10" max="10" width="12.7109375" style="103" customWidth="1"/>
    <col min="11" max="11" width="2.7109375" style="131" customWidth="1"/>
    <col min="12" max="12" width="10.7109375" style="136" hidden="1"/>
    <col min="13" max="16369" width="10.7109375" style="137" hidden="1"/>
    <col min="16370" max="16371" width="0" style="137" hidden="1"/>
    <col min="16372" max="16384" width="10.7109375" style="137" hidden="1"/>
  </cols>
  <sheetData>
    <row r="1" spans="1:15"/>
    <row r="2" spans="1:15" s="134" customFormat="1" ht="16.5" customHeight="1">
      <c r="A2" s="484"/>
      <c r="B2" s="1276" t="str">
        <f>IF(Projektgrundlagen!B2="","",Projektgrundlagen!B2)</f>
        <v>Objektplanung Freianlagen</v>
      </c>
      <c r="C2" s="1276"/>
      <c r="D2" s="1276"/>
      <c r="E2" s="1276"/>
      <c r="F2" s="1277"/>
      <c r="G2" s="1415" t="str">
        <f>IF(Projektgrundlagen!F2="","",Projektgrundlagen!F2)</f>
        <v>VII.13.4</v>
      </c>
      <c r="H2" s="1370"/>
      <c r="I2" s="1370" t="s">
        <v>340</v>
      </c>
      <c r="J2" s="1371"/>
      <c r="K2" s="1483" t="s">
        <v>1013</v>
      </c>
      <c r="L2" s="133" t="s">
        <v>61</v>
      </c>
      <c r="O2" s="219" t="s">
        <v>171</v>
      </c>
    </row>
    <row r="3" spans="1:15" s="134" customFormat="1" ht="16.5" customHeight="1">
      <c r="A3" s="484"/>
      <c r="B3" s="1261" t="str">
        <f>IF(Projektgrundlagen!B3="","",Projektgrundlagen!B3)</f>
        <v>Landschaftspflegerische Ausführungsplanung</v>
      </c>
      <c r="C3" s="1261"/>
      <c r="D3" s="1261"/>
      <c r="E3" s="1261"/>
      <c r="F3" s="1262"/>
      <c r="G3" s="1126"/>
      <c r="H3" s="1127"/>
      <c r="I3" s="1130"/>
      <c r="J3" s="1131"/>
      <c r="K3" s="1483"/>
      <c r="L3" s="133"/>
      <c r="O3" s="219"/>
    </row>
    <row r="4" spans="1:15" s="134" customFormat="1">
      <c r="A4" s="484"/>
      <c r="B4" s="1263" t="s">
        <v>487</v>
      </c>
      <c r="C4" s="1263"/>
      <c r="D4" s="1263"/>
      <c r="E4" s="1263"/>
      <c r="F4" s="1264"/>
      <c r="G4" s="1416" t="str">
        <f>IF(Projektgrundlagen!F4="","",Projektgrundlagen!F4)</f>
        <v>Vertragsnr.:</v>
      </c>
      <c r="H4" s="1417"/>
      <c r="I4" s="1412" t="str">
        <f>IF(Projektgrundlagen!G4="","",Projektgrundlagen!G4)</f>
        <v>000.780.904</v>
      </c>
      <c r="J4" s="1413"/>
      <c r="K4" s="1483"/>
      <c r="L4" s="135"/>
      <c r="O4" s="134" t="str">
        <f ca="1">MID(CELL("dateiname",A2),FIND("]",CELL("dateiname",A2))+1,255)</f>
        <v>HB-D1 Besondere Lstg Land</v>
      </c>
    </row>
    <row r="5" spans="1:15" s="134" customFormat="1" ht="7.5" customHeight="1">
      <c r="A5" s="484"/>
      <c r="B5" s="391"/>
      <c r="C5" s="391"/>
      <c r="D5" s="391"/>
      <c r="E5" s="391"/>
      <c r="F5" s="415"/>
      <c r="G5" s="153"/>
      <c r="H5" s="153"/>
      <c r="I5" s="200"/>
      <c r="J5" s="200"/>
      <c r="K5" s="1483"/>
      <c r="L5" s="135"/>
    </row>
    <row r="6" spans="1:15" s="134" customFormat="1">
      <c r="A6" s="484"/>
      <c r="B6" s="1399" t="str">
        <f>IF('StB-D1 Besondere Lstg'!B6="","",'StB-D1 Besondere Lstg'!B6)</f>
        <v>Maßn.-nr.:</v>
      </c>
      <c r="C6" s="1400"/>
      <c r="D6" s="1400"/>
      <c r="E6" s="1468" t="str">
        <f>IF(Projektgrundlagen!E6="","",Projektgrundlagen!E6)</f>
        <v>B21H E090060001</v>
      </c>
      <c r="F6" s="1468"/>
      <c r="G6" s="1418" t="str">
        <f>IF(Projektgrundlagen!F6="","",Projektgrundlagen!F6)</f>
        <v>Vergabenr.:</v>
      </c>
      <c r="H6" s="1418"/>
      <c r="I6" s="1378" t="str">
        <f>IF(Projektgrundlagen!G6="","",Projektgrundlagen!G6)</f>
        <v>25-131224</v>
      </c>
      <c r="J6" s="1414"/>
      <c r="K6" s="1483"/>
      <c r="L6" s="135"/>
    </row>
    <row r="7" spans="1:15" s="134" customFormat="1">
      <c r="A7" s="484"/>
      <c r="B7" s="1401" t="str">
        <f>IF(Projektgrundlagen!B7="","",Projektgrundlagen!B7)</f>
        <v>Maßnahme:</v>
      </c>
      <c r="C7" s="1402"/>
      <c r="D7" s="1402"/>
      <c r="E7" s="1405" t="str">
        <f>IF(Projektgrundlagen!E7="","",Projektgrundlagen!E7)</f>
        <v>Straßenmeisterei Landshut, Neubau</v>
      </c>
      <c r="F7" s="1405"/>
      <c r="G7" s="1405"/>
      <c r="H7" s="1405"/>
      <c r="I7" s="1405"/>
      <c r="J7" s="1406"/>
      <c r="K7" s="1483"/>
      <c r="L7" s="135"/>
    </row>
    <row r="8" spans="1:15" s="134" customFormat="1">
      <c r="A8" s="484"/>
      <c r="B8" s="1403" t="str">
        <f>IF(Projektgrundlagen!B8="","",Projektgrundlagen!B8)</f>
        <v/>
      </c>
      <c r="C8" s="1404"/>
      <c r="D8" s="1404"/>
      <c r="E8" s="1407" t="str">
        <f>IF(Projektgrundlagen!E8="","",Projektgrundlagen!E8)</f>
        <v/>
      </c>
      <c r="F8" s="1407"/>
      <c r="G8" s="1407"/>
      <c r="H8" s="1407"/>
      <c r="I8" s="1407"/>
      <c r="J8" s="1408"/>
      <c r="K8" s="1483"/>
      <c r="L8" s="135"/>
    </row>
    <row r="9" spans="1:15" s="134" customFormat="1">
      <c r="A9" s="484"/>
      <c r="B9" s="1397" t="str">
        <f>IF(Projektgrundlagen!B9="","",Projektgrundlagen!B9)</f>
        <v>Bieter:</v>
      </c>
      <c r="C9" s="1398"/>
      <c r="D9" s="1398"/>
      <c r="E9" s="1469" t="str">
        <f>IF(Projektgrundlagen!E9="","",Projektgrundlagen!E9)</f>
        <v/>
      </c>
      <c r="F9" s="1469"/>
      <c r="G9" s="1469"/>
      <c r="H9" s="1469"/>
      <c r="I9" s="1469"/>
      <c r="J9" s="1470"/>
      <c r="K9" s="1483"/>
      <c r="L9" s="135"/>
    </row>
    <row r="10" spans="1:15" s="134" customFormat="1">
      <c r="A10" s="484"/>
      <c r="B10" s="392"/>
      <c r="C10" s="370"/>
      <c r="D10" s="392"/>
      <c r="E10" s="392"/>
      <c r="F10" s="392"/>
      <c r="G10" s="392"/>
      <c r="H10" s="392"/>
      <c r="I10" s="392"/>
      <c r="J10" s="392"/>
      <c r="K10" s="130"/>
      <c r="L10" s="135"/>
    </row>
    <row r="11" spans="1:15" s="134" customFormat="1" ht="27" customHeight="1">
      <c r="A11" s="484"/>
      <c r="B11" s="1484" t="s">
        <v>1026</v>
      </c>
      <c r="C11" s="1484"/>
      <c r="D11" s="1484"/>
      <c r="E11" s="1484"/>
      <c r="F11" s="806" t="s">
        <v>398</v>
      </c>
      <c r="G11" s="1486" t="s">
        <v>1027</v>
      </c>
      <c r="H11" s="1487"/>
      <c r="I11" s="614" t="s">
        <v>399</v>
      </c>
      <c r="J11" s="613" t="s">
        <v>400</v>
      </c>
      <c r="K11" s="130"/>
      <c r="L11" s="135"/>
      <c r="N11" s="964" t="s">
        <v>434</v>
      </c>
    </row>
    <row r="12" spans="1:15" s="134" customFormat="1" ht="27" customHeight="1">
      <c r="A12" s="484"/>
      <c r="B12" s="1485" t="str">
        <f>IF(Projektgrundlagen!I23,"","Besondere Leistungen Hochbau Land sind nicht Teil dieser Honorarermittlung!")</f>
        <v/>
      </c>
      <c r="C12" s="1485"/>
      <c r="D12" s="1485"/>
      <c r="E12" s="1485"/>
      <c r="F12" s="615"/>
      <c r="G12" s="809" t="str">
        <f>IF(AND('E Honorarberechnung'!I23=0,'E Honorarberechnung'!L15,NOT('E Honorarberechnung'!M15)),"Fehlende Angabe des Basishonorarsatzes!",IF(AND('E Honorarberechnung'!J24=0,'E Honorarberechnung'!M15,NOT('E Honorarberechnung'!L15)),"Fehlende Angabe des Honorarsatzes!",""))</f>
        <v/>
      </c>
      <c r="H12" s="810"/>
      <c r="I12" s="616"/>
      <c r="J12" s="612"/>
      <c r="K12" s="130"/>
      <c r="L12" s="135"/>
      <c r="N12" s="1481">
        <f>IF(AND('E Honorarberechnung'!L15,NOT('E Honorarberechnung'!M15)),'E Honorarberechnung'!P38,IF(AND('E Honorarberechnung'!M15,NOT('E Honorarberechnung'!L15)),'E Honorarberechnung'!P38,""))</f>
        <v>605594.4</v>
      </c>
      <c r="O12" s="1481"/>
    </row>
    <row r="13" spans="1:15" ht="7.5" customHeight="1">
      <c r="B13" s="287"/>
      <c r="C13" s="1004"/>
      <c r="D13" s="187"/>
      <c r="E13" s="184"/>
      <c r="F13" s="188"/>
      <c r="G13" s="184"/>
      <c r="H13" s="184"/>
      <c r="I13" s="189"/>
      <c r="J13" s="185"/>
    </row>
    <row r="14" spans="1:15" ht="22.7" customHeight="1">
      <c r="B14" s="599" t="s">
        <v>157</v>
      </c>
      <c r="C14" s="194"/>
      <c r="D14" s="194"/>
      <c r="E14" s="194"/>
      <c r="F14" s="194"/>
      <c r="G14" s="556"/>
      <c r="H14" s="556"/>
      <c r="I14" s="600"/>
      <c r="J14" s="601"/>
      <c r="N14" s="446" t="s">
        <v>267</v>
      </c>
      <c r="O14" s="446" t="s">
        <v>269</v>
      </c>
    </row>
    <row r="15" spans="1:15" ht="15.95" customHeight="1">
      <c r="B15" s="107"/>
      <c r="C15" s="1199" t="s">
        <v>44</v>
      </c>
      <c r="D15" s="1237"/>
      <c r="E15" s="1205"/>
      <c r="F15" s="299"/>
      <c r="G15" s="1479"/>
      <c r="H15" s="1480"/>
      <c r="I15" s="967"/>
      <c r="J15" s="456" t="str">
        <f>IF(L15,IF(N15,$N$12*G15%,IF(O15,I15)),"")</f>
        <v/>
      </c>
      <c r="L15" s="136" t="b">
        <v>0</v>
      </c>
      <c r="N15" s="137" t="b">
        <f>AND(L15,OR(AND(F15="",I15=""),F15="v.H.-Satz"))</f>
        <v>0</v>
      </c>
      <c r="O15" s="137" t="b">
        <f>AND(L15,OR(F15="",F15="pauschal"))</f>
        <v>0</v>
      </c>
    </row>
    <row r="16" spans="1:15" s="139" customFormat="1">
      <c r="A16" s="598"/>
      <c r="B16" s="199"/>
      <c r="C16" s="1001"/>
      <c r="D16" s="1238"/>
      <c r="E16" s="453"/>
      <c r="F16" s="686"/>
      <c r="G16" s="974"/>
      <c r="H16" s="975"/>
      <c r="I16" s="687"/>
      <c r="J16" s="465"/>
      <c r="K16" s="132"/>
      <c r="L16" s="138"/>
    </row>
    <row r="17" spans="1:15" ht="15.95" customHeight="1">
      <c r="B17" s="107"/>
      <c r="C17" s="1200" t="s">
        <v>43</v>
      </c>
      <c r="D17" s="1239"/>
      <c r="E17" s="1205"/>
      <c r="F17" s="466"/>
      <c r="G17" s="1477"/>
      <c r="H17" s="1478"/>
      <c r="I17" s="970"/>
      <c r="J17" s="455" t="str">
        <f>IF(L17,IF(N17,$N$12*G17%,IF(O17,I17)),"")</f>
        <v/>
      </c>
      <c r="L17" s="136" t="b">
        <v>0</v>
      </c>
      <c r="N17" s="137" t="b">
        <f>AND(L17,OR(AND(F17="",I17=""),F17="v.H.-Satz"))</f>
        <v>0</v>
      </c>
      <c r="O17" s="137" t="b">
        <f>AND(L17,OR(F17="",F17="pauschal"))</f>
        <v>0</v>
      </c>
    </row>
    <row r="18" spans="1:15" s="139" customFormat="1">
      <c r="A18" s="598"/>
      <c r="B18" s="199"/>
      <c r="C18" s="995"/>
      <c r="D18" s="1240"/>
      <c r="E18" s="453"/>
      <c r="F18" s="687"/>
      <c r="G18" s="971"/>
      <c r="H18" s="972"/>
      <c r="I18" s="687"/>
      <c r="J18" s="464"/>
      <c r="K18" s="132"/>
      <c r="L18" s="138"/>
    </row>
    <row r="19" spans="1:15" ht="15.95" customHeight="1">
      <c r="B19" s="107"/>
      <c r="C19" s="1201" t="s">
        <v>42</v>
      </c>
      <c r="D19" s="1241"/>
      <c r="E19" s="1205"/>
      <c r="F19" s="463"/>
      <c r="G19" s="1475"/>
      <c r="H19" s="1476"/>
      <c r="I19" s="973"/>
      <c r="J19" s="455" t="str">
        <f>IF(L19,IF(N19,$N$12*G19%,IF(O19,I19)),"")</f>
        <v/>
      </c>
      <c r="L19" s="136" t="b">
        <v>0</v>
      </c>
      <c r="N19" s="137" t="b">
        <f>AND(L19,OR(AND(F19="",I19=""),F19="v.H.-Satz"))</f>
        <v>0</v>
      </c>
      <c r="O19" s="137" t="b">
        <f>AND(L19,OR(F19="",F19="pauschal"))</f>
        <v>0</v>
      </c>
    </row>
    <row r="20" spans="1:15" s="139" customFormat="1" ht="17.25" thickBot="1">
      <c r="A20" s="598"/>
      <c r="B20" s="199"/>
      <c r="C20" s="995"/>
      <c r="D20" s="1242"/>
      <c r="E20" s="453"/>
      <c r="F20" s="687"/>
      <c r="G20" s="971"/>
      <c r="H20" s="972"/>
      <c r="I20" s="688"/>
      <c r="J20" s="464"/>
      <c r="K20" s="132"/>
      <c r="L20" s="138"/>
    </row>
    <row r="21" spans="1:15" ht="22.7" customHeight="1" thickBot="1">
      <c r="B21" s="550"/>
      <c r="C21" s="1005" t="s">
        <v>10</v>
      </c>
      <c r="D21" s="607"/>
      <c r="E21" s="444"/>
      <c r="F21" s="1448" t="s">
        <v>504</v>
      </c>
      <c r="G21" s="1448"/>
      <c r="H21" s="1448"/>
      <c r="I21" s="1474"/>
      <c r="J21" s="566" t="str">
        <f>IF(Projektgrundlagen!$I$23,IF(COUNT(J15:J20)&gt;0,SUM(J15:J20),""),0)</f>
        <v/>
      </c>
    </row>
    <row r="22" spans="1:15">
      <c r="B22" s="258"/>
      <c r="C22" s="1006"/>
      <c r="D22" s="143"/>
      <c r="E22" s="33"/>
      <c r="F22" s="144"/>
      <c r="G22" s="33"/>
      <c r="H22" s="33"/>
      <c r="I22" s="37"/>
      <c r="J22" s="185"/>
    </row>
    <row r="23" spans="1:15" ht="22.7" customHeight="1">
      <c r="B23" s="599" t="s">
        <v>158</v>
      </c>
      <c r="C23" s="194"/>
      <c r="D23" s="194"/>
      <c r="E23" s="194"/>
      <c r="F23" s="194"/>
      <c r="G23" s="556"/>
      <c r="H23" s="556"/>
      <c r="I23" s="600"/>
      <c r="J23" s="602"/>
    </row>
    <row r="24" spans="1:15" ht="15.95" customHeight="1">
      <c r="B24" s="107"/>
      <c r="C24" s="1199" t="s">
        <v>41</v>
      </c>
      <c r="D24" s="1237"/>
      <c r="E24" s="1205"/>
      <c r="F24" s="299"/>
      <c r="G24" s="1479"/>
      <c r="H24" s="1480"/>
      <c r="I24" s="967"/>
      <c r="J24" s="456" t="str">
        <f>IF(L24,IF(N24,$N$12*G24%,IF(O24,I24)),"")</f>
        <v/>
      </c>
      <c r="L24" s="136" t="b">
        <v>0</v>
      </c>
      <c r="N24" s="137" t="b">
        <f>AND(L24,OR(AND(F24="",I24=""),F24="v.H.-Satz"))</f>
        <v>0</v>
      </c>
      <c r="O24" s="137" t="b">
        <f>AND(L24,OR(F24="",F24="pauschal"))</f>
        <v>0</v>
      </c>
    </row>
    <row r="25" spans="1:15" s="139" customFormat="1">
      <c r="A25" s="598"/>
      <c r="B25" s="199"/>
      <c r="C25" s="1001"/>
      <c r="D25" s="1238"/>
      <c r="E25" s="453"/>
      <c r="F25" s="686"/>
      <c r="G25" s="968"/>
      <c r="H25" s="969"/>
      <c r="I25" s="686"/>
      <c r="J25" s="465"/>
      <c r="K25" s="132"/>
      <c r="L25" s="138"/>
    </row>
    <row r="26" spans="1:15" ht="15.95" customHeight="1">
      <c r="B26" s="107"/>
      <c r="C26" s="1200" t="s">
        <v>40</v>
      </c>
      <c r="D26" s="1239"/>
      <c r="E26" s="1205"/>
      <c r="F26" s="466"/>
      <c r="G26" s="1477"/>
      <c r="H26" s="1478"/>
      <c r="I26" s="970"/>
      <c r="J26" s="455" t="str">
        <f>IF(L26,IF(N26,$N$12*G26%,IF(O26,I26)),"")</f>
        <v/>
      </c>
      <c r="L26" s="136" t="b">
        <v>0</v>
      </c>
      <c r="N26" s="137" t="b">
        <f>AND(L26,OR(AND(F26="",I26=""),F26="v.H.-Satz"))</f>
        <v>0</v>
      </c>
      <c r="O26" s="137" t="b">
        <f>AND(L26,OR(F26="",F26="pauschal"))</f>
        <v>0</v>
      </c>
    </row>
    <row r="27" spans="1:15" s="139" customFormat="1">
      <c r="A27" s="598"/>
      <c r="B27" s="199"/>
      <c r="C27" s="995"/>
      <c r="D27" s="1240"/>
      <c r="E27" s="453"/>
      <c r="F27" s="687"/>
      <c r="G27" s="971"/>
      <c r="H27" s="972"/>
      <c r="I27" s="687"/>
      <c r="J27" s="464"/>
      <c r="K27" s="132"/>
      <c r="L27" s="138"/>
    </row>
    <row r="28" spans="1:15" ht="15.95" customHeight="1">
      <c r="B28" s="107"/>
      <c r="C28" s="1201" t="s">
        <v>39</v>
      </c>
      <c r="D28" s="1241"/>
      <c r="E28" s="1205"/>
      <c r="F28" s="463"/>
      <c r="G28" s="1475"/>
      <c r="H28" s="1476"/>
      <c r="I28" s="973"/>
      <c r="J28" s="455" t="str">
        <f>IF(L28,IF(N28,$N$12*G28%,IF(O28,I28)),"")</f>
        <v/>
      </c>
      <c r="L28" s="136" t="b">
        <v>0</v>
      </c>
      <c r="N28" s="137" t="b">
        <f>AND(L28,OR(AND(F28="",I28=""),F28="v.H.-Satz"))</f>
        <v>0</v>
      </c>
      <c r="O28" s="137" t="b">
        <f>AND(L28,OR(F28="",F28="pauschal"))</f>
        <v>0</v>
      </c>
    </row>
    <row r="29" spans="1:15" s="139" customFormat="1" ht="17.25" thickBot="1">
      <c r="A29" s="598"/>
      <c r="B29" s="199"/>
      <c r="C29" s="995"/>
      <c r="D29" s="1242"/>
      <c r="E29" s="453"/>
      <c r="F29" s="687"/>
      <c r="G29" s="971"/>
      <c r="H29" s="972"/>
      <c r="I29" s="688"/>
      <c r="J29" s="464"/>
      <c r="K29" s="132"/>
      <c r="L29" s="138"/>
    </row>
    <row r="30" spans="1:15" ht="22.7" customHeight="1" thickBot="1">
      <c r="B30" s="550"/>
      <c r="C30" s="1005" t="s">
        <v>10</v>
      </c>
      <c r="D30" s="607"/>
      <c r="E30" s="444"/>
      <c r="F30" s="1448" t="s">
        <v>505</v>
      </c>
      <c r="G30" s="1448"/>
      <c r="H30" s="1448"/>
      <c r="I30" s="1474"/>
      <c r="J30" s="566" t="str">
        <f>IF(Projektgrundlagen!$I$23,IF(COUNT(J24:J29)&gt;0,SUM(J24:J29),""),0)</f>
        <v/>
      </c>
    </row>
    <row r="31" spans="1:15">
      <c r="B31" s="258"/>
      <c r="C31" s="1006"/>
      <c r="D31" s="143"/>
      <c r="E31" s="33"/>
      <c r="F31" s="144"/>
      <c r="G31" s="33"/>
      <c r="H31" s="33"/>
      <c r="I31" s="37"/>
      <c r="J31" s="185"/>
    </row>
    <row r="32" spans="1:15" ht="22.7" customHeight="1">
      <c r="B32" s="599" t="s">
        <v>159</v>
      </c>
      <c r="C32" s="194"/>
      <c r="D32" s="194"/>
      <c r="E32" s="194"/>
      <c r="F32" s="194"/>
      <c r="G32" s="556"/>
      <c r="H32" s="556"/>
      <c r="I32" s="600"/>
      <c r="J32" s="602"/>
    </row>
    <row r="33" spans="1:15" ht="15.95" customHeight="1">
      <c r="B33" s="109"/>
      <c r="C33" s="1199" t="s">
        <v>38</v>
      </c>
      <c r="D33" s="1237"/>
      <c r="E33" s="1205"/>
      <c r="F33" s="299"/>
      <c r="G33" s="1479"/>
      <c r="H33" s="1480"/>
      <c r="I33" s="967"/>
      <c r="J33" s="456" t="str">
        <f>IF(L33,IF(N33,$N$12*G33%,IF(O33,I33)),"")</f>
        <v/>
      </c>
      <c r="L33" s="136" t="b">
        <v>0</v>
      </c>
      <c r="N33" s="137" t="b">
        <f>AND(L33,OR(AND(F33="",I33=""),F33="v.H.-Satz"))</f>
        <v>0</v>
      </c>
      <c r="O33" s="137" t="b">
        <f>AND(L33,OR(F33="",F33="pauschal"))</f>
        <v>0</v>
      </c>
    </row>
    <row r="34" spans="1:15" s="139" customFormat="1">
      <c r="A34" s="598"/>
      <c r="B34" s="285"/>
      <c r="C34" s="1001"/>
      <c r="D34" s="1238"/>
      <c r="E34" s="453"/>
      <c r="F34" s="686"/>
      <c r="G34" s="968"/>
      <c r="H34" s="969"/>
      <c r="I34" s="686"/>
      <c r="J34" s="465"/>
      <c r="K34" s="132"/>
      <c r="L34" s="138"/>
    </row>
    <row r="35" spans="1:15" ht="15.95" customHeight="1">
      <c r="B35" s="109"/>
      <c r="C35" s="1200" t="s">
        <v>37</v>
      </c>
      <c r="D35" s="1239"/>
      <c r="E35" s="1205"/>
      <c r="F35" s="466"/>
      <c r="G35" s="1477"/>
      <c r="H35" s="1478"/>
      <c r="I35" s="970"/>
      <c r="J35" s="455" t="str">
        <f>IF(L35,IF(N35,$N$12*G35%,IF(O35,I35)),"")</f>
        <v/>
      </c>
      <c r="L35" s="136" t="b">
        <v>0</v>
      </c>
      <c r="N35" s="137" t="b">
        <f>AND(L35,OR(AND(F35="",I35=""),F35="v.H.-Satz"))</f>
        <v>0</v>
      </c>
      <c r="O35" s="137" t="b">
        <f>AND(L35,OR(F35="",F35="pauschal"))</f>
        <v>0</v>
      </c>
    </row>
    <row r="36" spans="1:15" s="139" customFormat="1">
      <c r="A36" s="598"/>
      <c r="B36" s="285"/>
      <c r="C36" s="995"/>
      <c r="D36" s="1240"/>
      <c r="E36" s="453"/>
      <c r="F36" s="687"/>
      <c r="G36" s="971"/>
      <c r="H36" s="972"/>
      <c r="I36" s="687"/>
      <c r="J36" s="464"/>
      <c r="K36" s="132"/>
      <c r="L36" s="138"/>
    </row>
    <row r="37" spans="1:15" ht="15.95" customHeight="1">
      <c r="B37" s="109"/>
      <c r="C37" s="1201" t="s">
        <v>36</v>
      </c>
      <c r="D37" s="1241"/>
      <c r="E37" s="1205"/>
      <c r="F37" s="463"/>
      <c r="G37" s="1475"/>
      <c r="H37" s="1476"/>
      <c r="I37" s="973"/>
      <c r="J37" s="455" t="str">
        <f>IF(L37,IF(N37,$N$12*G37%,IF(O37,I37)),"")</f>
        <v/>
      </c>
      <c r="L37" s="136" t="b">
        <v>0</v>
      </c>
      <c r="N37" s="137" t="b">
        <f>AND(L37,OR(AND(F37="",I37=""),F37="v.H.-Satz"))</f>
        <v>0</v>
      </c>
      <c r="O37" s="137" t="b">
        <f>AND(L37,OR(F37="",F37="pauschal"))</f>
        <v>0</v>
      </c>
    </row>
    <row r="38" spans="1:15" s="139" customFormat="1" ht="17.25" thickBot="1">
      <c r="A38" s="598"/>
      <c r="B38" s="285"/>
      <c r="C38" s="995"/>
      <c r="D38" s="1242"/>
      <c r="E38" s="453"/>
      <c r="F38" s="687"/>
      <c r="G38" s="971"/>
      <c r="H38" s="972"/>
      <c r="I38" s="688"/>
      <c r="J38" s="464"/>
      <c r="K38" s="132"/>
      <c r="L38" s="138"/>
    </row>
    <row r="39" spans="1:15" ht="22.7" customHeight="1" thickBot="1">
      <c r="B39" s="550"/>
      <c r="C39" s="1005" t="s">
        <v>10</v>
      </c>
      <c r="D39" s="607"/>
      <c r="E39" s="444"/>
      <c r="F39" s="1448" t="s">
        <v>506</v>
      </c>
      <c r="G39" s="1448"/>
      <c r="H39" s="1448"/>
      <c r="I39" s="1474"/>
      <c r="J39" s="566" t="str">
        <f>IF(Projektgrundlagen!$I$23,IF(COUNT(J33:J38)&gt;0,SUM(J33:J38),""),0)</f>
        <v/>
      </c>
    </row>
    <row r="40" spans="1:15">
      <c r="B40" s="258"/>
      <c r="C40" s="1006"/>
      <c r="D40" s="143"/>
      <c r="E40" s="33"/>
      <c r="F40" s="144"/>
      <c r="G40" s="33"/>
      <c r="H40" s="33"/>
      <c r="I40" s="37"/>
      <c r="J40" s="185"/>
    </row>
    <row r="41" spans="1:15" ht="22.7" customHeight="1">
      <c r="B41" s="599" t="s">
        <v>160</v>
      </c>
      <c r="C41" s="194"/>
      <c r="D41" s="194"/>
      <c r="E41" s="194"/>
      <c r="F41" s="603"/>
      <c r="G41" s="556"/>
      <c r="H41" s="556"/>
      <c r="I41" s="600"/>
      <c r="J41" s="602"/>
    </row>
    <row r="42" spans="1:15" ht="15.95" customHeight="1">
      <c r="B42" s="107"/>
      <c r="C42" s="1199" t="s">
        <v>35</v>
      </c>
      <c r="D42" s="1237"/>
      <c r="E42" s="1205"/>
      <c r="F42" s="299"/>
      <c r="G42" s="1479"/>
      <c r="H42" s="1480"/>
      <c r="I42" s="967"/>
      <c r="J42" s="456" t="str">
        <f>IF(L42,IF(N42,$N$12*G42%,IF(O42,I42)),"")</f>
        <v/>
      </c>
      <c r="L42" s="136" t="b">
        <v>0</v>
      </c>
      <c r="N42" s="137" t="b">
        <f>AND(L42,OR(AND(F42="",I42=""),F42="v.H.-Satz"))</f>
        <v>0</v>
      </c>
      <c r="O42" s="137" t="b">
        <f>AND(L42,OR(F42="",F42="pauschal"))</f>
        <v>0</v>
      </c>
    </row>
    <row r="43" spans="1:15" s="139" customFormat="1">
      <c r="A43" s="598"/>
      <c r="B43" s="199"/>
      <c r="C43" s="1001"/>
      <c r="D43" s="1238"/>
      <c r="E43" s="453"/>
      <c r="F43" s="686"/>
      <c r="G43" s="968"/>
      <c r="H43" s="969"/>
      <c r="I43" s="686"/>
      <c r="J43" s="465"/>
      <c r="K43" s="132"/>
      <c r="L43" s="138"/>
    </row>
    <row r="44" spans="1:15" ht="15.95" customHeight="1">
      <c r="B44" s="107"/>
      <c r="C44" s="1200" t="s">
        <v>234</v>
      </c>
      <c r="D44" s="1239"/>
      <c r="E44" s="1205"/>
      <c r="F44" s="466"/>
      <c r="G44" s="1477"/>
      <c r="H44" s="1478"/>
      <c r="I44" s="970"/>
      <c r="J44" s="455" t="str">
        <f>IF(L44,IF(N44,$N$12*G44%,IF(O44,I44)),"")</f>
        <v/>
      </c>
      <c r="L44" s="136" t="b">
        <v>0</v>
      </c>
      <c r="N44" s="137" t="b">
        <f>AND(L44,OR(AND(F44="",I44=""),F44="v.H.-Satz"))</f>
        <v>0</v>
      </c>
      <c r="O44" s="137" t="b">
        <f>AND(L44,OR(F44="",F44="pauschal"))</f>
        <v>0</v>
      </c>
    </row>
    <row r="45" spans="1:15" s="139" customFormat="1">
      <c r="A45" s="598"/>
      <c r="B45" s="199"/>
      <c r="C45" s="995"/>
      <c r="D45" s="1240"/>
      <c r="E45" s="453"/>
      <c r="F45" s="687"/>
      <c r="G45" s="971"/>
      <c r="H45" s="972"/>
      <c r="I45" s="687"/>
      <c r="J45" s="464"/>
      <c r="K45" s="132"/>
      <c r="L45" s="138"/>
    </row>
    <row r="46" spans="1:15" ht="15.95" customHeight="1">
      <c r="B46" s="107"/>
      <c r="C46" s="1201" t="s">
        <v>51</v>
      </c>
      <c r="D46" s="1241"/>
      <c r="E46" s="1205"/>
      <c r="F46" s="463"/>
      <c r="G46" s="1475"/>
      <c r="H46" s="1476"/>
      <c r="I46" s="973"/>
      <c r="J46" s="455" t="str">
        <f>IF(L46,IF(N46,$N$12*G46%,IF(O46,I46)),"")</f>
        <v/>
      </c>
      <c r="L46" s="136" t="b">
        <v>0</v>
      </c>
      <c r="N46" s="137" t="b">
        <f>AND(L46,OR(AND(F46="",I46=""),F46="v.H.-Satz"))</f>
        <v>0</v>
      </c>
      <c r="O46" s="137" t="b">
        <f>AND(L46,OR(F46="",F46="pauschal"))</f>
        <v>0</v>
      </c>
    </row>
    <row r="47" spans="1:15" s="139" customFormat="1" ht="17.25" thickBot="1">
      <c r="A47" s="598"/>
      <c r="B47" s="199"/>
      <c r="C47" s="995"/>
      <c r="D47" s="1242"/>
      <c r="E47" s="453"/>
      <c r="F47" s="687"/>
      <c r="G47" s="971"/>
      <c r="H47" s="972"/>
      <c r="I47" s="688"/>
      <c r="J47" s="464"/>
      <c r="K47" s="132"/>
      <c r="L47" s="138"/>
    </row>
    <row r="48" spans="1:15" ht="22.7" customHeight="1" thickBot="1">
      <c r="B48" s="611"/>
      <c r="C48" s="1005" t="s">
        <v>10</v>
      </c>
      <c r="D48" s="607"/>
      <c r="E48" s="444"/>
      <c r="F48" s="1448" t="s">
        <v>507</v>
      </c>
      <c r="G48" s="1448"/>
      <c r="H48" s="1448"/>
      <c r="I48" s="1474"/>
      <c r="J48" s="566" t="str">
        <f>IF(Projektgrundlagen!$I$23,IF(COUNT(J42:J47)&gt;0,SUM(J42:J47),""),0)</f>
        <v/>
      </c>
    </row>
    <row r="49" spans="1:15">
      <c r="B49" s="905"/>
      <c r="C49" s="905"/>
      <c r="D49" s="145"/>
      <c r="E49" s="146"/>
      <c r="F49" s="147"/>
      <c r="G49" s="146"/>
      <c r="H49" s="146"/>
      <c r="I49" s="186"/>
      <c r="J49" s="185"/>
    </row>
    <row r="50" spans="1:15" ht="22.7" customHeight="1">
      <c r="B50" s="599" t="s">
        <v>161</v>
      </c>
      <c r="C50" s="194"/>
      <c r="D50" s="194"/>
      <c r="E50" s="194"/>
      <c r="F50" s="603"/>
      <c r="G50" s="556"/>
      <c r="H50" s="556"/>
      <c r="I50" s="600"/>
      <c r="J50" s="602"/>
    </row>
    <row r="51" spans="1:15" ht="15.95" customHeight="1">
      <c r="B51" s="104"/>
      <c r="C51" s="1199" t="s">
        <v>34</v>
      </c>
      <c r="D51" s="1237"/>
      <c r="E51" s="1205"/>
      <c r="F51" s="299"/>
      <c r="G51" s="1479"/>
      <c r="H51" s="1480"/>
      <c r="I51" s="967"/>
      <c r="J51" s="456" t="str">
        <f>IF(L51,IF(N51,$N$12*G51%,IF(O51,I51)),"")</f>
        <v/>
      </c>
      <c r="L51" s="136" t="b">
        <v>0</v>
      </c>
      <c r="N51" s="137" t="b">
        <f>AND(L51,OR(AND(F51="",I51=""),F51="v.H.-Satz"))</f>
        <v>0</v>
      </c>
      <c r="O51" s="137" t="b">
        <f>AND(L51,OR(F51="",F51="pauschal"))</f>
        <v>0</v>
      </c>
    </row>
    <row r="52" spans="1:15" s="139" customFormat="1">
      <c r="A52" s="598"/>
      <c r="B52" s="199"/>
      <c r="C52" s="1001"/>
      <c r="D52" s="1238"/>
      <c r="E52" s="453"/>
      <c r="F52" s="686"/>
      <c r="G52" s="968"/>
      <c r="H52" s="969"/>
      <c r="I52" s="686"/>
      <c r="J52" s="465"/>
      <c r="K52" s="132"/>
      <c r="L52" s="138"/>
    </row>
    <row r="53" spans="1:15" ht="15.95" customHeight="1">
      <c r="B53" s="108"/>
      <c r="C53" s="1200" t="s">
        <v>33</v>
      </c>
      <c r="D53" s="1239"/>
      <c r="E53" s="1205"/>
      <c r="F53" s="466"/>
      <c r="G53" s="1477"/>
      <c r="H53" s="1478"/>
      <c r="I53" s="970"/>
      <c r="J53" s="455" t="str">
        <f>IF(L53,IF(N53,$N$12*G53%,IF(O53,I53)),"")</f>
        <v/>
      </c>
      <c r="L53" s="136" t="b">
        <v>0</v>
      </c>
      <c r="N53" s="137" t="b">
        <f>AND(L53,OR(AND(F53="",I53=""),F53="v.H.-Satz"))</f>
        <v>0</v>
      </c>
      <c r="O53" s="137" t="b">
        <f>AND(L53,OR(F53="",F53="pauschal"))</f>
        <v>0</v>
      </c>
    </row>
    <row r="54" spans="1:15" s="139" customFormat="1">
      <c r="A54" s="598"/>
      <c r="B54" s="286"/>
      <c r="C54" s="995"/>
      <c r="D54" s="1240"/>
      <c r="E54" s="453"/>
      <c r="F54" s="687"/>
      <c r="G54" s="971"/>
      <c r="H54" s="972"/>
      <c r="I54" s="687"/>
      <c r="J54" s="464"/>
      <c r="K54" s="132"/>
      <c r="L54" s="138"/>
    </row>
    <row r="55" spans="1:15" ht="15.95" customHeight="1">
      <c r="B55" s="108"/>
      <c r="C55" s="1201" t="s">
        <v>32</v>
      </c>
      <c r="D55" s="1241"/>
      <c r="E55" s="1205"/>
      <c r="F55" s="463"/>
      <c r="G55" s="1475"/>
      <c r="H55" s="1476"/>
      <c r="I55" s="973"/>
      <c r="J55" s="455" t="str">
        <f>IF(L55,IF(N55,$N$12*G55%,IF(O55,I55)),"")</f>
        <v/>
      </c>
      <c r="L55" s="136" t="b">
        <v>0</v>
      </c>
      <c r="N55" s="137" t="b">
        <f>AND(L55,OR(AND(F55="",I55=""),F55="v.H.-Satz"))</f>
        <v>0</v>
      </c>
      <c r="O55" s="137" t="b">
        <f>AND(L55,OR(F55="",F55="pauschal"))</f>
        <v>0</v>
      </c>
    </row>
    <row r="56" spans="1:15" s="139" customFormat="1" ht="17.25" thickBot="1">
      <c r="A56" s="598"/>
      <c r="B56" s="286"/>
      <c r="C56" s="995"/>
      <c r="D56" s="1242"/>
      <c r="E56" s="453"/>
      <c r="F56" s="687"/>
      <c r="G56" s="971"/>
      <c r="H56" s="972"/>
      <c r="I56" s="688"/>
      <c r="J56" s="464"/>
      <c r="K56" s="132"/>
      <c r="L56" s="138"/>
    </row>
    <row r="57" spans="1:15" ht="22.7" customHeight="1" thickBot="1">
      <c r="B57" s="608"/>
      <c r="C57" s="1005" t="s">
        <v>10</v>
      </c>
      <c r="D57" s="609"/>
      <c r="E57" s="610"/>
      <c r="F57" s="1448" t="s">
        <v>256</v>
      </c>
      <c r="G57" s="1448"/>
      <c r="H57" s="1448"/>
      <c r="I57" s="1474"/>
      <c r="J57" s="566" t="str">
        <f>IF(Projektgrundlagen!$I$23,IF(COUNT(J51:J56)&gt;0,SUM(J51:J56),""),0)</f>
        <v/>
      </c>
    </row>
    <row r="58" spans="1:15">
      <c r="B58" s="258"/>
      <c r="C58" s="905"/>
      <c r="D58" s="145"/>
      <c r="E58" s="146"/>
      <c r="F58" s="147"/>
      <c r="G58" s="146"/>
      <c r="H58" s="146"/>
      <c r="I58" s="186"/>
      <c r="J58" s="185"/>
    </row>
    <row r="59" spans="1:15" ht="22.7" customHeight="1">
      <c r="B59" s="604" t="s">
        <v>162</v>
      </c>
      <c r="C59" s="33"/>
      <c r="D59" s="33"/>
      <c r="E59" s="33"/>
      <c r="F59" s="33"/>
      <c r="G59" s="556"/>
      <c r="H59" s="556"/>
      <c r="I59" s="600"/>
      <c r="J59" s="602"/>
    </row>
    <row r="60" spans="1:15" ht="15.95" customHeight="1">
      <c r="B60" s="104"/>
      <c r="C60" s="1199" t="s">
        <v>31</v>
      </c>
      <c r="D60" s="1237"/>
      <c r="E60" s="1205"/>
      <c r="F60" s="299"/>
      <c r="G60" s="1479"/>
      <c r="H60" s="1480"/>
      <c r="I60" s="967"/>
      <c r="J60" s="456" t="str">
        <f>IF(L60,IF(N60,$N$12*G60%,IF(O60,I60)),"")</f>
        <v/>
      </c>
      <c r="L60" s="136" t="b">
        <v>0</v>
      </c>
      <c r="N60" s="137" t="b">
        <f>AND(L60,OR(AND(F60="",I60=""),F60="v.H.-Satz"))</f>
        <v>0</v>
      </c>
      <c r="O60" s="137" t="b">
        <f>AND(L60,OR(F60="",F60="pauschal"))</f>
        <v>0</v>
      </c>
    </row>
    <row r="61" spans="1:15" s="139" customFormat="1">
      <c r="A61" s="598"/>
      <c r="B61" s="199"/>
      <c r="C61" s="1001"/>
      <c r="D61" s="1238"/>
      <c r="E61" s="453"/>
      <c r="F61" s="686"/>
      <c r="G61" s="968"/>
      <c r="H61" s="969"/>
      <c r="I61" s="686"/>
      <c r="J61" s="465"/>
      <c r="K61" s="132"/>
      <c r="L61" s="138"/>
    </row>
    <row r="62" spans="1:15" ht="15.95" customHeight="1">
      <c r="B62" s="107"/>
      <c r="C62" s="1200" t="s">
        <v>30</v>
      </c>
      <c r="D62" s="1239"/>
      <c r="E62" s="1205"/>
      <c r="F62" s="466"/>
      <c r="G62" s="1477"/>
      <c r="H62" s="1478"/>
      <c r="I62" s="970"/>
      <c r="J62" s="455" t="str">
        <f>IF(L62,IF(N62,$N$12*G62%,IF(O62,I62)),"")</f>
        <v/>
      </c>
      <c r="L62" s="136" t="b">
        <v>0</v>
      </c>
      <c r="N62" s="137" t="b">
        <f>AND(L62,OR(AND(F62="",I62=""),F62="v.H.-Satz"))</f>
        <v>0</v>
      </c>
      <c r="O62" s="137" t="b">
        <f>AND(L62,OR(F62="",F62="pauschal"))</f>
        <v>0</v>
      </c>
    </row>
    <row r="63" spans="1:15" s="139" customFormat="1">
      <c r="A63" s="598"/>
      <c r="B63" s="199"/>
      <c r="C63" s="995"/>
      <c r="D63" s="1240"/>
      <c r="E63" s="453"/>
      <c r="F63" s="687"/>
      <c r="G63" s="971"/>
      <c r="H63" s="972"/>
      <c r="I63" s="687"/>
      <c r="J63" s="464"/>
      <c r="K63" s="132"/>
      <c r="L63" s="138"/>
    </row>
    <row r="64" spans="1:15" ht="15.95" customHeight="1">
      <c r="B64" s="108"/>
      <c r="C64" s="1201" t="s">
        <v>52</v>
      </c>
      <c r="D64" s="1241"/>
      <c r="E64" s="1205"/>
      <c r="F64" s="463"/>
      <c r="G64" s="1475"/>
      <c r="H64" s="1476"/>
      <c r="I64" s="973"/>
      <c r="J64" s="455" t="str">
        <f>IF(L64,IF(N64,$N$12*G64%,IF(O64,I64)),"")</f>
        <v/>
      </c>
      <c r="L64" s="136" t="b">
        <v>0</v>
      </c>
      <c r="N64" s="137" t="b">
        <f>AND(L64,OR(AND(F64="",I64=""),F64="v.H.-Satz"))</f>
        <v>0</v>
      </c>
      <c r="O64" s="137" t="b">
        <f>AND(L64,OR(F64="",F64="pauschal"))</f>
        <v>0</v>
      </c>
    </row>
    <row r="65" spans="1:15" s="139" customFormat="1" ht="17.25" thickBot="1">
      <c r="A65" s="598"/>
      <c r="B65" s="286"/>
      <c r="C65" s="995"/>
      <c r="D65" s="1242"/>
      <c r="E65" s="453"/>
      <c r="F65" s="687"/>
      <c r="G65" s="971"/>
      <c r="H65" s="972"/>
      <c r="I65" s="688"/>
      <c r="J65" s="464"/>
      <c r="K65" s="132"/>
      <c r="L65" s="138"/>
    </row>
    <row r="66" spans="1:15" ht="22.7" customHeight="1" thickBot="1">
      <c r="B66" s="550"/>
      <c r="C66" s="1005" t="s">
        <v>10</v>
      </c>
      <c r="D66" s="607"/>
      <c r="E66" s="444"/>
      <c r="F66" s="1448" t="s">
        <v>508</v>
      </c>
      <c r="G66" s="1448"/>
      <c r="H66" s="1448"/>
      <c r="I66" s="1474"/>
      <c r="J66" s="566" t="str">
        <f>IF(Projektgrundlagen!I23,IF(COUNT(J60:J65)&gt;0,SUM(J60:J65),""),0)</f>
        <v/>
      </c>
    </row>
    <row r="67" spans="1:15">
      <c r="B67" s="258"/>
      <c r="C67" s="1004"/>
      <c r="D67" s="187"/>
      <c r="E67" s="184"/>
      <c r="F67" s="188"/>
      <c r="G67" s="184"/>
      <c r="H67" s="184"/>
      <c r="I67" s="189"/>
      <c r="J67" s="185"/>
    </row>
    <row r="68" spans="1:15" ht="22.7" customHeight="1">
      <c r="B68" s="605" t="s">
        <v>163</v>
      </c>
      <c r="C68" s="184"/>
      <c r="D68" s="184"/>
      <c r="E68" s="184"/>
      <c r="F68" s="33"/>
      <c r="G68" s="556"/>
      <c r="H68" s="556"/>
      <c r="I68" s="600"/>
      <c r="J68" s="602"/>
    </row>
    <row r="69" spans="1:15" ht="15.95" customHeight="1">
      <c r="B69" s="104"/>
      <c r="C69" s="1199" t="s">
        <v>29</v>
      </c>
      <c r="D69" s="1237"/>
      <c r="E69" s="1205"/>
      <c r="F69" s="299"/>
      <c r="G69" s="1479"/>
      <c r="H69" s="1480"/>
      <c r="I69" s="967"/>
      <c r="J69" s="456" t="str">
        <f>IF(L69,IF(N69,$N$12*G69%,IF(O69,I69)),"")</f>
        <v/>
      </c>
      <c r="L69" s="136" t="b">
        <v>0</v>
      </c>
      <c r="N69" s="137" t="b">
        <f>AND(L69,OR(AND(F69="",I69=""),F69="v.H.-Satz"))</f>
        <v>0</v>
      </c>
      <c r="O69" s="137" t="b">
        <f>AND(L69,OR(F69="",F69="pauschal"))</f>
        <v>0</v>
      </c>
    </row>
    <row r="70" spans="1:15" s="139" customFormat="1">
      <c r="A70" s="598"/>
      <c r="B70" s="199"/>
      <c r="C70" s="1001"/>
      <c r="D70" s="1238"/>
      <c r="E70" s="453"/>
      <c r="F70" s="686"/>
      <c r="G70" s="968"/>
      <c r="H70" s="969"/>
      <c r="I70" s="686"/>
      <c r="J70" s="465"/>
      <c r="K70" s="132"/>
      <c r="L70" s="138"/>
    </row>
    <row r="71" spans="1:15" ht="15.95" customHeight="1">
      <c r="B71" s="107"/>
      <c r="C71" s="1200" t="s">
        <v>28</v>
      </c>
      <c r="D71" s="1239"/>
      <c r="E71" s="1205"/>
      <c r="F71" s="466"/>
      <c r="G71" s="1477"/>
      <c r="H71" s="1478"/>
      <c r="I71" s="970"/>
      <c r="J71" s="455" t="str">
        <f>IF(L71,IF(N71,$N$12*G71%,IF(O71,I71)),"")</f>
        <v/>
      </c>
      <c r="L71" s="136" t="b">
        <v>0</v>
      </c>
      <c r="N71" s="137" t="b">
        <f>AND(L71,OR(AND(F71="",I71=""),F71="v.H.-Satz"))</f>
        <v>0</v>
      </c>
      <c r="O71" s="137" t="b">
        <f>AND(L71,OR(F71="",F71="pauschal"))</f>
        <v>0</v>
      </c>
    </row>
    <row r="72" spans="1:15" s="139" customFormat="1">
      <c r="A72" s="598"/>
      <c r="B72" s="199"/>
      <c r="C72" s="995"/>
      <c r="D72" s="1240"/>
      <c r="E72" s="453"/>
      <c r="F72" s="687"/>
      <c r="G72" s="971"/>
      <c r="H72" s="972"/>
      <c r="I72" s="687"/>
      <c r="J72" s="464"/>
      <c r="K72" s="132"/>
      <c r="L72" s="138"/>
    </row>
    <row r="73" spans="1:15" ht="15.95" customHeight="1">
      <c r="B73" s="108"/>
      <c r="C73" s="1201" t="s">
        <v>53</v>
      </c>
      <c r="D73" s="1241"/>
      <c r="E73" s="1205"/>
      <c r="F73" s="463"/>
      <c r="G73" s="1475"/>
      <c r="H73" s="1476"/>
      <c r="I73" s="973"/>
      <c r="J73" s="455" t="str">
        <f>IF(L73,IF(N73,$N$12*G73%,IF(O73,I73)),"")</f>
        <v/>
      </c>
      <c r="L73" s="136" t="b">
        <v>0</v>
      </c>
      <c r="N73" s="137" t="b">
        <f>AND(L73,OR(AND(F73="",I73=""),F73="v.H.-Satz"))</f>
        <v>0</v>
      </c>
      <c r="O73" s="137" t="b">
        <f>AND(L73,OR(F73="",F73="pauschal"))</f>
        <v>0</v>
      </c>
    </row>
    <row r="74" spans="1:15" s="139" customFormat="1" ht="17.25" thickBot="1">
      <c r="A74" s="598"/>
      <c r="B74" s="286"/>
      <c r="C74" s="995"/>
      <c r="D74" s="1242"/>
      <c r="E74" s="453"/>
      <c r="F74" s="687"/>
      <c r="G74" s="971"/>
      <c r="H74" s="972"/>
      <c r="I74" s="688"/>
      <c r="J74" s="464"/>
      <c r="K74" s="132"/>
      <c r="L74" s="138"/>
    </row>
    <row r="75" spans="1:15" ht="22.7" customHeight="1" thickBot="1">
      <c r="B75" s="550"/>
      <c r="C75" s="1005" t="s">
        <v>10</v>
      </c>
      <c r="D75" s="607"/>
      <c r="E75" s="444"/>
      <c r="F75" s="1448" t="s">
        <v>509</v>
      </c>
      <c r="G75" s="1448"/>
      <c r="H75" s="1448"/>
      <c r="I75" s="1474"/>
      <c r="J75" s="566" t="str">
        <f>IF(Projektgrundlagen!$I$23,IF(COUNT(J69:J74)&gt;0,SUM(J69:J74),""),0)</f>
        <v/>
      </c>
    </row>
    <row r="76" spans="1:15">
      <c r="B76" s="900"/>
      <c r="C76" s="1007"/>
      <c r="D76" s="145"/>
      <c r="E76" s="146"/>
      <c r="F76" s="147"/>
      <c r="G76" s="146"/>
      <c r="H76" s="146"/>
      <c r="I76" s="186"/>
      <c r="J76" s="190"/>
    </row>
    <row r="77" spans="1:15" ht="22.7" customHeight="1">
      <c r="B77" s="604" t="s">
        <v>164</v>
      </c>
      <c r="C77" s="33"/>
      <c r="D77" s="33"/>
      <c r="E77" s="33"/>
      <c r="F77" s="33"/>
      <c r="G77" s="556"/>
      <c r="H77" s="556"/>
      <c r="I77" s="600"/>
      <c r="J77" s="602"/>
    </row>
    <row r="78" spans="1:15" ht="15.95" customHeight="1">
      <c r="B78" s="106"/>
      <c r="C78" s="1201" t="s">
        <v>27</v>
      </c>
      <c r="D78" s="1237"/>
      <c r="E78" s="1206" t="s">
        <v>644</v>
      </c>
      <c r="F78" s="463"/>
      <c r="G78" s="1477"/>
      <c r="H78" s="1478"/>
      <c r="I78" s="967"/>
      <c r="J78" s="456" t="str">
        <f>IF(L78,IF(N78,$N$12*G78%,IF(O78,I78)),"")</f>
        <v/>
      </c>
      <c r="L78" s="136" t="b">
        <v>0</v>
      </c>
      <c r="N78" s="137" t="b">
        <f>AND(L78,OR(AND(F78="",I78=""),F78="v.H.-Satz"))</f>
        <v>0</v>
      </c>
      <c r="O78" s="137" t="b">
        <f>AND(L78,OR(F78="",F78="pauschal"))</f>
        <v>0</v>
      </c>
    </row>
    <row r="79" spans="1:15" ht="38.25">
      <c r="B79" s="339"/>
      <c r="C79" s="1001"/>
      <c r="D79" s="1238"/>
      <c r="E79" s="467" t="s">
        <v>645</v>
      </c>
      <c r="F79" s="686"/>
      <c r="G79" s="968"/>
      <c r="H79" s="969"/>
      <c r="I79" s="686"/>
      <c r="J79" s="465"/>
    </row>
    <row r="80" spans="1:15" s="139" customFormat="1">
      <c r="A80" s="598"/>
      <c r="B80" s="1092"/>
      <c r="C80" s="995"/>
      <c r="D80" s="1238"/>
      <c r="E80" s="453"/>
      <c r="F80" s="687"/>
      <c r="G80" s="971"/>
      <c r="H80" s="972"/>
      <c r="I80" s="687"/>
      <c r="J80" s="464"/>
      <c r="K80" s="132"/>
      <c r="L80" s="138"/>
    </row>
    <row r="81" spans="1:15" ht="15.95" customHeight="1">
      <c r="B81" s="106"/>
      <c r="C81" s="1202" t="s">
        <v>48</v>
      </c>
      <c r="D81" s="1239"/>
      <c r="E81" s="1207" t="s">
        <v>646</v>
      </c>
      <c r="F81" s="463"/>
      <c r="G81" s="1475"/>
      <c r="H81" s="1476"/>
      <c r="I81" s="973"/>
      <c r="J81" s="455" t="str">
        <f>IF(L81,IF(N81,$N$12*G81%,IF(O81,I81)),"")</f>
        <v/>
      </c>
      <c r="L81" s="136" t="b">
        <v>0</v>
      </c>
      <c r="N81" s="137" t="b">
        <f>AND(L81,OR(AND(F81="",I81=""),F81="v.H.-Satz"))</f>
        <v>0</v>
      </c>
      <c r="O81" s="137" t="b">
        <f>AND(L81,OR(F81="",F81="pauschal"))</f>
        <v>0</v>
      </c>
    </row>
    <row r="82" spans="1:15">
      <c r="B82" s="339"/>
      <c r="C82" s="1001"/>
      <c r="D82" s="1238"/>
      <c r="E82" s="467" t="s">
        <v>647</v>
      </c>
      <c r="F82" s="686"/>
      <c r="G82" s="968"/>
      <c r="H82" s="969"/>
      <c r="I82" s="686"/>
      <c r="J82" s="465"/>
    </row>
    <row r="83" spans="1:15" s="139" customFormat="1">
      <c r="A83" s="598"/>
      <c r="B83" s="1092"/>
      <c r="C83" s="995"/>
      <c r="D83" s="1238"/>
      <c r="E83" s="453"/>
      <c r="F83" s="687"/>
      <c r="G83" s="971"/>
      <c r="H83" s="972"/>
      <c r="I83" s="687"/>
      <c r="J83" s="464"/>
      <c r="K83" s="132"/>
      <c r="L83" s="138"/>
    </row>
    <row r="84" spans="1:15" ht="15.95" customHeight="1">
      <c r="B84" s="104"/>
      <c r="C84" s="1202" t="s">
        <v>26</v>
      </c>
      <c r="D84" s="1239"/>
      <c r="E84" s="1205"/>
      <c r="F84" s="466"/>
      <c r="G84" s="1475"/>
      <c r="H84" s="1476"/>
      <c r="I84" s="973"/>
      <c r="J84" s="455" t="str">
        <f>IF(L84,IF(N84,$N$12*G84%,IF(O84,I84)),"")</f>
        <v/>
      </c>
      <c r="L84" s="136" t="b">
        <v>0</v>
      </c>
      <c r="N84" s="137" t="b">
        <f>AND(L84,OR(AND(F84="",I84=""),F84="v.H.-Satz"))</f>
        <v>0</v>
      </c>
      <c r="O84" s="137" t="b">
        <f>AND(L84,OR(F84="",F84="pauschal"))</f>
        <v>0</v>
      </c>
    </row>
    <row r="85" spans="1:15" s="139" customFormat="1">
      <c r="A85" s="598"/>
      <c r="B85" s="199"/>
      <c r="C85" s="1001"/>
      <c r="D85" s="1238"/>
      <c r="E85" s="453"/>
      <c r="F85" s="686"/>
      <c r="G85" s="968"/>
      <c r="H85" s="969"/>
      <c r="I85" s="686"/>
      <c r="J85" s="465"/>
      <c r="K85" s="132"/>
      <c r="L85" s="138"/>
    </row>
    <row r="86" spans="1:15" ht="15.95" customHeight="1">
      <c r="B86" s="107"/>
      <c r="C86" s="1203" t="s">
        <v>25</v>
      </c>
      <c r="D86" s="1239"/>
      <c r="E86" s="1205"/>
      <c r="F86" s="466"/>
      <c r="G86" s="1477"/>
      <c r="H86" s="1478"/>
      <c r="I86" s="970"/>
      <c r="J86" s="455" t="str">
        <f>IF(L86,IF(N86,$N$12*G86%,IF(O86,I86)),"")</f>
        <v/>
      </c>
      <c r="L86" s="136" t="b">
        <v>0</v>
      </c>
      <c r="N86" s="137" t="b">
        <f>AND(L86,OR(AND(F86="",I86=""),F86="v.H.-Satz"))</f>
        <v>0</v>
      </c>
      <c r="O86" s="137" t="b">
        <f>AND(L86,OR(F86="",F86="pauschal"))</f>
        <v>0</v>
      </c>
    </row>
    <row r="87" spans="1:15" s="139" customFormat="1">
      <c r="A87" s="598"/>
      <c r="B87" s="199"/>
      <c r="C87" s="995"/>
      <c r="D87" s="1240"/>
      <c r="E87" s="453"/>
      <c r="F87" s="687"/>
      <c r="G87" s="971"/>
      <c r="H87" s="972"/>
      <c r="I87" s="687"/>
      <c r="J87" s="464"/>
      <c r="K87" s="132"/>
      <c r="L87" s="138"/>
    </row>
    <row r="88" spans="1:15" ht="15.95" customHeight="1">
      <c r="B88" s="108"/>
      <c r="C88" s="1202" t="s">
        <v>47</v>
      </c>
      <c r="D88" s="1241"/>
      <c r="E88" s="1205"/>
      <c r="F88" s="463"/>
      <c r="G88" s="1475"/>
      <c r="H88" s="1476"/>
      <c r="I88" s="973"/>
      <c r="J88" s="455" t="str">
        <f>IF(L88,IF(N88,$N$12*G88%,IF(O88,I88)),"")</f>
        <v/>
      </c>
      <c r="L88" s="136" t="b">
        <v>0</v>
      </c>
      <c r="N88" s="137" t="b">
        <f>AND(L88,OR(AND(F88="",I88=""),F88="v.H.-Satz"))</f>
        <v>0</v>
      </c>
      <c r="O88" s="137" t="b">
        <f>AND(L88,OR(F88="",F88="pauschal"))</f>
        <v>0</v>
      </c>
    </row>
    <row r="89" spans="1:15" s="139" customFormat="1" ht="17.25" thickBot="1">
      <c r="A89" s="598"/>
      <c r="B89" s="285"/>
      <c r="C89" s="995"/>
      <c r="D89" s="1242"/>
      <c r="E89" s="453"/>
      <c r="F89" s="687"/>
      <c r="G89" s="971"/>
      <c r="H89" s="972"/>
      <c r="I89" s="688"/>
      <c r="J89" s="464"/>
      <c r="K89" s="132"/>
      <c r="L89" s="138"/>
    </row>
    <row r="90" spans="1:15" ht="22.7" customHeight="1" thickBot="1">
      <c r="B90" s="550"/>
      <c r="C90" s="1005"/>
      <c r="D90" s="607"/>
      <c r="E90" s="444"/>
      <c r="F90" s="1448" t="s">
        <v>510</v>
      </c>
      <c r="G90" s="1448"/>
      <c r="H90" s="1448"/>
      <c r="I90" s="1474"/>
      <c r="J90" s="566" t="str">
        <f>IF(Projektgrundlagen!$I$23,IF(COUNT(J78:J89)&gt;0,SUM(J78:J89),""),0)</f>
        <v/>
      </c>
    </row>
    <row r="91" spans="1:15">
      <c r="B91" s="900"/>
      <c r="C91" s="1008"/>
      <c r="D91" s="901"/>
      <c r="E91" s="902"/>
      <c r="F91" s="903"/>
      <c r="G91" s="902"/>
      <c r="H91" s="902"/>
      <c r="I91" s="904"/>
      <c r="J91" s="185"/>
    </row>
    <row r="92" spans="1:15" ht="22.7" customHeight="1">
      <c r="B92" s="604" t="s">
        <v>165</v>
      </c>
      <c r="C92" s="33"/>
      <c r="D92" s="33"/>
      <c r="E92" s="33"/>
      <c r="F92" s="33"/>
      <c r="G92" s="556"/>
      <c r="H92" s="556"/>
      <c r="I92" s="600"/>
      <c r="J92" s="602"/>
    </row>
    <row r="93" spans="1:15" ht="15.95" customHeight="1">
      <c r="B93" s="105"/>
      <c r="C93" s="1199" t="s">
        <v>22</v>
      </c>
      <c r="D93" s="1237"/>
      <c r="E93" s="1204" t="s">
        <v>189</v>
      </c>
      <c r="F93" s="466"/>
      <c r="G93" s="1479"/>
      <c r="H93" s="1480"/>
      <c r="I93" s="967"/>
      <c r="J93" s="456" t="str">
        <f>IF(L93,IF(N93,$N$12*G93%,IF(O93,I93)),"")</f>
        <v/>
      </c>
      <c r="L93" s="136" t="b">
        <v>0</v>
      </c>
      <c r="N93" s="137" t="b">
        <f>AND(L93,OR(AND(F93="",I93=""),F93="v.H.-Satz"))</f>
        <v>0</v>
      </c>
      <c r="O93" s="137" t="b">
        <f>AND(L93,OR(F93="",F93="pauschal"))</f>
        <v>0</v>
      </c>
    </row>
    <row r="94" spans="1:15">
      <c r="B94" s="217"/>
      <c r="C94" s="1001"/>
      <c r="D94" s="1243"/>
      <c r="E94" s="468" t="s">
        <v>190</v>
      </c>
      <c r="F94" s="686"/>
      <c r="G94" s="968"/>
      <c r="H94" s="969"/>
      <c r="I94" s="686"/>
      <c r="J94" s="465"/>
    </row>
    <row r="95" spans="1:15" s="139" customFormat="1">
      <c r="A95" s="598"/>
      <c r="B95" s="1092"/>
      <c r="C95" s="995"/>
      <c r="D95" s="1238"/>
      <c r="E95" s="453"/>
      <c r="F95" s="687"/>
      <c r="G95" s="971"/>
      <c r="H95" s="972"/>
      <c r="I95" s="687"/>
      <c r="J95" s="464"/>
      <c r="K95" s="132"/>
      <c r="L95" s="138"/>
    </row>
    <row r="96" spans="1:15" ht="15.95" customHeight="1">
      <c r="B96" s="109"/>
      <c r="C96" s="1200" t="s">
        <v>21</v>
      </c>
      <c r="D96" s="1239"/>
      <c r="E96" s="1205"/>
      <c r="F96" s="466"/>
      <c r="G96" s="1477"/>
      <c r="H96" s="1478"/>
      <c r="I96" s="970"/>
      <c r="J96" s="455" t="str">
        <f>IF(L96,IF(N96,$N$12*G96%,IF(O96,I96)),"")</f>
        <v/>
      </c>
      <c r="L96" s="136" t="b">
        <v>0</v>
      </c>
      <c r="N96" s="137" t="b">
        <f>AND(L96,OR(AND(F96="",I96=""),F96="v.H.-Satz"))</f>
        <v>0</v>
      </c>
      <c r="O96" s="137" t="b">
        <f>AND(L96,OR(F96="",F96="pauschal"))</f>
        <v>0</v>
      </c>
    </row>
    <row r="97" spans="1:15">
      <c r="B97" s="341"/>
      <c r="C97" s="995"/>
      <c r="D97" s="1243"/>
      <c r="E97" s="453"/>
      <c r="F97" s="687"/>
      <c r="G97" s="971"/>
      <c r="H97" s="972"/>
      <c r="I97" s="687"/>
      <c r="J97" s="464"/>
    </row>
    <row r="98" spans="1:15" ht="15.95" customHeight="1">
      <c r="B98" s="109"/>
      <c r="C98" s="1201" t="s">
        <v>147</v>
      </c>
      <c r="D98" s="1239"/>
      <c r="E98" s="1205"/>
      <c r="F98" s="466"/>
      <c r="G98" s="1475"/>
      <c r="H98" s="1476"/>
      <c r="I98" s="973"/>
      <c r="J98" s="455" t="str">
        <f>IF(L98,IF(N98,$N$12*G98%,IF(O98,I98)),"")</f>
        <v/>
      </c>
      <c r="L98" s="136" t="b">
        <v>0</v>
      </c>
      <c r="N98" s="137" t="b">
        <f>AND(L98,OR(AND(F98="",I98=""),F98="v.H.-Satz"))</f>
        <v>0</v>
      </c>
      <c r="O98" s="137" t="b">
        <f>AND(L98,OR(F98="",F98="pauschal"))</f>
        <v>0</v>
      </c>
    </row>
    <row r="99" spans="1:15" s="139" customFormat="1">
      <c r="A99" s="598"/>
      <c r="B99" s="285"/>
      <c r="C99" s="995"/>
      <c r="D99" s="1238"/>
      <c r="E99" s="453"/>
      <c r="F99" s="687"/>
      <c r="G99" s="971"/>
      <c r="H99" s="972"/>
      <c r="I99" s="687"/>
      <c r="J99" s="464"/>
      <c r="K99" s="132"/>
      <c r="L99" s="138"/>
    </row>
    <row r="100" spans="1:15" ht="15.95" customHeight="1">
      <c r="B100" s="109"/>
      <c r="C100" s="1201" t="s">
        <v>148</v>
      </c>
      <c r="D100" s="1239"/>
      <c r="E100" s="1205"/>
      <c r="F100" s="466"/>
      <c r="G100" s="1475"/>
      <c r="H100" s="1476"/>
      <c r="I100" s="973"/>
      <c r="J100" s="455" t="str">
        <f>IF(L100,IF(N100,$N$12*G100%,IF(O100,I100)),"")</f>
        <v/>
      </c>
      <c r="L100" s="136" t="b">
        <v>0</v>
      </c>
      <c r="N100" s="137" t="b">
        <f>AND(L100,OR(AND(F100="",I100=""),F100="v.H.-Satz"))</f>
        <v>0</v>
      </c>
      <c r="O100" s="137" t="b">
        <f>AND(L100,OR(F100="",F100="pauschal"))</f>
        <v>0</v>
      </c>
    </row>
    <row r="101" spans="1:15" s="139" customFormat="1" ht="17.25" thickBot="1">
      <c r="A101" s="598"/>
      <c r="B101" s="285"/>
      <c r="C101" s="1001"/>
      <c r="D101" s="1242"/>
      <c r="E101" s="453"/>
      <c r="F101" s="686"/>
      <c r="G101" s="968"/>
      <c r="H101" s="969"/>
      <c r="I101" s="686"/>
      <c r="J101" s="465"/>
      <c r="K101" s="132"/>
      <c r="L101" s="138"/>
    </row>
    <row r="102" spans="1:15" ht="22.7" customHeight="1" thickBot="1">
      <c r="B102" s="550"/>
      <c r="C102" s="1005" t="s">
        <v>10</v>
      </c>
      <c r="D102" s="606"/>
      <c r="E102" s="553"/>
      <c r="F102" s="1448" t="s">
        <v>422</v>
      </c>
      <c r="G102" s="1448"/>
      <c r="H102" s="1448"/>
      <c r="I102" s="1474"/>
      <c r="J102" s="566" t="str">
        <f>IF(Projektgrundlagen!$I$23,IF(COUNT(J93:J101)&gt;0,SUM(J93:J101),""),0)</f>
        <v/>
      </c>
    </row>
    <row r="103" spans="1:15" ht="17.25" thickBot="1">
      <c r="B103" s="94"/>
      <c r="C103" s="94"/>
      <c r="D103" s="94"/>
      <c r="E103" s="94"/>
      <c r="F103" s="94"/>
      <c r="G103" s="94"/>
      <c r="H103" s="94"/>
      <c r="I103" s="94"/>
      <c r="J103" s="99"/>
    </row>
    <row r="104" spans="1:15" ht="30" customHeight="1" thickBot="1">
      <c r="B104" s="628"/>
      <c r="C104" s="694" t="s">
        <v>10</v>
      </c>
      <c r="D104" s="692"/>
      <c r="E104" s="693"/>
      <c r="F104" s="1442" t="s">
        <v>511</v>
      </c>
      <c r="G104" s="1442"/>
      <c r="H104" s="1442"/>
      <c r="I104" s="1482"/>
      <c r="J104" s="822" t="str">
        <f>IF(COUNT(J21,J30,J39,J48,J57,J66,J75,J90,J102)&gt;0,SUM(J21,J30,J39,J48,J57,J66,J75,J90,J102),"")</f>
        <v/>
      </c>
    </row>
    <row r="105" spans="1:15" ht="12.75" customHeight="1"/>
    <row r="106" spans="1:15"/>
    <row r="107" spans="1:15"/>
  </sheetData>
  <sheetProtection sheet="1" formatRows="0"/>
  <mergeCells count="62">
    <mergeCell ref="G81:H81"/>
    <mergeCell ref="E7:J7"/>
    <mergeCell ref="B2:F2"/>
    <mergeCell ref="B4:F4"/>
    <mergeCell ref="F75:I75"/>
    <mergeCell ref="G55:H55"/>
    <mergeCell ref="G78:H78"/>
    <mergeCell ref="G60:H60"/>
    <mergeCell ref="G62:H62"/>
    <mergeCell ref="G64:H64"/>
    <mergeCell ref="G69:H69"/>
    <mergeCell ref="B11:E11"/>
    <mergeCell ref="B12:E12"/>
    <mergeCell ref="G11:H11"/>
    <mergeCell ref="K2:K9"/>
    <mergeCell ref="B9:D9"/>
    <mergeCell ref="E9:J9"/>
    <mergeCell ref="B6:D6"/>
    <mergeCell ref="E6:F6"/>
    <mergeCell ref="G6:H6"/>
    <mergeCell ref="I6:J6"/>
    <mergeCell ref="I2:J2"/>
    <mergeCell ref="I4:J4"/>
    <mergeCell ref="G2:H2"/>
    <mergeCell ref="G4:H4"/>
    <mergeCell ref="B8:D8"/>
    <mergeCell ref="E8:J8"/>
    <mergeCell ref="B7:D7"/>
    <mergeCell ref="B3:F3"/>
    <mergeCell ref="F104:I104"/>
    <mergeCell ref="G15:H15"/>
    <mergeCell ref="G17:H17"/>
    <mergeCell ref="G19:H19"/>
    <mergeCell ref="F57:I57"/>
    <mergeCell ref="F66:I66"/>
    <mergeCell ref="G33:H33"/>
    <mergeCell ref="G35:H35"/>
    <mergeCell ref="G37:H37"/>
    <mergeCell ref="G42:H42"/>
    <mergeCell ref="F30:I30"/>
    <mergeCell ref="F39:I39"/>
    <mergeCell ref="G71:H71"/>
    <mergeCell ref="G73:H73"/>
    <mergeCell ref="G51:H51"/>
    <mergeCell ref="G53:H53"/>
    <mergeCell ref="N12:O12"/>
    <mergeCell ref="G44:H44"/>
    <mergeCell ref="G46:H46"/>
    <mergeCell ref="G26:H26"/>
    <mergeCell ref="F48:I48"/>
    <mergeCell ref="F21:I21"/>
    <mergeCell ref="G24:H24"/>
    <mergeCell ref="G28:H28"/>
    <mergeCell ref="F90:I90"/>
    <mergeCell ref="G88:H88"/>
    <mergeCell ref="G84:H84"/>
    <mergeCell ref="G86:H86"/>
    <mergeCell ref="F102:I102"/>
    <mergeCell ref="G93:H93"/>
    <mergeCell ref="G96:H96"/>
    <mergeCell ref="G98:H98"/>
    <mergeCell ref="G100:H100"/>
  </mergeCells>
  <conditionalFormatting sqref="E15">
    <cfRule type="expression" dxfId="1171" priority="113">
      <formula>NOT($L15)</formula>
    </cfRule>
    <cfRule type="expression" dxfId="1170" priority="114">
      <formula>AND($L15,E15="")</formula>
    </cfRule>
  </conditionalFormatting>
  <conditionalFormatting sqref="E16">
    <cfRule type="expression" dxfId="1169" priority="112">
      <formula>NOT($L15)</formula>
    </cfRule>
    <cfRule type="expression" dxfId="1168" priority="275">
      <formula>NOT($L15)</formula>
    </cfRule>
  </conditionalFormatting>
  <conditionalFormatting sqref="E17">
    <cfRule type="expression" dxfId="1167" priority="273">
      <formula>AND($L17,E17="")</formula>
    </cfRule>
    <cfRule type="expression" dxfId="1166" priority="272">
      <formula>NOT($L17)</formula>
    </cfRule>
  </conditionalFormatting>
  <conditionalFormatting sqref="E18">
    <cfRule type="expression" dxfId="1165" priority="270">
      <formula>NOT($L17)</formula>
    </cfRule>
  </conditionalFormatting>
  <conditionalFormatting sqref="E19">
    <cfRule type="expression" dxfId="1164" priority="110">
      <formula>NOT($L19)</formula>
    </cfRule>
    <cfRule type="expression" dxfId="1163" priority="111">
      <formula>AND($L19,E19="")</formula>
    </cfRule>
    <cfRule type="expression" dxfId="1162" priority="269">
      <formula>NOT($L19)</formula>
    </cfRule>
  </conditionalFormatting>
  <conditionalFormatting sqref="E20">
    <cfRule type="expression" dxfId="1161" priority="266">
      <formula>NOT($L19)</formula>
    </cfRule>
    <cfRule type="expression" dxfId="1160" priority="109">
      <formula>NOT($L19)</formula>
    </cfRule>
  </conditionalFormatting>
  <conditionalFormatting sqref="E24">
    <cfRule type="expression" dxfId="1159" priority="107">
      <formula>NOT($L24)</formula>
    </cfRule>
    <cfRule type="expression" dxfId="1158" priority="108">
      <formula>AND($L24,E24="")</formula>
    </cfRule>
  </conditionalFormatting>
  <conditionalFormatting sqref="E25">
    <cfRule type="expression" dxfId="1157" priority="106">
      <formula>NOT($L24)</formula>
    </cfRule>
  </conditionalFormatting>
  <conditionalFormatting sqref="E26">
    <cfRule type="expression" dxfId="1156" priority="104">
      <formula>AND($L26,E26="")</formula>
    </cfRule>
    <cfRule type="expression" dxfId="1155" priority="103">
      <formula>NOT($L26)</formula>
    </cfRule>
  </conditionalFormatting>
  <conditionalFormatting sqref="E27">
    <cfRule type="expression" dxfId="1154" priority="102">
      <formula>NOT($L26)</formula>
    </cfRule>
  </conditionalFormatting>
  <conditionalFormatting sqref="E28">
    <cfRule type="expression" dxfId="1153" priority="99">
      <formula>NOT($L28)</formula>
    </cfRule>
    <cfRule type="expression" dxfId="1152" priority="100">
      <formula>AND($L28,E28="")</formula>
    </cfRule>
  </conditionalFormatting>
  <conditionalFormatting sqref="E29">
    <cfRule type="expression" dxfId="1151" priority="98">
      <formula>NOT($L28)</formula>
    </cfRule>
  </conditionalFormatting>
  <conditionalFormatting sqref="E33">
    <cfRule type="expression" dxfId="1150" priority="95">
      <formula>NOT($L33)</formula>
    </cfRule>
    <cfRule type="expression" dxfId="1149" priority="96">
      <formula>AND($L33,E33="")</formula>
    </cfRule>
  </conditionalFormatting>
  <conditionalFormatting sqref="E34">
    <cfRule type="expression" dxfId="1148" priority="94">
      <formula>NOT($L33)</formula>
    </cfRule>
  </conditionalFormatting>
  <conditionalFormatting sqref="E35">
    <cfRule type="expression" dxfId="1147" priority="92">
      <formula>AND($L35,E35="")</formula>
    </cfRule>
    <cfRule type="expression" dxfId="1146" priority="91">
      <formula>NOT($L35)</formula>
    </cfRule>
  </conditionalFormatting>
  <conditionalFormatting sqref="E36">
    <cfRule type="expression" dxfId="1145" priority="90">
      <formula>NOT($L35)</formula>
    </cfRule>
  </conditionalFormatting>
  <conditionalFormatting sqref="E37">
    <cfRule type="expression" dxfId="1144" priority="88">
      <formula>AND($L37,E37="")</formula>
    </cfRule>
    <cfRule type="expression" dxfId="1143" priority="87">
      <formula>NOT($L37)</formula>
    </cfRule>
  </conditionalFormatting>
  <conditionalFormatting sqref="E38">
    <cfRule type="expression" dxfId="1142" priority="86">
      <formula>NOT($L37)</formula>
    </cfRule>
  </conditionalFormatting>
  <conditionalFormatting sqref="E42">
    <cfRule type="expression" dxfId="1141" priority="84">
      <formula>AND($L42,E42="")</formula>
    </cfRule>
    <cfRule type="expression" dxfId="1140" priority="83">
      <formula>NOT($L42)</formula>
    </cfRule>
  </conditionalFormatting>
  <conditionalFormatting sqref="E43">
    <cfRule type="expression" dxfId="1139" priority="82">
      <formula>NOT($L42)</formula>
    </cfRule>
  </conditionalFormatting>
  <conditionalFormatting sqref="E44">
    <cfRule type="expression" dxfId="1138" priority="80">
      <formula>AND($L44,E44="")</formula>
    </cfRule>
    <cfRule type="expression" dxfId="1137" priority="79">
      <formula>NOT($L44)</formula>
    </cfRule>
  </conditionalFormatting>
  <conditionalFormatting sqref="E45">
    <cfRule type="expression" dxfId="1136" priority="78">
      <formula>NOT($L44)</formula>
    </cfRule>
  </conditionalFormatting>
  <conditionalFormatting sqref="E46">
    <cfRule type="expression" dxfId="1135" priority="75">
      <formula>NOT($L46)</formula>
    </cfRule>
    <cfRule type="expression" dxfId="1134" priority="76">
      <formula>AND($L46,E46="")</formula>
    </cfRule>
  </conditionalFormatting>
  <conditionalFormatting sqref="E47">
    <cfRule type="expression" dxfId="1133" priority="74">
      <formula>NOT($L46)</formula>
    </cfRule>
  </conditionalFormatting>
  <conditionalFormatting sqref="E51">
    <cfRule type="expression" dxfId="1132" priority="71">
      <formula>NOT($L51)</formula>
    </cfRule>
    <cfRule type="expression" dxfId="1131" priority="72">
      <formula>AND($L51,E51="")</formula>
    </cfRule>
  </conditionalFormatting>
  <conditionalFormatting sqref="E52">
    <cfRule type="expression" dxfId="1130" priority="70">
      <formula>NOT($L51)</formula>
    </cfRule>
  </conditionalFormatting>
  <conditionalFormatting sqref="E53">
    <cfRule type="expression" dxfId="1129" priority="67">
      <formula>NOT($L53)</formula>
    </cfRule>
    <cfRule type="expression" dxfId="1128" priority="68">
      <formula>AND($L53,E53="")</formula>
    </cfRule>
  </conditionalFormatting>
  <conditionalFormatting sqref="E54">
    <cfRule type="expression" dxfId="1127" priority="66">
      <formula>NOT($L53)</formula>
    </cfRule>
  </conditionalFormatting>
  <conditionalFormatting sqref="E55">
    <cfRule type="expression" dxfId="1126" priority="63">
      <formula>NOT($L55)</formula>
    </cfRule>
    <cfRule type="expression" dxfId="1125" priority="64">
      <formula>AND($L55,E55="")</formula>
    </cfRule>
  </conditionalFormatting>
  <conditionalFormatting sqref="E56">
    <cfRule type="expression" dxfId="1124" priority="62">
      <formula>NOT($L55)</formula>
    </cfRule>
  </conditionalFormatting>
  <conditionalFormatting sqref="E60">
    <cfRule type="expression" dxfId="1123" priority="59">
      <formula>NOT($L60)</formula>
    </cfRule>
    <cfRule type="expression" dxfId="1122" priority="60">
      <formula>AND($L60,E60="")</formula>
    </cfRule>
  </conditionalFormatting>
  <conditionalFormatting sqref="E61">
    <cfRule type="expression" dxfId="1121" priority="58">
      <formula>NOT($L60)</formula>
    </cfRule>
  </conditionalFormatting>
  <conditionalFormatting sqref="E62">
    <cfRule type="expression" dxfId="1120" priority="55">
      <formula>NOT($L62)</formula>
    </cfRule>
    <cfRule type="expression" dxfId="1119" priority="56">
      <formula>AND($L62,E62="")</formula>
    </cfRule>
  </conditionalFormatting>
  <conditionalFormatting sqref="E63">
    <cfRule type="expression" dxfId="1118" priority="54">
      <formula>NOT($L62)</formula>
    </cfRule>
  </conditionalFormatting>
  <conditionalFormatting sqref="E64">
    <cfRule type="expression" dxfId="1117" priority="52">
      <formula>AND($L64,E64="")</formula>
    </cfRule>
    <cfRule type="expression" dxfId="1116" priority="51">
      <formula>NOT($L64)</formula>
    </cfRule>
  </conditionalFormatting>
  <conditionalFormatting sqref="E65">
    <cfRule type="expression" dxfId="1115" priority="50">
      <formula>NOT($L64)</formula>
    </cfRule>
  </conditionalFormatting>
  <conditionalFormatting sqref="E69">
    <cfRule type="expression" dxfId="1114" priority="47">
      <formula>NOT($L69)</formula>
    </cfRule>
    <cfRule type="expression" dxfId="1113" priority="48">
      <formula>AND($L69,E69="")</formula>
    </cfRule>
  </conditionalFormatting>
  <conditionalFormatting sqref="E70">
    <cfRule type="expression" dxfId="1112" priority="46">
      <formula>NOT($L69)</formula>
    </cfRule>
  </conditionalFormatting>
  <conditionalFormatting sqref="E71">
    <cfRule type="expression" dxfId="1111" priority="44">
      <formula>AND($L71,E71="")</formula>
    </cfRule>
    <cfRule type="expression" dxfId="1110" priority="43">
      <formula>NOT($L71)</formula>
    </cfRule>
  </conditionalFormatting>
  <conditionalFormatting sqref="E72">
    <cfRule type="expression" dxfId="1109" priority="42">
      <formula>NOT($L71)</formula>
    </cfRule>
  </conditionalFormatting>
  <conditionalFormatting sqref="E73">
    <cfRule type="expression" dxfId="1108" priority="40">
      <formula>AND($L73,E73="")</formula>
    </cfRule>
    <cfRule type="expression" dxfId="1107" priority="39">
      <formula>NOT($L73)</formula>
    </cfRule>
  </conditionalFormatting>
  <conditionalFormatting sqref="E74">
    <cfRule type="expression" dxfId="1106" priority="38">
      <formula>NOT($L73)</formula>
    </cfRule>
  </conditionalFormatting>
  <conditionalFormatting sqref="E80">
    <cfRule type="expression" dxfId="1105" priority="8">
      <formula>NOT($L78)</formula>
    </cfRule>
  </conditionalFormatting>
  <conditionalFormatting sqref="E83">
    <cfRule type="expression" dxfId="1103" priority="133">
      <formula>NOT($L81)</formula>
    </cfRule>
  </conditionalFormatting>
  <conditionalFormatting sqref="E84">
    <cfRule type="expression" dxfId="1102" priority="35">
      <formula>NOT($L84)</formula>
    </cfRule>
    <cfRule type="expression" dxfId="1101" priority="36">
      <formula>AND($L84,E84="")</formula>
    </cfRule>
  </conditionalFormatting>
  <conditionalFormatting sqref="E85">
    <cfRule type="expression" dxfId="1100" priority="34">
      <formula>NOT($L84)</formula>
    </cfRule>
  </conditionalFormatting>
  <conditionalFormatting sqref="E86">
    <cfRule type="expression" dxfId="1099" priority="31">
      <formula>NOT($L86)</formula>
    </cfRule>
    <cfRule type="expression" dxfId="1098" priority="32">
      <formula>AND($L86,E86="")</formula>
    </cfRule>
  </conditionalFormatting>
  <conditionalFormatting sqref="E87">
    <cfRule type="expression" dxfId="1097" priority="30">
      <formula>NOT($L86)</formula>
    </cfRule>
  </conditionalFormatting>
  <conditionalFormatting sqref="E88">
    <cfRule type="expression" dxfId="1096" priority="28">
      <formula>AND($L88,E88="")</formula>
    </cfRule>
    <cfRule type="expression" dxfId="1095" priority="27">
      <formula>NOT($L88)</formula>
    </cfRule>
  </conditionalFormatting>
  <conditionalFormatting sqref="E89">
    <cfRule type="expression" dxfId="1094" priority="26">
      <formula>NOT($L88)</formula>
    </cfRule>
  </conditionalFormatting>
  <conditionalFormatting sqref="E95">
    <cfRule type="expression" dxfId="1093" priority="2">
      <formula>NOT($L93)</formula>
    </cfRule>
  </conditionalFormatting>
  <conditionalFormatting sqref="E96">
    <cfRule type="expression" dxfId="1092" priority="24">
      <formula>AND($L96,E96="")</formula>
    </cfRule>
    <cfRule type="expression" dxfId="1091" priority="23">
      <formula>NOT($L96)</formula>
    </cfRule>
  </conditionalFormatting>
  <conditionalFormatting sqref="E97">
    <cfRule type="expression" dxfId="1090" priority="22">
      <formula>NOT($L96)</formula>
    </cfRule>
  </conditionalFormatting>
  <conditionalFormatting sqref="E98">
    <cfRule type="expression" dxfId="1089" priority="19">
      <formula>NOT($L98)</formula>
    </cfRule>
    <cfRule type="expression" dxfId="1088" priority="20">
      <formula>AND($L98,E98="")</formula>
    </cfRule>
  </conditionalFormatting>
  <conditionalFormatting sqref="E99">
    <cfRule type="expression" dxfId="1087" priority="18">
      <formula>NOT($L98)</formula>
    </cfRule>
  </conditionalFormatting>
  <conditionalFormatting sqref="E100">
    <cfRule type="expression" dxfId="1086" priority="15">
      <formula>NOT($L100)</formula>
    </cfRule>
    <cfRule type="expression" dxfId="1085" priority="16">
      <formula>AND($L100,E100="")</formula>
    </cfRule>
  </conditionalFormatting>
  <conditionalFormatting sqref="E101">
    <cfRule type="expression" dxfId="1084" priority="14">
      <formula>NOT($L100)</formula>
    </cfRule>
  </conditionalFormatting>
  <conditionalFormatting sqref="E15:F15">
    <cfRule type="expression" dxfId="1083" priority="276">
      <formula>NOT($L15)</formula>
    </cfRule>
  </conditionalFormatting>
  <conditionalFormatting sqref="F17">
    <cfRule type="expression" dxfId="1079" priority="271">
      <formula>NOT($L17)</formula>
    </cfRule>
  </conditionalFormatting>
  <conditionalFormatting sqref="F19">
    <cfRule type="expression" dxfId="1078" priority="267">
      <formula>NOT($L19)</formula>
    </cfRule>
  </conditionalFormatting>
  <conditionalFormatting sqref="F24">
    <cfRule type="expression" dxfId="1077" priority="263">
      <formula>NOT($L24)</formula>
    </cfRule>
  </conditionalFormatting>
  <conditionalFormatting sqref="F26">
    <cfRule type="expression" dxfId="1076" priority="258">
      <formula>NOT($L26)</formula>
    </cfRule>
  </conditionalFormatting>
  <conditionalFormatting sqref="F28">
    <cfRule type="expression" dxfId="1075" priority="254">
      <formula>NOT($L28)</formula>
    </cfRule>
  </conditionalFormatting>
  <conditionalFormatting sqref="F33">
    <cfRule type="expression" dxfId="1074" priority="250">
      <formula>NOT($L33)</formula>
    </cfRule>
  </conditionalFormatting>
  <conditionalFormatting sqref="F35">
    <cfRule type="expression" dxfId="1073" priority="245">
      <formula>NOT($L35)</formula>
    </cfRule>
  </conditionalFormatting>
  <conditionalFormatting sqref="F37">
    <cfRule type="expression" dxfId="1072" priority="241">
      <formula>NOT($L37)</formula>
    </cfRule>
  </conditionalFormatting>
  <conditionalFormatting sqref="F42">
    <cfRule type="expression" dxfId="1071" priority="237">
      <formula>NOT($L42)</formula>
    </cfRule>
  </conditionalFormatting>
  <conditionalFormatting sqref="F44">
    <cfRule type="expression" dxfId="1070" priority="232">
      <formula>NOT($L44)</formula>
    </cfRule>
  </conditionalFormatting>
  <conditionalFormatting sqref="F46">
    <cfRule type="expression" dxfId="1069" priority="228">
      <formula>NOT($L46)</formula>
    </cfRule>
  </conditionalFormatting>
  <conditionalFormatting sqref="F51">
    <cfRule type="expression" dxfId="1068" priority="224">
      <formula>NOT($L51)</formula>
    </cfRule>
  </conditionalFormatting>
  <conditionalFormatting sqref="F53">
    <cfRule type="expression" dxfId="1067" priority="219">
      <formula>NOT($L53)</formula>
    </cfRule>
  </conditionalFormatting>
  <conditionalFormatting sqref="F55">
    <cfRule type="expression" dxfId="1066" priority="215">
      <formula>NOT($L55)</formula>
    </cfRule>
  </conditionalFormatting>
  <conditionalFormatting sqref="F60">
    <cfRule type="expression" dxfId="1065" priority="211">
      <formula>NOT($L60)</formula>
    </cfRule>
  </conditionalFormatting>
  <conditionalFormatting sqref="F62">
    <cfRule type="expression" dxfId="1064" priority="206">
      <formula>NOT($L62)</formula>
    </cfRule>
  </conditionalFormatting>
  <conditionalFormatting sqref="F64">
    <cfRule type="expression" dxfId="1063" priority="202">
      <formula>NOT($L64)</formula>
    </cfRule>
  </conditionalFormatting>
  <conditionalFormatting sqref="F69">
    <cfRule type="expression" dxfId="1062" priority="198">
      <formula>NOT($L69)</formula>
    </cfRule>
  </conditionalFormatting>
  <conditionalFormatting sqref="F71">
    <cfRule type="expression" dxfId="1061" priority="193">
      <formula>NOT($L71)</formula>
    </cfRule>
  </conditionalFormatting>
  <conditionalFormatting sqref="F73">
    <cfRule type="expression" dxfId="1060" priority="189">
      <formula>NOT($L73)</formula>
    </cfRule>
  </conditionalFormatting>
  <conditionalFormatting sqref="F78">
    <cfRule type="expression" dxfId="1059" priority="154">
      <formula>NOT($L78)</formula>
    </cfRule>
  </conditionalFormatting>
  <conditionalFormatting sqref="F81">
    <cfRule type="expression" dxfId="1058" priority="150">
      <formula>NOT($L81)</formula>
    </cfRule>
  </conditionalFormatting>
  <conditionalFormatting sqref="F84">
    <cfRule type="expression" dxfId="1057" priority="185">
      <formula>NOT($L84)</formula>
    </cfRule>
  </conditionalFormatting>
  <conditionalFormatting sqref="F86">
    <cfRule type="expression" dxfId="1056" priority="180">
      <formula>NOT($L86)</formula>
    </cfRule>
  </conditionalFormatting>
  <conditionalFormatting sqref="F88">
    <cfRule type="expression" dxfId="1055" priority="176">
      <formula>NOT($L88)</formula>
    </cfRule>
  </conditionalFormatting>
  <conditionalFormatting sqref="F93">
    <cfRule type="expression" dxfId="1054" priority="157">
      <formula>NOT($L93)</formula>
    </cfRule>
  </conditionalFormatting>
  <conditionalFormatting sqref="F96">
    <cfRule type="expression" dxfId="1053" priority="159">
      <formula>NOT($L96)</formula>
    </cfRule>
  </conditionalFormatting>
  <conditionalFormatting sqref="F98">
    <cfRule type="expression" dxfId="1052" priority="161">
      <formula>NOT($L98)</formula>
    </cfRule>
  </conditionalFormatting>
  <conditionalFormatting sqref="F100">
    <cfRule type="expression" dxfId="1051" priority="172">
      <formula>NOT($L100)</formula>
    </cfRule>
  </conditionalFormatting>
  <conditionalFormatting sqref="G15:H15">
    <cfRule type="expression" dxfId="1042" priority="1373">
      <formula>AND(L15,OR(F15="pauschal",I15&lt;&gt;""))</formula>
    </cfRule>
    <cfRule type="expression" dxfId="1041" priority="1056">
      <formula>AND(L15,G15="",F15&lt;&gt;"pauschal",I15="")</formula>
    </cfRule>
    <cfRule type="expression" dxfId="1040" priority="889">
      <formula>L15=FALSE</formula>
    </cfRule>
  </conditionalFormatting>
  <conditionalFormatting sqref="G17:H17 G19:H19">
    <cfRule type="expression" dxfId="1039" priority="664">
      <formula>AND(L17,OR(F17="pauschal",I17&lt;&gt;""))</formula>
    </cfRule>
    <cfRule type="expression" dxfId="1038" priority="660">
      <formula>AND(L17,G17="",F17&lt;&gt;"pauschal",I17="")</formula>
    </cfRule>
    <cfRule type="expression" dxfId="1037" priority="659">
      <formula>L17=FALSE</formula>
    </cfRule>
  </conditionalFormatting>
  <conditionalFormatting sqref="G17:H17">
    <cfRule type="expression" dxfId="1036" priority="887">
      <formula>AND(L17,OR(F17="pauschal",I17&lt;&gt;""))</formula>
    </cfRule>
    <cfRule type="expression" dxfId="1035" priority="884">
      <formula>AND(L17,G17="",F17&lt;&gt;"pauschal",I17="")</formula>
    </cfRule>
    <cfRule type="expression" dxfId="1034" priority="883">
      <formula>L17=FALSE</formula>
    </cfRule>
  </conditionalFormatting>
  <conditionalFormatting sqref="G19:H19">
    <cfRule type="expression" dxfId="1033" priority="881">
      <formula>AND(L19,OR(F19="pauschal",I19&lt;&gt;""))</formula>
    </cfRule>
    <cfRule type="expression" dxfId="1032" priority="878">
      <formula>AND(L19,G19="",F19&lt;&gt;"pauschal",I19="")</formula>
    </cfRule>
    <cfRule type="expression" dxfId="1031" priority="877">
      <formula>L19=FALSE</formula>
    </cfRule>
  </conditionalFormatting>
  <conditionalFormatting sqref="G24:H24">
    <cfRule type="expression" dxfId="1030" priority="657">
      <formula>AND(L24,OR(F24="pauschal",I24&lt;&gt;""))</formula>
    </cfRule>
    <cfRule type="expression" dxfId="1029" priority="653">
      <formula>AND(L24,G24="",F24&lt;&gt;"pauschal",I24="")</formula>
    </cfRule>
    <cfRule type="expression" dxfId="1028" priority="650">
      <formula>L24=FALSE</formula>
    </cfRule>
  </conditionalFormatting>
  <conditionalFormatting sqref="G26:H26 G28:H28">
    <cfRule type="expression" dxfId="1027" priority="630">
      <formula>L26=FALSE</formula>
    </cfRule>
    <cfRule type="expression" dxfId="1026" priority="635">
      <formula>AND(L26,OR(F26="pauschal",I26&lt;&gt;""))</formula>
    </cfRule>
    <cfRule type="expression" dxfId="1025" priority="631">
      <formula>AND(L26,G26="",F26&lt;&gt;"pauschal",I26="")</formula>
    </cfRule>
  </conditionalFormatting>
  <conditionalFormatting sqref="G26:H26">
    <cfRule type="expression" dxfId="1024" priority="648">
      <formula>AND(L26,OR(F26="pauschal",I26&lt;&gt;""))</formula>
    </cfRule>
    <cfRule type="expression" dxfId="1023" priority="645">
      <formula>AND(L26,G26="",F26&lt;&gt;"pauschal",I26="")</formula>
    </cfRule>
    <cfRule type="expression" dxfId="1022" priority="644">
      <formula>L26=FALSE</formula>
    </cfRule>
  </conditionalFormatting>
  <conditionalFormatting sqref="G28:H28">
    <cfRule type="expression" dxfId="1021" priority="639">
      <formula>AND(L28,G28="",F28&lt;&gt;"pauschal",I28="")</formula>
    </cfRule>
    <cfRule type="expression" dxfId="1020" priority="638">
      <formula>L28=FALSE</formula>
    </cfRule>
    <cfRule type="expression" dxfId="1019" priority="642">
      <formula>AND(L28,OR(F28="pauschal",I28&lt;&gt;""))</formula>
    </cfRule>
  </conditionalFormatting>
  <conditionalFormatting sqref="G33:H33">
    <cfRule type="expression" dxfId="1018" priority="624">
      <formula>AND(L33,G33="",F33&lt;&gt;"pauschal",I33="")</formula>
    </cfRule>
    <cfRule type="expression" dxfId="1017" priority="628">
      <formula>AND(L33,OR(F33="pauschal",I33&lt;&gt;""))</formula>
    </cfRule>
    <cfRule type="expression" dxfId="1016" priority="621">
      <formula>L33=FALSE</formula>
    </cfRule>
  </conditionalFormatting>
  <conditionalFormatting sqref="G35:H35 G37:H37">
    <cfRule type="expression" dxfId="1015" priority="602">
      <formula>AND(L35,G35="",F35&lt;&gt;"pauschal",I35="")</formula>
    </cfRule>
    <cfRule type="expression" dxfId="1014" priority="606">
      <formula>AND(L35,OR(F35="pauschal",I35&lt;&gt;""))</formula>
    </cfRule>
    <cfRule type="expression" dxfId="1013" priority="601">
      <formula>L35=FALSE</formula>
    </cfRule>
  </conditionalFormatting>
  <conditionalFormatting sqref="G35:H35">
    <cfRule type="expression" dxfId="1012" priority="615">
      <formula>L35=FALSE</formula>
    </cfRule>
    <cfRule type="expression" dxfId="1011" priority="619">
      <formula>AND(L35,OR(F35="pauschal",I35&lt;&gt;""))</formula>
    </cfRule>
    <cfRule type="expression" dxfId="1010" priority="616">
      <formula>AND(L35,G35="",F35&lt;&gt;"pauschal",I35="")</formula>
    </cfRule>
  </conditionalFormatting>
  <conditionalFormatting sqref="G37:H37">
    <cfRule type="expression" dxfId="1009" priority="610">
      <formula>AND(L37,G37="",F37&lt;&gt;"pauschal",I37="")</formula>
    </cfRule>
    <cfRule type="expression" dxfId="1008" priority="613">
      <formula>AND(L37,OR(F37="pauschal",I37&lt;&gt;""))</formula>
    </cfRule>
    <cfRule type="expression" dxfId="1007" priority="609">
      <formula>L37=FALSE</formula>
    </cfRule>
  </conditionalFormatting>
  <conditionalFormatting sqref="G42:H42">
    <cfRule type="expression" dxfId="1006" priority="599">
      <formula>AND(L42,OR(F42="pauschal",I42&lt;&gt;""))</formula>
    </cfRule>
    <cfRule type="expression" dxfId="1005" priority="592">
      <formula>L42=FALSE</formula>
    </cfRule>
    <cfRule type="expression" dxfId="1004" priority="595">
      <formula>AND(L42,G42="",F42&lt;&gt;"pauschal",I42="")</formula>
    </cfRule>
  </conditionalFormatting>
  <conditionalFormatting sqref="G44:H44 G46:H46">
    <cfRule type="expression" dxfId="1003" priority="573">
      <formula>AND(L44,G44="",F44&lt;&gt;"pauschal",I44="")</formula>
    </cfRule>
    <cfRule type="expression" dxfId="1002" priority="572">
      <formula>L44=FALSE</formula>
    </cfRule>
    <cfRule type="expression" dxfId="1001" priority="577">
      <formula>AND(L44,OR(F44="pauschal",I44&lt;&gt;""))</formula>
    </cfRule>
  </conditionalFormatting>
  <conditionalFormatting sqref="G44:H44">
    <cfRule type="expression" dxfId="1000" priority="586">
      <formula>L44=FALSE</formula>
    </cfRule>
    <cfRule type="expression" dxfId="999" priority="590">
      <formula>AND(L44,OR(F44="pauschal",I44&lt;&gt;""))</formula>
    </cfRule>
    <cfRule type="expression" dxfId="998" priority="587">
      <formula>AND(L44,G44="",F44&lt;&gt;"pauschal",I44="")</formula>
    </cfRule>
  </conditionalFormatting>
  <conditionalFormatting sqref="G46:H46">
    <cfRule type="expression" dxfId="997" priority="584">
      <formula>AND(L46,OR(F46="pauschal",I46&lt;&gt;""))</formula>
    </cfRule>
    <cfRule type="expression" dxfId="996" priority="581">
      <formula>AND(L46,G46="",F46&lt;&gt;"pauschal",I46="")</formula>
    </cfRule>
    <cfRule type="expression" dxfId="995" priority="580">
      <formula>L46=FALSE</formula>
    </cfRule>
  </conditionalFormatting>
  <conditionalFormatting sqref="G51:H51">
    <cfRule type="expression" dxfId="994" priority="566">
      <formula>AND(L51,G51="",F51&lt;&gt;"pauschal",I51="")</formula>
    </cfRule>
    <cfRule type="expression" dxfId="993" priority="563">
      <formula>L51=FALSE</formula>
    </cfRule>
    <cfRule type="expression" dxfId="992" priority="570">
      <formula>AND(L51,OR(F51="pauschal",I51&lt;&gt;""))</formula>
    </cfRule>
  </conditionalFormatting>
  <conditionalFormatting sqref="G53:H53 G55:H55">
    <cfRule type="expression" dxfId="991" priority="543">
      <formula>L53=FALSE</formula>
    </cfRule>
    <cfRule type="expression" dxfId="990" priority="544">
      <formula>AND(L53,G53="",F53&lt;&gt;"pauschal",I53="")</formula>
    </cfRule>
    <cfRule type="expression" dxfId="989" priority="548">
      <formula>AND(L53,OR(F53="pauschal",I53&lt;&gt;""))</formula>
    </cfRule>
  </conditionalFormatting>
  <conditionalFormatting sqref="G53:H53">
    <cfRule type="expression" dxfId="988" priority="561">
      <formula>AND(L53,OR(F53="pauschal",I53&lt;&gt;""))</formula>
    </cfRule>
    <cfRule type="expression" dxfId="987" priority="558">
      <formula>AND(L53,G53="",F53&lt;&gt;"pauschal",I53="")</formula>
    </cfRule>
    <cfRule type="expression" dxfId="986" priority="557">
      <formula>L53=FALSE</formula>
    </cfRule>
  </conditionalFormatting>
  <conditionalFormatting sqref="G55:H55">
    <cfRule type="expression" dxfId="985" priority="552">
      <formula>AND(L55,G55="",F55&lt;&gt;"pauschal",I55="")</formula>
    </cfRule>
    <cfRule type="expression" dxfId="984" priority="551">
      <formula>L55=FALSE</formula>
    </cfRule>
    <cfRule type="expression" dxfId="983" priority="555">
      <formula>AND(L55,OR(F55="pauschal",I55&lt;&gt;""))</formula>
    </cfRule>
  </conditionalFormatting>
  <conditionalFormatting sqref="G60:H60">
    <cfRule type="expression" dxfId="982" priority="541">
      <formula>AND(L60,OR(F60="pauschal",I60&lt;&gt;""))</formula>
    </cfRule>
    <cfRule type="expression" dxfId="981" priority="534">
      <formula>L60=FALSE</formula>
    </cfRule>
    <cfRule type="expression" dxfId="980" priority="537">
      <formula>AND(L60,G60="",F60&lt;&gt;"pauschal",I60="")</formula>
    </cfRule>
  </conditionalFormatting>
  <conditionalFormatting sqref="G62:H62 G64:H64">
    <cfRule type="expression" dxfId="979" priority="514">
      <formula>L62=FALSE</formula>
    </cfRule>
    <cfRule type="expression" dxfId="978" priority="515">
      <formula>AND(L62,G62="",F62&lt;&gt;"pauschal",I62="")</formula>
    </cfRule>
    <cfRule type="expression" dxfId="977" priority="519">
      <formula>AND(L62,OR(F62="pauschal",I62&lt;&gt;""))</formula>
    </cfRule>
  </conditionalFormatting>
  <conditionalFormatting sqref="G62:H62">
    <cfRule type="expression" dxfId="976" priority="529">
      <formula>AND(L62,G62="",F62&lt;&gt;"pauschal",I62="")</formula>
    </cfRule>
    <cfRule type="expression" dxfId="975" priority="528">
      <formula>L62=FALSE</formula>
    </cfRule>
    <cfRule type="expression" dxfId="974" priority="532">
      <formula>AND(L62,OR(F62="pauschal",I62&lt;&gt;""))</formula>
    </cfRule>
  </conditionalFormatting>
  <conditionalFormatting sqref="G64:H64">
    <cfRule type="expression" dxfId="973" priority="526">
      <formula>AND(L64,OR(F64="pauschal",I64&lt;&gt;""))</formula>
    </cfRule>
    <cfRule type="expression" dxfId="972" priority="522">
      <formula>L64=FALSE</formula>
    </cfRule>
    <cfRule type="expression" dxfId="971" priority="523">
      <formula>AND(L64,G64="",F64&lt;&gt;"pauschal",I64="")</formula>
    </cfRule>
  </conditionalFormatting>
  <conditionalFormatting sqref="G69:H69">
    <cfRule type="expression" dxfId="970" priority="512">
      <formula>AND(L69,OR(F69="pauschal",I69&lt;&gt;""))</formula>
    </cfRule>
    <cfRule type="expression" dxfId="969" priority="505">
      <formula>L69=FALSE</formula>
    </cfRule>
    <cfRule type="expression" dxfId="968" priority="508">
      <formula>AND(L69,G69="",F69&lt;&gt;"pauschal",I69="")</formula>
    </cfRule>
  </conditionalFormatting>
  <conditionalFormatting sqref="G71:H71 G73:H73">
    <cfRule type="expression" dxfId="967" priority="485">
      <formula>L71=FALSE</formula>
    </cfRule>
    <cfRule type="expression" dxfId="966" priority="486">
      <formula>AND(L71,G71="",F71&lt;&gt;"pauschal",I71="")</formula>
    </cfRule>
    <cfRule type="expression" dxfId="965" priority="490">
      <formula>AND(L71,OR(F71="pauschal",I71&lt;&gt;""))</formula>
    </cfRule>
  </conditionalFormatting>
  <conditionalFormatting sqref="G71:H71">
    <cfRule type="expression" dxfId="964" priority="500">
      <formula>AND(L71,G71="",F71&lt;&gt;"pauschal",I71="")</formula>
    </cfRule>
    <cfRule type="expression" dxfId="963" priority="499">
      <formula>L71=FALSE</formula>
    </cfRule>
    <cfRule type="expression" dxfId="962" priority="503">
      <formula>AND(L71,OR(F71="pauschal",I71&lt;&gt;""))</formula>
    </cfRule>
  </conditionalFormatting>
  <conditionalFormatting sqref="G73:H73">
    <cfRule type="expression" dxfId="961" priority="493">
      <formula>L73=FALSE</formula>
    </cfRule>
    <cfRule type="expression" dxfId="960" priority="494">
      <formula>AND(L73,G73="",F73&lt;&gt;"pauschal",I73="")</formula>
    </cfRule>
    <cfRule type="expression" dxfId="959" priority="497">
      <formula>AND(L73,OR(F73="pauschal",I73&lt;&gt;""))</formula>
    </cfRule>
  </conditionalFormatting>
  <conditionalFormatting sqref="G78:H78">
    <cfRule type="expression" dxfId="958" priority="397">
      <formula>AND(L78,OR(F78="pauschal",I78&lt;&gt;""))</formula>
    </cfRule>
    <cfRule type="expression" dxfId="957" priority="394">
      <formula>AND(L78,G78="",F78&lt;&gt;"pauschal",I78="")</formula>
    </cfRule>
    <cfRule type="expression" dxfId="956" priority="393">
      <formula>L78=FALSE</formula>
    </cfRule>
    <cfRule type="expression" dxfId="955" priority="390">
      <formula>AND(L78,OR(F78="pauschal",I78&lt;&gt;""))</formula>
    </cfRule>
    <cfRule type="expression" dxfId="954" priority="387">
      <formula>AND(L78,G78="",F78&lt;&gt;"pauschal",I78="")</formula>
    </cfRule>
    <cfRule type="expression" dxfId="953" priority="386">
      <formula>L78=FALSE</formula>
    </cfRule>
  </conditionalFormatting>
  <conditionalFormatting sqref="G81:H81">
    <cfRule type="expression" dxfId="952" priority="364">
      <formula>AND(L81,G81="",F81&lt;&gt;"pauschal",I81="")</formula>
    </cfRule>
    <cfRule type="expression" dxfId="951" priority="367">
      <formula>AND(L81,OR(F81="pauschal",I81&lt;&gt;""))</formula>
    </cfRule>
    <cfRule type="expression" dxfId="950" priority="363">
      <formula>L81=FALSE</formula>
    </cfRule>
    <cfRule type="expression" dxfId="949" priority="360">
      <formula>AND(L81,OR(F81="pauschal",I81&lt;&gt;""))</formula>
    </cfRule>
    <cfRule type="expression" dxfId="948" priority="357">
      <formula>AND(L81,G81="",F81&lt;&gt;"pauschal",I81="")</formula>
    </cfRule>
    <cfRule type="expression" dxfId="947" priority="356">
      <formula>L81=FALSE</formula>
    </cfRule>
  </conditionalFormatting>
  <conditionalFormatting sqref="G84:H84">
    <cfRule type="expression" dxfId="946" priority="450">
      <formula>AND(L84,G84="",F84&lt;&gt;"pauschal",I84="")</formula>
    </cfRule>
    <cfRule type="expression" dxfId="945" priority="447">
      <formula>L84=FALSE</formula>
    </cfRule>
    <cfRule type="expression" dxfId="944" priority="454">
      <formula>AND(L84,OR(F84="pauschal",I84&lt;&gt;""))</formula>
    </cfRule>
  </conditionalFormatting>
  <conditionalFormatting sqref="G86:H86 G88:H88">
    <cfRule type="expression" dxfId="943" priority="427">
      <formula>L86=FALSE</formula>
    </cfRule>
    <cfRule type="expression" dxfId="942" priority="428">
      <formula>AND(L86,G86="",F86&lt;&gt;"pauschal",I86="")</formula>
    </cfRule>
    <cfRule type="expression" dxfId="941" priority="432">
      <formula>AND(L86,OR(F86="pauschal",I86&lt;&gt;""))</formula>
    </cfRule>
  </conditionalFormatting>
  <conditionalFormatting sqref="G86:H86">
    <cfRule type="expression" dxfId="940" priority="445">
      <formula>AND(L86,OR(F86="pauschal",I86&lt;&gt;""))</formula>
    </cfRule>
    <cfRule type="expression" dxfId="939" priority="442">
      <formula>AND(L86,G86="",F86&lt;&gt;"pauschal",I86="")</formula>
    </cfRule>
    <cfRule type="expression" dxfId="938" priority="441">
      <formula>L86=FALSE</formula>
    </cfRule>
  </conditionalFormatting>
  <conditionalFormatting sqref="G88:H88">
    <cfRule type="expression" dxfId="937" priority="435">
      <formula>L88=FALSE</formula>
    </cfRule>
    <cfRule type="expression" dxfId="936" priority="436">
      <formula>AND(L88,G88="",F88&lt;&gt;"pauschal",I88="")</formula>
    </cfRule>
    <cfRule type="expression" dxfId="935" priority="439">
      <formula>AND(L88,OR(F88="pauschal",I88&lt;&gt;""))</formula>
    </cfRule>
  </conditionalFormatting>
  <conditionalFormatting sqref="G93:H93">
    <cfRule type="expression" dxfId="934" priority="423">
      <formula>AND(L93,OR(F93="pauschal",I93&lt;&gt;""))</formula>
    </cfRule>
    <cfRule type="expression" dxfId="933" priority="419">
      <formula>L93=FALSE</formula>
    </cfRule>
    <cfRule type="expression" dxfId="932" priority="420">
      <formula>AND(L93,G93="",F93&lt;&gt;"pauschal",I93="")</formula>
    </cfRule>
  </conditionalFormatting>
  <conditionalFormatting sqref="G96:H96 G98:H98">
    <cfRule type="expression" dxfId="931" priority="404">
      <formula>AND(L96,OR(F96="pauschal",I96&lt;&gt;""))</formula>
    </cfRule>
    <cfRule type="expression" dxfId="930" priority="401">
      <formula>AND(L96,G96="",F96&lt;&gt;"pauschal",I96="")</formula>
    </cfRule>
    <cfRule type="expression" dxfId="929" priority="400">
      <formula>L96=FALSE</formula>
    </cfRule>
  </conditionalFormatting>
  <conditionalFormatting sqref="G96:H96">
    <cfRule type="expression" dxfId="928" priority="417">
      <formula>AND(L96,OR(F96="pauschal",I96&lt;&gt;""))</formula>
    </cfRule>
    <cfRule type="expression" dxfId="927" priority="414">
      <formula>AND(L96,G96="",F96&lt;&gt;"pauschal",I96="")</formula>
    </cfRule>
    <cfRule type="expression" dxfId="926" priority="413">
      <formula>L96=FALSE</formula>
    </cfRule>
  </conditionalFormatting>
  <conditionalFormatting sqref="G98:H98">
    <cfRule type="expression" dxfId="925" priority="411">
      <formula>AND(L98,OR(F98="pauschal",I98&lt;&gt;""))</formula>
    </cfRule>
    <cfRule type="expression" dxfId="924" priority="407">
      <formula>L98=FALSE</formula>
    </cfRule>
    <cfRule type="expression" dxfId="923" priority="408">
      <formula>AND(L98,G98="",F98&lt;&gt;"pauschal",I98="")</formula>
    </cfRule>
  </conditionalFormatting>
  <conditionalFormatting sqref="G100:H100">
    <cfRule type="expression" dxfId="922" priority="483">
      <formula>AND(L100,OR(F100="pauschal",I100&lt;&gt;""))</formula>
    </cfRule>
    <cfRule type="expression" dxfId="921" priority="479">
      <formula>AND(L100,G100="",F100&lt;&gt;"pauschal",I100="")</formula>
    </cfRule>
    <cfRule type="expression" dxfId="920" priority="476">
      <formula>L100=FALSE</formula>
    </cfRule>
  </conditionalFormatting>
  <conditionalFormatting sqref="I15">
    <cfRule type="expression" dxfId="918" priority="1371">
      <formula>AND(L15,F15="v.H.-Satz")</formula>
    </cfRule>
    <cfRule type="expression" dxfId="917" priority="1057">
      <formula>AND(L15,I15="",F15&lt;&gt;"v.H.-Satz",G15="")</formula>
    </cfRule>
    <cfRule type="expression" dxfId="916" priority="888">
      <formula>L15=FALSE</formula>
    </cfRule>
  </conditionalFormatting>
  <conditionalFormatting sqref="I17 I19">
    <cfRule type="expression" dxfId="915" priority="658">
      <formula>L17=FALSE</formula>
    </cfRule>
    <cfRule type="expression" dxfId="914" priority="661">
      <formula>AND(L17,I17="",F17&lt;&gt;"v.H.-Satz",G17="")</formula>
    </cfRule>
    <cfRule type="expression" dxfId="913" priority="663">
      <formula>AND(L17,F17="v.H.-Satz")</formula>
    </cfRule>
  </conditionalFormatting>
  <conditionalFormatting sqref="I17">
    <cfRule type="expression" dxfId="912" priority="886">
      <formula>AND(L17,F17="v.H.-Satz")</formula>
    </cfRule>
    <cfRule type="expression" dxfId="911" priority="885">
      <formula>AND(L17,I17="",F17&lt;&gt;"v.H.-Satz",G17="")</formula>
    </cfRule>
    <cfRule type="expression" dxfId="910" priority="882">
      <formula>L17=FALSE</formula>
    </cfRule>
  </conditionalFormatting>
  <conditionalFormatting sqref="I19">
    <cfRule type="expression" dxfId="909" priority="876">
      <formula>L19=FALSE</formula>
    </cfRule>
    <cfRule type="expression" dxfId="908" priority="880">
      <formula>AND(L19,F19="v.H.-Satz")</formula>
    </cfRule>
    <cfRule type="expression" dxfId="907" priority="879">
      <formula>AND(L19,I19="",F19&lt;&gt;"v.H.-Satz",G19="")</formula>
    </cfRule>
  </conditionalFormatting>
  <conditionalFormatting sqref="I24">
    <cfRule type="expression" dxfId="906" priority="649">
      <formula>L24=FALSE</formula>
    </cfRule>
    <cfRule type="expression" dxfId="905" priority="654">
      <formula>AND(L24,I24="",F24&lt;&gt;"v.H.-Satz",G24="")</formula>
    </cfRule>
    <cfRule type="expression" dxfId="904" priority="656">
      <formula>AND(L24,F24="v.H.-Satz")</formula>
    </cfRule>
  </conditionalFormatting>
  <conditionalFormatting sqref="I26 I28">
    <cfRule type="expression" dxfId="903" priority="634">
      <formula>AND(L26,F26="v.H.-Satz")</formula>
    </cfRule>
    <cfRule type="expression" dxfId="902" priority="632">
      <formula>AND(L26,I26="",F26&lt;&gt;"v.H.-Satz",G26="")</formula>
    </cfRule>
    <cfRule type="expression" dxfId="901" priority="629">
      <formula>L26=FALSE</formula>
    </cfRule>
  </conditionalFormatting>
  <conditionalFormatting sqref="I26">
    <cfRule type="expression" dxfId="900" priority="646">
      <formula>AND(L26,I26="",F26&lt;&gt;"v.H.-Satz",G26="")</formula>
    </cfRule>
    <cfRule type="expression" dxfId="899" priority="643">
      <formula>L26=FALSE</formula>
    </cfRule>
    <cfRule type="expression" dxfId="898" priority="647">
      <formula>AND(L26,F26="v.H.-Satz")</formula>
    </cfRule>
  </conditionalFormatting>
  <conditionalFormatting sqref="I28">
    <cfRule type="expression" dxfId="897" priority="641">
      <formula>AND(L28,F28="v.H.-Satz")</formula>
    </cfRule>
    <cfRule type="expression" dxfId="896" priority="640">
      <formula>AND(L28,I28="",F28&lt;&gt;"v.H.-Satz",G28="")</formula>
    </cfRule>
    <cfRule type="expression" dxfId="895" priority="637">
      <formula>L28=FALSE</formula>
    </cfRule>
  </conditionalFormatting>
  <conditionalFormatting sqref="I33">
    <cfRule type="expression" dxfId="894" priority="627">
      <formula>AND(L33,F33="v.H.-Satz")</formula>
    </cfRule>
    <cfRule type="expression" dxfId="893" priority="620">
      <formula>L33=FALSE</formula>
    </cfRule>
    <cfRule type="expression" dxfId="892" priority="625">
      <formula>AND(L33,I33="",F33&lt;&gt;"v.H.-Satz",G33="")</formula>
    </cfRule>
  </conditionalFormatting>
  <conditionalFormatting sqref="I35 I37">
    <cfRule type="expression" dxfId="891" priority="605">
      <formula>AND(L35,F35="v.H.-Satz")</formula>
    </cfRule>
    <cfRule type="expression" dxfId="890" priority="603">
      <formula>AND(L35,I35="",F35&lt;&gt;"v.H.-Satz",G35="")</formula>
    </cfRule>
    <cfRule type="expression" dxfId="889" priority="600">
      <formula>L35=FALSE</formula>
    </cfRule>
  </conditionalFormatting>
  <conditionalFormatting sqref="I35">
    <cfRule type="expression" dxfId="888" priority="614">
      <formula>L35=FALSE</formula>
    </cfRule>
    <cfRule type="expression" dxfId="887" priority="617">
      <formula>AND(L35,I35="",F35&lt;&gt;"v.H.-Satz",G35="")</formula>
    </cfRule>
    <cfRule type="expression" dxfId="886" priority="618">
      <formula>AND(L35,F35="v.H.-Satz")</formula>
    </cfRule>
  </conditionalFormatting>
  <conditionalFormatting sqref="I37">
    <cfRule type="expression" dxfId="885" priority="608">
      <formula>L37=FALSE</formula>
    </cfRule>
    <cfRule type="expression" dxfId="884" priority="611">
      <formula>AND(L37,I37="",F37&lt;&gt;"v.H.-Satz",G37="")</formula>
    </cfRule>
    <cfRule type="expression" dxfId="883" priority="612">
      <formula>AND(L37,F37="v.H.-Satz")</formula>
    </cfRule>
  </conditionalFormatting>
  <conditionalFormatting sqref="I42">
    <cfRule type="expression" dxfId="882" priority="598">
      <formula>AND(L42,F42="v.H.-Satz")</formula>
    </cfRule>
    <cfRule type="expression" dxfId="881" priority="596">
      <formula>AND(L42,I42="",F42&lt;&gt;"v.H.-Satz",G42="")</formula>
    </cfRule>
    <cfRule type="expression" dxfId="880" priority="591">
      <formula>L42=FALSE</formula>
    </cfRule>
  </conditionalFormatting>
  <conditionalFormatting sqref="I44 I46">
    <cfRule type="expression" dxfId="879" priority="571">
      <formula>L44=FALSE</formula>
    </cfRule>
    <cfRule type="expression" dxfId="878" priority="574">
      <formula>AND(L44,I44="",F44&lt;&gt;"v.H.-Satz",G44="")</formula>
    </cfRule>
    <cfRule type="expression" dxfId="877" priority="576">
      <formula>AND(L44,F44="v.H.-Satz")</formula>
    </cfRule>
  </conditionalFormatting>
  <conditionalFormatting sqref="I44">
    <cfRule type="expression" dxfId="876" priority="585">
      <formula>L44=FALSE</formula>
    </cfRule>
    <cfRule type="expression" dxfId="875" priority="588">
      <formula>AND(L44,I44="",F44&lt;&gt;"v.H.-Satz",G44="")</formula>
    </cfRule>
    <cfRule type="expression" dxfId="874" priority="589">
      <formula>AND(L44,F44="v.H.-Satz")</formula>
    </cfRule>
  </conditionalFormatting>
  <conditionalFormatting sqref="I46">
    <cfRule type="expression" dxfId="873" priority="579">
      <formula>L46=FALSE</formula>
    </cfRule>
    <cfRule type="expression" dxfId="872" priority="582">
      <formula>AND(L46,I46="",F46&lt;&gt;"v.H.-Satz",G46="")</formula>
    </cfRule>
    <cfRule type="expression" dxfId="871" priority="583">
      <formula>AND(L46,F46="v.H.-Satz")</formula>
    </cfRule>
  </conditionalFormatting>
  <conditionalFormatting sqref="I51">
    <cfRule type="expression" dxfId="870" priority="562">
      <formula>L51=FALSE</formula>
    </cfRule>
    <cfRule type="expression" dxfId="869" priority="567">
      <formula>AND(L51,I51="",F51&lt;&gt;"v.H.-Satz",G51="")</formula>
    </cfRule>
    <cfRule type="expression" dxfId="868" priority="569">
      <formula>AND(L51,F51="v.H.-Satz")</formula>
    </cfRule>
  </conditionalFormatting>
  <conditionalFormatting sqref="I53 I55">
    <cfRule type="expression" dxfId="867" priority="547">
      <formula>AND(L53,F53="v.H.-Satz")</formula>
    </cfRule>
    <cfRule type="expression" dxfId="866" priority="545">
      <formula>AND(L53,I53="",F53&lt;&gt;"v.H.-Satz",G53="")</formula>
    </cfRule>
    <cfRule type="expression" dxfId="865" priority="542">
      <formula>L53=FALSE</formula>
    </cfRule>
  </conditionalFormatting>
  <conditionalFormatting sqref="I53">
    <cfRule type="expression" dxfId="864" priority="556">
      <formula>L53=FALSE</formula>
    </cfRule>
    <cfRule type="expression" dxfId="863" priority="560">
      <formula>AND(L53,F53="v.H.-Satz")</formula>
    </cfRule>
    <cfRule type="expression" dxfId="862" priority="559">
      <formula>AND(L53,I53="",F53&lt;&gt;"v.H.-Satz",G53="")</formula>
    </cfRule>
  </conditionalFormatting>
  <conditionalFormatting sqref="I55">
    <cfRule type="expression" dxfId="861" priority="550">
      <formula>L55=FALSE</formula>
    </cfRule>
    <cfRule type="expression" dxfId="860" priority="554">
      <formula>AND(L55,F55="v.H.-Satz")</formula>
    </cfRule>
    <cfRule type="expression" dxfId="859" priority="553">
      <formula>AND(L55,I55="",F55&lt;&gt;"v.H.-Satz",G55="")</formula>
    </cfRule>
  </conditionalFormatting>
  <conditionalFormatting sqref="I60">
    <cfRule type="expression" dxfId="858" priority="540">
      <formula>AND(L60,F60="v.H.-Satz")</formula>
    </cfRule>
    <cfRule type="expression" dxfId="857" priority="533">
      <formula>L60=FALSE</formula>
    </cfRule>
    <cfRule type="expression" dxfId="856" priority="538">
      <formula>AND(L60,I60="",F60&lt;&gt;"v.H.-Satz",G60="")</formula>
    </cfRule>
  </conditionalFormatting>
  <conditionalFormatting sqref="I62 I64">
    <cfRule type="expression" dxfId="855" priority="513">
      <formula>L62=FALSE</formula>
    </cfRule>
    <cfRule type="expression" dxfId="854" priority="516">
      <formula>AND(L62,I62="",F62&lt;&gt;"v.H.-Satz",G62="")</formula>
    </cfRule>
    <cfRule type="expression" dxfId="853" priority="518">
      <formula>AND(L62,F62="v.H.-Satz")</formula>
    </cfRule>
  </conditionalFormatting>
  <conditionalFormatting sqref="I62">
    <cfRule type="expression" dxfId="852" priority="530">
      <formula>AND(L62,I62="",F62&lt;&gt;"v.H.-Satz",G62="")</formula>
    </cfRule>
    <cfRule type="expression" dxfId="851" priority="531">
      <formula>AND(L62,F62="v.H.-Satz")</formula>
    </cfRule>
    <cfRule type="expression" dxfId="850" priority="527">
      <formula>L62=FALSE</formula>
    </cfRule>
  </conditionalFormatting>
  <conditionalFormatting sqref="I64">
    <cfRule type="expression" dxfId="849" priority="521">
      <formula>L64=FALSE</formula>
    </cfRule>
    <cfRule type="expression" dxfId="848" priority="525">
      <formula>AND(L64,F64="v.H.-Satz")</formula>
    </cfRule>
    <cfRule type="expression" dxfId="847" priority="524">
      <formula>AND(L64,I64="",F64&lt;&gt;"v.H.-Satz",G64="")</formula>
    </cfRule>
  </conditionalFormatting>
  <conditionalFormatting sqref="I69">
    <cfRule type="expression" dxfId="846" priority="509">
      <formula>AND(L69,I69="",F69&lt;&gt;"v.H.-Satz",G69="")</formula>
    </cfRule>
    <cfRule type="expression" dxfId="845" priority="511">
      <formula>AND(L69,F69="v.H.-Satz")</formula>
    </cfRule>
    <cfRule type="expression" dxfId="844" priority="504">
      <formula>L69=FALSE</formula>
    </cfRule>
  </conditionalFormatting>
  <conditionalFormatting sqref="I71 I73">
    <cfRule type="expression" dxfId="843" priority="484">
      <formula>L71=FALSE</formula>
    </cfRule>
    <cfRule type="expression" dxfId="842" priority="487">
      <formula>AND(L71,I71="",F71&lt;&gt;"v.H.-Satz",G71="")</formula>
    </cfRule>
    <cfRule type="expression" dxfId="841" priority="489">
      <formula>AND(L71,F71="v.H.-Satz")</formula>
    </cfRule>
  </conditionalFormatting>
  <conditionalFormatting sqref="I71">
    <cfRule type="expression" dxfId="840" priority="501">
      <formula>AND(L71,I71="",F71&lt;&gt;"v.H.-Satz",G71="")</formula>
    </cfRule>
    <cfRule type="expression" dxfId="839" priority="498">
      <formula>L71=FALSE</formula>
    </cfRule>
    <cfRule type="expression" dxfId="838" priority="502">
      <formula>AND(L71,F71="v.H.-Satz")</formula>
    </cfRule>
  </conditionalFormatting>
  <conditionalFormatting sqref="I73">
    <cfRule type="expression" dxfId="837" priority="492">
      <formula>L73=FALSE</formula>
    </cfRule>
    <cfRule type="expression" dxfId="836" priority="496">
      <formula>AND(L73,F73="v.H.-Satz")</formula>
    </cfRule>
    <cfRule type="expression" dxfId="835" priority="495">
      <formula>AND(L73,I73="",F73&lt;&gt;"v.H.-Satz",G73="")</formula>
    </cfRule>
  </conditionalFormatting>
  <conditionalFormatting sqref="I78">
    <cfRule type="expression" dxfId="834" priority="385">
      <formula>L78=FALSE</formula>
    </cfRule>
    <cfRule type="expression" dxfId="833" priority="396">
      <formula>AND(L78,F78="v.H.-Satz")</formula>
    </cfRule>
    <cfRule type="expression" dxfId="832" priority="395">
      <formula>AND(L78,I78="",F78&lt;&gt;"v.H.-Satz",G78="")</formula>
    </cfRule>
    <cfRule type="expression" dxfId="831" priority="389">
      <formula>AND(L78,F78="v.H.-Satz")</formula>
    </cfRule>
    <cfRule type="expression" dxfId="830" priority="392">
      <formula>L78=FALSE</formula>
    </cfRule>
    <cfRule type="expression" dxfId="829" priority="388">
      <formula>AND(L78,I78="",F78&lt;&gt;"v.H.-Satz",G78="")</formula>
    </cfRule>
  </conditionalFormatting>
  <conditionalFormatting sqref="I81">
    <cfRule type="expression" dxfId="828" priority="359">
      <formula>AND(L81,F81="v.H.-Satz")</formula>
    </cfRule>
    <cfRule type="expression" dxfId="827" priority="362">
      <formula>L81=FALSE</formula>
    </cfRule>
    <cfRule type="expression" dxfId="826" priority="366">
      <formula>AND(L81,F81="v.H.-Satz")</formula>
    </cfRule>
    <cfRule type="expression" dxfId="825" priority="365">
      <formula>AND(L81,I81="",F81&lt;&gt;"v.H.-Satz",G81="")</formula>
    </cfRule>
    <cfRule type="expression" dxfId="824" priority="355">
      <formula>L81=FALSE</formula>
    </cfRule>
    <cfRule type="expression" dxfId="823" priority="358">
      <formula>AND(L81,I81="",F81&lt;&gt;"v.H.-Satz",G81="")</formula>
    </cfRule>
  </conditionalFormatting>
  <conditionalFormatting sqref="I84">
    <cfRule type="expression" dxfId="822" priority="453">
      <formula>AND(L84,F84="v.H.-Satz")</formula>
    </cfRule>
    <cfRule type="expression" dxfId="821" priority="451">
      <formula>AND(L84,I84="",F84&lt;&gt;"v.H.-Satz",G84="")</formula>
    </cfRule>
    <cfRule type="expression" dxfId="820" priority="446">
      <formula>L84=FALSE</formula>
    </cfRule>
  </conditionalFormatting>
  <conditionalFormatting sqref="I86 I88">
    <cfRule type="expression" dxfId="819" priority="431">
      <formula>AND(L86,F86="v.H.-Satz")</formula>
    </cfRule>
    <cfRule type="expression" dxfId="818" priority="426">
      <formula>L86=FALSE</formula>
    </cfRule>
    <cfRule type="expression" dxfId="817" priority="429">
      <formula>AND(L86,I86="",F86&lt;&gt;"v.H.-Satz",G86="")</formula>
    </cfRule>
  </conditionalFormatting>
  <conditionalFormatting sqref="I86">
    <cfRule type="expression" dxfId="816" priority="444">
      <formula>AND(L86,F86="v.H.-Satz")</formula>
    </cfRule>
    <cfRule type="expression" dxfId="815" priority="443">
      <formula>AND(L86,I86="",F86&lt;&gt;"v.H.-Satz",G86="")</formula>
    </cfRule>
    <cfRule type="expression" dxfId="814" priority="440">
      <formula>L86=FALSE</formula>
    </cfRule>
  </conditionalFormatting>
  <conditionalFormatting sqref="I88">
    <cfRule type="expression" dxfId="813" priority="434">
      <formula>L88=FALSE</formula>
    </cfRule>
    <cfRule type="expression" dxfId="812" priority="437">
      <formula>AND(L88,I88="",F88&lt;&gt;"v.H.-Satz",G88="")</formula>
    </cfRule>
    <cfRule type="expression" dxfId="811" priority="438">
      <formula>AND(L88,F88="v.H.-Satz")</formula>
    </cfRule>
  </conditionalFormatting>
  <conditionalFormatting sqref="I93">
    <cfRule type="expression" dxfId="810" priority="421">
      <formula>AND(L93,I93="",F93&lt;&gt;"v.H.-Satz",G93="")</formula>
    </cfRule>
    <cfRule type="expression" dxfId="809" priority="418">
      <formula>L93=FALSE</formula>
    </cfRule>
    <cfRule type="expression" dxfId="808" priority="422">
      <formula>AND(L93,F93="v.H.-Satz")</formula>
    </cfRule>
  </conditionalFormatting>
  <conditionalFormatting sqref="I96 I98">
    <cfRule type="expression" dxfId="807" priority="399">
      <formula>L96=FALSE</formula>
    </cfRule>
    <cfRule type="expression" dxfId="806" priority="403">
      <formula>AND(L96,F96="v.H.-Satz")</formula>
    </cfRule>
    <cfRule type="expression" dxfId="805" priority="402">
      <formula>AND(L96,I96="",F96&lt;&gt;"v.H.-Satz",G96="")</formula>
    </cfRule>
  </conditionalFormatting>
  <conditionalFormatting sqref="I96">
    <cfRule type="expression" dxfId="804" priority="416">
      <formula>AND(L96,F96="v.H.-Satz")</formula>
    </cfRule>
    <cfRule type="expression" dxfId="803" priority="415">
      <formula>AND(L96,I96="",F96&lt;&gt;"v.H.-Satz",G96="")</formula>
    </cfRule>
    <cfRule type="expression" dxfId="802" priority="412">
      <formula>L96=FALSE</formula>
    </cfRule>
  </conditionalFormatting>
  <conditionalFormatting sqref="I98">
    <cfRule type="expression" dxfId="801" priority="410">
      <formula>AND(L98,F98="v.H.-Satz")</formula>
    </cfRule>
    <cfRule type="expression" dxfId="800" priority="409">
      <formula>AND(L98,I98="",F98&lt;&gt;"v.H.-Satz",G98="")</formula>
    </cfRule>
    <cfRule type="expression" dxfId="799" priority="406">
      <formula>L98=FALSE</formula>
    </cfRule>
  </conditionalFormatting>
  <conditionalFormatting sqref="I100">
    <cfRule type="expression" dxfId="798" priority="480">
      <formula>AND(L100,I100="",F100&lt;&gt;"v.H.-Satz",G100="")</formula>
    </cfRule>
    <cfRule type="expression" dxfId="797" priority="475">
      <formula>L100=FALSE</formula>
    </cfRule>
    <cfRule type="expression" dxfId="796" priority="482">
      <formula>AND(L100,F100="v.H.-Satz")</formula>
    </cfRule>
  </conditionalFormatting>
  <dataValidations count="3">
    <dataValidation type="list" allowBlank="1" showInputMessage="1" showErrorMessage="1" sqref="F15 F17 F84 F78 F19 F24 F26 F28 F33 F35 F37 F42 F44 F46 F51 F53 F55 F60 F62 F64 F93 F69 F71 F73 F96 F98 F86 F88 F100 F81" xr:uid="{00000000-0002-0000-0700-000000000000}">
      <formula1>"v.H.-Satz,pauschal"</formula1>
    </dataValidation>
    <dataValidation allowBlank="1" showErrorMessage="1" prompt="Kopfzeile" sqref="E98 E17 E15 E69 E24 E26 E71 E33 E35 E96 E42 E44 E84 E51 E53 E86 E60 E62 E19 E28 E37 E46 E55 E64 E73 E88 E100" xr:uid="{00000000-0002-0000-0700-000001000000}"/>
    <dataValidation allowBlank="1" showErrorMessage="1" sqref="D81 E18 E16 D93 E25 E27 D96 E34 E36 D98 E43 E45 D86 E52 E54 D78 E61 E63 D100 E70 E72 D88 E85 E87 E99 E97 E83 D15 D17 D19 D24 D26 D28 D33 D35 D37 D42 D44 D46 D51 D53 D55 D60 D62 D64 D69 D71 D73 D84 E20 E29 E38 E47 E56 E65 E74 E89 E101 E80 E95" xr:uid="{00000000-0002-0000-0700-000002000000}"/>
  </dataValidations>
  <pageMargins left="0.39370078740157483" right="0.19685039370078741" top="0.39370078740157483" bottom="0.47244094488188981" header="0.31496062992125984" footer="0.31496062992125984"/>
  <pageSetup paperSize="9" scale="87" fitToHeight="0" orientation="portrait" r:id="rId1"/>
  <headerFooter scaleWithDoc="0">
    <oddFooter>&amp;L&amp;8©  VHF Bayern - Stand Oktober 2024&amp;R&amp;P</oddFooter>
  </headerFooter>
  <rowBreaks count="3" manualBreakCount="3">
    <brk id="49" max="11" man="1"/>
    <brk id="76" max="11" man="1"/>
    <brk id="9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2613" r:id="rId4" name="Kontrollkästchen 2">
              <controlPr defaultSize="0" autoFill="0" autoLine="0" autoPict="0" altText="">
                <anchor moveWithCells="1">
                  <from>
                    <xdr:col>1</xdr:col>
                    <xdr:colOff>0</xdr:colOff>
                    <xdr:row>14</xdr:row>
                    <xdr:rowOff>0</xdr:rowOff>
                  </from>
                  <to>
                    <xdr:col>2</xdr:col>
                    <xdr:colOff>0</xdr:colOff>
                    <xdr:row>15</xdr:row>
                    <xdr:rowOff>0</xdr:rowOff>
                  </to>
                </anchor>
              </controlPr>
            </control>
          </mc:Choice>
        </mc:AlternateContent>
        <mc:AlternateContent xmlns:mc="http://schemas.openxmlformats.org/markup-compatibility/2006">
          <mc:Choice Requires="x14">
            <control shapeId="12625" r:id="rId5" name="Check Box 337">
              <controlPr defaultSize="0" autoFill="0" autoLine="0" autoPict="0" altText="">
                <anchor moveWithCells="1">
                  <from>
                    <xdr:col>1</xdr:col>
                    <xdr:colOff>0</xdr:colOff>
                    <xdr:row>27</xdr:row>
                    <xdr:rowOff>0</xdr:rowOff>
                  </from>
                  <to>
                    <xdr:col>2</xdr:col>
                    <xdr:colOff>0</xdr:colOff>
                    <xdr:row>28</xdr:row>
                    <xdr:rowOff>0</xdr:rowOff>
                  </to>
                </anchor>
              </controlPr>
            </control>
          </mc:Choice>
        </mc:AlternateContent>
        <mc:AlternateContent xmlns:mc="http://schemas.openxmlformats.org/markup-compatibility/2006">
          <mc:Choice Requires="x14">
            <control shapeId="12626" r:id="rId6" name="Check Box 338">
              <controlPr defaultSize="0" autoFill="0" autoLine="0" autoPict="0" altText="">
                <anchor moveWithCells="1">
                  <from>
                    <xdr:col>1</xdr:col>
                    <xdr:colOff>0</xdr:colOff>
                    <xdr:row>25</xdr:row>
                    <xdr:rowOff>0</xdr:rowOff>
                  </from>
                  <to>
                    <xdr:col>2</xdr:col>
                    <xdr:colOff>0</xdr:colOff>
                    <xdr:row>26</xdr:row>
                    <xdr:rowOff>0</xdr:rowOff>
                  </to>
                </anchor>
              </controlPr>
            </control>
          </mc:Choice>
        </mc:AlternateContent>
        <mc:AlternateContent xmlns:mc="http://schemas.openxmlformats.org/markup-compatibility/2006">
          <mc:Choice Requires="x14">
            <control shapeId="12660" r:id="rId7" name="Check Box 372">
              <controlPr defaultSize="0" autoFill="0" autoLine="0" autoPict="0" altText="">
                <anchor moveWithCells="1">
                  <from>
                    <xdr:col>1</xdr:col>
                    <xdr:colOff>0</xdr:colOff>
                    <xdr:row>41</xdr:row>
                    <xdr:rowOff>0</xdr:rowOff>
                  </from>
                  <to>
                    <xdr:col>2</xdr:col>
                    <xdr:colOff>0</xdr:colOff>
                    <xdr:row>42</xdr:row>
                    <xdr:rowOff>0</xdr:rowOff>
                  </to>
                </anchor>
              </controlPr>
            </control>
          </mc:Choice>
        </mc:AlternateContent>
        <mc:AlternateContent xmlns:mc="http://schemas.openxmlformats.org/markup-compatibility/2006">
          <mc:Choice Requires="x14">
            <control shapeId="12661" r:id="rId8" name="Check Box 373">
              <controlPr defaultSize="0" autoFill="0" autoLine="0" autoPict="0" altText="">
                <anchor moveWithCells="1">
                  <from>
                    <xdr:col>1</xdr:col>
                    <xdr:colOff>0</xdr:colOff>
                    <xdr:row>45</xdr:row>
                    <xdr:rowOff>0</xdr:rowOff>
                  </from>
                  <to>
                    <xdr:col>2</xdr:col>
                    <xdr:colOff>0</xdr:colOff>
                    <xdr:row>46</xdr:row>
                    <xdr:rowOff>0</xdr:rowOff>
                  </to>
                </anchor>
              </controlPr>
            </control>
          </mc:Choice>
        </mc:AlternateContent>
        <mc:AlternateContent xmlns:mc="http://schemas.openxmlformats.org/markup-compatibility/2006">
          <mc:Choice Requires="x14">
            <control shapeId="12678" r:id="rId9" name="Check Box 390">
              <controlPr defaultSize="0" autoFill="0" autoLine="0" autoPict="0" altText="">
                <anchor moveWithCells="1">
                  <from>
                    <xdr:col>1</xdr:col>
                    <xdr:colOff>0</xdr:colOff>
                    <xdr:row>52</xdr:row>
                    <xdr:rowOff>0</xdr:rowOff>
                  </from>
                  <to>
                    <xdr:col>2</xdr:col>
                    <xdr:colOff>0</xdr:colOff>
                    <xdr:row>53</xdr:row>
                    <xdr:rowOff>0</xdr:rowOff>
                  </to>
                </anchor>
              </controlPr>
            </control>
          </mc:Choice>
        </mc:AlternateContent>
        <mc:AlternateContent xmlns:mc="http://schemas.openxmlformats.org/markup-compatibility/2006">
          <mc:Choice Requires="x14">
            <control shapeId="12679" r:id="rId10" name="Check Box 391">
              <controlPr defaultSize="0" autoFill="0" autoLine="0" autoPict="0" altText="">
                <anchor moveWithCells="1">
                  <from>
                    <xdr:col>1</xdr:col>
                    <xdr:colOff>0</xdr:colOff>
                    <xdr:row>54</xdr:row>
                    <xdr:rowOff>0</xdr:rowOff>
                  </from>
                  <to>
                    <xdr:col>2</xdr:col>
                    <xdr:colOff>0</xdr:colOff>
                    <xdr:row>55</xdr:row>
                    <xdr:rowOff>0</xdr:rowOff>
                  </to>
                </anchor>
              </controlPr>
            </control>
          </mc:Choice>
        </mc:AlternateContent>
        <mc:AlternateContent xmlns:mc="http://schemas.openxmlformats.org/markup-compatibility/2006">
          <mc:Choice Requires="x14">
            <control shapeId="12680" r:id="rId11" name="Check Box 392">
              <controlPr defaultSize="0" autoFill="0" autoLine="0" autoPict="0" altText="">
                <anchor moveWithCells="1">
                  <from>
                    <xdr:col>1</xdr:col>
                    <xdr:colOff>0</xdr:colOff>
                    <xdr:row>59</xdr:row>
                    <xdr:rowOff>0</xdr:rowOff>
                  </from>
                  <to>
                    <xdr:col>2</xdr:col>
                    <xdr:colOff>0</xdr:colOff>
                    <xdr:row>60</xdr:row>
                    <xdr:rowOff>0</xdr:rowOff>
                  </to>
                </anchor>
              </controlPr>
            </control>
          </mc:Choice>
        </mc:AlternateContent>
        <mc:AlternateContent xmlns:mc="http://schemas.openxmlformats.org/markup-compatibility/2006">
          <mc:Choice Requires="x14">
            <control shapeId="12681" r:id="rId12" name="Check Box 393">
              <controlPr defaultSize="0" autoFill="0" autoLine="0" autoPict="0" altText="">
                <anchor moveWithCells="1">
                  <from>
                    <xdr:col>1</xdr:col>
                    <xdr:colOff>0</xdr:colOff>
                    <xdr:row>61</xdr:row>
                    <xdr:rowOff>0</xdr:rowOff>
                  </from>
                  <to>
                    <xdr:col>2</xdr:col>
                    <xdr:colOff>0</xdr:colOff>
                    <xdr:row>62</xdr:row>
                    <xdr:rowOff>0</xdr:rowOff>
                  </to>
                </anchor>
              </controlPr>
            </control>
          </mc:Choice>
        </mc:AlternateContent>
        <mc:AlternateContent xmlns:mc="http://schemas.openxmlformats.org/markup-compatibility/2006">
          <mc:Choice Requires="x14">
            <control shapeId="12682" r:id="rId13" name="Check Box 394">
              <controlPr defaultSize="0" autoFill="0" autoLine="0" autoPict="0" altText="">
                <anchor moveWithCells="1">
                  <from>
                    <xdr:col>1</xdr:col>
                    <xdr:colOff>0</xdr:colOff>
                    <xdr:row>63</xdr:row>
                    <xdr:rowOff>0</xdr:rowOff>
                  </from>
                  <to>
                    <xdr:col>2</xdr:col>
                    <xdr:colOff>0</xdr:colOff>
                    <xdr:row>64</xdr:row>
                    <xdr:rowOff>0</xdr:rowOff>
                  </to>
                </anchor>
              </controlPr>
            </control>
          </mc:Choice>
        </mc:AlternateContent>
        <mc:AlternateContent xmlns:mc="http://schemas.openxmlformats.org/markup-compatibility/2006">
          <mc:Choice Requires="x14">
            <control shapeId="12690" r:id="rId14" name="Check Box 402">
              <controlPr defaultSize="0" autoFill="0" autoLine="0" autoPict="0" altText="">
                <anchor moveWithCells="1">
                  <from>
                    <xdr:col>1</xdr:col>
                    <xdr:colOff>0</xdr:colOff>
                    <xdr:row>68</xdr:row>
                    <xdr:rowOff>0</xdr:rowOff>
                  </from>
                  <to>
                    <xdr:col>2</xdr:col>
                    <xdr:colOff>0</xdr:colOff>
                    <xdr:row>69</xdr:row>
                    <xdr:rowOff>0</xdr:rowOff>
                  </to>
                </anchor>
              </controlPr>
            </control>
          </mc:Choice>
        </mc:AlternateContent>
        <mc:AlternateContent xmlns:mc="http://schemas.openxmlformats.org/markup-compatibility/2006">
          <mc:Choice Requires="x14">
            <control shapeId="12691" r:id="rId15" name="Check Box 403">
              <controlPr defaultSize="0" autoFill="0" autoLine="0" autoPict="0" altText="">
                <anchor moveWithCells="1">
                  <from>
                    <xdr:col>1</xdr:col>
                    <xdr:colOff>0</xdr:colOff>
                    <xdr:row>70</xdr:row>
                    <xdr:rowOff>0</xdr:rowOff>
                  </from>
                  <to>
                    <xdr:col>2</xdr:col>
                    <xdr:colOff>0</xdr:colOff>
                    <xdr:row>71</xdr:row>
                    <xdr:rowOff>0</xdr:rowOff>
                  </to>
                </anchor>
              </controlPr>
            </control>
          </mc:Choice>
        </mc:AlternateContent>
        <mc:AlternateContent xmlns:mc="http://schemas.openxmlformats.org/markup-compatibility/2006">
          <mc:Choice Requires="x14">
            <control shapeId="12692" r:id="rId16" name="Check Box 404">
              <controlPr defaultSize="0" autoFill="0" autoLine="0" autoPict="0" altText="">
                <anchor moveWithCells="1">
                  <from>
                    <xdr:col>1</xdr:col>
                    <xdr:colOff>0</xdr:colOff>
                    <xdr:row>72</xdr:row>
                    <xdr:rowOff>0</xdr:rowOff>
                  </from>
                  <to>
                    <xdr:col>2</xdr:col>
                    <xdr:colOff>0</xdr:colOff>
                    <xdr:row>73</xdr:row>
                    <xdr:rowOff>0</xdr:rowOff>
                  </to>
                </anchor>
              </controlPr>
            </control>
          </mc:Choice>
        </mc:AlternateContent>
        <mc:AlternateContent xmlns:mc="http://schemas.openxmlformats.org/markup-compatibility/2006">
          <mc:Choice Requires="x14">
            <control shapeId="12695" r:id="rId17" name="Check Box 407">
              <controlPr defaultSize="0" autoFill="0" autoLine="0" autoPict="0" altText="3 Fahrstreifen">
                <anchor moveWithCells="1">
                  <from>
                    <xdr:col>1</xdr:col>
                    <xdr:colOff>0</xdr:colOff>
                    <xdr:row>92</xdr:row>
                    <xdr:rowOff>0</xdr:rowOff>
                  </from>
                  <to>
                    <xdr:col>2</xdr:col>
                    <xdr:colOff>0</xdr:colOff>
                    <xdr:row>93</xdr:row>
                    <xdr:rowOff>9525</xdr:rowOff>
                  </to>
                </anchor>
              </controlPr>
            </control>
          </mc:Choice>
        </mc:AlternateContent>
        <mc:AlternateContent xmlns:mc="http://schemas.openxmlformats.org/markup-compatibility/2006">
          <mc:Choice Requires="x14">
            <control shapeId="12696" r:id="rId18" name="Check Box 408">
              <controlPr defaultSize="0" autoFill="0" autoLine="0" autoPict="0" altText="3 Fahrstreifen">
                <anchor moveWithCells="1">
                  <from>
                    <xdr:col>1</xdr:col>
                    <xdr:colOff>0</xdr:colOff>
                    <xdr:row>95</xdr:row>
                    <xdr:rowOff>0</xdr:rowOff>
                  </from>
                  <to>
                    <xdr:col>2</xdr:col>
                    <xdr:colOff>0</xdr:colOff>
                    <xdr:row>96</xdr:row>
                    <xdr:rowOff>0</xdr:rowOff>
                  </to>
                </anchor>
              </controlPr>
            </control>
          </mc:Choice>
        </mc:AlternateContent>
        <mc:AlternateContent xmlns:mc="http://schemas.openxmlformats.org/markup-compatibility/2006">
          <mc:Choice Requires="x14">
            <control shapeId="12703" r:id="rId19" name="Check Box 415">
              <controlPr defaultSize="0" autoFill="0" autoLine="0" autoPict="0" altText="">
                <anchor moveWithCells="1">
                  <from>
                    <xdr:col>1</xdr:col>
                    <xdr:colOff>0</xdr:colOff>
                    <xdr:row>77</xdr:row>
                    <xdr:rowOff>0</xdr:rowOff>
                  </from>
                  <to>
                    <xdr:col>2</xdr:col>
                    <xdr:colOff>0</xdr:colOff>
                    <xdr:row>78</xdr:row>
                    <xdr:rowOff>0</xdr:rowOff>
                  </to>
                </anchor>
              </controlPr>
            </control>
          </mc:Choice>
        </mc:AlternateContent>
        <mc:AlternateContent xmlns:mc="http://schemas.openxmlformats.org/markup-compatibility/2006">
          <mc:Choice Requires="x14">
            <control shapeId="12704" r:id="rId20" name="Check Box 416">
              <controlPr defaultSize="0" autoFill="0" autoLine="0" autoPict="0" altText="">
                <anchor moveWithCells="1">
                  <from>
                    <xdr:col>1</xdr:col>
                    <xdr:colOff>0</xdr:colOff>
                    <xdr:row>80</xdr:row>
                    <xdr:rowOff>0</xdr:rowOff>
                  </from>
                  <to>
                    <xdr:col>2</xdr:col>
                    <xdr:colOff>0</xdr:colOff>
                    <xdr:row>81</xdr:row>
                    <xdr:rowOff>0</xdr:rowOff>
                  </to>
                </anchor>
              </controlPr>
            </control>
          </mc:Choice>
        </mc:AlternateContent>
        <mc:AlternateContent xmlns:mc="http://schemas.openxmlformats.org/markup-compatibility/2006">
          <mc:Choice Requires="x14">
            <control shapeId="12781" r:id="rId21" name="Check Box 493">
              <controlPr defaultSize="0" autoFill="0" autoLine="0" autoPict="0" altText="">
                <anchor moveWithCells="1">
                  <from>
                    <xdr:col>1</xdr:col>
                    <xdr:colOff>0</xdr:colOff>
                    <xdr:row>50</xdr:row>
                    <xdr:rowOff>0</xdr:rowOff>
                  </from>
                  <to>
                    <xdr:col>2</xdr:col>
                    <xdr:colOff>0</xdr:colOff>
                    <xdr:row>51</xdr:row>
                    <xdr:rowOff>0</xdr:rowOff>
                  </to>
                </anchor>
              </controlPr>
            </control>
          </mc:Choice>
        </mc:AlternateContent>
        <mc:AlternateContent xmlns:mc="http://schemas.openxmlformats.org/markup-compatibility/2006">
          <mc:Choice Requires="x14">
            <control shapeId="12824" r:id="rId22" name="Check Box 536">
              <controlPr defaultSize="0" autoFill="0" autoLine="0" autoPict="0" altText="">
                <anchor moveWithCells="1">
                  <from>
                    <xdr:col>1</xdr:col>
                    <xdr:colOff>0</xdr:colOff>
                    <xdr:row>34</xdr:row>
                    <xdr:rowOff>0</xdr:rowOff>
                  </from>
                  <to>
                    <xdr:col>2</xdr:col>
                    <xdr:colOff>0</xdr:colOff>
                    <xdr:row>35</xdr:row>
                    <xdr:rowOff>0</xdr:rowOff>
                  </to>
                </anchor>
              </controlPr>
            </control>
          </mc:Choice>
        </mc:AlternateContent>
        <mc:AlternateContent xmlns:mc="http://schemas.openxmlformats.org/markup-compatibility/2006">
          <mc:Choice Requires="x14">
            <control shapeId="12835" r:id="rId23" name="Kontrollkästchen 5">
              <controlPr defaultSize="0" autoFill="0" autoLine="0" autoPict="0" altText="">
                <anchor moveWithCells="1">
                  <from>
                    <xdr:col>1</xdr:col>
                    <xdr:colOff>0</xdr:colOff>
                    <xdr:row>18</xdr:row>
                    <xdr:rowOff>0</xdr:rowOff>
                  </from>
                  <to>
                    <xdr:col>2</xdr:col>
                    <xdr:colOff>0</xdr:colOff>
                    <xdr:row>19</xdr:row>
                    <xdr:rowOff>0</xdr:rowOff>
                  </to>
                </anchor>
              </controlPr>
            </control>
          </mc:Choice>
        </mc:AlternateContent>
        <mc:AlternateContent xmlns:mc="http://schemas.openxmlformats.org/markup-compatibility/2006">
          <mc:Choice Requires="x14">
            <control shapeId="12836" r:id="rId24" name="Kontrollkästchen 5">
              <controlPr defaultSize="0" autoFill="0" autoLine="0" autoPict="0" altText="">
                <anchor moveWithCells="1">
                  <from>
                    <xdr:col>1</xdr:col>
                    <xdr:colOff>0</xdr:colOff>
                    <xdr:row>16</xdr:row>
                    <xdr:rowOff>0</xdr:rowOff>
                  </from>
                  <to>
                    <xdr:col>2</xdr:col>
                    <xdr:colOff>0</xdr:colOff>
                    <xdr:row>17</xdr:row>
                    <xdr:rowOff>0</xdr:rowOff>
                  </to>
                </anchor>
              </controlPr>
            </control>
          </mc:Choice>
        </mc:AlternateContent>
        <mc:AlternateContent xmlns:mc="http://schemas.openxmlformats.org/markup-compatibility/2006">
          <mc:Choice Requires="x14">
            <control shapeId="12837" r:id="rId25" name="Check Box 549">
              <controlPr defaultSize="0" autoFill="0" autoLine="0" autoPict="0" altText="">
                <anchor moveWithCells="1">
                  <from>
                    <xdr:col>1</xdr:col>
                    <xdr:colOff>0</xdr:colOff>
                    <xdr:row>23</xdr:row>
                    <xdr:rowOff>0</xdr:rowOff>
                  </from>
                  <to>
                    <xdr:col>2</xdr:col>
                    <xdr:colOff>0</xdr:colOff>
                    <xdr:row>24</xdr:row>
                    <xdr:rowOff>0</xdr:rowOff>
                  </to>
                </anchor>
              </controlPr>
            </control>
          </mc:Choice>
        </mc:AlternateContent>
        <mc:AlternateContent xmlns:mc="http://schemas.openxmlformats.org/markup-compatibility/2006">
          <mc:Choice Requires="x14">
            <control shapeId="12853" r:id="rId26" name="Check Box 565">
              <controlPr defaultSize="0" autoFill="0" autoLine="0" autoPict="0" altText="">
                <anchor moveWithCells="1">
                  <from>
                    <xdr:col>1</xdr:col>
                    <xdr:colOff>0</xdr:colOff>
                    <xdr:row>32</xdr:row>
                    <xdr:rowOff>0</xdr:rowOff>
                  </from>
                  <to>
                    <xdr:col>2</xdr:col>
                    <xdr:colOff>0</xdr:colOff>
                    <xdr:row>33</xdr:row>
                    <xdr:rowOff>0</xdr:rowOff>
                  </to>
                </anchor>
              </controlPr>
            </control>
          </mc:Choice>
        </mc:AlternateContent>
        <mc:AlternateContent xmlns:mc="http://schemas.openxmlformats.org/markup-compatibility/2006">
          <mc:Choice Requires="x14">
            <control shapeId="12858" r:id="rId27" name="Check Box 570">
              <controlPr defaultSize="0" autoFill="0" autoLine="0" autoPict="0" altText="">
                <anchor moveWithCells="1">
                  <from>
                    <xdr:col>1</xdr:col>
                    <xdr:colOff>0</xdr:colOff>
                    <xdr:row>36</xdr:row>
                    <xdr:rowOff>0</xdr:rowOff>
                  </from>
                  <to>
                    <xdr:col>2</xdr:col>
                    <xdr:colOff>0</xdr:colOff>
                    <xdr:row>37</xdr:row>
                    <xdr:rowOff>0</xdr:rowOff>
                  </to>
                </anchor>
              </controlPr>
            </control>
          </mc:Choice>
        </mc:AlternateContent>
        <mc:AlternateContent xmlns:mc="http://schemas.openxmlformats.org/markup-compatibility/2006">
          <mc:Choice Requires="x14">
            <control shapeId="12903" r:id="rId28" name="Check Box 615">
              <controlPr defaultSize="0" autoFill="0" autoLine="0" autoPict="0" altText="">
                <anchor moveWithCells="1">
                  <from>
                    <xdr:col>1</xdr:col>
                    <xdr:colOff>0</xdr:colOff>
                    <xdr:row>43</xdr:row>
                    <xdr:rowOff>0</xdr:rowOff>
                  </from>
                  <to>
                    <xdr:col>2</xdr:col>
                    <xdr:colOff>0</xdr:colOff>
                    <xdr:row>44</xdr:row>
                    <xdr:rowOff>0</xdr:rowOff>
                  </to>
                </anchor>
              </controlPr>
            </control>
          </mc:Choice>
        </mc:AlternateContent>
        <mc:AlternateContent xmlns:mc="http://schemas.openxmlformats.org/markup-compatibility/2006">
          <mc:Choice Requires="x14">
            <control shapeId="12918" r:id="rId29" name="Check Box 630">
              <controlPr defaultSize="0" autoFill="0" autoLine="0" autoPict="0" altText="">
                <anchor moveWithCells="1">
                  <from>
                    <xdr:col>1</xdr:col>
                    <xdr:colOff>0</xdr:colOff>
                    <xdr:row>83</xdr:row>
                    <xdr:rowOff>0</xdr:rowOff>
                  </from>
                  <to>
                    <xdr:col>2</xdr:col>
                    <xdr:colOff>0</xdr:colOff>
                    <xdr:row>84</xdr:row>
                    <xdr:rowOff>9525</xdr:rowOff>
                  </to>
                </anchor>
              </controlPr>
            </control>
          </mc:Choice>
        </mc:AlternateContent>
        <mc:AlternateContent xmlns:mc="http://schemas.openxmlformats.org/markup-compatibility/2006">
          <mc:Choice Requires="x14">
            <control shapeId="12919" r:id="rId30" name="Check Box 631">
              <controlPr defaultSize="0" autoFill="0" autoLine="0" autoPict="0" altText="">
                <anchor moveWithCells="1">
                  <from>
                    <xdr:col>1</xdr:col>
                    <xdr:colOff>0</xdr:colOff>
                    <xdr:row>85</xdr:row>
                    <xdr:rowOff>0</xdr:rowOff>
                  </from>
                  <to>
                    <xdr:col>2</xdr:col>
                    <xdr:colOff>0</xdr:colOff>
                    <xdr:row>86</xdr:row>
                    <xdr:rowOff>9525</xdr:rowOff>
                  </to>
                </anchor>
              </controlPr>
            </control>
          </mc:Choice>
        </mc:AlternateContent>
        <mc:AlternateContent xmlns:mc="http://schemas.openxmlformats.org/markup-compatibility/2006">
          <mc:Choice Requires="x14">
            <control shapeId="12920" r:id="rId31" name="Check Box 632">
              <controlPr defaultSize="0" autoFill="0" autoLine="0" autoPict="0" altText="">
                <anchor moveWithCells="1">
                  <from>
                    <xdr:col>1</xdr:col>
                    <xdr:colOff>0</xdr:colOff>
                    <xdr:row>87</xdr:row>
                    <xdr:rowOff>0</xdr:rowOff>
                  </from>
                  <to>
                    <xdr:col>2</xdr:col>
                    <xdr:colOff>0</xdr:colOff>
                    <xdr:row>88</xdr:row>
                    <xdr:rowOff>9525</xdr:rowOff>
                  </to>
                </anchor>
              </controlPr>
            </control>
          </mc:Choice>
        </mc:AlternateContent>
        <mc:AlternateContent xmlns:mc="http://schemas.openxmlformats.org/markup-compatibility/2006">
          <mc:Choice Requires="x14">
            <control shapeId="12922" r:id="rId32" name="Check Box 634">
              <controlPr defaultSize="0" autoFill="0" autoLine="0" autoPict="0" altText="3 Fahrstreifen">
                <anchor moveWithCells="1">
                  <from>
                    <xdr:col>1</xdr:col>
                    <xdr:colOff>0</xdr:colOff>
                    <xdr:row>97</xdr:row>
                    <xdr:rowOff>0</xdr:rowOff>
                  </from>
                  <to>
                    <xdr:col>2</xdr:col>
                    <xdr:colOff>0</xdr:colOff>
                    <xdr:row>98</xdr:row>
                    <xdr:rowOff>0</xdr:rowOff>
                  </to>
                </anchor>
              </controlPr>
            </control>
          </mc:Choice>
        </mc:AlternateContent>
        <mc:AlternateContent xmlns:mc="http://schemas.openxmlformats.org/markup-compatibility/2006">
          <mc:Choice Requires="x14">
            <control shapeId="12923" r:id="rId33" name="Check Box 635">
              <controlPr defaultSize="0" autoFill="0" autoLine="0" autoPict="0" altText="3 Fahrstreifen">
                <anchor moveWithCells="1">
                  <from>
                    <xdr:col>1</xdr:col>
                    <xdr:colOff>0</xdr:colOff>
                    <xdr:row>99</xdr:row>
                    <xdr:rowOff>0</xdr:rowOff>
                  </from>
                  <to>
                    <xdr:col>2</xdr:col>
                    <xdr:colOff>0</xdr:colOff>
                    <xdr:row>100</xdr:row>
                    <xdr:rowOff>0</xdr:rowOff>
                  </to>
                </anchor>
              </controlPr>
            </control>
          </mc:Choice>
        </mc:AlternateContent>
        <mc:AlternateContent xmlns:mc="http://schemas.openxmlformats.org/markup-compatibility/2006">
          <mc:Choice Requires="x14">
            <control shapeId="12990" r:id="rId34" name="Check Box 702">
              <controlPr defaultSize="0" autoFill="0" autoLine="0" autoPict="0" altText="">
                <anchor moveWithCells="1">
                  <from>
                    <xdr:col>1</xdr:col>
                    <xdr:colOff>0</xdr:colOff>
                    <xdr:row>83</xdr:row>
                    <xdr:rowOff>0</xdr:rowOff>
                  </from>
                  <to>
                    <xdr:col>2</xdr:col>
                    <xdr:colOff>0</xdr:colOff>
                    <xdr:row>84</xdr:row>
                    <xdr:rowOff>9525</xdr:rowOff>
                  </to>
                </anchor>
              </controlPr>
            </control>
          </mc:Choice>
        </mc:AlternateContent>
        <mc:AlternateContent xmlns:mc="http://schemas.openxmlformats.org/markup-compatibility/2006">
          <mc:Choice Requires="x14">
            <control shapeId="13000" r:id="rId35" name="Check Box 712">
              <controlPr defaultSize="0" autoFill="0" autoLine="0" autoPict="0" altText="3 Fahrstreifen">
                <anchor moveWithCells="1">
                  <from>
                    <xdr:col>1</xdr:col>
                    <xdr:colOff>0</xdr:colOff>
                    <xdr:row>92</xdr:row>
                    <xdr:rowOff>0</xdr:rowOff>
                  </from>
                  <to>
                    <xdr:col>2</xdr:col>
                    <xdr:colOff>0</xdr:colOff>
                    <xdr:row>93</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9" id="{B2EED1E3-5DDB-405D-8955-24B84B5795CB}">
            <xm:f>NOT(Projektgrundlagen!$I$23)</xm:f>
            <x14:dxf>
              <font>
                <strike/>
                <color theme="0" tint="-0.14996795556505021"/>
              </font>
              <fill>
                <patternFill>
                  <bgColor theme="0"/>
                </patternFill>
              </fill>
            </x14:dxf>
          </x14:cfRule>
          <xm:sqref>B78:D89</xm:sqref>
        </x14:conditionalFormatting>
        <x14:conditionalFormatting xmlns:xm="http://schemas.microsoft.com/office/excel/2006/main">
          <x14:cfRule type="expression" priority="97" id="{AF160EB7-4408-4922-9D32-3ECB2299BD6A}">
            <xm:f>NOT(Projektgrundlagen!$I$23)</xm:f>
            <x14:dxf>
              <font>
                <strike/>
                <color theme="0" tint="-0.14996795556505021"/>
              </font>
              <fill>
                <patternFill>
                  <bgColor theme="0"/>
                </patternFill>
              </fill>
            </x14:dxf>
          </x14:cfRule>
          <xm:sqref>B24:E29</xm:sqref>
        </x14:conditionalFormatting>
        <x14:conditionalFormatting xmlns:xm="http://schemas.microsoft.com/office/excel/2006/main">
          <x14:cfRule type="expression" priority="85" id="{41140EB2-4AC6-4382-A840-A89B46DABCFD}">
            <xm:f>NOT(Projektgrundlagen!$I$23)</xm:f>
            <x14:dxf>
              <font>
                <strike/>
                <color theme="0" tint="-0.14996795556505021"/>
              </font>
              <fill>
                <patternFill>
                  <bgColor theme="0"/>
                </patternFill>
              </fill>
            </x14:dxf>
          </x14:cfRule>
          <xm:sqref>B33:E38</xm:sqref>
        </x14:conditionalFormatting>
        <x14:conditionalFormatting xmlns:xm="http://schemas.microsoft.com/office/excel/2006/main">
          <x14:cfRule type="expression" priority="73" id="{1021FFA7-F173-42C7-B665-9D1E4ACA44E2}">
            <xm:f>NOT(Projektgrundlagen!$I$23)</xm:f>
            <x14:dxf>
              <font>
                <strike/>
                <color theme="0" tint="-0.14996795556505021"/>
              </font>
              <fill>
                <patternFill>
                  <bgColor theme="0"/>
                </patternFill>
              </fill>
            </x14:dxf>
          </x14:cfRule>
          <xm:sqref>B42:E47</xm:sqref>
        </x14:conditionalFormatting>
        <x14:conditionalFormatting xmlns:xm="http://schemas.microsoft.com/office/excel/2006/main">
          <x14:cfRule type="expression" priority="61" id="{A581AD5B-CBDD-4EDE-858C-8F9BCE83B06D}">
            <xm:f>NOT(Projektgrundlagen!$I$23)</xm:f>
            <x14:dxf>
              <font>
                <strike/>
                <color theme="0" tint="-0.14996795556505021"/>
              </font>
              <fill>
                <patternFill>
                  <bgColor theme="0"/>
                </patternFill>
              </fill>
            </x14:dxf>
          </x14:cfRule>
          <xm:sqref>B51:E56</xm:sqref>
        </x14:conditionalFormatting>
        <x14:conditionalFormatting xmlns:xm="http://schemas.microsoft.com/office/excel/2006/main">
          <x14:cfRule type="expression" priority="49" id="{A74EE3AF-4BBE-48A0-96F6-1470E2BCF300}">
            <xm:f>NOT(Projektgrundlagen!$I$23)</xm:f>
            <x14:dxf>
              <font>
                <strike/>
                <color theme="0" tint="-0.14996795556505021"/>
              </font>
              <fill>
                <patternFill>
                  <bgColor theme="0"/>
                </patternFill>
              </fill>
            </x14:dxf>
          </x14:cfRule>
          <xm:sqref>B60:E65</xm:sqref>
        </x14:conditionalFormatting>
        <x14:conditionalFormatting xmlns:xm="http://schemas.microsoft.com/office/excel/2006/main">
          <x14:cfRule type="expression" priority="37" id="{CEDFAF38-EC6E-436A-A20B-DD636B520758}">
            <xm:f>NOT(Projektgrundlagen!$I$23)</xm:f>
            <x14:dxf>
              <font>
                <strike/>
                <color theme="0" tint="-0.14996795556505021"/>
              </font>
              <fill>
                <patternFill>
                  <bgColor theme="0"/>
                </patternFill>
              </fill>
            </x14:dxf>
          </x14:cfRule>
          <xm:sqref>B69:E74</xm:sqref>
        </x14:conditionalFormatting>
        <x14:conditionalFormatting xmlns:xm="http://schemas.microsoft.com/office/excel/2006/main">
          <x14:cfRule type="expression" priority="268" id="{1F1B1D11-BB14-4005-A36D-3FA9FC02C2A9}">
            <xm:f>NOT(Projektgrundlagen!$I$23)</xm:f>
            <x14:dxf>
              <font>
                <strike/>
                <color theme="0" tint="-0.14996795556505021"/>
              </font>
              <fill>
                <patternFill>
                  <bgColor theme="0"/>
                </patternFill>
              </fill>
            </x14:dxf>
          </x14:cfRule>
          <xm:sqref>B15:J20</xm:sqref>
        </x14:conditionalFormatting>
        <x14:conditionalFormatting xmlns:xm="http://schemas.microsoft.com/office/excel/2006/main">
          <x14:cfRule type="expression" priority="1" id="{F3CEDF60-A7F9-40E4-BA97-579B5F49C80B}">
            <xm:f>NOT(Projektgrundlagen!$I$23)</xm:f>
            <x14:dxf>
              <font>
                <strike/>
                <color theme="0" tint="-0.14996795556505021"/>
              </font>
              <fill>
                <patternFill>
                  <bgColor theme="0"/>
                </patternFill>
              </fill>
            </x14:dxf>
          </x14:cfRule>
          <xm:sqref>B93:J101</xm:sqref>
        </x14:conditionalFormatting>
        <x14:conditionalFormatting xmlns:xm="http://schemas.microsoft.com/office/excel/2006/main">
          <x14:cfRule type="expression" priority="25" id="{90CDCA08-331C-44CA-B3CA-961C52DC08D3}">
            <xm:f>NOT(Projektgrundlagen!$I$23)</xm:f>
            <x14:dxf>
              <font>
                <strike/>
                <color theme="0" tint="-0.14996795556505021"/>
              </font>
              <fill>
                <patternFill>
                  <bgColor theme="0"/>
                </patternFill>
              </fill>
            </x14:dxf>
          </x14:cfRule>
          <xm:sqref>E82:E89</xm:sqref>
        </x14:conditionalFormatting>
        <x14:conditionalFormatting xmlns:xm="http://schemas.microsoft.com/office/excel/2006/main">
          <x14:cfRule type="expression" priority="151" id="{02202378-4E1D-41A7-904D-5752B8C57DEB}">
            <xm:f>NOT(Projektgrundlagen!$I$23)</xm:f>
            <x14:dxf>
              <font>
                <strike/>
                <color theme="0" tint="-0.14996795556505021"/>
              </font>
              <fill>
                <patternFill>
                  <bgColor theme="0"/>
                </patternFill>
              </fill>
            </x14:dxf>
          </x14:cfRule>
          <xm:sqref>E81:F81</xm:sqref>
        </x14:conditionalFormatting>
        <x14:conditionalFormatting xmlns:xm="http://schemas.microsoft.com/office/excel/2006/main">
          <x14:cfRule type="expression" priority="155" id="{6D90653C-743A-412E-9A29-110A1B5E424D}">
            <xm:f>NOT(Projektgrundlagen!$I$23)</xm:f>
            <x14:dxf>
              <font>
                <strike/>
                <color theme="0" tint="-0.14996795556505021"/>
              </font>
              <fill>
                <patternFill>
                  <bgColor theme="0"/>
                </patternFill>
              </fill>
            </x14:dxf>
          </x14:cfRule>
          <xm:sqref>E78:J78</xm:sqref>
        </x14:conditionalFormatting>
        <x14:conditionalFormatting xmlns:xm="http://schemas.microsoft.com/office/excel/2006/main">
          <x14:cfRule type="expression" priority="7" id="{A202AD3A-38A2-4D64-9E81-10FF08355A40}">
            <xm:f>NOT(Projektgrundlagen!$I$23)</xm:f>
            <x14:dxf>
              <font>
                <strike/>
                <color theme="0" tint="-0.14996795556505021"/>
              </font>
              <fill>
                <patternFill>
                  <bgColor theme="0"/>
                </patternFill>
              </fill>
            </x14:dxf>
          </x14:cfRule>
          <xm:sqref>E79:J80</xm:sqref>
        </x14:conditionalFormatting>
        <x14:conditionalFormatting xmlns:xm="http://schemas.microsoft.com/office/excel/2006/main">
          <x14:cfRule type="expression" priority="255" id="{84100280-1627-4F63-8DDF-982949FBD850}">
            <xm:f>NOT(Projektgrundlagen!$I$23)</xm:f>
            <x14:dxf>
              <font>
                <strike/>
                <color theme="0" tint="-0.14996795556505021"/>
              </font>
              <fill>
                <patternFill>
                  <bgColor theme="0"/>
                </patternFill>
              </fill>
            </x14:dxf>
          </x14:cfRule>
          <xm:sqref>F24:J29</xm:sqref>
        </x14:conditionalFormatting>
        <x14:conditionalFormatting xmlns:xm="http://schemas.microsoft.com/office/excel/2006/main">
          <x14:cfRule type="expression" priority="242" id="{FEE4C104-2EAE-4CBB-9DE0-40474F145B1F}">
            <xm:f>NOT(Projektgrundlagen!$I$23)</xm:f>
            <x14:dxf>
              <font>
                <strike/>
                <color theme="0" tint="-0.14996795556505021"/>
              </font>
              <fill>
                <patternFill>
                  <bgColor theme="0"/>
                </patternFill>
              </fill>
            </x14:dxf>
          </x14:cfRule>
          <xm:sqref>F33:J38</xm:sqref>
        </x14:conditionalFormatting>
        <x14:conditionalFormatting xmlns:xm="http://schemas.microsoft.com/office/excel/2006/main">
          <x14:cfRule type="expression" priority="229" id="{7EC87ED2-51C4-454E-BE97-4C536A3D32D2}">
            <xm:f>NOT(Projektgrundlagen!$I$23)</xm:f>
            <x14:dxf>
              <font>
                <strike/>
                <color theme="0" tint="-0.14996795556505021"/>
              </font>
              <fill>
                <patternFill>
                  <bgColor theme="0"/>
                </patternFill>
              </fill>
            </x14:dxf>
          </x14:cfRule>
          <xm:sqref>F42:J47</xm:sqref>
        </x14:conditionalFormatting>
        <x14:conditionalFormatting xmlns:xm="http://schemas.microsoft.com/office/excel/2006/main">
          <x14:cfRule type="expression" priority="216" id="{303127B4-F9F9-4B41-9F6A-F340CAE1B288}">
            <xm:f>NOT(Projektgrundlagen!$I$23)</xm:f>
            <x14:dxf>
              <font>
                <strike/>
                <color theme="0" tint="-0.14996795556505021"/>
              </font>
              <fill>
                <patternFill>
                  <bgColor theme="0"/>
                </patternFill>
              </fill>
            </x14:dxf>
          </x14:cfRule>
          <xm:sqref>F51:J56</xm:sqref>
        </x14:conditionalFormatting>
        <x14:conditionalFormatting xmlns:xm="http://schemas.microsoft.com/office/excel/2006/main">
          <x14:cfRule type="expression" priority="203" id="{5E050FFE-19FA-478F-9873-4960A1D4DF29}">
            <xm:f>NOT(Projektgrundlagen!$I$23)</xm:f>
            <x14:dxf>
              <font>
                <strike/>
                <color theme="0" tint="-0.14996795556505021"/>
              </font>
              <fill>
                <patternFill>
                  <bgColor theme="0"/>
                </patternFill>
              </fill>
            </x14:dxf>
          </x14:cfRule>
          <xm:sqref>F60:J65</xm:sqref>
        </x14:conditionalFormatting>
        <x14:conditionalFormatting xmlns:xm="http://schemas.microsoft.com/office/excel/2006/main">
          <x14:cfRule type="expression" priority="190" id="{1648905B-40E2-4872-9F23-7A48AB634F6C}">
            <xm:f>NOT(Projektgrundlagen!$I$23)</xm:f>
            <x14:dxf>
              <font>
                <strike/>
                <color theme="0" tint="-0.14996795556505021"/>
              </font>
              <fill>
                <patternFill>
                  <bgColor theme="0"/>
                </patternFill>
              </fill>
            </x14:dxf>
          </x14:cfRule>
          <xm:sqref>F69:J74</xm:sqref>
        </x14:conditionalFormatting>
        <x14:conditionalFormatting xmlns:xm="http://schemas.microsoft.com/office/excel/2006/main">
          <x14:cfRule type="expression" priority="117" id="{8CA60C7F-8825-4AE7-B1A1-D9F8D3B5B74E}">
            <xm:f>NOT(Projektgrundlagen!$I$23)</xm:f>
            <x14:dxf>
              <font>
                <strike/>
                <color theme="0" tint="-0.14996795556505021"/>
              </font>
              <fill>
                <patternFill>
                  <bgColor theme="0"/>
                </patternFill>
              </fill>
            </x14:dxf>
          </x14:cfRule>
          <xm:sqref>F82:J82</xm:sqref>
        </x14:conditionalFormatting>
        <x14:conditionalFormatting xmlns:xm="http://schemas.microsoft.com/office/excel/2006/main">
          <x14:cfRule type="expression" priority="177" id="{0A149F7E-F9D5-4942-800B-FC634391B34C}">
            <xm:f>NOT(Projektgrundlagen!$I$23)</xm:f>
            <x14:dxf>
              <font>
                <strike/>
                <color theme="0" tint="-0.14996795556505021"/>
              </font>
              <fill>
                <patternFill>
                  <bgColor theme="0"/>
                </patternFill>
              </fill>
            </x14:dxf>
          </x14:cfRule>
          <xm:sqref>F83:J89</xm:sqref>
        </x14:conditionalFormatting>
        <x14:conditionalFormatting xmlns:xm="http://schemas.microsoft.com/office/excel/2006/main">
          <x14:cfRule type="expression" priority="361" id="{511FD29E-772D-4350-9ACF-7D003B978A15}">
            <xm:f>NOT(Projektgrundlagen!$I$23)</xm:f>
            <x14:dxf>
              <font>
                <strike/>
                <color theme="0" tint="-0.14996795556505021"/>
              </font>
              <fill>
                <patternFill>
                  <bgColor theme="0"/>
                </patternFill>
              </fill>
            </x14:dxf>
          </x14:cfRule>
          <xm:sqref>G81:I81</xm:sqref>
        </x14:conditionalFormatting>
        <x14:conditionalFormatting xmlns:xm="http://schemas.microsoft.com/office/excel/2006/main">
          <x14:cfRule type="expression" priority="129" id="{D393D74F-0EBE-489B-966D-5AED0FFBBEDA}">
            <xm:f>NOT(Projektgrundlagen!$I$23)</xm:f>
            <x14:dxf>
              <font>
                <strike/>
                <color theme="0" tint="-0.14996795556505021"/>
              </font>
              <fill>
                <patternFill>
                  <bgColor theme="0"/>
                </patternFill>
              </fill>
            </x14:dxf>
          </x14:cfRule>
          <xm:sqref>J81</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tabColor theme="7" tint="0.79998168889431442"/>
    <pageSetUpPr fitToPage="1"/>
  </sheetPr>
  <dimension ref="A1:O100"/>
  <sheetViews>
    <sheetView showGridLines="0" zoomScaleNormal="100" zoomScaleSheetLayoutView="110" workbookViewId="0">
      <selection activeCell="E19" sqref="E19"/>
    </sheetView>
  </sheetViews>
  <sheetFormatPr baseColWidth="10" defaultColWidth="0" defaultRowHeight="16.5" zeroHeight="1"/>
  <cols>
    <col min="1" max="1" width="5.7109375" style="546" customWidth="1"/>
    <col min="2" max="2" width="3.28515625" style="102" customWidth="1"/>
    <col min="3" max="3" width="4.140625" style="102" customWidth="1"/>
    <col min="4" max="4" width="2.7109375" style="102" customWidth="1"/>
    <col min="5" max="5" width="44.42578125" style="102" customWidth="1"/>
    <col min="6" max="6" width="12.28515625" style="102" customWidth="1"/>
    <col min="7" max="8" width="7.28515625" style="102" customWidth="1"/>
    <col min="9" max="9" width="12.28515625" style="102" customWidth="1"/>
    <col min="10" max="10" width="12.7109375" style="103" customWidth="1"/>
    <col min="11" max="11" width="2.7109375" style="131" customWidth="1"/>
    <col min="12" max="12" width="11.42578125" style="136" hidden="1" customWidth="1"/>
    <col min="13" max="16384" width="10.7109375" style="137" hidden="1"/>
  </cols>
  <sheetData>
    <row r="1" spans="1:15"/>
    <row r="2" spans="1:15" s="134" customFormat="1" ht="16.5" customHeight="1">
      <c r="A2" s="484"/>
      <c r="B2" s="1276" t="str">
        <f>IF(Projektgrundlagen!B2="","",Projektgrundlagen!B2)</f>
        <v>Objektplanung Freianlagen</v>
      </c>
      <c r="C2" s="1276"/>
      <c r="D2" s="1276"/>
      <c r="E2" s="1276"/>
      <c r="F2" s="1277"/>
      <c r="G2" s="1415" t="str">
        <f>IF(Projektgrundlagen!F2="","",Projektgrundlagen!F2)</f>
        <v>VII.13.4</v>
      </c>
      <c r="H2" s="1370"/>
      <c r="I2" s="1370" t="s">
        <v>341</v>
      </c>
      <c r="J2" s="1371"/>
      <c r="K2" s="1488" t="s">
        <v>1014</v>
      </c>
      <c r="L2" s="133" t="s">
        <v>61</v>
      </c>
      <c r="O2" s="219" t="s">
        <v>171</v>
      </c>
    </row>
    <row r="3" spans="1:15" s="134" customFormat="1" ht="16.5" customHeight="1">
      <c r="A3" s="484"/>
      <c r="B3" s="1261" t="str">
        <f>IF(Projektgrundlagen!B3="","",Projektgrundlagen!B3)</f>
        <v>Landschaftspflegerische Ausführungsplanung</v>
      </c>
      <c r="C3" s="1261"/>
      <c r="D3" s="1261"/>
      <c r="E3" s="1261"/>
      <c r="F3" s="1262"/>
      <c r="G3" s="1126"/>
      <c r="H3" s="1127"/>
      <c r="I3" s="1130"/>
      <c r="J3" s="1131"/>
      <c r="K3" s="1488"/>
      <c r="L3" s="133"/>
      <c r="O3" s="219"/>
    </row>
    <row r="4" spans="1:15" s="134" customFormat="1">
      <c r="A4" s="484"/>
      <c r="B4" s="1263" t="s">
        <v>488</v>
      </c>
      <c r="C4" s="1263"/>
      <c r="D4" s="1263"/>
      <c r="E4" s="1263"/>
      <c r="F4" s="1264"/>
      <c r="G4" s="1416" t="str">
        <f>IF(Projektgrundlagen!F4="","",Projektgrundlagen!F4)</f>
        <v>Vertragsnr.:</v>
      </c>
      <c r="H4" s="1417"/>
      <c r="I4" s="1412" t="str">
        <f>IF(Projektgrundlagen!G4="","",Projektgrundlagen!G4)</f>
        <v>000.780.904</v>
      </c>
      <c r="J4" s="1413"/>
      <c r="K4" s="1488"/>
      <c r="L4" s="135"/>
      <c r="O4" s="134" t="str">
        <f ca="1">MID(CELL("dateiname",A2),FIND("]",CELL("dateiname",A2))+1,255)</f>
        <v>HB-D2 Besondere Lstg Bund</v>
      </c>
    </row>
    <row r="5" spans="1:15" s="134" customFormat="1" ht="7.5" customHeight="1">
      <c r="A5" s="484"/>
      <c r="B5" s="391"/>
      <c r="C5" s="391"/>
      <c r="D5" s="391"/>
      <c r="E5" s="391"/>
      <c r="F5" s="415"/>
      <c r="G5" s="153"/>
      <c r="H5" s="153"/>
      <c r="I5" s="200"/>
      <c r="J5" s="200"/>
      <c r="K5" s="1488"/>
      <c r="L5" s="135"/>
    </row>
    <row r="6" spans="1:15" s="134" customFormat="1">
      <c r="A6" s="484"/>
      <c r="B6" s="1399" t="str">
        <f>IF('StB-D1 Besondere Lstg'!B6="","",'StB-D1 Besondere Lstg'!B6)</f>
        <v>Maßn.-nr.:</v>
      </c>
      <c r="C6" s="1400"/>
      <c r="D6" s="1400"/>
      <c r="E6" s="1468" t="str">
        <f>IF(Projektgrundlagen!E6="","",Projektgrundlagen!E6)</f>
        <v>B21H E090060001</v>
      </c>
      <c r="F6" s="1468"/>
      <c r="G6" s="1418" t="str">
        <f>IF(Projektgrundlagen!F6="","",Projektgrundlagen!F6)</f>
        <v>Vergabenr.:</v>
      </c>
      <c r="H6" s="1418"/>
      <c r="I6" s="1378" t="str">
        <f>IF(Projektgrundlagen!G6="","",Projektgrundlagen!G6)</f>
        <v>25-131224</v>
      </c>
      <c r="J6" s="1414"/>
      <c r="K6" s="1488"/>
      <c r="L6" s="135"/>
    </row>
    <row r="7" spans="1:15" s="134" customFormat="1">
      <c r="A7" s="484"/>
      <c r="B7" s="1401" t="str">
        <f>IF(Projektgrundlagen!B7="","",Projektgrundlagen!B7)</f>
        <v>Maßnahme:</v>
      </c>
      <c r="C7" s="1402"/>
      <c r="D7" s="1402"/>
      <c r="E7" s="1405" t="str">
        <f>IF(Projektgrundlagen!E7="","",Projektgrundlagen!E7)</f>
        <v>Straßenmeisterei Landshut, Neubau</v>
      </c>
      <c r="F7" s="1405"/>
      <c r="G7" s="1405"/>
      <c r="H7" s="1405"/>
      <c r="I7" s="1405"/>
      <c r="J7" s="1406"/>
      <c r="K7" s="1488"/>
      <c r="L7" s="135"/>
    </row>
    <row r="8" spans="1:15" s="134" customFormat="1">
      <c r="A8" s="484"/>
      <c r="B8" s="1403" t="str">
        <f>IF(Projektgrundlagen!B8="","",Projektgrundlagen!B8)</f>
        <v/>
      </c>
      <c r="C8" s="1404"/>
      <c r="D8" s="1404"/>
      <c r="E8" s="1407" t="str">
        <f>IF(Projektgrundlagen!E8="","",Projektgrundlagen!E8)</f>
        <v/>
      </c>
      <c r="F8" s="1407"/>
      <c r="G8" s="1407"/>
      <c r="H8" s="1407"/>
      <c r="I8" s="1407"/>
      <c r="J8" s="1408"/>
      <c r="K8" s="1488"/>
      <c r="L8" s="135"/>
    </row>
    <row r="9" spans="1:15" s="134" customFormat="1">
      <c r="A9" s="484"/>
      <c r="B9" s="1397" t="str">
        <f>IF(Projektgrundlagen!B9="","",Projektgrundlagen!B9)</f>
        <v>Bieter:</v>
      </c>
      <c r="C9" s="1398"/>
      <c r="D9" s="1398"/>
      <c r="E9" s="1469" t="str">
        <f>IF(Projektgrundlagen!E9="","",Projektgrundlagen!E9)</f>
        <v/>
      </c>
      <c r="F9" s="1469"/>
      <c r="G9" s="1469"/>
      <c r="H9" s="1469"/>
      <c r="I9" s="1469"/>
      <c r="J9" s="1470"/>
      <c r="K9" s="1488"/>
      <c r="L9" s="135"/>
    </row>
    <row r="10" spans="1:15" s="134" customFormat="1">
      <c r="A10" s="484"/>
      <c r="B10" s="392"/>
      <c r="C10" s="370"/>
      <c r="D10" s="392"/>
      <c r="E10" s="392"/>
      <c r="F10" s="392"/>
      <c r="G10" s="392"/>
      <c r="H10" s="392"/>
      <c r="I10" s="392"/>
      <c r="J10" s="392"/>
      <c r="K10" s="130"/>
      <c r="L10" s="135"/>
    </row>
    <row r="11" spans="1:15" s="134" customFormat="1" ht="27" customHeight="1">
      <c r="A11" s="484"/>
      <c r="B11" s="1489" t="s">
        <v>1025</v>
      </c>
      <c r="C11" s="1489"/>
      <c r="D11" s="1489"/>
      <c r="E11" s="1489"/>
      <c r="F11" s="805" t="s">
        <v>402</v>
      </c>
      <c r="G11" s="1490" t="s">
        <v>1078</v>
      </c>
      <c r="H11" s="1491"/>
      <c r="I11" s="803" t="s">
        <v>401</v>
      </c>
      <c r="J11" s="804" t="s">
        <v>403</v>
      </c>
      <c r="K11" s="130"/>
      <c r="L11" s="135"/>
      <c r="N11" s="964" t="s">
        <v>434</v>
      </c>
    </row>
    <row r="12" spans="1:15" s="134" customFormat="1" ht="27.6" customHeight="1">
      <c r="A12" s="484"/>
      <c r="B12" s="1492" t="str">
        <f>IF(Projektgrundlagen!I24,"","Besondere Leistungen Hochbau Bund sind nicht Teil dieser Honorarermittlung!")</f>
        <v>Besondere Leistungen Hochbau Bund sind nicht Teil dieser Honorarermittlung!</v>
      </c>
      <c r="C12" s="1492"/>
      <c r="D12" s="1492"/>
      <c r="E12" s="1492"/>
      <c r="F12" s="618"/>
      <c r="G12" s="807" t="str">
        <f>IF(AND('E Honorarberechnung'!I23=0,'E Honorarberechnung'!L15,NOT('E Honorarberechnung'!M15)),"Fehlende Angabe des Basishonorarsatzes!",IF(AND('E Honorarberechnung'!J24=0,'E Honorarberechnung'!M15,NOT('E Honorarberechnung'!L15)),"Fehlende Angabe des Honorarsatzes!",""))</f>
        <v/>
      </c>
      <c r="H12" s="808"/>
      <c r="I12" s="619"/>
      <c r="J12" s="617"/>
      <c r="K12" s="130"/>
      <c r="L12" s="135"/>
      <c r="N12" s="1481">
        <f>IF(AND('E Honorarberechnung'!L15,NOT('E Honorarberechnung'!M15)),'E Honorarberechnung'!P38,IF(AND('E Honorarberechnung'!M15,NOT('E Honorarberechnung'!L15)),'E Honorarberechnung'!P38,""))</f>
        <v>605594.4</v>
      </c>
      <c r="O12" s="1481"/>
    </row>
    <row r="13" spans="1:15" ht="7.5" customHeight="1">
      <c r="B13" s="287"/>
      <c r="C13" s="1004"/>
      <c r="D13" s="187"/>
      <c r="E13" s="184"/>
      <c r="F13" s="188"/>
      <c r="G13" s="184"/>
      <c r="H13" s="184"/>
      <c r="I13" s="189"/>
      <c r="J13" s="342"/>
    </row>
    <row r="14" spans="1:15" ht="22.5" customHeight="1">
      <c r="B14" s="599" t="s">
        <v>195</v>
      </c>
      <c r="C14" s="194"/>
      <c r="D14" s="194"/>
      <c r="E14" s="194"/>
      <c r="F14" s="194"/>
      <c r="G14" s="556"/>
      <c r="H14" s="556"/>
      <c r="I14" s="600"/>
      <c r="J14" s="601"/>
      <c r="N14" s="445" t="s">
        <v>251</v>
      </c>
      <c r="O14" s="445" t="s">
        <v>358</v>
      </c>
    </row>
    <row r="15" spans="1:15" ht="15.95" customHeight="1">
      <c r="B15" s="107"/>
      <c r="C15" s="1199" t="s">
        <v>44</v>
      </c>
      <c r="D15" s="1244"/>
      <c r="E15" s="1204" t="s">
        <v>1097</v>
      </c>
      <c r="F15" s="466"/>
      <c r="G15" s="1479"/>
      <c r="H15" s="1480"/>
      <c r="I15" s="967"/>
      <c r="J15" s="456" t="str">
        <f>IF(L15,IF(N15,$N$12*G15%,IF(O15,I15)),"")</f>
        <v/>
      </c>
      <c r="L15" s="136" t="b">
        <v>0</v>
      </c>
      <c r="N15" s="137" t="b">
        <f>AND(L15,OR(AND(F15="",I15=""),F15="v.H.-Satz"))</f>
        <v>0</v>
      </c>
      <c r="O15" s="137" t="b">
        <f>AND(L15,OR(F15="",F15="pauschal"))</f>
        <v>0</v>
      </c>
    </row>
    <row r="16" spans="1:15" s="139" customFormat="1">
      <c r="A16" s="598"/>
      <c r="B16" s="199"/>
      <c r="C16" s="1001"/>
      <c r="D16" s="1238"/>
      <c r="E16" s="468"/>
      <c r="F16" s="686"/>
      <c r="G16" s="968"/>
      <c r="H16" s="969"/>
      <c r="I16" s="686"/>
      <c r="J16" s="465"/>
      <c r="K16" s="132"/>
      <c r="L16" s="138"/>
    </row>
    <row r="17" spans="1:15" s="139" customFormat="1">
      <c r="A17" s="598"/>
      <c r="B17" s="199"/>
      <c r="C17" s="1001"/>
      <c r="D17" s="1240"/>
      <c r="E17" s="720"/>
      <c r="F17" s="687"/>
      <c r="G17" s="968"/>
      <c r="H17" s="969"/>
      <c r="I17" s="686"/>
      <c r="J17" s="465"/>
      <c r="K17" s="132"/>
      <c r="L17" s="138"/>
    </row>
    <row r="18" spans="1:15" ht="15.95" customHeight="1">
      <c r="B18" s="107"/>
      <c r="C18" s="1200" t="s">
        <v>43</v>
      </c>
      <c r="D18" s="1245"/>
      <c r="E18" s="1208" t="s">
        <v>966</v>
      </c>
      <c r="F18" s="466"/>
      <c r="G18" s="1477"/>
      <c r="H18" s="1478"/>
      <c r="I18" s="970"/>
      <c r="J18" s="455" t="str">
        <f>IF(L18,IF(N18,$N$12*G18%,IF(O18,I18)),"")</f>
        <v/>
      </c>
      <c r="L18" s="136" t="b">
        <v>0</v>
      </c>
      <c r="N18" s="137" t="b">
        <f>AND(L18,OR(AND(F18="",I18=""),F18="v.H.-Satz"))</f>
        <v>0</v>
      </c>
      <c r="O18" s="137" t="b">
        <f>AND(L18,OR(F18="",F18="pauschal"))</f>
        <v>0</v>
      </c>
    </row>
    <row r="19" spans="1:15" s="139" customFormat="1" ht="25.5">
      <c r="A19" s="598"/>
      <c r="B19" s="199"/>
      <c r="C19" s="1001"/>
      <c r="D19" s="1238"/>
      <c r="E19" s="468" t="s">
        <v>1098</v>
      </c>
      <c r="F19" s="686"/>
      <c r="G19" s="968"/>
      <c r="H19" s="969"/>
      <c r="I19" s="686"/>
      <c r="J19" s="465"/>
      <c r="K19" s="132"/>
      <c r="L19" s="138"/>
    </row>
    <row r="20" spans="1:15" s="139" customFormat="1">
      <c r="A20" s="598"/>
      <c r="B20" s="199"/>
      <c r="C20" s="995"/>
      <c r="D20" s="1240"/>
      <c r="E20" s="453"/>
      <c r="F20" s="687"/>
      <c r="G20" s="971"/>
      <c r="H20" s="972"/>
      <c r="I20" s="687"/>
      <c r="J20" s="464"/>
      <c r="K20" s="132"/>
      <c r="L20" s="138"/>
    </row>
    <row r="21" spans="1:15" ht="15.95" customHeight="1">
      <c r="B21" s="107"/>
      <c r="C21" s="1200" t="s">
        <v>42</v>
      </c>
      <c r="D21" s="1245"/>
      <c r="E21" s="1208" t="s">
        <v>967</v>
      </c>
      <c r="F21" s="466"/>
      <c r="G21" s="1477"/>
      <c r="H21" s="1478"/>
      <c r="I21" s="970"/>
      <c r="J21" s="455" t="str">
        <f>IF(L21,IF(N21,$N$12*G21%,IF(O21,I21)),"")</f>
        <v/>
      </c>
      <c r="L21" s="136" t="b">
        <v>0</v>
      </c>
      <c r="N21" s="137" t="b">
        <f>AND(L21,OR(AND(F21="",I21=""),F21="v.H.-Satz"))</f>
        <v>0</v>
      </c>
      <c r="O21" s="137" t="b">
        <f>AND(L21,OR(F21="",F21="pauschal"))</f>
        <v>0</v>
      </c>
    </row>
    <row r="22" spans="1:15" s="139" customFormat="1" ht="25.5">
      <c r="A22" s="598"/>
      <c r="B22" s="199"/>
      <c r="C22" s="1001"/>
      <c r="D22" s="1238"/>
      <c r="E22" s="468" t="s">
        <v>1099</v>
      </c>
      <c r="F22" s="686"/>
      <c r="G22" s="968"/>
      <c r="H22" s="969"/>
      <c r="I22" s="686"/>
      <c r="J22" s="465"/>
      <c r="K22" s="132"/>
      <c r="L22" s="138"/>
    </row>
    <row r="23" spans="1:15" s="139" customFormat="1">
      <c r="A23" s="598"/>
      <c r="B23" s="199"/>
      <c r="C23" s="995"/>
      <c r="D23" s="1240"/>
      <c r="E23" s="453"/>
      <c r="F23" s="687"/>
      <c r="G23" s="971"/>
      <c r="H23" s="972"/>
      <c r="I23" s="687"/>
      <c r="J23" s="464"/>
      <c r="K23" s="132"/>
      <c r="L23" s="138"/>
    </row>
    <row r="24" spans="1:15" ht="15.95" customHeight="1">
      <c r="B24" s="107"/>
      <c r="C24" s="1200" t="s">
        <v>196</v>
      </c>
      <c r="D24" s="1245"/>
      <c r="E24" s="1209"/>
      <c r="F24" s="466"/>
      <c r="G24" s="1477"/>
      <c r="H24" s="1478"/>
      <c r="I24" s="970"/>
      <c r="J24" s="455" t="str">
        <f>IF(L24,IF(N24,$N$12*G24%,IF(O24,I24)),"")</f>
        <v/>
      </c>
      <c r="L24" s="136" t="b">
        <v>0</v>
      </c>
      <c r="N24" s="137" t="b">
        <f>AND(L24,OR(AND(F24="",I24=""),F24="v.H.-Satz"))</f>
        <v>0</v>
      </c>
      <c r="O24" s="137" t="b">
        <f>AND(L24,OR(F24="",F24="pauschal"))</f>
        <v>0</v>
      </c>
    </row>
    <row r="25" spans="1:15" s="139" customFormat="1">
      <c r="A25" s="598"/>
      <c r="B25" s="199"/>
      <c r="C25" s="995"/>
      <c r="D25" s="1240"/>
      <c r="E25" s="720"/>
      <c r="F25" s="687"/>
      <c r="G25" s="971"/>
      <c r="H25" s="972"/>
      <c r="I25" s="687"/>
      <c r="J25" s="464"/>
      <c r="K25" s="132"/>
      <c r="L25" s="138"/>
    </row>
    <row r="26" spans="1:15" ht="15.95" customHeight="1">
      <c r="B26" s="107"/>
      <c r="C26" s="1200" t="s">
        <v>197</v>
      </c>
      <c r="D26" s="1245"/>
      <c r="E26" s="1209"/>
      <c r="F26" s="466"/>
      <c r="G26" s="1477"/>
      <c r="H26" s="1478"/>
      <c r="I26" s="970"/>
      <c r="J26" s="455" t="str">
        <f>IF(L26,IF(N26,$N$12*G26%,IF(O26,I26)),"")</f>
        <v/>
      </c>
      <c r="L26" s="136" t="b">
        <v>0</v>
      </c>
      <c r="N26" s="137" t="b">
        <f>AND(L26,OR(AND(F26="",I26=""),F26="v.H.-Satz"))</f>
        <v>0</v>
      </c>
      <c r="O26" s="137" t="b">
        <f>AND(L26,OR(F26="",F26="pauschal"))</f>
        <v>0</v>
      </c>
    </row>
    <row r="27" spans="1:15" s="139" customFormat="1">
      <c r="A27" s="598"/>
      <c r="B27" s="199"/>
      <c r="C27" s="995"/>
      <c r="D27" s="1240"/>
      <c r="E27" s="720"/>
      <c r="F27" s="687"/>
      <c r="G27" s="971"/>
      <c r="H27" s="972"/>
      <c r="I27" s="687"/>
      <c r="J27" s="464"/>
      <c r="K27" s="132"/>
      <c r="L27" s="138"/>
    </row>
    <row r="28" spans="1:15" ht="15.95" customHeight="1">
      <c r="B28" s="107"/>
      <c r="C28" s="1200" t="s">
        <v>198</v>
      </c>
      <c r="D28" s="1245"/>
      <c r="E28" s="1209"/>
      <c r="F28" s="466"/>
      <c r="G28" s="1477"/>
      <c r="H28" s="1478"/>
      <c r="I28" s="970"/>
      <c r="J28" s="455" t="str">
        <f>IF(L28,IF(N28,$N$12*G28%,IF(O28,I28)),"")</f>
        <v/>
      </c>
      <c r="L28" s="136" t="b">
        <v>0</v>
      </c>
      <c r="N28" s="137" t="b">
        <f>AND(L28,OR(AND(F28="",I28=""),F28="v.H.-Satz"))</f>
        <v>0</v>
      </c>
      <c r="O28" s="137" t="b">
        <f>AND(L28,OR(F28="",F28="pauschal"))</f>
        <v>0</v>
      </c>
    </row>
    <row r="29" spans="1:15" s="139" customFormat="1" ht="17.25" thickBot="1">
      <c r="A29" s="598"/>
      <c r="B29" s="199"/>
      <c r="C29" s="995"/>
      <c r="D29" s="1242"/>
      <c r="E29" s="720"/>
      <c r="F29" s="687"/>
      <c r="G29" s="971"/>
      <c r="H29" s="972"/>
      <c r="I29" s="687"/>
      <c r="J29" s="464"/>
      <c r="K29" s="132"/>
      <c r="L29" s="138"/>
    </row>
    <row r="30" spans="1:15" ht="22.7" customHeight="1" thickBot="1">
      <c r="B30" s="550"/>
      <c r="C30" s="1005" t="s">
        <v>10</v>
      </c>
      <c r="D30" s="607"/>
      <c r="E30" s="444"/>
      <c r="F30" s="621"/>
      <c r="G30" s="444"/>
      <c r="H30" s="444"/>
      <c r="I30" s="684" t="s">
        <v>280</v>
      </c>
      <c r="J30" s="566">
        <f>IF(Projektgrundlagen!$I$24,IF(COUNT(J15:J29)&gt;0,SUM(J15:J29),""),0)</f>
        <v>0</v>
      </c>
    </row>
    <row r="31" spans="1:15">
      <c r="B31" s="900"/>
      <c r="C31" s="1007"/>
      <c r="D31" s="145"/>
      <c r="E31" s="146"/>
      <c r="F31" s="147"/>
      <c r="G31" s="146"/>
      <c r="H31" s="146"/>
      <c r="I31" s="186"/>
      <c r="J31" s="185"/>
    </row>
    <row r="32" spans="1:15" ht="22.7" customHeight="1">
      <c r="B32" s="599" t="s">
        <v>161</v>
      </c>
      <c r="C32" s="194"/>
      <c r="D32" s="194"/>
      <c r="E32" s="194"/>
      <c r="F32" s="194"/>
      <c r="G32" s="556"/>
      <c r="H32" s="556"/>
      <c r="I32" s="600"/>
      <c r="J32" s="602"/>
    </row>
    <row r="33" spans="1:15" ht="15.95" customHeight="1">
      <c r="B33" s="109"/>
      <c r="C33" s="1199" t="s">
        <v>41</v>
      </c>
      <c r="D33" s="1244"/>
      <c r="E33" s="1209"/>
      <c r="F33" s="466"/>
      <c r="G33" s="1479"/>
      <c r="H33" s="1480"/>
      <c r="I33" s="967"/>
      <c r="J33" s="456" t="str">
        <f>IF(L33,IF(N33,$N$12*G33%,IF(O33,I33)),"")</f>
        <v/>
      </c>
      <c r="L33" s="136" t="b">
        <v>0</v>
      </c>
      <c r="N33" s="137" t="b">
        <f>AND(L33,OR(AND(F33="",I33=""),F33="v.H.-Satz"))</f>
        <v>0</v>
      </c>
      <c r="O33" s="137" t="b">
        <f>AND(L33,OR(F33="",F33="pauschal"))</f>
        <v>0</v>
      </c>
    </row>
    <row r="34" spans="1:15" s="139" customFormat="1">
      <c r="A34" s="598"/>
      <c r="B34" s="285"/>
      <c r="C34" s="1009"/>
      <c r="D34" s="1240"/>
      <c r="E34" s="720"/>
      <c r="F34" s="687"/>
      <c r="G34" s="968"/>
      <c r="H34" s="969"/>
      <c r="I34" s="686"/>
      <c r="J34" s="465"/>
      <c r="K34" s="132"/>
      <c r="L34" s="138"/>
    </row>
    <row r="35" spans="1:15" ht="15.95" customHeight="1">
      <c r="B35" s="109"/>
      <c r="C35" s="1200" t="s">
        <v>40</v>
      </c>
      <c r="D35" s="1245"/>
      <c r="E35" s="1209"/>
      <c r="F35" s="466"/>
      <c r="G35" s="1477"/>
      <c r="H35" s="1478"/>
      <c r="I35" s="970"/>
      <c r="J35" s="455" t="str">
        <f>IF(L35,IF(N35,$N$12*G35%,IF(O35,I35)),"")</f>
        <v/>
      </c>
      <c r="L35" s="136" t="b">
        <v>0</v>
      </c>
      <c r="N35" s="137" t="b">
        <f>AND(L35,OR(AND(F35="",I35=""),F35="v.H.-Satz"))</f>
        <v>0</v>
      </c>
      <c r="O35" s="137" t="b">
        <f>AND(L35,OR(F35="",F35="pauschal"))</f>
        <v>0</v>
      </c>
    </row>
    <row r="36" spans="1:15" s="139" customFormat="1">
      <c r="A36" s="598"/>
      <c r="B36" s="285"/>
      <c r="C36" s="995"/>
      <c r="D36" s="1240"/>
      <c r="E36" s="720"/>
      <c r="F36" s="687"/>
      <c r="G36" s="971"/>
      <c r="H36" s="972"/>
      <c r="I36" s="687"/>
      <c r="J36" s="464"/>
      <c r="K36" s="132"/>
      <c r="L36" s="138"/>
    </row>
    <row r="37" spans="1:15" ht="15.95" customHeight="1">
      <c r="B37" s="109"/>
      <c r="C37" s="1200" t="s">
        <v>39</v>
      </c>
      <c r="D37" s="1245"/>
      <c r="E37" s="1209"/>
      <c r="F37" s="466"/>
      <c r="G37" s="1477"/>
      <c r="H37" s="1478"/>
      <c r="I37" s="970"/>
      <c r="J37" s="455" t="str">
        <f>IF(L37,IF(N37,$N$12*G37%,IF(O37,I37)),"")</f>
        <v/>
      </c>
      <c r="L37" s="136" t="b">
        <v>0</v>
      </c>
      <c r="N37" s="137" t="b">
        <f>AND(L37,OR(AND(F37="",I37=""),F37="v.H.-Satz"))</f>
        <v>0</v>
      </c>
      <c r="O37" s="137" t="b">
        <f>AND(L37,OR(F37="",F37="pauschal"))</f>
        <v>0</v>
      </c>
    </row>
    <row r="38" spans="1:15" s="139" customFormat="1">
      <c r="A38" s="598"/>
      <c r="B38" s="285"/>
      <c r="C38" s="995"/>
      <c r="D38" s="1240"/>
      <c r="E38" s="720"/>
      <c r="F38" s="687"/>
      <c r="G38" s="971"/>
      <c r="H38" s="972"/>
      <c r="I38" s="687"/>
      <c r="J38" s="464"/>
      <c r="K38" s="132"/>
      <c r="L38" s="138"/>
    </row>
    <row r="39" spans="1:15" ht="15.95" customHeight="1">
      <c r="B39" s="107"/>
      <c r="C39" s="1200" t="s">
        <v>199</v>
      </c>
      <c r="D39" s="1245"/>
      <c r="E39" s="1209"/>
      <c r="F39" s="466"/>
      <c r="G39" s="1477"/>
      <c r="H39" s="1478"/>
      <c r="I39" s="970"/>
      <c r="J39" s="455" t="str">
        <f>IF(L39,IF(N39,$N$12*G39%,IF(O39,I39)),"")</f>
        <v/>
      </c>
      <c r="L39" s="136" t="b">
        <v>0</v>
      </c>
      <c r="N39" s="137" t="b">
        <f>AND(L39,OR(AND(F39="",I39=""),F39="v.H.-Satz"))</f>
        <v>0</v>
      </c>
      <c r="O39" s="137" t="b">
        <f>AND(L39,OR(F39="",F39="pauschal"))</f>
        <v>0</v>
      </c>
    </row>
    <row r="40" spans="1:15" s="139" customFormat="1">
      <c r="A40" s="598"/>
      <c r="B40" s="199"/>
      <c r="C40" s="995"/>
      <c r="D40" s="1240"/>
      <c r="E40" s="720"/>
      <c r="F40" s="687"/>
      <c r="G40" s="971"/>
      <c r="H40" s="972"/>
      <c r="I40" s="687"/>
      <c r="J40" s="464"/>
      <c r="K40" s="132"/>
      <c r="L40" s="138"/>
    </row>
    <row r="41" spans="1:15" ht="15.95" customHeight="1">
      <c r="B41" s="107"/>
      <c r="C41" s="1200" t="s">
        <v>200</v>
      </c>
      <c r="D41" s="1245"/>
      <c r="E41" s="1209"/>
      <c r="F41" s="466"/>
      <c r="G41" s="1477"/>
      <c r="H41" s="1478"/>
      <c r="I41" s="970"/>
      <c r="J41" s="455" t="str">
        <f>IF(L41,IF(N41,$N$12*G41%,IF(O41,I41)),"")</f>
        <v/>
      </c>
      <c r="L41" s="136" t="b">
        <v>0</v>
      </c>
      <c r="N41" s="137" t="b">
        <f>AND(L41,OR(AND(F41="",I41=""),F41="v.H.-Satz"))</f>
        <v>0</v>
      </c>
      <c r="O41" s="137" t="b">
        <f>AND(L41,OR(F41="",F41="pauschal"))</f>
        <v>0</v>
      </c>
    </row>
    <row r="42" spans="1:15" s="139" customFormat="1">
      <c r="A42" s="598"/>
      <c r="B42" s="199"/>
      <c r="C42" s="995"/>
      <c r="D42" s="1240"/>
      <c r="E42" s="720"/>
      <c r="F42" s="687"/>
      <c r="G42" s="971"/>
      <c r="H42" s="972"/>
      <c r="I42" s="687"/>
      <c r="J42" s="464"/>
      <c r="K42" s="132"/>
      <c r="L42" s="138"/>
    </row>
    <row r="43" spans="1:15" ht="15.95" customHeight="1">
      <c r="B43" s="107"/>
      <c r="C43" s="1200" t="s">
        <v>201</v>
      </c>
      <c r="D43" s="1245"/>
      <c r="E43" s="1209"/>
      <c r="F43" s="466"/>
      <c r="G43" s="1477"/>
      <c r="H43" s="1478"/>
      <c r="I43" s="970"/>
      <c r="J43" s="455" t="str">
        <f>IF(L43,IF(N43,$N$12*G43%,IF(O43,I43)),"")</f>
        <v/>
      </c>
      <c r="L43" s="136" t="b">
        <v>0</v>
      </c>
      <c r="N43" s="137" t="b">
        <f>AND(L43,OR(AND(F43="",I43=""),F43="v.H.-Satz"))</f>
        <v>0</v>
      </c>
      <c r="O43" s="137" t="b">
        <f>AND(L43,OR(F43="",F43="pauschal"))</f>
        <v>0</v>
      </c>
    </row>
    <row r="44" spans="1:15" s="139" customFormat="1" ht="17.25" thickBot="1">
      <c r="A44" s="598"/>
      <c r="B44" s="199"/>
      <c r="C44" s="995"/>
      <c r="D44" s="1242"/>
      <c r="E44" s="720"/>
      <c r="F44" s="687"/>
      <c r="G44" s="971"/>
      <c r="H44" s="972"/>
      <c r="I44" s="688"/>
      <c r="J44" s="464"/>
      <c r="K44" s="132"/>
      <c r="L44" s="138"/>
    </row>
    <row r="45" spans="1:15" ht="22.7" customHeight="1" thickBot="1">
      <c r="B45" s="611"/>
      <c r="C45" s="1005" t="s">
        <v>10</v>
      </c>
      <c r="D45" s="607"/>
      <c r="E45" s="444"/>
      <c r="F45" s="621"/>
      <c r="G45" s="444"/>
      <c r="H45" s="444"/>
      <c r="I45" s="684" t="s">
        <v>281</v>
      </c>
      <c r="J45" s="566">
        <f>IF(Projektgrundlagen!$I$24,IF(COUNT(J33:J44)&gt;0,SUM(J33:J44),""),0)</f>
        <v>0</v>
      </c>
    </row>
    <row r="46" spans="1:15">
      <c r="B46" s="900"/>
      <c r="C46" s="905"/>
      <c r="D46" s="145"/>
      <c r="E46" s="146"/>
      <c r="F46" s="147"/>
      <c r="G46" s="146"/>
      <c r="H46" s="146"/>
      <c r="I46" s="186"/>
      <c r="J46" s="185"/>
    </row>
    <row r="47" spans="1:15" ht="22.7" customHeight="1">
      <c r="B47" s="599" t="s">
        <v>202</v>
      </c>
      <c r="C47" s="194"/>
      <c r="D47" s="194"/>
      <c r="E47" s="194"/>
      <c r="F47" s="603"/>
      <c r="G47" s="556"/>
      <c r="H47" s="556"/>
      <c r="I47" s="600"/>
      <c r="J47" s="602"/>
    </row>
    <row r="48" spans="1:15" ht="15.95" customHeight="1">
      <c r="B48" s="104"/>
      <c r="C48" s="1199" t="s">
        <v>38</v>
      </c>
      <c r="D48" s="1244"/>
      <c r="E48" s="1209"/>
      <c r="F48" s="466"/>
      <c r="G48" s="1479"/>
      <c r="H48" s="1480"/>
      <c r="I48" s="967"/>
      <c r="J48" s="456" t="str">
        <f>IF(L48,IF(N48,$N$12*G48%,IF(O48,I48)),"")</f>
        <v/>
      </c>
      <c r="L48" s="136" t="b">
        <v>0</v>
      </c>
      <c r="N48" s="137" t="b">
        <f>AND(L48,OR(AND(F48="",I48=""),F48="v.H.-Satz"))</f>
        <v>0</v>
      </c>
      <c r="O48" s="137" t="b">
        <f>AND(L48,OR(F48="",F48="pauschal"))</f>
        <v>0</v>
      </c>
    </row>
    <row r="49" spans="1:15" s="139" customFormat="1">
      <c r="A49" s="598"/>
      <c r="B49" s="199"/>
      <c r="C49" s="1001"/>
      <c r="D49" s="1240"/>
      <c r="E49" s="720"/>
      <c r="F49" s="687"/>
      <c r="G49" s="968"/>
      <c r="H49" s="969"/>
      <c r="I49" s="686"/>
      <c r="J49" s="465"/>
      <c r="K49" s="132"/>
      <c r="L49" s="138"/>
    </row>
    <row r="50" spans="1:15" ht="15.95" customHeight="1">
      <c r="B50" s="108"/>
      <c r="C50" s="1200" t="s">
        <v>37</v>
      </c>
      <c r="D50" s="1245"/>
      <c r="E50" s="1209"/>
      <c r="F50" s="466"/>
      <c r="G50" s="1477"/>
      <c r="H50" s="1478"/>
      <c r="I50" s="970"/>
      <c r="J50" s="455" t="str">
        <f>IF(L50,IF(N50,$N$12*G50%,IF(O50,I50)),"")</f>
        <v/>
      </c>
      <c r="L50" s="136" t="b">
        <v>0</v>
      </c>
      <c r="N50" s="137" t="b">
        <f>AND(L50,OR(AND(F50="",I50=""),F50="v.H.-Satz"))</f>
        <v>0</v>
      </c>
      <c r="O50" s="137" t="b">
        <f>AND(L50,OR(F50="",F50="pauschal"))</f>
        <v>0</v>
      </c>
    </row>
    <row r="51" spans="1:15" s="139" customFormat="1">
      <c r="A51" s="598"/>
      <c r="B51" s="285"/>
      <c r="C51" s="995"/>
      <c r="D51" s="1240"/>
      <c r="E51" s="720"/>
      <c r="F51" s="687"/>
      <c r="G51" s="971"/>
      <c r="H51" s="972"/>
      <c r="I51" s="687"/>
      <c r="J51" s="464"/>
      <c r="K51" s="132"/>
      <c r="L51" s="138"/>
    </row>
    <row r="52" spans="1:15" ht="15.95" customHeight="1">
      <c r="B52" s="108"/>
      <c r="C52" s="1200" t="s">
        <v>36</v>
      </c>
      <c r="D52" s="1245"/>
      <c r="E52" s="1209"/>
      <c r="F52" s="466"/>
      <c r="G52" s="1477"/>
      <c r="H52" s="1478"/>
      <c r="I52" s="970"/>
      <c r="J52" s="455" t="str">
        <f>IF(L52,IF(N52,$N$12*G52%,IF(O52,I52)),"")</f>
        <v/>
      </c>
      <c r="L52" s="136" t="b">
        <v>0</v>
      </c>
      <c r="N52" s="137" t="b">
        <f>AND(L52,OR(AND(F52="",I52=""),F52="v.H.-Satz"))</f>
        <v>0</v>
      </c>
      <c r="O52" s="137" t="b">
        <f>AND(L52,OR(F52="",F52="pauschal"))</f>
        <v>0</v>
      </c>
    </row>
    <row r="53" spans="1:15" s="139" customFormat="1">
      <c r="A53" s="598"/>
      <c r="B53" s="285"/>
      <c r="C53" s="995"/>
      <c r="D53" s="1240"/>
      <c r="E53" s="720"/>
      <c r="F53" s="687"/>
      <c r="G53" s="971"/>
      <c r="H53" s="972"/>
      <c r="I53" s="687"/>
      <c r="J53" s="464"/>
      <c r="K53" s="132"/>
      <c r="L53" s="138"/>
    </row>
    <row r="54" spans="1:15" ht="15.95" customHeight="1">
      <c r="B54" s="104"/>
      <c r="C54" s="1200" t="s">
        <v>203</v>
      </c>
      <c r="D54" s="1245"/>
      <c r="E54" s="1209"/>
      <c r="F54" s="466"/>
      <c r="G54" s="1477"/>
      <c r="H54" s="1478"/>
      <c r="I54" s="970"/>
      <c r="J54" s="455" t="str">
        <f>IF(L54,IF(N54,$N$12*G54%,IF(O54,I54)),"")</f>
        <v/>
      </c>
      <c r="L54" s="136" t="b">
        <v>0</v>
      </c>
      <c r="N54" s="137" t="b">
        <f>AND(L54,OR(AND(F54="",I54=""),F54="v.H.-Satz"))</f>
        <v>0</v>
      </c>
      <c r="O54" s="137" t="b">
        <f>AND(L54,OR(F54="",F54="pauschal"))</f>
        <v>0</v>
      </c>
    </row>
    <row r="55" spans="1:15" s="139" customFormat="1">
      <c r="A55" s="598"/>
      <c r="B55" s="199"/>
      <c r="C55" s="995"/>
      <c r="D55" s="1240"/>
      <c r="E55" s="720"/>
      <c r="F55" s="687"/>
      <c r="G55" s="971"/>
      <c r="H55" s="972"/>
      <c r="I55" s="687"/>
      <c r="J55" s="464"/>
      <c r="K55" s="132"/>
      <c r="L55" s="138"/>
    </row>
    <row r="56" spans="1:15" ht="15.95" customHeight="1">
      <c r="B56" s="107"/>
      <c r="C56" s="1200" t="s">
        <v>204</v>
      </c>
      <c r="D56" s="1245"/>
      <c r="E56" s="1209"/>
      <c r="F56" s="466"/>
      <c r="G56" s="1477"/>
      <c r="H56" s="1478"/>
      <c r="I56" s="970"/>
      <c r="J56" s="455" t="str">
        <f>IF(L56,IF(N56,$N$12*G56%,IF(O56,I56)),"")</f>
        <v/>
      </c>
      <c r="L56" s="136" t="b">
        <v>0</v>
      </c>
      <c r="N56" s="137" t="b">
        <f>AND(L56,OR(AND(F56="",I56=""),F56="v.H.-Satz"))</f>
        <v>0</v>
      </c>
      <c r="O56" s="137" t="b">
        <f>AND(L56,OR(F56="",F56="pauschal"))</f>
        <v>0</v>
      </c>
    </row>
    <row r="57" spans="1:15" s="139" customFormat="1">
      <c r="A57" s="598"/>
      <c r="B57" s="199"/>
      <c r="C57" s="995"/>
      <c r="D57" s="1240"/>
      <c r="E57" s="720"/>
      <c r="F57" s="687"/>
      <c r="G57" s="971"/>
      <c r="H57" s="972"/>
      <c r="I57" s="687"/>
      <c r="J57" s="464"/>
      <c r="K57" s="132"/>
      <c r="L57" s="138"/>
    </row>
    <row r="58" spans="1:15" ht="15.95" customHeight="1">
      <c r="B58" s="108"/>
      <c r="C58" s="1200" t="s">
        <v>205</v>
      </c>
      <c r="D58" s="1245"/>
      <c r="E58" s="1209"/>
      <c r="F58" s="466"/>
      <c r="G58" s="1477"/>
      <c r="H58" s="1478"/>
      <c r="I58" s="970"/>
      <c r="J58" s="455" t="str">
        <f>IF(L58,IF(N58,$N$12*G58%,IF(O58,I58)),"")</f>
        <v/>
      </c>
      <c r="L58" s="136" t="b">
        <v>0</v>
      </c>
      <c r="N58" s="137" t="b">
        <f>AND(L58,OR(AND(F58="",I58=""),F58="v.H.-Satz"))</f>
        <v>0</v>
      </c>
      <c r="O58" s="137" t="b">
        <f>AND(L58,OR(F58="",F58="pauschal"))</f>
        <v>0</v>
      </c>
    </row>
    <row r="59" spans="1:15" s="139" customFormat="1" ht="17.25" thickBot="1">
      <c r="A59" s="598"/>
      <c r="B59" s="285"/>
      <c r="C59" s="995"/>
      <c r="D59" s="1242"/>
      <c r="E59" s="720"/>
      <c r="F59" s="687"/>
      <c r="G59" s="971"/>
      <c r="H59" s="972"/>
      <c r="I59" s="687"/>
      <c r="J59" s="464"/>
      <c r="K59" s="132"/>
      <c r="L59" s="138"/>
    </row>
    <row r="60" spans="1:15" ht="22.7" customHeight="1" thickBot="1">
      <c r="B60" s="550"/>
      <c r="C60" s="1005" t="s">
        <v>10</v>
      </c>
      <c r="D60" s="607"/>
      <c r="E60" s="444"/>
      <c r="F60" s="621"/>
      <c r="G60" s="444"/>
      <c r="H60" s="444"/>
      <c r="I60" s="684" t="s">
        <v>282</v>
      </c>
      <c r="J60" s="566">
        <f>IF(Projektgrundlagen!$I$24,IF(COUNT(J48:J59)&gt;0,SUM(J48:J59),""),0)</f>
        <v>0</v>
      </c>
    </row>
    <row r="61" spans="1:15">
      <c r="B61" s="900"/>
      <c r="C61" s="1007"/>
      <c r="D61" s="145"/>
      <c r="E61" s="146"/>
      <c r="F61" s="147"/>
      <c r="G61" s="146"/>
      <c r="H61" s="146"/>
      <c r="I61" s="186"/>
      <c r="J61" s="190"/>
    </row>
    <row r="62" spans="1:15" ht="22.7" customHeight="1">
      <c r="B62" s="604" t="s">
        <v>164</v>
      </c>
      <c r="C62" s="33"/>
      <c r="D62" s="33"/>
      <c r="E62" s="33"/>
      <c r="F62" s="33"/>
      <c r="G62" s="556"/>
      <c r="H62" s="556"/>
      <c r="I62" s="600"/>
      <c r="J62" s="602"/>
    </row>
    <row r="63" spans="1:15" ht="15.95" customHeight="1">
      <c r="B63" s="106"/>
      <c r="C63" s="1200" t="s">
        <v>35</v>
      </c>
      <c r="D63" s="1246"/>
      <c r="E63" s="1204" t="s">
        <v>648</v>
      </c>
      <c r="F63" s="299"/>
      <c r="G63" s="1477"/>
      <c r="H63" s="1478"/>
      <c r="I63" s="967"/>
      <c r="J63" s="456" t="str">
        <f>IF(L63,IF(N63,$N$12*G63%,IF(O63,I63)),"")</f>
        <v/>
      </c>
      <c r="L63" s="136" t="b">
        <v>0</v>
      </c>
      <c r="N63" s="137" t="b">
        <f>AND(L63,OR(AND(F63="",I63=""),F63="v.H.-Satz"))</f>
        <v>0</v>
      </c>
      <c r="O63" s="137" t="b">
        <f>AND(L63,OR(F63="",F63="pauschal"))</f>
        <v>0</v>
      </c>
    </row>
    <row r="64" spans="1:15">
      <c r="B64" s="339"/>
      <c r="C64" s="1001"/>
      <c r="D64" s="1238"/>
      <c r="E64" s="467" t="s">
        <v>1125</v>
      </c>
      <c r="F64" s="686"/>
      <c r="G64" s="968"/>
      <c r="H64" s="969"/>
      <c r="I64" s="686"/>
      <c r="J64" s="465"/>
      <c r="K64" s="132"/>
      <c r="L64" s="138"/>
      <c r="M64" s="139"/>
      <c r="N64" s="139"/>
      <c r="O64" s="139"/>
    </row>
    <row r="65" spans="1:15" s="139" customFormat="1">
      <c r="A65" s="598"/>
      <c r="B65" s="199"/>
      <c r="C65" s="995"/>
      <c r="D65" s="1240"/>
      <c r="E65" s="453"/>
      <c r="F65" s="687"/>
      <c r="G65" s="971"/>
      <c r="H65" s="972"/>
      <c r="I65" s="687"/>
      <c r="J65" s="464"/>
      <c r="K65" s="132"/>
      <c r="L65" s="138"/>
    </row>
    <row r="66" spans="1:15" ht="15.95" customHeight="1">
      <c r="B66" s="106"/>
      <c r="C66" s="1202" t="s">
        <v>234</v>
      </c>
      <c r="D66" s="1247"/>
      <c r="E66" s="1209"/>
      <c r="F66" s="466"/>
      <c r="G66" s="1475"/>
      <c r="H66" s="1476"/>
      <c r="I66" s="973"/>
      <c r="J66" s="455" t="str">
        <f>IF(L66,IF(N66,$N$12*G66%,IF(O66,I66)),"")</f>
        <v/>
      </c>
      <c r="L66" s="136" t="b">
        <v>0</v>
      </c>
      <c r="N66" s="137" t="b">
        <f>AND(L66,OR(AND(F66="",I66=""),F66="v.H.-Satz"))</f>
        <v>0</v>
      </c>
      <c r="O66" s="137" t="b">
        <f>AND(L66,OR(F66="",F66="pauschal"))</f>
        <v>0</v>
      </c>
    </row>
    <row r="67" spans="1:15" s="139" customFormat="1">
      <c r="A67" s="598"/>
      <c r="B67" s="285"/>
      <c r="C67" s="995"/>
      <c r="D67" s="1238"/>
      <c r="E67" s="720"/>
      <c r="F67" s="687"/>
      <c r="G67" s="971"/>
      <c r="H67" s="972"/>
      <c r="I67" s="687"/>
      <c r="J67" s="464"/>
      <c r="K67" s="132"/>
      <c r="L67" s="138"/>
    </row>
    <row r="68" spans="1:15" ht="15.95" customHeight="1">
      <c r="B68" s="104"/>
      <c r="C68" s="1203" t="s">
        <v>51</v>
      </c>
      <c r="D68" s="1245"/>
      <c r="E68" s="1209"/>
      <c r="F68" s="466"/>
      <c r="G68" s="1477"/>
      <c r="H68" s="1478"/>
      <c r="I68" s="970"/>
      <c r="J68" s="455" t="str">
        <f>IF(L68,IF(N68,$N$12*G68%,IF(O68,I68)),"")</f>
        <v/>
      </c>
      <c r="L68" s="136" t="b">
        <v>0</v>
      </c>
      <c r="N68" s="137" t="b">
        <f>AND(L68,OR(AND(F68="",I68=""),F68="v.H.-Satz"))</f>
        <v>0</v>
      </c>
      <c r="O68" s="137" t="b">
        <f>AND(L68,OR(F68="",F68="pauschal"))</f>
        <v>0</v>
      </c>
    </row>
    <row r="69" spans="1:15" s="139" customFormat="1">
      <c r="A69" s="598"/>
      <c r="B69" s="199"/>
      <c r="C69" s="995"/>
      <c r="D69" s="1240"/>
      <c r="E69" s="720"/>
      <c r="F69" s="687"/>
      <c r="G69" s="971"/>
      <c r="H69" s="972"/>
      <c r="I69" s="687"/>
      <c r="J69" s="464"/>
      <c r="K69" s="132"/>
      <c r="L69" s="138"/>
    </row>
    <row r="70" spans="1:15" ht="15.95" customHeight="1">
      <c r="B70" s="107"/>
      <c r="C70" s="1203" t="s">
        <v>235</v>
      </c>
      <c r="D70" s="1245"/>
      <c r="E70" s="1209"/>
      <c r="F70" s="466"/>
      <c r="G70" s="1477"/>
      <c r="H70" s="1478"/>
      <c r="I70" s="970"/>
      <c r="J70" s="455" t="str">
        <f>IF(L70,IF(N70,$N$12*G70%,IF(O70,I70)),"")</f>
        <v/>
      </c>
      <c r="L70" s="136" t="b">
        <v>0</v>
      </c>
      <c r="N70" s="137" t="b">
        <f>AND(L70,OR(AND(F70="",I70=""),F70="v.H.-Satz"))</f>
        <v>0</v>
      </c>
      <c r="O70" s="137" t="b">
        <f>AND(L70,OR(F70="",F70="pauschal"))</f>
        <v>0</v>
      </c>
    </row>
    <row r="71" spans="1:15" s="139" customFormat="1">
      <c r="A71" s="598"/>
      <c r="B71" s="199"/>
      <c r="C71" s="995"/>
      <c r="D71" s="1240"/>
      <c r="E71" s="720"/>
      <c r="F71" s="687"/>
      <c r="G71" s="971"/>
      <c r="H71" s="972"/>
      <c r="I71" s="687"/>
      <c r="J71" s="464"/>
      <c r="K71" s="132"/>
      <c r="L71" s="138"/>
    </row>
    <row r="72" spans="1:15" ht="15.95" customHeight="1">
      <c r="B72" s="108"/>
      <c r="C72" s="1203" t="s">
        <v>236</v>
      </c>
      <c r="D72" s="1245"/>
      <c r="E72" s="1209"/>
      <c r="F72" s="466"/>
      <c r="G72" s="1477"/>
      <c r="H72" s="1478"/>
      <c r="I72" s="970"/>
      <c r="J72" s="455" t="str">
        <f>IF(L72,IF(N72,$N$12*G72%,IF(O72,I72)),"")</f>
        <v/>
      </c>
      <c r="L72" s="136" t="b">
        <v>0</v>
      </c>
      <c r="N72" s="137" t="b">
        <f>AND(L72,OR(AND(F72="",I72=""),F72="v.H.-Satz"))</f>
        <v>0</v>
      </c>
      <c r="O72" s="137" t="b">
        <f>AND(L72,OR(F72="",F72="pauschal"))</f>
        <v>0</v>
      </c>
    </row>
    <row r="73" spans="1:15" s="139" customFormat="1">
      <c r="A73" s="598"/>
      <c r="B73" s="285"/>
      <c r="C73" s="995"/>
      <c r="D73" s="1240"/>
      <c r="E73" s="720"/>
      <c r="F73" s="687"/>
      <c r="G73" s="971"/>
      <c r="H73" s="972"/>
      <c r="I73" s="687"/>
      <c r="J73" s="464"/>
      <c r="K73" s="132"/>
      <c r="L73" s="138"/>
    </row>
    <row r="74" spans="1:15" ht="15.95" customHeight="1">
      <c r="B74" s="108"/>
      <c r="C74" s="1203" t="s">
        <v>420</v>
      </c>
      <c r="D74" s="1245"/>
      <c r="E74" s="1209"/>
      <c r="F74" s="466"/>
      <c r="G74" s="1477"/>
      <c r="H74" s="1478"/>
      <c r="I74" s="970"/>
      <c r="J74" s="455" t="str">
        <f>IF(L74,IF(N74,$N$12*G74%,IF(O74,I74)),"")</f>
        <v/>
      </c>
      <c r="L74" s="136" t="b">
        <v>0</v>
      </c>
      <c r="N74" s="137" t="b">
        <f>AND(L74,OR(AND(F74="",I74=""),F74="v.H.-Satz"))</f>
        <v>0</v>
      </c>
      <c r="O74" s="137" t="b">
        <f>AND(L74,OR(F74="",F74="pauschal"))</f>
        <v>0</v>
      </c>
    </row>
    <row r="75" spans="1:15" s="139" customFormat="1" ht="17.25" thickBot="1">
      <c r="A75" s="598"/>
      <c r="B75" s="285"/>
      <c r="C75" s="995"/>
      <c r="D75" s="1242"/>
      <c r="E75" s="720"/>
      <c r="F75" s="687"/>
      <c r="G75" s="971"/>
      <c r="H75" s="972"/>
      <c r="I75" s="688"/>
      <c r="J75" s="464"/>
      <c r="K75" s="132"/>
      <c r="L75" s="138"/>
    </row>
    <row r="76" spans="1:15" ht="22.7" customHeight="1" thickBot="1">
      <c r="B76" s="550"/>
      <c r="C76" s="1005"/>
      <c r="D76" s="607"/>
      <c r="E76" s="444"/>
      <c r="F76" s="621"/>
      <c r="G76" s="444"/>
      <c r="H76" s="444"/>
      <c r="I76" s="684" t="s">
        <v>421</v>
      </c>
      <c r="J76" s="566">
        <f>IF(Projektgrundlagen!$I$24,IF(COUNT(J63:J75)&gt;0,SUM(J63:J75),""),0)</f>
        <v>0</v>
      </c>
    </row>
    <row r="77" spans="1:15">
      <c r="B77" s="900"/>
      <c r="C77" s="1008"/>
      <c r="D77" s="901"/>
      <c r="E77" s="902"/>
      <c r="F77" s="903"/>
      <c r="G77" s="902"/>
      <c r="H77" s="902"/>
      <c r="I77" s="904"/>
      <c r="J77" s="185"/>
    </row>
    <row r="78" spans="1:15" ht="22.7" customHeight="1">
      <c r="B78" s="604" t="s">
        <v>165</v>
      </c>
      <c r="C78" s="33"/>
      <c r="D78" s="33"/>
      <c r="E78" s="33"/>
      <c r="F78" s="33"/>
      <c r="G78" s="556"/>
      <c r="H78" s="556"/>
      <c r="I78" s="600"/>
      <c r="J78" s="602"/>
    </row>
    <row r="79" spans="1:15" ht="15.95" customHeight="1">
      <c r="B79" s="340"/>
      <c r="C79" s="1200" t="s">
        <v>34</v>
      </c>
      <c r="D79" s="1246"/>
      <c r="E79" s="1204" t="s">
        <v>189</v>
      </c>
      <c r="F79" s="466"/>
      <c r="G79" s="1477"/>
      <c r="H79" s="1478"/>
      <c r="I79" s="967"/>
      <c r="J79" s="456" t="str">
        <f>IF(L79,IF(N79,$N$12*G79%,IF(O79,I79)),"")</f>
        <v/>
      </c>
      <c r="L79" s="136" t="b">
        <v>0</v>
      </c>
      <c r="N79" s="137" t="b">
        <f>AND(L79,OR(AND(F79="",I79=""),F79="v.H.-Satz"))</f>
        <v>0</v>
      </c>
      <c r="O79" s="137" t="b">
        <f>AND(L79,OR(F79="",F79="pauschal"))</f>
        <v>0</v>
      </c>
    </row>
    <row r="80" spans="1:15">
      <c r="B80" s="1249"/>
      <c r="C80" s="1001"/>
      <c r="D80" s="1243"/>
      <c r="E80" s="468" t="s">
        <v>190</v>
      </c>
      <c r="F80" s="686"/>
      <c r="G80" s="968"/>
      <c r="H80" s="969"/>
      <c r="I80" s="686"/>
      <c r="J80" s="465"/>
      <c r="K80" s="132"/>
      <c r="L80" s="138"/>
      <c r="M80" s="139"/>
      <c r="N80" s="139"/>
      <c r="O80" s="139"/>
    </row>
    <row r="81" spans="1:15" s="139" customFormat="1">
      <c r="A81" s="598"/>
      <c r="B81" s="199"/>
      <c r="C81" s="995"/>
      <c r="D81" s="1240"/>
      <c r="E81" s="453"/>
      <c r="F81" s="687"/>
      <c r="G81" s="971"/>
      <c r="H81" s="972"/>
      <c r="I81" s="687"/>
      <c r="J81" s="464"/>
      <c r="K81" s="132"/>
      <c r="L81" s="138"/>
    </row>
    <row r="82" spans="1:15" ht="15.95" customHeight="1">
      <c r="B82" s="109"/>
      <c r="C82" s="1200" t="s">
        <v>33</v>
      </c>
      <c r="D82" s="1248"/>
      <c r="E82" s="1208" t="s">
        <v>1122</v>
      </c>
      <c r="F82" s="466"/>
      <c r="G82" s="1477"/>
      <c r="H82" s="1478"/>
      <c r="I82" s="970"/>
      <c r="J82" s="455" t="str">
        <f>IF(L82,IF(N82,$N$12*G82%,IF(O82,I82)),"")</f>
        <v/>
      </c>
      <c r="L82" s="136" t="b">
        <v>0</v>
      </c>
      <c r="N82" s="137" t="b">
        <f>AND(L82,OR(AND(F82="",I82=""),F82="v.H.-Satz"))</f>
        <v>0</v>
      </c>
      <c r="O82" s="137" t="b">
        <f>AND(L82,OR(F82="",F82="pauschal"))</f>
        <v>0</v>
      </c>
    </row>
    <row r="83" spans="1:15">
      <c r="B83" s="1249"/>
      <c r="C83" s="1001"/>
      <c r="D83" s="1243"/>
      <c r="E83" s="468"/>
      <c r="F83" s="686"/>
      <c r="G83" s="968"/>
      <c r="H83" s="969"/>
      <c r="I83" s="686"/>
      <c r="J83" s="465"/>
      <c r="K83" s="132"/>
      <c r="L83" s="138"/>
      <c r="M83" s="139"/>
      <c r="N83" s="139"/>
      <c r="O83" s="139"/>
    </row>
    <row r="84" spans="1:15" s="139" customFormat="1">
      <c r="A84" s="598"/>
      <c r="B84" s="199"/>
      <c r="C84" s="995"/>
      <c r="D84" s="1240"/>
      <c r="E84" s="453"/>
      <c r="F84" s="687"/>
      <c r="G84" s="971"/>
      <c r="H84" s="972"/>
      <c r="I84" s="687"/>
      <c r="J84" s="464"/>
      <c r="K84" s="132"/>
      <c r="L84" s="138"/>
    </row>
    <row r="85" spans="1:15" ht="15.95" customHeight="1">
      <c r="B85" s="109"/>
      <c r="C85" s="1200" t="s">
        <v>32</v>
      </c>
      <c r="D85" s="1245"/>
      <c r="E85" s="1208" t="s">
        <v>1123</v>
      </c>
      <c r="F85" s="466"/>
      <c r="G85" s="1477"/>
      <c r="H85" s="1478"/>
      <c r="I85" s="970"/>
      <c r="J85" s="455" t="str">
        <f>IF(L85,IF(N85,$N$12*G85%,IF(O85,I85)),"")</f>
        <v/>
      </c>
      <c r="L85" s="136" t="b">
        <v>0</v>
      </c>
      <c r="N85" s="137" t="b">
        <f>AND(L85,OR(AND(F85="",I85=""),F85="v.H.-Satz"))</f>
        <v>0</v>
      </c>
      <c r="O85" s="137" t="b">
        <f>AND(L85,OR(F85="",F85="pauschal"))</f>
        <v>0</v>
      </c>
    </row>
    <row r="86" spans="1:15" s="139" customFormat="1">
      <c r="A86" s="598"/>
      <c r="B86" s="286"/>
      <c r="C86" s="1001"/>
      <c r="D86" s="1238"/>
      <c r="E86" s="468" t="s">
        <v>1124</v>
      </c>
      <c r="F86" s="686"/>
      <c r="G86" s="968"/>
      <c r="H86" s="969"/>
      <c r="I86" s="686"/>
      <c r="J86" s="465"/>
      <c r="K86" s="132"/>
      <c r="L86" s="138"/>
    </row>
    <row r="87" spans="1:15" s="139" customFormat="1">
      <c r="A87" s="598"/>
      <c r="B87" s="199"/>
      <c r="C87" s="995"/>
      <c r="D87" s="1240"/>
      <c r="E87" s="453"/>
      <c r="F87" s="687"/>
      <c r="G87" s="971"/>
      <c r="H87" s="972"/>
      <c r="I87" s="687"/>
      <c r="J87" s="464"/>
      <c r="K87" s="132"/>
      <c r="L87" s="138"/>
    </row>
    <row r="88" spans="1:15" ht="15.95" customHeight="1">
      <c r="B88" s="109"/>
      <c r="C88" s="1200" t="s">
        <v>238</v>
      </c>
      <c r="D88" s="1245"/>
      <c r="E88" s="1208" t="s">
        <v>649</v>
      </c>
      <c r="F88" s="466"/>
      <c r="G88" s="1477"/>
      <c r="H88" s="1478"/>
      <c r="I88" s="970"/>
      <c r="J88" s="455" t="str">
        <f>IF(L88,IF(N88,$N$12*G88%,IF(O88,I88)),"")</f>
        <v/>
      </c>
      <c r="L88" s="136" t="b">
        <v>0</v>
      </c>
      <c r="N88" s="137" t="b">
        <f>AND(L88,OR(AND(F88="",I88=""),F88="v.H.-Satz"))</f>
        <v>0</v>
      </c>
      <c r="O88" s="137" t="b">
        <f>AND(L88,OR(F88="",F88="pauschal"))</f>
        <v>0</v>
      </c>
    </row>
    <row r="89" spans="1:15" s="139" customFormat="1" ht="25.5">
      <c r="A89" s="598"/>
      <c r="B89" s="286"/>
      <c r="C89" s="1001"/>
      <c r="D89" s="1238"/>
      <c r="E89" s="468" t="s">
        <v>1101</v>
      </c>
      <c r="F89" s="686"/>
      <c r="G89" s="968"/>
      <c r="H89" s="969"/>
      <c r="I89" s="686"/>
      <c r="J89" s="465"/>
      <c r="K89" s="132"/>
      <c r="L89" s="138"/>
    </row>
    <row r="90" spans="1:15" s="139" customFormat="1">
      <c r="A90" s="598"/>
      <c r="B90" s="199"/>
      <c r="C90" s="995"/>
      <c r="D90" s="1240"/>
      <c r="E90" s="453"/>
      <c r="F90" s="687"/>
      <c r="G90" s="971"/>
      <c r="H90" s="972"/>
      <c r="I90" s="687"/>
      <c r="J90" s="464"/>
      <c r="K90" s="132"/>
      <c r="L90" s="138"/>
    </row>
    <row r="91" spans="1:15" ht="15.95" customHeight="1">
      <c r="B91" s="109"/>
      <c r="C91" s="1200" t="s">
        <v>239</v>
      </c>
      <c r="D91" s="1245"/>
      <c r="E91" s="1209"/>
      <c r="F91" s="466"/>
      <c r="G91" s="1477"/>
      <c r="H91" s="1478"/>
      <c r="I91" s="970"/>
      <c r="J91" s="455" t="str">
        <f>IF(L91,IF(N91,$N$12*G91%,IF(O91,I91)),"")</f>
        <v/>
      </c>
      <c r="L91" s="136" t="b">
        <v>0</v>
      </c>
      <c r="N91" s="137" t="b">
        <f>AND(L91,OR(AND(F91="",I91=""),F91="v.H.-Satz"))</f>
        <v>0</v>
      </c>
      <c r="O91" s="137" t="b">
        <f>AND(L91,OR(F91="",F91="pauschal"))</f>
        <v>0</v>
      </c>
    </row>
    <row r="92" spans="1:15" s="139" customFormat="1">
      <c r="A92" s="598"/>
      <c r="B92" s="285"/>
      <c r="C92" s="995"/>
      <c r="D92" s="1240"/>
      <c r="E92" s="720"/>
      <c r="F92" s="687"/>
      <c r="G92" s="971"/>
      <c r="H92" s="972"/>
      <c r="I92" s="687"/>
      <c r="J92" s="464"/>
      <c r="K92" s="132"/>
      <c r="L92" s="138"/>
    </row>
    <row r="93" spans="1:15" ht="15.95" customHeight="1">
      <c r="B93" s="109"/>
      <c r="C93" s="1200" t="s">
        <v>240</v>
      </c>
      <c r="D93" s="1245"/>
      <c r="E93" s="1209"/>
      <c r="F93" s="466"/>
      <c r="G93" s="1477"/>
      <c r="H93" s="1478"/>
      <c r="I93" s="970"/>
      <c r="J93" s="455" t="str">
        <f>IF(L93,IF(N93,$N$12*G93%,IF(O93,I93)),"")</f>
        <v/>
      </c>
      <c r="L93" s="136" t="b">
        <v>0</v>
      </c>
      <c r="N93" s="137" t="b">
        <f>AND(L93,OR(AND(F93="",I93=""),F93="v.H.-Satz"))</f>
        <v>0</v>
      </c>
      <c r="O93" s="137" t="b">
        <f>AND(L93,OR(F93="",F93="pauschal"))</f>
        <v>0</v>
      </c>
    </row>
    <row r="94" spans="1:15" s="139" customFormat="1" ht="17.25" thickBot="1">
      <c r="A94" s="598"/>
      <c r="B94" s="285"/>
      <c r="C94" s="995"/>
      <c r="D94" s="1242"/>
      <c r="E94" s="720"/>
      <c r="F94" s="687"/>
      <c r="G94" s="971"/>
      <c r="H94" s="972"/>
      <c r="I94" s="688"/>
      <c r="J94" s="464"/>
      <c r="K94" s="132"/>
      <c r="L94" s="138"/>
    </row>
    <row r="95" spans="1:15" ht="22.7" customHeight="1" thickBot="1">
      <c r="B95" s="550"/>
      <c r="C95" s="1005" t="s">
        <v>10</v>
      </c>
      <c r="D95" s="606"/>
      <c r="E95" s="553"/>
      <c r="F95" s="620"/>
      <c r="G95" s="553"/>
      <c r="H95" s="553"/>
      <c r="I95" s="684" t="s">
        <v>422</v>
      </c>
      <c r="J95" s="566">
        <f>IF(Projektgrundlagen!$I$24,IF(COUNT(J79:J94)&gt;0,SUM(J79:J94),""),0)</f>
        <v>0</v>
      </c>
    </row>
    <row r="96" spans="1:15" ht="17.25" thickBot="1">
      <c r="B96" s="94"/>
      <c r="C96" s="94"/>
      <c r="D96" s="94"/>
      <c r="E96" s="94"/>
      <c r="F96" s="94"/>
      <c r="G96" s="94"/>
      <c r="H96" s="94"/>
      <c r="I96" s="94"/>
      <c r="J96" s="362"/>
    </row>
    <row r="97" spans="2:10" ht="30" customHeight="1" thickBot="1">
      <c r="B97" s="694"/>
      <c r="C97" s="694" t="s">
        <v>10</v>
      </c>
      <c r="D97" s="692"/>
      <c r="E97" s="693"/>
      <c r="F97" s="695"/>
      <c r="G97" s="693"/>
      <c r="H97" s="693"/>
      <c r="I97" s="696" t="s">
        <v>512</v>
      </c>
      <c r="J97" s="476">
        <f>IF(COUNT(J30,,J45,J60,J76,J95)&gt;0,SUM(J30,J45,J60,J76,J95),"")</f>
        <v>0</v>
      </c>
    </row>
    <row r="98" spans="2:10" ht="12.75" customHeight="1">
      <c r="J98" s="363"/>
    </row>
    <row r="99" spans="2:10"/>
    <row r="100" spans="2:10"/>
  </sheetData>
  <sheetProtection sheet="1" formatRows="0"/>
  <mergeCells count="52">
    <mergeCell ref="G58:H58"/>
    <mergeCell ref="G63:H63"/>
    <mergeCell ref="G66:H66"/>
    <mergeCell ref="I2:J2"/>
    <mergeCell ref="G43:H43"/>
    <mergeCell ref="G48:H48"/>
    <mergeCell ref="G41:H41"/>
    <mergeCell ref="G37:H37"/>
    <mergeCell ref="G54:H54"/>
    <mergeCell ref="G33:H33"/>
    <mergeCell ref="G35:H35"/>
    <mergeCell ref="G39:H39"/>
    <mergeCell ref="I4:J4"/>
    <mergeCell ref="B6:D6"/>
    <mergeCell ref="B8:D8"/>
    <mergeCell ref="E8:J8"/>
    <mergeCell ref="E6:F6"/>
    <mergeCell ref="G56:H56"/>
    <mergeCell ref="G52:H52"/>
    <mergeCell ref="B11:E11"/>
    <mergeCell ref="G11:H11"/>
    <mergeCell ref="G18:H18"/>
    <mergeCell ref="G21:H21"/>
    <mergeCell ref="G28:H28"/>
    <mergeCell ref="G24:H24"/>
    <mergeCell ref="B12:E12"/>
    <mergeCell ref="G93:H93"/>
    <mergeCell ref="G70:H70"/>
    <mergeCell ref="G72:H72"/>
    <mergeCell ref="G74:H74"/>
    <mergeCell ref="G68:H68"/>
    <mergeCell ref="G85:H85"/>
    <mergeCell ref="G79:H79"/>
    <mergeCell ref="G82:H82"/>
    <mergeCell ref="G88:H88"/>
    <mergeCell ref="G91:H91"/>
    <mergeCell ref="B3:F3"/>
    <mergeCell ref="N12:O12"/>
    <mergeCell ref="G15:H15"/>
    <mergeCell ref="G26:H26"/>
    <mergeCell ref="G50:H50"/>
    <mergeCell ref="K2:K9"/>
    <mergeCell ref="G6:H6"/>
    <mergeCell ref="I6:J6"/>
    <mergeCell ref="B7:D7"/>
    <mergeCell ref="E7:J7"/>
    <mergeCell ref="B2:F2"/>
    <mergeCell ref="B4:F4"/>
    <mergeCell ref="G2:H2"/>
    <mergeCell ref="G4:H4"/>
    <mergeCell ref="B9:D9"/>
    <mergeCell ref="E9:J9"/>
  </mergeCells>
  <conditionalFormatting sqref="E17">
    <cfRule type="expression" dxfId="785" priority="33">
      <formula>NOT($L15)</formula>
    </cfRule>
  </conditionalFormatting>
  <conditionalFormatting sqref="E20">
    <cfRule type="expression" dxfId="784" priority="29">
      <formula>NOT($L18)</formula>
    </cfRule>
  </conditionalFormatting>
  <conditionalFormatting sqref="E23">
    <cfRule type="expression" dxfId="783" priority="25">
      <formula>NOT($L21)</formula>
    </cfRule>
  </conditionalFormatting>
  <conditionalFormatting sqref="E24">
    <cfRule type="expression" dxfId="782" priority="402">
      <formula>AND($L24,E24="")</formula>
    </cfRule>
    <cfRule type="expression" dxfId="781" priority="127">
      <formula>AND($L24,E24="")</formula>
    </cfRule>
    <cfRule type="expression" dxfId="780" priority="126">
      <formula>NOT($L24)</formula>
    </cfRule>
  </conditionalFormatting>
  <conditionalFormatting sqref="E25">
    <cfRule type="expression" dxfId="779" priority="125">
      <formula>NOT($L24)</formula>
    </cfRule>
    <cfRule type="expression" dxfId="778" priority="397">
      <formula>NOT($L24)</formula>
    </cfRule>
  </conditionalFormatting>
  <conditionalFormatting sqref="E26">
    <cfRule type="expression" dxfId="777" priority="396">
      <formula>NOT($L26)</formula>
    </cfRule>
    <cfRule type="expression" dxfId="776" priority="398">
      <formula>AND($L26,E26="")</formula>
    </cfRule>
  </conditionalFormatting>
  <conditionalFormatting sqref="E27">
    <cfRule type="expression" dxfId="775" priority="393">
      <formula>NOT($L26)</formula>
    </cfRule>
  </conditionalFormatting>
  <conditionalFormatting sqref="E28">
    <cfRule type="expression" dxfId="774" priority="124">
      <formula>AND($L28,E28="")</formula>
    </cfRule>
    <cfRule type="expression" dxfId="773" priority="123">
      <formula>NOT($L28)</formula>
    </cfRule>
  </conditionalFormatting>
  <conditionalFormatting sqref="E29">
    <cfRule type="expression" dxfId="772" priority="122">
      <formula>NOT($L28)</formula>
    </cfRule>
  </conditionalFormatting>
  <conditionalFormatting sqref="E33">
    <cfRule type="expression" dxfId="771" priority="120">
      <formula>AND($L33,E33="")</formula>
    </cfRule>
    <cfRule type="expression" dxfId="770" priority="119">
      <formula>NOT($L33)</formula>
    </cfRule>
  </conditionalFormatting>
  <conditionalFormatting sqref="E34">
    <cfRule type="expression" dxfId="769" priority="118">
      <formula>NOT($L33)</formula>
    </cfRule>
  </conditionalFormatting>
  <conditionalFormatting sqref="E35">
    <cfRule type="expression" dxfId="768" priority="116">
      <formula>AND($L35,E35="")</formula>
    </cfRule>
    <cfRule type="expression" dxfId="767" priority="115">
      <formula>NOT($L35)</formula>
    </cfRule>
  </conditionalFormatting>
  <conditionalFormatting sqref="E36">
    <cfRule type="expression" dxfId="766" priority="114">
      <formula>NOT($L35)</formula>
    </cfRule>
  </conditionalFormatting>
  <conditionalFormatting sqref="E37">
    <cfRule type="expression" dxfId="765" priority="111">
      <formula>NOT($L37)</formula>
    </cfRule>
    <cfRule type="expression" dxfId="764" priority="112">
      <formula>AND($L37,E37="")</formula>
    </cfRule>
  </conditionalFormatting>
  <conditionalFormatting sqref="E38">
    <cfRule type="expression" dxfId="763" priority="110">
      <formula>NOT($L37)</formula>
    </cfRule>
  </conditionalFormatting>
  <conditionalFormatting sqref="E39">
    <cfRule type="expression" dxfId="762" priority="108">
      <formula>AND($L39,E39="")</formula>
    </cfRule>
    <cfRule type="expression" dxfId="761" priority="107">
      <formula>NOT($L39)</formula>
    </cfRule>
  </conditionalFormatting>
  <conditionalFormatting sqref="E40">
    <cfRule type="expression" dxfId="760" priority="106">
      <formula>NOT($L39)</formula>
    </cfRule>
  </conditionalFormatting>
  <conditionalFormatting sqref="E41">
    <cfRule type="expression" dxfId="759" priority="104">
      <formula>AND($L41,E41="")</formula>
    </cfRule>
    <cfRule type="expression" dxfId="758" priority="103">
      <formula>NOT($L41)</formula>
    </cfRule>
  </conditionalFormatting>
  <conditionalFormatting sqref="E42">
    <cfRule type="expression" dxfId="757" priority="102">
      <formula>NOT($L41)</formula>
    </cfRule>
  </conditionalFormatting>
  <conditionalFormatting sqref="E43">
    <cfRule type="expression" dxfId="756" priority="99">
      <formula>NOT($L43)</formula>
    </cfRule>
    <cfRule type="expression" dxfId="755" priority="100">
      <formula>AND($L43,E43="")</formula>
    </cfRule>
  </conditionalFormatting>
  <conditionalFormatting sqref="E44">
    <cfRule type="expression" dxfId="754" priority="98">
      <formula>NOT($L43)</formula>
    </cfRule>
  </conditionalFormatting>
  <conditionalFormatting sqref="E48">
    <cfRule type="expression" dxfId="753" priority="95">
      <formula>NOT($L48)</formula>
    </cfRule>
    <cfRule type="expression" dxfId="752" priority="96">
      <formula>AND($L48,E48="")</formula>
    </cfRule>
  </conditionalFormatting>
  <conditionalFormatting sqref="E49">
    <cfRule type="expression" dxfId="751" priority="94">
      <formula>NOT($L48)</formula>
    </cfRule>
  </conditionalFormatting>
  <conditionalFormatting sqref="E50">
    <cfRule type="expression" dxfId="750" priority="92">
      <formula>AND($L50,E50="")</formula>
    </cfRule>
    <cfRule type="expression" dxfId="749" priority="91">
      <formula>NOT($L50)</formula>
    </cfRule>
  </conditionalFormatting>
  <conditionalFormatting sqref="E51">
    <cfRule type="expression" dxfId="748" priority="90">
      <formula>NOT($L50)</formula>
    </cfRule>
  </conditionalFormatting>
  <conditionalFormatting sqref="E52">
    <cfRule type="expression" dxfId="747" priority="87">
      <formula>NOT($L52)</formula>
    </cfRule>
    <cfRule type="expression" dxfId="746" priority="88">
      <formula>AND($L52,E52="")</formula>
    </cfRule>
  </conditionalFormatting>
  <conditionalFormatting sqref="E53">
    <cfRule type="expression" dxfId="745" priority="86">
      <formula>NOT($L52)</formula>
    </cfRule>
  </conditionalFormatting>
  <conditionalFormatting sqref="E54">
    <cfRule type="expression" dxfId="744" priority="84">
      <formula>AND($L54,E54="")</formula>
    </cfRule>
    <cfRule type="expression" dxfId="743" priority="83">
      <formula>NOT($L54)</formula>
    </cfRule>
  </conditionalFormatting>
  <conditionalFormatting sqref="E55">
    <cfRule type="expression" dxfId="742" priority="82">
      <formula>NOT($L54)</formula>
    </cfRule>
  </conditionalFormatting>
  <conditionalFormatting sqref="E56">
    <cfRule type="expression" dxfId="741" priority="79">
      <formula>NOT($L56)</formula>
    </cfRule>
    <cfRule type="expression" dxfId="740" priority="80">
      <formula>AND($L56,E56="")</formula>
    </cfRule>
  </conditionalFormatting>
  <conditionalFormatting sqref="E57">
    <cfRule type="expression" dxfId="739" priority="78">
      <formula>NOT($L56)</formula>
    </cfRule>
  </conditionalFormatting>
  <conditionalFormatting sqref="E58">
    <cfRule type="expression" dxfId="738" priority="75">
      <formula>NOT($L58)</formula>
    </cfRule>
    <cfRule type="expression" dxfId="737" priority="76">
      <formula>AND($L58,E58="")</formula>
    </cfRule>
  </conditionalFormatting>
  <conditionalFormatting sqref="E59">
    <cfRule type="expression" dxfId="736" priority="74">
      <formula>NOT($L58)</formula>
    </cfRule>
  </conditionalFormatting>
  <conditionalFormatting sqref="E65">
    <cfRule type="expression" dxfId="735" priority="21">
      <formula>NOT($L63)</formula>
    </cfRule>
  </conditionalFormatting>
  <conditionalFormatting sqref="E66">
    <cfRule type="expression" dxfId="734" priority="71">
      <formula>NOT($L66)</formula>
    </cfRule>
    <cfRule type="expression" dxfId="733" priority="72">
      <formula>AND($L66,E66="")</formula>
    </cfRule>
  </conditionalFormatting>
  <conditionalFormatting sqref="E67">
    <cfRule type="expression" dxfId="732" priority="70">
      <formula>NOT($L66)</formula>
    </cfRule>
  </conditionalFormatting>
  <conditionalFormatting sqref="E68">
    <cfRule type="expression" dxfId="731" priority="68">
      <formula>AND($L68,E68="")</formula>
    </cfRule>
    <cfRule type="expression" dxfId="730" priority="67">
      <formula>NOT($L68)</formula>
    </cfRule>
  </conditionalFormatting>
  <conditionalFormatting sqref="E69">
    <cfRule type="expression" dxfId="729" priority="66">
      <formula>NOT($L68)</formula>
    </cfRule>
  </conditionalFormatting>
  <conditionalFormatting sqref="E70">
    <cfRule type="expression" dxfId="728" priority="64">
      <formula>AND($L70,E70="")</formula>
    </cfRule>
    <cfRule type="expression" dxfId="727" priority="63">
      <formula>NOT($L70)</formula>
    </cfRule>
  </conditionalFormatting>
  <conditionalFormatting sqref="E71">
    <cfRule type="expression" dxfId="726" priority="62">
      <formula>NOT($L70)</formula>
    </cfRule>
  </conditionalFormatting>
  <conditionalFormatting sqref="E72">
    <cfRule type="expression" dxfId="725" priority="59">
      <formula>NOT($L72)</formula>
    </cfRule>
    <cfRule type="expression" dxfId="724" priority="60">
      <formula>AND($L72,E72="")</formula>
    </cfRule>
  </conditionalFormatting>
  <conditionalFormatting sqref="E73">
    <cfRule type="expression" dxfId="723" priority="58">
      <formula>NOT($L72)</formula>
    </cfRule>
  </conditionalFormatting>
  <conditionalFormatting sqref="E74">
    <cfRule type="expression" dxfId="722" priority="55">
      <formula>NOT($L74)</formula>
    </cfRule>
    <cfRule type="expression" dxfId="721" priority="56">
      <formula>AND($L74,E74="")</formula>
    </cfRule>
  </conditionalFormatting>
  <conditionalFormatting sqref="E75">
    <cfRule type="expression" dxfId="720" priority="54">
      <formula>NOT($L74)</formula>
    </cfRule>
  </conditionalFormatting>
  <conditionalFormatting sqref="E81">
    <cfRule type="expression" dxfId="719" priority="17">
      <formula>NOT($L79)</formula>
    </cfRule>
  </conditionalFormatting>
  <conditionalFormatting sqref="E84">
    <cfRule type="expression" dxfId="718" priority="13">
      <formula>NOT($L82)</formula>
    </cfRule>
  </conditionalFormatting>
  <conditionalFormatting sqref="E87">
    <cfRule type="expression" dxfId="717" priority="9">
      <formula>NOT($L85)</formula>
    </cfRule>
  </conditionalFormatting>
  <conditionalFormatting sqref="E90">
    <cfRule type="expression" dxfId="716" priority="5">
      <formula>NOT($L88)</formula>
    </cfRule>
  </conditionalFormatting>
  <conditionalFormatting sqref="E91">
    <cfRule type="expression" dxfId="715" priority="43">
      <formula>NOT($L91)</formula>
    </cfRule>
    <cfRule type="expression" dxfId="714" priority="44">
      <formula>AND($L91,E91="")</formula>
    </cfRule>
  </conditionalFormatting>
  <conditionalFormatting sqref="E92">
    <cfRule type="expression" dxfId="713" priority="42">
      <formula>NOT($L91)</formula>
    </cfRule>
  </conditionalFormatting>
  <conditionalFormatting sqref="E93">
    <cfRule type="expression" dxfId="712" priority="39">
      <formula>NOT($L93)</formula>
    </cfRule>
    <cfRule type="expression" dxfId="711" priority="40">
      <formula>AND($L93,E93="")</formula>
    </cfRule>
  </conditionalFormatting>
  <conditionalFormatting sqref="E94">
    <cfRule type="expression" dxfId="710" priority="38">
      <formula>NOT($L93)</formula>
    </cfRule>
  </conditionalFormatting>
  <conditionalFormatting sqref="E24:F24">
    <cfRule type="expression" dxfId="709" priority="399">
      <formula>NOT($L24)</formula>
    </cfRule>
  </conditionalFormatting>
  <conditionalFormatting sqref="F15">
    <cfRule type="expression" dxfId="708" priority="353">
      <formula>NOT($L15)</formula>
    </cfRule>
  </conditionalFormatting>
  <conditionalFormatting sqref="F18">
    <cfRule type="expression" dxfId="707" priority="407">
      <formula>NOT($L18)</formula>
    </cfRule>
  </conditionalFormatting>
  <conditionalFormatting sqref="F21">
    <cfRule type="expression" dxfId="706" priority="403">
      <formula>NOT($L21)</formula>
    </cfRule>
  </conditionalFormatting>
  <conditionalFormatting sqref="F26">
    <cfRule type="expression" dxfId="705" priority="395">
      <formula>NOT($L26)</formula>
    </cfRule>
  </conditionalFormatting>
  <conditionalFormatting sqref="F28">
    <cfRule type="expression" dxfId="704" priority="155">
      <formula>NOT($L28)</formula>
    </cfRule>
  </conditionalFormatting>
  <conditionalFormatting sqref="F33">
    <cfRule type="expression" dxfId="703" priority="358">
      <formula>NOT($L33)</formula>
    </cfRule>
  </conditionalFormatting>
  <conditionalFormatting sqref="F35">
    <cfRule type="expression" dxfId="702" priority="383">
      <formula>NOT($L35)</formula>
    </cfRule>
  </conditionalFormatting>
  <conditionalFormatting sqref="F37">
    <cfRule type="expression" dxfId="701" priority="378">
      <formula>NOT($L37)</formula>
    </cfRule>
  </conditionalFormatting>
  <conditionalFormatting sqref="F39">
    <cfRule type="expression" dxfId="700" priority="373">
      <formula>NOT($L39)</formula>
    </cfRule>
  </conditionalFormatting>
  <conditionalFormatting sqref="F41">
    <cfRule type="expression" dxfId="699" priority="368">
      <formula>NOT($L41)</formula>
    </cfRule>
  </conditionalFormatting>
  <conditionalFormatting sqref="F43">
    <cfRule type="expression" dxfId="698" priority="363">
      <formula>NOT($L43)</formula>
    </cfRule>
  </conditionalFormatting>
  <conditionalFormatting sqref="F48">
    <cfRule type="expression" dxfId="697" priority="340">
      <formula>NOT($L48)</formula>
    </cfRule>
  </conditionalFormatting>
  <conditionalFormatting sqref="F50">
    <cfRule type="expression" dxfId="696" priority="322">
      <formula>NOT($L50)</formula>
    </cfRule>
  </conditionalFormatting>
  <conditionalFormatting sqref="F52">
    <cfRule type="expression" dxfId="695" priority="304">
      <formula>NOT($L52)</formula>
    </cfRule>
  </conditionalFormatting>
  <conditionalFormatting sqref="F54">
    <cfRule type="expression" dxfId="694" priority="286">
      <formula>NOT($L54)</formula>
    </cfRule>
  </conditionalFormatting>
  <conditionalFormatting sqref="F56">
    <cfRule type="expression" dxfId="693" priority="268">
      <formula>NOT($L56)</formula>
    </cfRule>
  </conditionalFormatting>
  <conditionalFormatting sqref="F58">
    <cfRule type="expression" dxfId="692" priority="250">
      <formula>NOT($L58)</formula>
    </cfRule>
  </conditionalFormatting>
  <conditionalFormatting sqref="F63">
    <cfRule type="expression" dxfId="691" priority="240">
      <formula>NOT($L63)</formula>
    </cfRule>
  </conditionalFormatting>
  <conditionalFormatting sqref="F66">
    <cfRule type="expression" dxfId="689" priority="236">
      <formula>NOT($L66)</formula>
    </cfRule>
  </conditionalFormatting>
  <conditionalFormatting sqref="F68">
    <cfRule type="expression" dxfId="688" priority="229">
      <formula>NOT($L68)</formula>
    </cfRule>
  </conditionalFormatting>
  <conditionalFormatting sqref="F70">
    <cfRule type="expression" dxfId="687" priority="224">
      <formula>NOT($L70)</formula>
    </cfRule>
  </conditionalFormatting>
  <conditionalFormatting sqref="F72">
    <cfRule type="expression" dxfId="686" priority="219">
      <formula>NOT($L72)</formula>
    </cfRule>
  </conditionalFormatting>
  <conditionalFormatting sqref="F74">
    <cfRule type="expression" dxfId="685" priority="214">
      <formula>NOT($L74)</formula>
    </cfRule>
  </conditionalFormatting>
  <conditionalFormatting sqref="F79">
    <cfRule type="expression" dxfId="684" priority="188">
      <formula>NOT($L79)</formula>
    </cfRule>
  </conditionalFormatting>
  <conditionalFormatting sqref="F82">
    <cfRule type="expression" dxfId="683" priority="190">
      <formula>NOT($L82)</formula>
    </cfRule>
  </conditionalFormatting>
  <conditionalFormatting sqref="F85">
    <cfRule type="expression" dxfId="682" priority="209">
      <formula>NOT($L85)</formula>
    </cfRule>
  </conditionalFormatting>
  <conditionalFormatting sqref="F88">
    <cfRule type="expression" dxfId="681" priority="204">
      <formula>NOT($L88)</formula>
    </cfRule>
  </conditionalFormatting>
  <conditionalFormatting sqref="F91">
    <cfRule type="expression" dxfId="680" priority="199">
      <formula>NOT($L91)</formula>
    </cfRule>
  </conditionalFormatting>
  <conditionalFormatting sqref="F93">
    <cfRule type="expression" dxfId="679" priority="194">
      <formula>NOT($L93)</formula>
    </cfRule>
  </conditionalFormatting>
  <conditionalFormatting sqref="G15:H15">
    <cfRule type="expression" dxfId="675" priority="1313">
      <formula>AND(L15,G15="",F15&lt;&gt;"pauschal",I15="")</formula>
    </cfRule>
    <cfRule type="expression" dxfId="674" priority="1316">
      <formula>AND(L15,OR(F15="pauschal",I15&lt;&gt;""))</formula>
    </cfRule>
    <cfRule type="expression" dxfId="673" priority="1312">
      <formula>L15=FALSE</formula>
    </cfRule>
  </conditionalFormatting>
  <conditionalFormatting sqref="G18:H18">
    <cfRule type="expression" dxfId="672" priority="1105">
      <formula>AND(L18,G18="",F18&lt;&gt;"pauschal",I18="")</formula>
    </cfRule>
    <cfRule type="expression" dxfId="671" priority="1108">
      <formula>AND(L18,OR(F18="pauschal",I18&lt;&gt;""))</formula>
    </cfRule>
    <cfRule type="expression" dxfId="670" priority="1104">
      <formula>L18=FALSE</formula>
    </cfRule>
    <cfRule type="expression" dxfId="669" priority="1310">
      <formula>AND(L18,OR(F18="pauschal",I18&lt;&gt;""))</formula>
    </cfRule>
    <cfRule type="expression" dxfId="668" priority="1307">
      <formula>AND(L18,G18="",F18&lt;&gt;"pauschal",I18="")</formula>
    </cfRule>
    <cfRule type="expression" dxfId="667" priority="1306">
      <formula>L18=FALSE</formula>
    </cfRule>
  </conditionalFormatting>
  <conditionalFormatting sqref="G21:H21">
    <cfRule type="expression" dxfId="666" priority="1091">
      <formula>AND(L21,G21="",F21&lt;&gt;"pauschal",I21="")</formula>
    </cfRule>
    <cfRule type="expression" dxfId="665" priority="1304">
      <formula>AND(L21,OR(F21="pauschal",I21&lt;&gt;""))</formula>
    </cfRule>
    <cfRule type="expression" dxfId="664" priority="1094">
      <formula>AND(L21,OR(F21="pauschal",I21&lt;&gt;""))</formula>
    </cfRule>
    <cfRule type="expression" dxfId="663" priority="1097">
      <formula>L21=FALSE</formula>
    </cfRule>
    <cfRule type="expression" dxfId="662" priority="1098">
      <formula>AND(L21,G21="",F21&lt;&gt;"pauschal",I21="")</formula>
    </cfRule>
    <cfRule type="expression" dxfId="661" priority="1101">
      <formula>AND(L21,OR(F21="pauschal",I21&lt;&gt;""))</formula>
    </cfRule>
    <cfRule type="expression" dxfId="660" priority="1301">
      <formula>AND(L21,G21="",F21&lt;&gt;"pauschal",I21="")</formula>
    </cfRule>
    <cfRule type="expression" dxfId="659" priority="1300">
      <formula>L21=FALSE</formula>
    </cfRule>
    <cfRule type="expression" dxfId="658" priority="1090">
      <formula>L21=FALSE</formula>
    </cfRule>
  </conditionalFormatting>
  <conditionalFormatting sqref="G24:H24">
    <cfRule type="expression" dxfId="657" priority="1086">
      <formula>AND(L24,OR(F24="pauschal",I24&lt;&gt;""))</formula>
    </cfRule>
    <cfRule type="expression" dxfId="656" priority="1295">
      <formula>AND(L24,G24="",F24&lt;&gt;"pauschal",I24="")</formula>
    </cfRule>
    <cfRule type="expression" dxfId="655" priority="1294">
      <formula>L24=FALSE</formula>
    </cfRule>
    <cfRule type="expression" dxfId="654" priority="1083">
      <formula>AND(L24,G24="",F24&lt;&gt;"pauschal",I24="")</formula>
    </cfRule>
    <cfRule type="expression" dxfId="653" priority="1298">
      <formula>AND(L24,OR(F24="pauschal",I24&lt;&gt;""))</formula>
    </cfRule>
    <cfRule type="expression" dxfId="652" priority="1069">
      <formula>L24=FALSE</formula>
    </cfRule>
    <cfRule type="expression" dxfId="651" priority="1070">
      <formula>AND(L24,G24="",F24&lt;&gt;"pauschal",I24="")</formula>
    </cfRule>
    <cfRule type="expression" dxfId="650" priority="1073">
      <formula>AND(L24,OR(F24="pauschal",I24&lt;&gt;""))</formula>
    </cfRule>
    <cfRule type="expression" dxfId="649" priority="1082">
      <formula>L24=FALSE</formula>
    </cfRule>
  </conditionalFormatting>
  <conditionalFormatting sqref="G26:H26">
    <cfRule type="expression" dxfId="648" priority="1063">
      <formula>AND(L26,G26="",F26&lt;&gt;"pauschal",I26="")</formula>
    </cfRule>
    <cfRule type="expression" dxfId="647" priority="1066">
      <formula>AND(L26,OR(F26="pauschal",I26&lt;&gt;""))</formula>
    </cfRule>
    <cfRule type="expression" dxfId="646" priority="1055">
      <formula>L26=FALSE</formula>
    </cfRule>
    <cfRule type="expression" dxfId="645" priority="1059">
      <formula>AND(L26,OR(F26="pauschal",I26&lt;&gt;""))</formula>
    </cfRule>
    <cfRule type="expression" dxfId="644" priority="1292">
      <formula>AND(L26,OR(F26="pauschal",I26&lt;&gt;""))</formula>
    </cfRule>
    <cfRule type="expression" dxfId="643" priority="1062">
      <formula>L26=FALSE</formula>
    </cfRule>
    <cfRule type="expression" dxfId="642" priority="1056">
      <formula>AND(L26,G26="",F26&lt;&gt;"pauschal",I26="")</formula>
    </cfRule>
    <cfRule type="expression" dxfId="641" priority="1289">
      <formula>AND(L26,G26="",F26&lt;&gt;"pauschal",I26="")</formula>
    </cfRule>
    <cfRule type="expression" dxfId="640" priority="1288">
      <formula>L26=FALSE</formula>
    </cfRule>
    <cfRule type="expression" dxfId="639" priority="1076">
      <formula>L26=FALSE</formula>
    </cfRule>
    <cfRule type="expression" dxfId="638" priority="1077">
      <formula>AND(L26,G26="",F26&lt;&gt;"pauschal",I26="")</formula>
    </cfRule>
    <cfRule type="expression" dxfId="637" priority="1080">
      <formula>AND(L26,OR(F26="pauschal",I26&lt;&gt;""))</formula>
    </cfRule>
  </conditionalFormatting>
  <conditionalFormatting sqref="G28:H28">
    <cfRule type="expression" dxfId="636" priority="175">
      <formula>AND(L28,OR(F28="pauschal",I28&lt;&gt;""))</formula>
    </cfRule>
    <cfRule type="expression" dxfId="635" priority="159">
      <formula>L28=FALSE</formula>
    </cfRule>
    <cfRule type="expression" dxfId="634" priority="160">
      <formula>AND(L28,G28="",F28&lt;&gt;"pauschal",I28="")</formula>
    </cfRule>
    <cfRule type="expression" dxfId="633" priority="163">
      <formula>AND(L28,OR(F28="pauschal",I28&lt;&gt;""))</formula>
    </cfRule>
    <cfRule type="expression" dxfId="632" priority="165">
      <formula>L28=FALSE</formula>
    </cfRule>
    <cfRule type="expression" dxfId="631" priority="166">
      <formula>AND(L28,G28="",F28&lt;&gt;"pauschal",I28="")</formula>
    </cfRule>
    <cfRule type="expression" dxfId="630" priority="169">
      <formula>AND(L28,OR(F28="pauschal",I28&lt;&gt;""))</formula>
    </cfRule>
    <cfRule type="expression" dxfId="629" priority="172">
      <formula>AND(L28,G28="",F28&lt;&gt;"pauschal",I28="")</formula>
    </cfRule>
    <cfRule type="expression" dxfId="628" priority="171">
      <formula>L28=FALSE</formula>
    </cfRule>
    <cfRule type="expression" dxfId="627" priority="181">
      <formula>AND(L28,OR(F28="pauschal",I28&lt;&gt;""))</formula>
    </cfRule>
    <cfRule type="expression" dxfId="626" priority="178">
      <formula>AND(L28,G28="",F28&lt;&gt;"pauschal",I28="")</formula>
    </cfRule>
    <cfRule type="expression" dxfId="625" priority="177">
      <formula>L28=FALSE</formula>
    </cfRule>
  </conditionalFormatting>
  <conditionalFormatting sqref="G33:H33">
    <cfRule type="expression" dxfId="624" priority="1026">
      <formula>AND(L33,OR(F33="pauschal",I33&lt;&gt;""))</formula>
    </cfRule>
    <cfRule type="expression" dxfId="623" priority="1022">
      <formula>L33=FALSE</formula>
    </cfRule>
    <cfRule type="expression" dxfId="622" priority="1023">
      <formula>AND(L33,G33="",F33&lt;&gt;"pauschal",I33="")</formula>
    </cfRule>
  </conditionalFormatting>
  <conditionalFormatting sqref="G35:H35">
    <cfRule type="expression" dxfId="621" priority="988">
      <formula>AND(L35,OR(F35="pauschal",I35&lt;&gt;""))</formula>
    </cfRule>
    <cfRule type="expression" dxfId="620" priority="1016">
      <formula>L35=FALSE</formula>
    </cfRule>
    <cfRule type="expression" dxfId="619" priority="1017">
      <formula>AND(L35,G35="",F35&lt;&gt;"pauschal",I35="")</formula>
    </cfRule>
    <cfRule type="expression" dxfId="618" priority="1020">
      <formula>AND(L35,OR(F35="pauschal",I35&lt;&gt;""))</formula>
    </cfRule>
    <cfRule type="expression" dxfId="617" priority="984">
      <formula>L35=FALSE</formula>
    </cfRule>
    <cfRule type="expression" dxfId="616" priority="985">
      <formula>AND(L35,G35="",F35&lt;&gt;"pauschal",I35="")</formula>
    </cfRule>
  </conditionalFormatting>
  <conditionalFormatting sqref="G37:H37">
    <cfRule type="expression" dxfId="615" priority="970">
      <formula>L37=FALSE</formula>
    </cfRule>
    <cfRule type="expression" dxfId="614" priority="1010">
      <formula>L37=FALSE</formula>
    </cfRule>
    <cfRule type="expression" dxfId="613" priority="1011">
      <formula>AND(L37,G37="",F37&lt;&gt;"pauschal",I37="")</formula>
    </cfRule>
    <cfRule type="expression" dxfId="612" priority="1014">
      <formula>AND(L37,OR(F37="pauschal",I37&lt;&gt;""))</formula>
    </cfRule>
    <cfRule type="expression" dxfId="611" priority="981">
      <formula>AND(L37,OR(F37="pauschal",I37&lt;&gt;""))</formula>
    </cfRule>
    <cfRule type="expression" dxfId="610" priority="978">
      <formula>AND(L37,G37="",F37&lt;&gt;"pauschal",I37="")</formula>
    </cfRule>
    <cfRule type="expression" dxfId="609" priority="977">
      <formula>L37=FALSE</formula>
    </cfRule>
    <cfRule type="expression" dxfId="608" priority="974">
      <formula>AND(L37,OR(F37="pauschal",I37&lt;&gt;""))</formula>
    </cfRule>
    <cfRule type="expression" dxfId="607" priority="971">
      <formula>AND(L37,G37="",F37&lt;&gt;"pauschal",I37="")</formula>
    </cfRule>
  </conditionalFormatting>
  <conditionalFormatting sqref="G39:H39">
    <cfRule type="expression" dxfId="606" priority="1008">
      <formula>AND(L39,OR(F39="pauschal",I39&lt;&gt;""))</formula>
    </cfRule>
    <cfRule type="expression" dxfId="605" priority="1005">
      <formula>AND(L39,G39="",F39&lt;&gt;"pauschal",I39="")</formula>
    </cfRule>
    <cfRule type="expression" dxfId="604" priority="1004">
      <formula>L39=FALSE</formula>
    </cfRule>
    <cfRule type="expression" dxfId="603" priority="966">
      <formula>AND(L39,OR(F39="pauschal",I39&lt;&gt;""))</formula>
    </cfRule>
    <cfRule type="expression" dxfId="602" priority="963">
      <formula>AND(L39,G39="",F39&lt;&gt;"pauschal",I39="")</formula>
    </cfRule>
    <cfRule type="expression" dxfId="601" priority="962">
      <formula>L39=FALSE</formula>
    </cfRule>
    <cfRule type="expression" dxfId="600" priority="953">
      <formula>AND(L39,OR(F39="pauschal",I39&lt;&gt;""))</formula>
    </cfRule>
    <cfRule type="expression" dxfId="599" priority="950">
      <formula>AND(L39,G39="",F39&lt;&gt;"pauschal",I39="")</formula>
    </cfRule>
    <cfRule type="expression" dxfId="598" priority="949">
      <formula>L39=FALSE</formula>
    </cfRule>
  </conditionalFormatting>
  <conditionalFormatting sqref="G41:H41">
    <cfRule type="expression" dxfId="597" priority="939">
      <formula>AND(L41,OR(F41="pauschal",I41&lt;&gt;""))</formula>
    </cfRule>
    <cfRule type="expression" dxfId="596" priority="935">
      <formula>L41=FALSE</formula>
    </cfRule>
    <cfRule type="expression" dxfId="595" priority="936">
      <formula>AND(L41,G41="",F41&lt;&gt;"pauschal",I41="")</formula>
    </cfRule>
    <cfRule type="expression" dxfId="594" priority="1002">
      <formula>AND(L41,OR(F41="pauschal",I41&lt;&gt;""))</formula>
    </cfRule>
    <cfRule type="expression" dxfId="593" priority="999">
      <formula>AND(L41,G41="",F41&lt;&gt;"pauschal",I41="")</formula>
    </cfRule>
    <cfRule type="expression" dxfId="592" priority="998">
      <formula>L41=FALSE</formula>
    </cfRule>
    <cfRule type="expression" dxfId="591" priority="960">
      <formula>AND(L41,OR(F41="pauschal",I41&lt;&gt;""))</formula>
    </cfRule>
    <cfRule type="expression" dxfId="590" priority="957">
      <formula>AND(L41,G41="",F41&lt;&gt;"pauschal",I41="")</formula>
    </cfRule>
    <cfRule type="expression" dxfId="589" priority="956">
      <formula>L41=FALSE</formula>
    </cfRule>
    <cfRule type="expression" dxfId="588" priority="946">
      <formula>AND(L41,OR(F41="pauschal",I41&lt;&gt;""))</formula>
    </cfRule>
    <cfRule type="expression" dxfId="587" priority="943">
      <formula>AND(L41,G41="",F41&lt;&gt;"pauschal",I41="")</formula>
    </cfRule>
    <cfRule type="expression" dxfId="586" priority="942">
      <formula>L41=FALSE</formula>
    </cfRule>
  </conditionalFormatting>
  <conditionalFormatting sqref="G43:H43">
    <cfRule type="expression" dxfId="585" priority="928">
      <formula>L43=FALSE</formula>
    </cfRule>
    <cfRule type="expression" dxfId="584" priority="925">
      <formula>AND(L43,OR(F43="pauschal",I43&lt;&gt;""))</formula>
    </cfRule>
    <cfRule type="expression" dxfId="583" priority="922">
      <formula>AND(L43,G43="",F43&lt;&gt;"pauschal",I43="")</formula>
    </cfRule>
    <cfRule type="expression" dxfId="582" priority="921">
      <formula>L43=FALSE</formula>
    </cfRule>
    <cfRule type="expression" dxfId="581" priority="918">
      <formula>AND(L43,OR(F43="pauschal",I43&lt;&gt;""))</formula>
    </cfRule>
    <cfRule type="expression" dxfId="580" priority="914">
      <formula>L43=FALSE</formula>
    </cfRule>
    <cfRule type="expression" dxfId="579" priority="932">
      <formula>AND(L43,OR(F43="pauschal",I43&lt;&gt;""))</formula>
    </cfRule>
    <cfRule type="expression" dxfId="578" priority="915">
      <formula>AND(L43,G43="",F43&lt;&gt;"pauschal",I43="")</formula>
    </cfRule>
    <cfRule type="expression" dxfId="577" priority="996">
      <formula>AND(L43,OR(F43="pauschal",I43&lt;&gt;""))</formula>
    </cfRule>
    <cfRule type="expression" dxfId="576" priority="993">
      <formula>AND(L43,G43="",F43&lt;&gt;"pauschal",I43="")</formula>
    </cfRule>
    <cfRule type="expression" dxfId="575" priority="929">
      <formula>AND(L43,G43="",F43&lt;&gt;"pauschal",I43="")</formula>
    </cfRule>
    <cfRule type="expression" dxfId="574" priority="992">
      <formula>L43=FALSE</formula>
    </cfRule>
  </conditionalFormatting>
  <conditionalFormatting sqref="G48:H48">
    <cfRule type="expression" dxfId="573" priority="349">
      <formula>AND(L48,OR(F48="pauschal",I48&lt;&gt;""))</formula>
    </cfRule>
    <cfRule type="expression" dxfId="572" priority="346">
      <formula>AND(L48,G48="",F48&lt;&gt;"pauschal",I48="")</formula>
    </cfRule>
    <cfRule type="expression" dxfId="571" priority="345">
      <formula>L48=FALSE</formula>
    </cfRule>
  </conditionalFormatting>
  <conditionalFormatting sqref="G50:H50">
    <cfRule type="expression" dxfId="570" priority="326">
      <formula>L50=FALSE</formula>
    </cfRule>
    <cfRule type="expression" dxfId="569" priority="333">
      <formula>AND(L50,G50="",F50&lt;&gt;"pauschal",I50="")</formula>
    </cfRule>
    <cfRule type="expression" dxfId="568" priority="336">
      <formula>AND(L50,OR(F50="pauschal",I50&lt;&gt;""))</formula>
    </cfRule>
    <cfRule type="expression" dxfId="567" priority="332">
      <formula>L50=FALSE</formula>
    </cfRule>
    <cfRule type="expression" dxfId="566" priority="330">
      <formula>AND(L50,OR(F50="pauschal",I50&lt;&gt;""))</formula>
    </cfRule>
    <cfRule type="expression" dxfId="565" priority="327">
      <formula>AND(L50,G50="",F50&lt;&gt;"pauschal",I50="")</formula>
    </cfRule>
  </conditionalFormatting>
  <conditionalFormatting sqref="G52:H52">
    <cfRule type="expression" dxfId="564" priority="312">
      <formula>AND(L52,OR(F52="pauschal",I52&lt;&gt;""))</formula>
    </cfRule>
    <cfRule type="expression" dxfId="563" priority="308">
      <formula>L52=FALSE</formula>
    </cfRule>
    <cfRule type="expression" dxfId="562" priority="314">
      <formula>L52=FALSE</formula>
    </cfRule>
    <cfRule type="expression" dxfId="561" priority="315">
      <formula>AND(L52,G52="",F52&lt;&gt;"pauschal",I52="")</formula>
    </cfRule>
    <cfRule type="expression" dxfId="560" priority="318">
      <formula>AND(L52,OR(F52="pauschal",I52&lt;&gt;""))</formula>
    </cfRule>
    <cfRule type="expression" dxfId="559" priority="309">
      <formula>AND(L52,G52="",F52&lt;&gt;"pauschal",I52="")</formula>
    </cfRule>
  </conditionalFormatting>
  <conditionalFormatting sqref="G54:H54">
    <cfRule type="expression" dxfId="558" priority="290">
      <formula>L54=FALSE</formula>
    </cfRule>
    <cfRule type="expression" dxfId="557" priority="294">
      <formula>AND(L54,OR(F54="pauschal",I54&lt;&gt;""))</formula>
    </cfRule>
    <cfRule type="expression" dxfId="556" priority="291">
      <formula>AND(L54,G54="",F54&lt;&gt;"pauschal",I54="")</formula>
    </cfRule>
    <cfRule type="expression" dxfId="555" priority="296">
      <formula>L54=FALSE</formula>
    </cfRule>
    <cfRule type="expression" dxfId="554" priority="297">
      <formula>AND(L54,G54="",F54&lt;&gt;"pauschal",I54="")</formula>
    </cfRule>
    <cfRule type="expression" dxfId="553" priority="300">
      <formula>AND(L54,OR(F54="pauschal",I54&lt;&gt;""))</formula>
    </cfRule>
  </conditionalFormatting>
  <conditionalFormatting sqref="G56:H56">
    <cfRule type="expression" dxfId="552" priority="279">
      <formula>AND(L56,G56="",F56&lt;&gt;"pauschal",I56="")</formula>
    </cfRule>
    <cfRule type="expression" dxfId="551" priority="276">
      <formula>AND(L56,OR(F56="pauschal",I56&lt;&gt;""))</formula>
    </cfRule>
    <cfRule type="expression" dxfId="550" priority="273">
      <formula>AND(L56,G56="",F56&lt;&gt;"pauschal",I56="")</formula>
    </cfRule>
    <cfRule type="expression" dxfId="549" priority="272">
      <formula>L56=FALSE</formula>
    </cfRule>
    <cfRule type="expression" dxfId="548" priority="278">
      <formula>L56=FALSE</formula>
    </cfRule>
    <cfRule type="expression" dxfId="547" priority="282">
      <formula>AND(L56,OR(F56="pauschal",I56&lt;&gt;""))</formula>
    </cfRule>
  </conditionalFormatting>
  <conditionalFormatting sqref="G58:H58">
    <cfRule type="expression" dxfId="546" priority="260">
      <formula>L58=FALSE</formula>
    </cfRule>
    <cfRule type="expression" dxfId="545" priority="258">
      <formula>AND(L58,OR(F58="pauschal",I58&lt;&gt;""))</formula>
    </cfRule>
    <cfRule type="expression" dxfId="544" priority="261">
      <formula>AND(L58,G58="",F58&lt;&gt;"pauschal",I58="")</formula>
    </cfRule>
    <cfRule type="expression" dxfId="543" priority="264">
      <formula>AND(L58,OR(F58="pauschal",I58&lt;&gt;""))</formula>
    </cfRule>
    <cfRule type="expression" dxfId="542" priority="255">
      <formula>AND(L58,G58="",F58&lt;&gt;"pauschal",I58="")</formula>
    </cfRule>
    <cfRule type="expression" dxfId="541" priority="254">
      <formula>L58=FALSE</formula>
    </cfRule>
  </conditionalFormatting>
  <conditionalFormatting sqref="G63:H63">
    <cfRule type="expression" dxfId="540" priority="527">
      <formula>AND(L63,OR(F63="pauschal",I63&lt;&gt;""))</formula>
    </cfRule>
    <cfRule type="expression" dxfId="539" priority="546">
      <formula>AND(L63,OR(F63="pauschal",I63&lt;&gt;""))</formula>
    </cfRule>
    <cfRule type="expression" dxfId="538" priority="524">
      <formula>AND(L63,G63="",F63&lt;&gt;"pauschal",I63="")</formula>
    </cfRule>
    <cfRule type="expression" dxfId="537" priority="523">
      <formula>L63=FALSE</formula>
    </cfRule>
    <cfRule type="expression" dxfId="536" priority="535">
      <formula>L63=FALSE</formula>
    </cfRule>
    <cfRule type="expression" dxfId="535" priority="536">
      <formula>AND(L63,G63="",F63&lt;&gt;"pauschal",I63="")</formula>
    </cfRule>
    <cfRule type="expression" dxfId="534" priority="543">
      <formula>AND(L63,G63="",F63&lt;&gt;"pauschal",I63="")</formula>
    </cfRule>
    <cfRule type="expression" dxfId="533" priority="542">
      <formula>L63=FALSE</formula>
    </cfRule>
    <cfRule type="expression" dxfId="532" priority="533">
      <formula>AND(L63,OR(F63="pauschal",I63&lt;&gt;""))</formula>
    </cfRule>
    <cfRule type="expression" dxfId="531" priority="530">
      <formula>AND(L63,G63="",F63&lt;&gt;"pauschal",I63="")</formula>
    </cfRule>
    <cfRule type="expression" dxfId="530" priority="539">
      <formula>AND(L63,OR(F63="pauschal",I63&lt;&gt;""))</formula>
    </cfRule>
    <cfRule type="expression" dxfId="529" priority="529">
      <formula>L63=FALSE</formula>
    </cfRule>
  </conditionalFormatting>
  <conditionalFormatting sqref="G66:H66">
    <cfRule type="expression" dxfId="528" priority="479">
      <formula>AND(L66,OR(F66="pauschal",I66&lt;&gt;""))</formula>
    </cfRule>
    <cfRule type="expression" dxfId="527" priority="492">
      <formula>AND(L66,OR(F66="pauschal",I66&lt;&gt;""))</formula>
    </cfRule>
    <cfRule type="expression" dxfId="526" priority="489">
      <formula>AND(L66,G66="",F66&lt;&gt;"pauschal",I66="")</formula>
    </cfRule>
    <cfRule type="expression" dxfId="525" priority="488">
      <formula>L66=FALSE</formula>
    </cfRule>
    <cfRule type="expression" dxfId="524" priority="485">
      <formula>AND(L66,OR(F66="pauschal",I66&lt;&gt;""))</formula>
    </cfRule>
    <cfRule type="expression" dxfId="523" priority="469">
      <formula>L66=FALSE</formula>
    </cfRule>
    <cfRule type="expression" dxfId="522" priority="470">
      <formula>AND(L66,G66="",F66&lt;&gt;"pauschal",I66="")</formula>
    </cfRule>
    <cfRule type="expression" dxfId="521" priority="482">
      <formula>AND(L66,G66="",F66&lt;&gt;"pauschal",I66="")</formula>
    </cfRule>
    <cfRule type="expression" dxfId="520" priority="473">
      <formula>AND(L66,OR(F66="pauschal",I66&lt;&gt;""))</formula>
    </cfRule>
    <cfRule type="expression" dxfId="519" priority="481">
      <formula>L66=FALSE</formula>
    </cfRule>
    <cfRule type="expression" dxfId="518" priority="475">
      <formula>L66=FALSE</formula>
    </cfRule>
    <cfRule type="expression" dxfId="517" priority="476">
      <formula>AND(L66,G66="",F66&lt;&gt;"pauschal",I66="")</formula>
    </cfRule>
  </conditionalFormatting>
  <conditionalFormatting sqref="G68:H68">
    <cfRule type="expression" dxfId="516" priority="755">
      <formula>AND(L68,OR(F68="pauschal",I68&lt;&gt;""))</formula>
    </cfRule>
    <cfRule type="expression" dxfId="515" priority="759">
      <formula>AND(L68,G68="",F68&lt;&gt;"pauschal",I68="")</formula>
    </cfRule>
    <cfRule type="expression" dxfId="514" priority="752">
      <formula>AND(L68,G68="",F68&lt;&gt;"pauschal",I68="")</formula>
    </cfRule>
    <cfRule type="expression" dxfId="513" priority="758">
      <formula>L68=FALSE</formula>
    </cfRule>
    <cfRule type="expression" dxfId="512" priority="784">
      <formula>L68=FALSE</formula>
    </cfRule>
    <cfRule type="expression" dxfId="511" priority="785">
      <formula>AND(L68,G68="",F68&lt;&gt;"pauschal",I68="")</formula>
    </cfRule>
    <cfRule type="expression" dxfId="510" priority="788">
      <formula>AND(L68,OR(F68="pauschal",I68&lt;&gt;""))</formula>
    </cfRule>
    <cfRule type="expression" dxfId="509" priority="751">
      <formula>L68=FALSE</formula>
    </cfRule>
    <cfRule type="expression" dxfId="508" priority="762">
      <formula>AND(L68,OR(F68="pauschal",I68&lt;&gt;""))</formula>
    </cfRule>
  </conditionalFormatting>
  <conditionalFormatting sqref="G70:H70">
    <cfRule type="expression" dxfId="507" priority="747">
      <formula>AND(L70,OR(F70="pauschal",I70&lt;&gt;""))</formula>
    </cfRule>
    <cfRule type="expression" dxfId="506" priority="731">
      <formula>AND(L70,G70="",F70&lt;&gt;"pauschal",I70="")</formula>
    </cfRule>
    <cfRule type="expression" dxfId="505" priority="734">
      <formula>AND(L70,OR(F70="pauschal",I70&lt;&gt;""))</formula>
    </cfRule>
    <cfRule type="expression" dxfId="504" priority="743">
      <formula>L70=FALSE</formula>
    </cfRule>
    <cfRule type="expression" dxfId="503" priority="779">
      <formula>AND(L70,G70="",F70&lt;&gt;"pauschal",I70="")</formula>
    </cfRule>
    <cfRule type="expression" dxfId="502" priority="778">
      <formula>L70=FALSE</formula>
    </cfRule>
    <cfRule type="expression" dxfId="501" priority="744">
      <formula>AND(L70,G70="",F70&lt;&gt;"pauschal",I70="")</formula>
    </cfRule>
    <cfRule type="expression" dxfId="500" priority="730">
      <formula>L70=FALSE</formula>
    </cfRule>
    <cfRule type="expression" dxfId="499" priority="782">
      <formula>AND(L70,OR(F70="pauschal",I70&lt;&gt;""))</formula>
    </cfRule>
  </conditionalFormatting>
  <conditionalFormatting sqref="G72:H72">
    <cfRule type="expression" dxfId="498" priority="738">
      <formula>AND(L72,G72="",F72&lt;&gt;"pauschal",I72="")</formula>
    </cfRule>
    <cfRule type="expression" dxfId="497" priority="741">
      <formula>AND(L72,OR(F72="pauschal",I72&lt;&gt;""))</formula>
    </cfRule>
    <cfRule type="expression" dxfId="496" priority="772">
      <formula>L72=FALSE</formula>
    </cfRule>
    <cfRule type="expression" dxfId="495" priority="773">
      <formula>AND(L72,G72="",F72&lt;&gt;"pauschal",I72="")</formula>
    </cfRule>
    <cfRule type="expression" dxfId="494" priority="776">
      <formula>AND(L72,OR(F72="pauschal",I72&lt;&gt;""))</formula>
    </cfRule>
    <cfRule type="expression" dxfId="493" priority="716">
      <formula>L72=FALSE</formula>
    </cfRule>
    <cfRule type="expression" dxfId="492" priority="717">
      <formula>AND(L72,G72="",F72&lt;&gt;"pauschal",I72="")</formula>
    </cfRule>
    <cfRule type="expression" dxfId="491" priority="720">
      <formula>AND(L72,OR(F72="pauschal",I72&lt;&gt;""))</formula>
    </cfRule>
    <cfRule type="expression" dxfId="490" priority="723">
      <formula>L72=FALSE</formula>
    </cfRule>
    <cfRule type="expression" dxfId="489" priority="724">
      <formula>AND(L72,G72="",F72&lt;&gt;"pauschal",I72="")</formula>
    </cfRule>
    <cfRule type="expression" dxfId="488" priority="727">
      <formula>AND(L72,OR(F72="pauschal",I72&lt;&gt;""))</formula>
    </cfRule>
    <cfRule type="expression" dxfId="487" priority="737">
      <formula>L72=FALSE</formula>
    </cfRule>
  </conditionalFormatting>
  <conditionalFormatting sqref="G74:H74">
    <cfRule type="expression" dxfId="486" priority="699">
      <formula>AND(L74,OR(F74="pauschal",I74&lt;&gt;""))</formula>
    </cfRule>
    <cfRule type="expression" dxfId="485" priority="770">
      <formula>AND(L74,OR(F74="pauschal",I74&lt;&gt;""))</formula>
    </cfRule>
    <cfRule type="expression" dxfId="484" priority="696">
      <formula>AND(L74,G74="",F74&lt;&gt;"pauschal",I74="")</formula>
    </cfRule>
    <cfRule type="expression" dxfId="483" priority="695">
      <formula>L74=FALSE</formula>
    </cfRule>
    <cfRule type="expression" dxfId="482" priority="706">
      <formula>AND(L74,OR(F74="pauschal",I74&lt;&gt;""))</formula>
    </cfRule>
    <cfRule type="expression" dxfId="481" priority="713">
      <formula>AND(L74,OR(F74="pauschal",I74&lt;&gt;""))</formula>
    </cfRule>
    <cfRule type="expression" dxfId="480" priority="766">
      <formula>L74=FALSE</formula>
    </cfRule>
    <cfRule type="expression" dxfId="479" priority="709">
      <formula>L74=FALSE</formula>
    </cfRule>
    <cfRule type="expression" dxfId="478" priority="702">
      <formula>L74=FALSE</formula>
    </cfRule>
    <cfRule type="expression" dxfId="477" priority="710">
      <formula>AND(L74,G74="",F74&lt;&gt;"pauschal",I74="")</formula>
    </cfRule>
    <cfRule type="expression" dxfId="476" priority="767">
      <formula>AND(L74,G74="",F74&lt;&gt;"pauschal",I74="")</formula>
    </cfRule>
    <cfRule type="expression" dxfId="475" priority="703">
      <formula>AND(L74,G74="",F74&lt;&gt;"pauschal",I74="")</formula>
    </cfRule>
  </conditionalFormatting>
  <conditionalFormatting sqref="G79:H79">
    <cfRule type="expression" dxfId="474" priority="564">
      <formula>L79=FALSE</formula>
    </cfRule>
    <cfRule type="expression" dxfId="473" priority="576">
      <formula>L79=FALSE</formula>
    </cfRule>
    <cfRule type="expression" dxfId="472" priority="577">
      <formula>AND(L79,G79="",F79&lt;&gt;"pauschal",I79="")</formula>
    </cfRule>
    <cfRule type="expression" dxfId="471" priority="580">
      <formula>AND(L79,OR(F79="pauschal",I79&lt;&gt;""))</formula>
    </cfRule>
    <cfRule type="expression" dxfId="470" priority="565">
      <formula>AND(L79,G79="",F79&lt;&gt;"pauschal",I79="")</formula>
    </cfRule>
    <cfRule type="expression" dxfId="469" priority="589">
      <formula>L79=FALSE</formula>
    </cfRule>
    <cfRule type="expression" dxfId="468" priority="590">
      <formula>AND(L79,G79="",F79&lt;&gt;"pauschal",I79="")</formula>
    </cfRule>
    <cfRule type="expression" dxfId="467" priority="593">
      <formula>AND(L79,OR(F79="pauschal",I79&lt;&gt;""))</formula>
    </cfRule>
    <cfRule type="expression" dxfId="466" priority="568">
      <formula>AND(L79,OR(F79="pauschal",I79&lt;&gt;""))</formula>
    </cfRule>
  </conditionalFormatting>
  <conditionalFormatting sqref="G82:H82">
    <cfRule type="expression" dxfId="465" priority="571">
      <formula>AND(L82,G82="",F82&lt;&gt;"pauschal",I82="")</formula>
    </cfRule>
    <cfRule type="expression" dxfId="464" priority="562">
      <formula>AND(L82,OR(F82="pauschal",I82&lt;&gt;""))</formula>
    </cfRule>
    <cfRule type="expression" dxfId="463" priority="587">
      <formula>AND(L82,OR(F82="pauschal",I82&lt;&gt;""))</formula>
    </cfRule>
    <cfRule type="expression" dxfId="462" priority="574">
      <formula>AND(L82,OR(F82="pauschal",I82&lt;&gt;""))</formula>
    </cfRule>
    <cfRule type="expression" dxfId="461" priority="583">
      <formula>L82=FALSE</formula>
    </cfRule>
    <cfRule type="expression" dxfId="460" priority="584">
      <formula>AND(L82,G82="",F82&lt;&gt;"pauschal",I82="")</formula>
    </cfRule>
    <cfRule type="expression" dxfId="459" priority="552">
      <formula>L82=FALSE</formula>
    </cfRule>
    <cfRule type="expression" dxfId="458" priority="553">
      <formula>AND(L82,G82="",F82&lt;&gt;"pauschal",I82="")</formula>
    </cfRule>
    <cfRule type="expression" dxfId="457" priority="556">
      <formula>AND(L82,OR(F82="pauschal",I82&lt;&gt;""))</formula>
    </cfRule>
    <cfRule type="expression" dxfId="456" priority="558">
      <formula>L82=FALSE</formula>
    </cfRule>
    <cfRule type="expression" dxfId="455" priority="570">
      <formula>L82=FALSE</formula>
    </cfRule>
    <cfRule type="expression" dxfId="454" priority="559">
      <formula>AND(L82,G82="",F82&lt;&gt;"pauschal",I82="")</formula>
    </cfRule>
  </conditionalFormatting>
  <conditionalFormatting sqref="G85:H85">
    <cfRule type="expression" dxfId="453" priority="652">
      <formula>L85=FALSE</formula>
    </cfRule>
    <cfRule type="expression" dxfId="452" priority="653">
      <formula>AND(L85,G85="",F85&lt;&gt;"pauschal",I85="")</formula>
    </cfRule>
    <cfRule type="expression" dxfId="451" priority="656">
      <formula>AND(L85,OR(F85="pauschal",I85&lt;&gt;""))</formula>
    </cfRule>
    <cfRule type="expression" dxfId="450" priority="659">
      <formula>L85=FALSE</formula>
    </cfRule>
    <cfRule type="expression" dxfId="449" priority="660">
      <formula>AND(L85,G85="",F85&lt;&gt;"pauschal",I85="")</formula>
    </cfRule>
    <cfRule type="expression" dxfId="448" priority="685">
      <formula>L85=FALSE</formula>
    </cfRule>
    <cfRule type="expression" dxfId="447" priority="686">
      <formula>AND(L85,G85="",F85&lt;&gt;"pauschal",I85="")</formula>
    </cfRule>
    <cfRule type="expression" dxfId="446" priority="689">
      <formula>AND(L85,OR(F85="pauschal",I85&lt;&gt;""))</formula>
    </cfRule>
    <cfRule type="expression" dxfId="445" priority="663">
      <formula>AND(L85,OR(F85="pauschal",I85&lt;&gt;""))</formula>
    </cfRule>
  </conditionalFormatting>
  <conditionalFormatting sqref="G88:H88">
    <cfRule type="expression" dxfId="444" priority="631">
      <formula>L88=FALSE</formula>
    </cfRule>
    <cfRule type="expression" dxfId="443" priority="644">
      <formula>L88=FALSE</formula>
    </cfRule>
    <cfRule type="expression" dxfId="442" priority="635">
      <formula>AND(L88,OR(F88="pauschal",I88&lt;&gt;""))</formula>
    </cfRule>
    <cfRule type="expression" dxfId="441" priority="645">
      <formula>AND(L88,G88="",F88&lt;&gt;"pauschal",I88="")</formula>
    </cfRule>
    <cfRule type="expression" dxfId="440" priority="632">
      <formula>AND(L88,G88="",F88&lt;&gt;"pauschal",I88="")</formula>
    </cfRule>
    <cfRule type="expression" dxfId="439" priority="683">
      <formula>AND(L88,OR(F88="pauschal",I88&lt;&gt;""))</formula>
    </cfRule>
    <cfRule type="expression" dxfId="438" priority="648">
      <formula>AND(L88,OR(F88="pauschal",I88&lt;&gt;""))</formula>
    </cfRule>
    <cfRule type="expression" dxfId="437" priority="679">
      <formula>L88=FALSE</formula>
    </cfRule>
    <cfRule type="expression" dxfId="436" priority="680">
      <formula>AND(L88,G88="",F88&lt;&gt;"pauschal",I88="")</formula>
    </cfRule>
  </conditionalFormatting>
  <conditionalFormatting sqref="G91:H91">
    <cfRule type="expression" dxfId="435" priority="624">
      <formula>L91=FALSE</formula>
    </cfRule>
    <cfRule type="expression" dxfId="434" priority="618">
      <formula>AND(L91,G91="",F91&lt;&gt;"pauschal",I91="")</formula>
    </cfRule>
    <cfRule type="expression" dxfId="433" priority="639">
      <formula>AND(L91,G91="",F91&lt;&gt;"pauschal",I91="")</formula>
    </cfRule>
    <cfRule type="expression" dxfId="432" priority="673">
      <formula>L91=FALSE</formula>
    </cfRule>
    <cfRule type="expression" dxfId="431" priority="674">
      <formula>AND(L91,G91="",F91&lt;&gt;"pauschal",I91="")</formula>
    </cfRule>
    <cfRule type="expression" dxfId="430" priority="677">
      <formula>AND(L91,OR(F91="pauschal",I91&lt;&gt;""))</formula>
    </cfRule>
    <cfRule type="expression" dxfId="429" priority="642">
      <formula>AND(L91,OR(F91="pauschal",I91&lt;&gt;""))</formula>
    </cfRule>
    <cfRule type="expression" dxfId="428" priority="625">
      <formula>AND(L91,G91="",F91&lt;&gt;"pauschal",I91="")</formula>
    </cfRule>
    <cfRule type="expression" dxfId="427" priority="617">
      <formula>L91=FALSE</formula>
    </cfRule>
    <cfRule type="expression" dxfId="426" priority="628">
      <formula>AND(L91,OR(F91="pauschal",I91&lt;&gt;""))</formula>
    </cfRule>
    <cfRule type="expression" dxfId="425" priority="621">
      <formula>AND(L91,OR(F91="pauschal",I91&lt;&gt;""))</formula>
    </cfRule>
    <cfRule type="expression" dxfId="424" priority="638">
      <formula>L91=FALSE</formula>
    </cfRule>
  </conditionalFormatting>
  <conditionalFormatting sqref="G93:H93">
    <cfRule type="expression" dxfId="423" priority="671">
      <formula>AND(L93,OR(F93="pauschal",I93&lt;&gt;""))</formula>
    </cfRule>
    <cfRule type="expression" dxfId="422" priority="611">
      <formula>AND(L93,G93="",F93&lt;&gt;"pauschal",I93="")</formula>
    </cfRule>
    <cfRule type="expression" dxfId="421" priority="600">
      <formula>AND(L93,OR(F93="pauschal",I93&lt;&gt;""))</formula>
    </cfRule>
    <cfRule type="expression" dxfId="420" priority="668">
      <formula>AND(L93,G93="",F93&lt;&gt;"pauschal",I93="")</formula>
    </cfRule>
    <cfRule type="expression" dxfId="419" priority="607">
      <formula>AND(L93,OR(F93="pauschal",I93&lt;&gt;""))</formula>
    </cfRule>
    <cfRule type="expression" dxfId="418" priority="667">
      <formula>L93=FALSE</formula>
    </cfRule>
    <cfRule type="expression" dxfId="417" priority="610">
      <formula>L93=FALSE</formula>
    </cfRule>
    <cfRule type="expression" dxfId="416" priority="603">
      <formula>L93=FALSE</formula>
    </cfRule>
    <cfRule type="expression" dxfId="415" priority="604">
      <formula>AND(L93,G93="",F93&lt;&gt;"pauschal",I93="")</formula>
    </cfRule>
    <cfRule type="expression" dxfId="414" priority="614">
      <formula>AND(L93,OR(F93="pauschal",I93&lt;&gt;""))</formula>
    </cfRule>
    <cfRule type="expression" dxfId="413" priority="597">
      <formula>AND(L93,G93="",F93&lt;&gt;"pauschal",I93="")</formula>
    </cfRule>
    <cfRule type="expression" dxfId="412" priority="596">
      <formula>L93=FALSE</formula>
    </cfRule>
  </conditionalFormatting>
  <conditionalFormatting sqref="I15">
    <cfRule type="expression" dxfId="409" priority="1315">
      <formula>AND(L15,F15="v.H.-Satz")</formula>
    </cfRule>
    <cfRule type="expression" dxfId="408" priority="1314">
      <formula>AND(L15,I15="",F15&lt;&gt;"v.H.-Satz",G15="")</formula>
    </cfRule>
    <cfRule type="expression" dxfId="407" priority="1311">
      <formula>L15=FALSE</formula>
    </cfRule>
  </conditionalFormatting>
  <conditionalFormatting sqref="I18">
    <cfRule type="expression" dxfId="406" priority="1106">
      <formula>AND(L18,I18="",F18&lt;&gt;"v.H.-Satz",G18="")</formula>
    </cfRule>
    <cfRule type="expression" dxfId="405" priority="1103">
      <formula>L18=FALSE</formula>
    </cfRule>
    <cfRule type="expression" dxfId="404" priority="1308">
      <formula>AND(L18,I18="",F18&lt;&gt;"v.H.-Satz",G18="")</formula>
    </cfRule>
    <cfRule type="expression" dxfId="403" priority="1305">
      <formula>L18=FALSE</formula>
    </cfRule>
    <cfRule type="expression" dxfId="402" priority="1107">
      <formula>AND(L18,F18="v.H.-Satz")</formula>
    </cfRule>
    <cfRule type="expression" dxfId="401" priority="1309">
      <formula>AND(L18,F18="v.H.-Satz")</formula>
    </cfRule>
  </conditionalFormatting>
  <conditionalFormatting sqref="I21">
    <cfRule type="expression" dxfId="400" priority="1099">
      <formula>AND(L21,I21="",F21&lt;&gt;"v.H.-Satz",G21="")</formula>
    </cfRule>
    <cfRule type="expression" dxfId="399" priority="1096">
      <formula>L21=FALSE</formula>
    </cfRule>
    <cfRule type="expression" dxfId="398" priority="1093">
      <formula>AND(L21,F21="v.H.-Satz")</formula>
    </cfRule>
    <cfRule type="expression" dxfId="397" priority="1089">
      <formula>L21=FALSE</formula>
    </cfRule>
    <cfRule type="expression" dxfId="396" priority="1303">
      <formula>AND(L21,F21="v.H.-Satz")</formula>
    </cfRule>
    <cfRule type="expression" dxfId="395" priority="1302">
      <formula>AND(L21,I21="",F21&lt;&gt;"v.H.-Satz",G21="")</formula>
    </cfRule>
    <cfRule type="expression" dxfId="394" priority="1092">
      <formula>AND(L21,I21="",F21&lt;&gt;"v.H.-Satz",G21="")</formula>
    </cfRule>
    <cfRule type="expression" dxfId="393" priority="1299">
      <formula>L21=FALSE</formula>
    </cfRule>
    <cfRule type="expression" dxfId="392" priority="1100">
      <formula>AND(L21,F21="v.H.-Satz")</formula>
    </cfRule>
  </conditionalFormatting>
  <conditionalFormatting sqref="I24">
    <cfRule type="expression" dxfId="391" priority="1085">
      <formula>AND(L24,F24="v.H.-Satz")</formula>
    </cfRule>
    <cfRule type="expression" dxfId="390" priority="1084">
      <formula>AND(L24,I24="",F24&lt;&gt;"v.H.-Satz",G24="")</formula>
    </cfRule>
    <cfRule type="expression" dxfId="389" priority="1081">
      <formula>L24=FALSE</formula>
    </cfRule>
    <cfRule type="expression" dxfId="388" priority="1297">
      <formula>AND(L24,F24="v.H.-Satz")</formula>
    </cfRule>
    <cfRule type="expression" dxfId="387" priority="1296">
      <formula>AND(L24,I24="",F24&lt;&gt;"v.H.-Satz",G24="")</formula>
    </cfRule>
    <cfRule type="expression" dxfId="386" priority="1072">
      <formula>AND(L24,F24="v.H.-Satz")</formula>
    </cfRule>
    <cfRule type="expression" dxfId="385" priority="1071">
      <formula>AND(L24,I24="",F24&lt;&gt;"v.H.-Satz",G24="")</formula>
    </cfRule>
    <cfRule type="expression" dxfId="384" priority="1293">
      <formula>L24=FALSE</formula>
    </cfRule>
    <cfRule type="expression" dxfId="383" priority="1068">
      <formula>L24=FALSE</formula>
    </cfRule>
  </conditionalFormatting>
  <conditionalFormatting sqref="I26">
    <cfRule type="expression" dxfId="382" priority="1287">
      <formula>L26=FALSE</formula>
    </cfRule>
    <cfRule type="expression" dxfId="381" priority="1058">
      <formula>AND(L26,F26="v.H.-Satz")</formula>
    </cfRule>
    <cfRule type="expression" dxfId="380" priority="1061">
      <formula>L26=FALSE</formula>
    </cfRule>
    <cfRule type="expression" dxfId="379" priority="1064">
      <formula>AND(L26,I26="",F26&lt;&gt;"v.H.-Satz",G26="")</formula>
    </cfRule>
    <cfRule type="expression" dxfId="378" priority="1079">
      <formula>AND(L26,F26="v.H.-Satz")</formula>
    </cfRule>
    <cfRule type="expression" dxfId="377" priority="1078">
      <formula>AND(L26,I26="",F26&lt;&gt;"v.H.-Satz",G26="")</formula>
    </cfRule>
    <cfRule type="expression" dxfId="376" priority="1057">
      <formula>AND(L26,I26="",F26&lt;&gt;"v.H.-Satz",G26="")</formula>
    </cfRule>
    <cfRule type="expression" dxfId="375" priority="1075">
      <formula>L26=FALSE</formula>
    </cfRule>
    <cfRule type="expression" dxfId="374" priority="1291">
      <formula>AND(L26,F26="v.H.-Satz")</formula>
    </cfRule>
    <cfRule type="expression" dxfId="373" priority="1290">
      <formula>AND(L26,I26="",F26&lt;&gt;"v.H.-Satz",G26="")</formula>
    </cfRule>
    <cfRule type="expression" dxfId="372" priority="1054">
      <formula>L26=FALSE</formula>
    </cfRule>
    <cfRule type="expression" dxfId="371" priority="1065">
      <formula>AND(L26,F26="v.H.-Satz")</formula>
    </cfRule>
  </conditionalFormatting>
  <conditionalFormatting sqref="I28">
    <cfRule type="expression" dxfId="370" priority="164">
      <formula>L28=FALSE</formula>
    </cfRule>
    <cfRule type="expression" dxfId="369" priority="167">
      <formula>AND(L28,I28="",F28&lt;&gt;"v.H.-Satz",G28="")</formula>
    </cfRule>
    <cfRule type="expression" dxfId="368" priority="168">
      <formula>AND(L28,F28="v.H.-Satz")</formula>
    </cfRule>
    <cfRule type="expression" dxfId="367" priority="170">
      <formula>L28=FALSE</formula>
    </cfRule>
    <cfRule type="expression" dxfId="366" priority="173">
      <formula>AND(L28,I28="",F28&lt;&gt;"v.H.-Satz",G28="")</formula>
    </cfRule>
    <cfRule type="expression" dxfId="365" priority="174">
      <formula>AND(L28,F28="v.H.-Satz")</formula>
    </cfRule>
    <cfRule type="expression" dxfId="364" priority="176">
      <formula>L28=FALSE</formula>
    </cfRule>
    <cfRule type="expression" dxfId="363" priority="179">
      <formula>AND(L28,I28="",F28&lt;&gt;"v.H.-Satz",G28="")</formula>
    </cfRule>
    <cfRule type="expression" dxfId="362" priority="180">
      <formula>AND(L28,F28="v.H.-Satz")</formula>
    </cfRule>
    <cfRule type="expression" dxfId="361" priority="161">
      <formula>AND(L28,I28="",F28&lt;&gt;"v.H.-Satz",G28="")</formula>
    </cfRule>
    <cfRule type="expression" dxfId="360" priority="162">
      <formula>AND(L28,F28="v.H.-Satz")</formula>
    </cfRule>
    <cfRule type="expression" dxfId="359" priority="158">
      <formula>L28=FALSE</formula>
    </cfRule>
  </conditionalFormatting>
  <conditionalFormatting sqref="I33">
    <cfRule type="expression" dxfId="358" priority="1025">
      <formula>AND(L33,F33="v.H.-Satz")</formula>
    </cfRule>
    <cfRule type="expression" dxfId="357" priority="1024">
      <formula>AND(L33,I33="",F33&lt;&gt;"v.H.-Satz",G33="")</formula>
    </cfRule>
    <cfRule type="expression" dxfId="356" priority="1021">
      <formula>L33=FALSE</formula>
    </cfRule>
  </conditionalFormatting>
  <conditionalFormatting sqref="I35">
    <cfRule type="expression" dxfId="355" priority="986">
      <formula>AND(L35,I35="",F35&lt;&gt;"v.H.-Satz",G35="")</formula>
    </cfRule>
    <cfRule type="expression" dxfId="354" priority="987">
      <formula>AND(L35,F35="v.H.-Satz")</formula>
    </cfRule>
    <cfRule type="expression" dxfId="353" priority="1019">
      <formula>AND(L35,F35="v.H.-Satz")</formula>
    </cfRule>
    <cfRule type="expression" dxfId="352" priority="1018">
      <formula>AND(L35,I35="",F35&lt;&gt;"v.H.-Satz",G35="")</formula>
    </cfRule>
    <cfRule type="expression" dxfId="351" priority="1015">
      <formula>L35=FALSE</formula>
    </cfRule>
    <cfRule type="expression" dxfId="350" priority="983">
      <formula>L35=FALSE</formula>
    </cfRule>
  </conditionalFormatting>
  <conditionalFormatting sqref="I37">
    <cfRule type="expression" dxfId="349" priority="1012">
      <formula>AND(L37,I37="",F37&lt;&gt;"v.H.-Satz",G37="")</formula>
    </cfRule>
    <cfRule type="expression" dxfId="348" priority="1009">
      <formula>L37=FALSE</formula>
    </cfRule>
    <cfRule type="expression" dxfId="347" priority="1013">
      <formula>AND(L37,F37="v.H.-Satz")</formula>
    </cfRule>
    <cfRule type="expression" dxfId="346" priority="980">
      <formula>AND(L37,F37="v.H.-Satz")</formula>
    </cfRule>
    <cfRule type="expression" dxfId="345" priority="979">
      <formula>AND(L37,I37="",F37&lt;&gt;"v.H.-Satz",G37="")</formula>
    </cfRule>
    <cfRule type="expression" dxfId="344" priority="976">
      <formula>L37=FALSE</formula>
    </cfRule>
    <cfRule type="expression" dxfId="343" priority="973">
      <formula>AND(L37,F37="v.H.-Satz")</formula>
    </cfRule>
    <cfRule type="expression" dxfId="342" priority="972">
      <formula>AND(L37,I37="",F37&lt;&gt;"v.H.-Satz",G37="")</formula>
    </cfRule>
    <cfRule type="expression" dxfId="341" priority="969">
      <formula>L37=FALSE</formula>
    </cfRule>
  </conditionalFormatting>
  <conditionalFormatting sqref="I39">
    <cfRule type="expression" dxfId="340" priority="964">
      <formula>AND(L39,I39="",F39&lt;&gt;"v.H.-Satz",G39="")</formula>
    </cfRule>
    <cfRule type="expression" dxfId="339" priority="948">
      <formula>L39=FALSE</formula>
    </cfRule>
    <cfRule type="expression" dxfId="338" priority="1007">
      <formula>AND(L39,F39="v.H.-Satz")</formula>
    </cfRule>
    <cfRule type="expression" dxfId="337" priority="1006">
      <formula>AND(L39,I39="",F39&lt;&gt;"v.H.-Satz",G39="")</formula>
    </cfRule>
    <cfRule type="expression" dxfId="336" priority="952">
      <formula>AND(L39,F39="v.H.-Satz")</formula>
    </cfRule>
    <cfRule type="expression" dxfId="335" priority="1003">
      <formula>L39=FALSE</formula>
    </cfRule>
    <cfRule type="expression" dxfId="334" priority="961">
      <formula>L39=FALSE</formula>
    </cfRule>
    <cfRule type="expression" dxfId="333" priority="965">
      <formula>AND(L39,F39="v.H.-Satz")</formula>
    </cfRule>
    <cfRule type="expression" dxfId="332" priority="951">
      <formula>AND(L39,I39="",F39&lt;&gt;"v.H.-Satz",G39="")</formula>
    </cfRule>
  </conditionalFormatting>
  <conditionalFormatting sqref="I41">
    <cfRule type="expression" dxfId="331" priority="1000">
      <formula>AND(L41,I41="",F41&lt;&gt;"v.H.-Satz",G41="")</formula>
    </cfRule>
    <cfRule type="expression" dxfId="330" priority="955">
      <formula>L41=FALSE</formula>
    </cfRule>
    <cfRule type="expression" dxfId="329" priority="945">
      <formula>AND(L41,F41="v.H.-Satz")</formula>
    </cfRule>
    <cfRule type="expression" dxfId="328" priority="944">
      <formula>AND(L41,I41="",F41&lt;&gt;"v.H.-Satz",G41="")</formula>
    </cfRule>
    <cfRule type="expression" dxfId="327" priority="958">
      <formula>AND(L41,I41="",F41&lt;&gt;"v.H.-Satz",G41="")</formula>
    </cfRule>
    <cfRule type="expression" dxfId="326" priority="941">
      <formula>L41=FALSE</formula>
    </cfRule>
    <cfRule type="expression" dxfId="325" priority="959">
      <formula>AND(L41,F41="v.H.-Satz")</formula>
    </cfRule>
    <cfRule type="expression" dxfId="324" priority="938">
      <formula>AND(L41,F41="v.H.-Satz")</formula>
    </cfRule>
    <cfRule type="expression" dxfId="323" priority="937">
      <formula>AND(L41,I41="",F41&lt;&gt;"v.H.-Satz",G41="")</formula>
    </cfRule>
    <cfRule type="expression" dxfId="322" priority="1001">
      <formula>AND(L41,F41="v.H.-Satz")</formula>
    </cfRule>
    <cfRule type="expression" dxfId="321" priority="997">
      <formula>L41=FALSE</formula>
    </cfRule>
    <cfRule type="expression" dxfId="320" priority="934">
      <formula>L41=FALSE</formula>
    </cfRule>
  </conditionalFormatting>
  <conditionalFormatting sqref="I43">
    <cfRule type="expression" dxfId="319" priority="913">
      <formula>L43=FALSE</formula>
    </cfRule>
    <cfRule type="expression" dxfId="318" priority="931">
      <formula>AND(L43,F43="v.H.-Satz")</formula>
    </cfRule>
    <cfRule type="expression" dxfId="317" priority="917">
      <formula>AND(L43,F43="v.H.-Satz")</formula>
    </cfRule>
    <cfRule type="expression" dxfId="316" priority="916">
      <formula>AND(L43,I43="",F43&lt;&gt;"v.H.-Satz",G43="")</formula>
    </cfRule>
    <cfRule type="expression" dxfId="315" priority="930">
      <formula>AND(L43,I43="",F43&lt;&gt;"v.H.-Satz",G43="")</formula>
    </cfRule>
    <cfRule type="expression" dxfId="314" priority="923">
      <formula>AND(L43,I43="",F43&lt;&gt;"v.H.-Satz",G43="")</formula>
    </cfRule>
    <cfRule type="expression" dxfId="313" priority="924">
      <formula>AND(L43,F43="v.H.-Satz")</formula>
    </cfRule>
    <cfRule type="expression" dxfId="312" priority="994">
      <formula>AND(L43,I43="",F43&lt;&gt;"v.H.-Satz",G43="")</formula>
    </cfRule>
    <cfRule type="expression" dxfId="311" priority="927">
      <formula>L43=FALSE</formula>
    </cfRule>
    <cfRule type="expression" dxfId="310" priority="920">
      <formula>L43=FALSE</formula>
    </cfRule>
    <cfRule type="expression" dxfId="309" priority="991">
      <formula>L43=FALSE</formula>
    </cfRule>
    <cfRule type="expression" dxfId="308" priority="995">
      <formula>AND(L43,F43="v.H.-Satz")</formula>
    </cfRule>
  </conditionalFormatting>
  <conditionalFormatting sqref="I48">
    <cfRule type="expression" dxfId="307" priority="344">
      <formula>L48=FALSE</formula>
    </cfRule>
    <cfRule type="expression" dxfId="306" priority="348">
      <formula>AND(L48,F48="v.H.-Satz")</formula>
    </cfRule>
    <cfRule type="expression" dxfId="305" priority="347">
      <formula>AND(L48,I48="",F48&lt;&gt;"v.H.-Satz",G48="")</formula>
    </cfRule>
  </conditionalFormatting>
  <conditionalFormatting sqref="I50">
    <cfRule type="expression" dxfId="304" priority="335">
      <formula>AND(L50,F50="v.H.-Satz")</formula>
    </cfRule>
    <cfRule type="expression" dxfId="303" priority="329">
      <formula>AND(L50,F50="v.H.-Satz")</formula>
    </cfRule>
    <cfRule type="expression" dxfId="302" priority="325">
      <formula>L50=FALSE</formula>
    </cfRule>
    <cfRule type="expression" dxfId="301" priority="331">
      <formula>L50=FALSE</formula>
    </cfRule>
    <cfRule type="expression" dxfId="300" priority="334">
      <formula>AND(L50,I50="",F50&lt;&gt;"v.H.-Satz",G50="")</formula>
    </cfRule>
    <cfRule type="expression" dxfId="299" priority="328">
      <formula>AND(L50,I50="",F50&lt;&gt;"v.H.-Satz",G50="")</formula>
    </cfRule>
  </conditionalFormatting>
  <conditionalFormatting sqref="I52">
    <cfRule type="expression" dxfId="298" priority="313">
      <formula>L52=FALSE</formula>
    </cfRule>
    <cfRule type="expression" dxfId="297" priority="310">
      <formula>AND(L52,I52="",F52&lt;&gt;"v.H.-Satz",G52="")</formula>
    </cfRule>
    <cfRule type="expression" dxfId="296" priority="316">
      <formula>AND(L52,I52="",F52&lt;&gt;"v.H.-Satz",G52="")</formula>
    </cfRule>
    <cfRule type="expression" dxfId="295" priority="317">
      <formula>AND(L52,F52="v.H.-Satz")</formula>
    </cfRule>
    <cfRule type="expression" dxfId="294" priority="307">
      <formula>L52=FALSE</formula>
    </cfRule>
    <cfRule type="expression" dxfId="293" priority="311">
      <formula>AND(L52,F52="v.H.-Satz")</formula>
    </cfRule>
  </conditionalFormatting>
  <conditionalFormatting sqref="I54">
    <cfRule type="expression" dxfId="292" priority="298">
      <formula>AND(L54,I54="",F54&lt;&gt;"v.H.-Satz",G54="")</formula>
    </cfRule>
    <cfRule type="expression" dxfId="291" priority="292">
      <formula>AND(L54,I54="",F54&lt;&gt;"v.H.-Satz",G54="")</formula>
    </cfRule>
    <cfRule type="expression" dxfId="290" priority="289">
      <formula>L54=FALSE</formula>
    </cfRule>
    <cfRule type="expression" dxfId="289" priority="299">
      <formula>AND(L54,F54="v.H.-Satz")</formula>
    </cfRule>
    <cfRule type="expression" dxfId="288" priority="293">
      <formula>AND(L54,F54="v.H.-Satz")</formula>
    </cfRule>
    <cfRule type="expression" dxfId="287" priority="295">
      <formula>L54=FALSE</formula>
    </cfRule>
  </conditionalFormatting>
  <conditionalFormatting sqref="I56">
    <cfRule type="expression" dxfId="286" priority="275">
      <formula>AND(L56,F56="v.H.-Satz")</formula>
    </cfRule>
    <cfRule type="expression" dxfId="285" priority="271">
      <formula>L56=FALSE</formula>
    </cfRule>
    <cfRule type="expression" dxfId="284" priority="277">
      <formula>L56=FALSE</formula>
    </cfRule>
    <cfRule type="expression" dxfId="283" priority="274">
      <formula>AND(L56,I56="",F56&lt;&gt;"v.H.-Satz",G56="")</formula>
    </cfRule>
    <cfRule type="expression" dxfId="282" priority="281">
      <formula>AND(L56,F56="v.H.-Satz")</formula>
    </cfRule>
    <cfRule type="expression" dxfId="281" priority="280">
      <formula>AND(L56,I56="",F56&lt;&gt;"v.H.-Satz",G56="")</formula>
    </cfRule>
  </conditionalFormatting>
  <conditionalFormatting sqref="I58">
    <cfRule type="expression" dxfId="280" priority="263">
      <formula>AND(L58,F58="v.H.-Satz")</formula>
    </cfRule>
    <cfRule type="expression" dxfId="279" priority="262">
      <formula>AND(L58,I58="",F58&lt;&gt;"v.H.-Satz",G58="")</formula>
    </cfRule>
    <cfRule type="expression" dxfId="278" priority="259">
      <formula>L58=FALSE</formula>
    </cfRule>
    <cfRule type="expression" dxfId="277" priority="253">
      <formula>L58=FALSE</formula>
    </cfRule>
    <cfRule type="expression" dxfId="276" priority="256">
      <formula>AND(L58,I58="",F58&lt;&gt;"v.H.-Satz",G58="")</formula>
    </cfRule>
    <cfRule type="expression" dxfId="275" priority="257">
      <formula>AND(L58,F58="v.H.-Satz")</formula>
    </cfRule>
  </conditionalFormatting>
  <conditionalFormatting sqref="I63">
    <cfRule type="expression" dxfId="274" priority="528">
      <formula>L63=FALSE</formula>
    </cfRule>
    <cfRule type="expression" dxfId="273" priority="541">
      <formula>L63=FALSE</formula>
    </cfRule>
    <cfRule type="expression" dxfId="272" priority="545">
      <formula>AND(L63,F63="v.H.-Satz")</formula>
    </cfRule>
    <cfRule type="expression" dxfId="271" priority="525">
      <formula>AND(L63,I63="",F63&lt;&gt;"v.H.-Satz",G63="")</formula>
    </cfRule>
    <cfRule type="expression" dxfId="270" priority="531">
      <formula>AND(L63,I63="",F63&lt;&gt;"v.H.-Satz",G63="")</formula>
    </cfRule>
    <cfRule type="expression" dxfId="269" priority="544">
      <formula>AND(L63,I63="",F63&lt;&gt;"v.H.-Satz",G63="")</formula>
    </cfRule>
    <cfRule type="expression" dxfId="268" priority="532">
      <formula>AND(L63,F63="v.H.-Satz")</formula>
    </cfRule>
    <cfRule type="expression" dxfId="267" priority="526">
      <formula>AND(L63,F63="v.H.-Satz")</formula>
    </cfRule>
    <cfRule type="expression" dxfId="266" priority="537">
      <formula>AND(L63,I63="",F63&lt;&gt;"v.H.-Satz",G63="")</formula>
    </cfRule>
    <cfRule type="expression" dxfId="265" priority="534">
      <formula>L63=FALSE</formula>
    </cfRule>
    <cfRule type="expression" dxfId="264" priority="538">
      <formula>AND(L63,F63="v.H.-Satz")</formula>
    </cfRule>
    <cfRule type="expression" dxfId="263" priority="522">
      <formula>L63=FALSE</formula>
    </cfRule>
  </conditionalFormatting>
  <conditionalFormatting sqref="I66">
    <cfRule type="expression" dxfId="262" priority="483">
      <formula>AND(L66,I66="",F66&lt;&gt;"v.H.-Satz",G66="")</formula>
    </cfRule>
    <cfRule type="expression" dxfId="261" priority="480">
      <formula>L66=FALSE</formula>
    </cfRule>
    <cfRule type="expression" dxfId="260" priority="478">
      <formula>AND(L66,F66="v.H.-Satz")</formula>
    </cfRule>
    <cfRule type="expression" dxfId="259" priority="474">
      <formula>L66=FALSE</formula>
    </cfRule>
    <cfRule type="expression" dxfId="258" priority="472">
      <formula>AND(L66,F66="v.H.-Satz")</formula>
    </cfRule>
    <cfRule type="expression" dxfId="257" priority="468">
      <formula>L66=FALSE</formula>
    </cfRule>
    <cfRule type="expression" dxfId="256" priority="471">
      <formula>AND(L66,I66="",F66&lt;&gt;"v.H.-Satz",G66="")</formula>
    </cfRule>
    <cfRule type="expression" dxfId="255" priority="491">
      <formula>AND(L66,F66="v.H.-Satz")</formula>
    </cfRule>
    <cfRule type="expression" dxfId="254" priority="490">
      <formula>AND(L66,I66="",F66&lt;&gt;"v.H.-Satz",G66="")</formula>
    </cfRule>
    <cfRule type="expression" dxfId="253" priority="487">
      <formula>L66=FALSE</formula>
    </cfRule>
    <cfRule type="expression" dxfId="252" priority="484">
      <formula>AND(L66,F66="v.H.-Satz")</formula>
    </cfRule>
    <cfRule type="expression" dxfId="251" priority="477">
      <formula>AND(L66,I66="",F66&lt;&gt;"v.H.-Satz",G66="")</formula>
    </cfRule>
  </conditionalFormatting>
  <conditionalFormatting sqref="I68">
    <cfRule type="expression" dxfId="250" priority="783">
      <formula>L68=FALSE</formula>
    </cfRule>
    <cfRule type="expression" dxfId="249" priority="750">
      <formula>L68=FALSE</formula>
    </cfRule>
    <cfRule type="expression" dxfId="248" priority="787">
      <formula>AND(L68,F68="v.H.-Satz")</formula>
    </cfRule>
    <cfRule type="expression" dxfId="247" priority="757">
      <formula>L68=FALSE</formula>
    </cfRule>
    <cfRule type="expression" dxfId="246" priority="761">
      <formula>AND(L68,F68="v.H.-Satz")</formula>
    </cfRule>
    <cfRule type="expression" dxfId="245" priority="786">
      <formula>AND(L68,I68="",F68&lt;&gt;"v.H.-Satz",G68="")</formula>
    </cfRule>
    <cfRule type="expression" dxfId="244" priority="753">
      <formula>AND(L68,I68="",F68&lt;&gt;"v.H.-Satz",G68="")</formula>
    </cfRule>
    <cfRule type="expression" dxfId="243" priority="754">
      <formula>AND(L68,F68="v.H.-Satz")</formula>
    </cfRule>
    <cfRule type="expression" dxfId="242" priority="760">
      <formula>AND(L68,I68="",F68&lt;&gt;"v.H.-Satz",G68="")</formula>
    </cfRule>
  </conditionalFormatting>
  <conditionalFormatting sqref="I70">
    <cfRule type="expression" dxfId="241" priority="781">
      <formula>AND(L70,F70="v.H.-Satz")</formula>
    </cfRule>
    <cfRule type="expression" dxfId="240" priority="746">
      <formula>AND(L70,F70="v.H.-Satz")</formula>
    </cfRule>
    <cfRule type="expression" dxfId="239" priority="780">
      <formula>AND(L70,I70="",F70&lt;&gt;"v.H.-Satz",G70="")</formula>
    </cfRule>
    <cfRule type="expression" dxfId="238" priority="745">
      <formula>AND(L70,I70="",F70&lt;&gt;"v.H.-Satz",G70="")</formula>
    </cfRule>
    <cfRule type="expression" dxfId="237" priority="742">
      <formula>L70=FALSE</formula>
    </cfRule>
    <cfRule type="expression" dxfId="236" priority="733">
      <formula>AND(L70,F70="v.H.-Satz")</formula>
    </cfRule>
    <cfRule type="expression" dxfId="235" priority="732">
      <formula>AND(L70,I70="",F70&lt;&gt;"v.H.-Satz",G70="")</formula>
    </cfRule>
    <cfRule type="expression" dxfId="234" priority="729">
      <formula>L70=FALSE</formula>
    </cfRule>
    <cfRule type="expression" dxfId="233" priority="777">
      <formula>L70=FALSE</formula>
    </cfRule>
  </conditionalFormatting>
  <conditionalFormatting sqref="I72">
    <cfRule type="expression" dxfId="232" priority="725">
      <formula>AND(L72,I72="",F72&lt;&gt;"v.H.-Satz",G72="")</formula>
    </cfRule>
    <cfRule type="expression" dxfId="231" priority="726">
      <formula>AND(L72,F72="v.H.-Satz")</formula>
    </cfRule>
    <cfRule type="expression" dxfId="230" priority="771">
      <formula>L72=FALSE</formula>
    </cfRule>
    <cfRule type="expression" dxfId="229" priority="718">
      <formula>AND(L72,I72="",F72&lt;&gt;"v.H.-Satz",G72="")</formula>
    </cfRule>
    <cfRule type="expression" dxfId="228" priority="719">
      <formula>AND(L72,F72="v.H.-Satz")</formula>
    </cfRule>
    <cfRule type="expression" dxfId="227" priority="740">
      <formula>AND(L72,F72="v.H.-Satz")</formula>
    </cfRule>
    <cfRule type="expression" dxfId="226" priority="739">
      <formula>AND(L72,I72="",F72&lt;&gt;"v.H.-Satz",G72="")</formula>
    </cfRule>
    <cfRule type="expression" dxfId="225" priority="722">
      <formula>L72=FALSE</formula>
    </cfRule>
    <cfRule type="expression" dxfId="224" priority="736">
      <formula>L72=FALSE</formula>
    </cfRule>
    <cfRule type="expression" dxfId="223" priority="774">
      <formula>AND(L72,I72="",F72&lt;&gt;"v.H.-Satz",G72="")</formula>
    </cfRule>
    <cfRule type="expression" dxfId="222" priority="775">
      <formula>AND(L72,F72="v.H.-Satz")</formula>
    </cfRule>
    <cfRule type="expression" dxfId="221" priority="715">
      <formula>L72=FALSE</formula>
    </cfRule>
  </conditionalFormatting>
  <conditionalFormatting sqref="I74">
    <cfRule type="expression" dxfId="220" priority="705">
      <formula>AND(L74,F74="v.H.-Satz")</formula>
    </cfRule>
    <cfRule type="expression" dxfId="219" priority="704">
      <formula>AND(L74,I74="",F74&lt;&gt;"v.H.-Satz",G74="")</formula>
    </cfRule>
    <cfRule type="expression" dxfId="218" priority="765">
      <formula>L74=FALSE</formula>
    </cfRule>
    <cfRule type="expression" dxfId="217" priority="698">
      <formula>AND(L74,F74="v.H.-Satz")</formula>
    </cfRule>
    <cfRule type="expression" dxfId="216" priority="697">
      <formula>AND(L74,I74="",F74&lt;&gt;"v.H.-Satz",G74="")</formula>
    </cfRule>
    <cfRule type="expression" dxfId="215" priority="694">
      <formula>L74=FALSE</formula>
    </cfRule>
    <cfRule type="expression" dxfId="214" priority="768">
      <formula>AND(L74,I74="",F74&lt;&gt;"v.H.-Satz",G74="")</formula>
    </cfRule>
    <cfRule type="expression" dxfId="213" priority="701">
      <formula>L74=FALSE</formula>
    </cfRule>
    <cfRule type="expression" dxfId="212" priority="769">
      <formula>AND(L74,F74="v.H.-Satz")</formula>
    </cfRule>
    <cfRule type="expression" dxfId="211" priority="712">
      <formula>AND(L74,F74="v.H.-Satz")</formula>
    </cfRule>
    <cfRule type="expression" dxfId="210" priority="711">
      <formula>AND(L74,I74="",F74&lt;&gt;"v.H.-Satz",G74="")</formula>
    </cfRule>
    <cfRule type="expression" dxfId="209" priority="708">
      <formula>L74=FALSE</formula>
    </cfRule>
  </conditionalFormatting>
  <conditionalFormatting sqref="I79">
    <cfRule type="expression" dxfId="208" priority="575">
      <formula>L79=FALSE</formula>
    </cfRule>
    <cfRule type="expression" dxfId="207" priority="578">
      <formula>AND(L79,I79="",F79&lt;&gt;"v.H.-Satz",G79="")</formula>
    </cfRule>
    <cfRule type="expression" dxfId="206" priority="579">
      <formula>AND(L79,F79="v.H.-Satz")</formula>
    </cfRule>
    <cfRule type="expression" dxfId="205" priority="563">
      <formula>L79=FALSE</formula>
    </cfRule>
    <cfRule type="expression" dxfId="204" priority="591">
      <formula>AND(L79,I79="",F79&lt;&gt;"v.H.-Satz",G79="")</formula>
    </cfRule>
    <cfRule type="expression" dxfId="203" priority="588">
      <formula>L79=FALSE</formula>
    </cfRule>
    <cfRule type="expression" dxfId="202" priority="566">
      <formula>AND(L79,I79="",F79&lt;&gt;"v.H.-Satz",G79="")</formula>
    </cfRule>
    <cfRule type="expression" dxfId="201" priority="592">
      <formula>AND(L79,F79="v.H.-Satz")</formula>
    </cfRule>
    <cfRule type="expression" dxfId="200" priority="567">
      <formula>AND(L79,F79="v.H.-Satz")</formula>
    </cfRule>
  </conditionalFormatting>
  <conditionalFormatting sqref="I82">
    <cfRule type="expression" dxfId="199" priority="551">
      <formula>L82=FALSE</formula>
    </cfRule>
    <cfRule type="expression" dxfId="198" priority="582">
      <formula>L82=FALSE</formula>
    </cfRule>
    <cfRule type="expression" dxfId="197" priority="560">
      <formula>AND(L82,I82="",F82&lt;&gt;"v.H.-Satz",G82="")</formula>
    </cfRule>
    <cfRule type="expression" dxfId="196" priority="585">
      <formula>AND(L82,I82="",F82&lt;&gt;"v.H.-Satz",G82="")</formula>
    </cfRule>
    <cfRule type="expression" dxfId="195" priority="586">
      <formula>AND(L82,F82="v.H.-Satz")</formula>
    </cfRule>
    <cfRule type="expression" dxfId="194" priority="573">
      <formula>AND(L82,F82="v.H.-Satz")</formula>
    </cfRule>
    <cfRule type="expression" dxfId="193" priority="572">
      <formula>AND(L82,I82="",F82&lt;&gt;"v.H.-Satz",G82="")</formula>
    </cfRule>
    <cfRule type="expression" dxfId="192" priority="569">
      <formula>L82=FALSE</formula>
    </cfRule>
    <cfRule type="expression" dxfId="191" priority="557">
      <formula>L82=FALSE</formula>
    </cfRule>
    <cfRule type="expression" dxfId="190" priority="555">
      <formula>AND(L82,F82="v.H.-Satz")</formula>
    </cfRule>
    <cfRule type="expression" dxfId="189" priority="561">
      <formula>AND(L82,F82="v.H.-Satz")</formula>
    </cfRule>
    <cfRule type="expression" dxfId="188" priority="554">
      <formula>AND(L82,I82="",F82&lt;&gt;"v.H.-Satz",G82="")</formula>
    </cfRule>
  </conditionalFormatting>
  <conditionalFormatting sqref="I85">
    <cfRule type="expression" dxfId="187" priority="658">
      <formula>L85=FALSE</formula>
    </cfRule>
    <cfRule type="expression" dxfId="186" priority="655">
      <formula>AND(L85,F85="v.H.-Satz")</formula>
    </cfRule>
    <cfRule type="expression" dxfId="185" priority="654">
      <formula>AND(L85,I85="",F85&lt;&gt;"v.H.-Satz",G85="")</formula>
    </cfRule>
    <cfRule type="expression" dxfId="184" priority="684">
      <formula>L85=FALSE</formula>
    </cfRule>
    <cfRule type="expression" dxfId="183" priority="662">
      <formula>AND(L85,F85="v.H.-Satz")</formula>
    </cfRule>
    <cfRule type="expression" dxfId="182" priority="651">
      <formula>L85=FALSE</formula>
    </cfRule>
    <cfRule type="expression" dxfId="181" priority="688">
      <formula>AND(L85,F85="v.H.-Satz")</formula>
    </cfRule>
    <cfRule type="expression" dxfId="180" priority="687">
      <formula>AND(L85,I85="",F85&lt;&gt;"v.H.-Satz",G85="")</formula>
    </cfRule>
    <cfRule type="expression" dxfId="179" priority="661">
      <formula>AND(L85,I85="",F85&lt;&gt;"v.H.-Satz",G85="")</formula>
    </cfRule>
  </conditionalFormatting>
  <conditionalFormatting sqref="I88">
    <cfRule type="expression" dxfId="178" priority="634">
      <formula>AND(L88,F88="v.H.-Satz")</formula>
    </cfRule>
    <cfRule type="expression" dxfId="177" priority="630">
      <formula>L88=FALSE</formula>
    </cfRule>
    <cfRule type="expression" dxfId="176" priority="647">
      <formula>AND(L88,F88="v.H.-Satz")</formula>
    </cfRule>
    <cfRule type="expression" dxfId="175" priority="678">
      <formula>L88=FALSE</formula>
    </cfRule>
    <cfRule type="expression" dxfId="174" priority="643">
      <formula>L88=FALSE</formula>
    </cfRule>
    <cfRule type="expression" dxfId="173" priority="681">
      <formula>AND(L88,I88="",F88&lt;&gt;"v.H.-Satz",G88="")</formula>
    </cfRule>
    <cfRule type="expression" dxfId="172" priority="633">
      <formula>AND(L88,I88="",F88&lt;&gt;"v.H.-Satz",G88="")</formula>
    </cfRule>
    <cfRule type="expression" dxfId="171" priority="682">
      <formula>AND(L88,F88="v.H.-Satz")</formula>
    </cfRule>
    <cfRule type="expression" dxfId="170" priority="646">
      <formula>AND(L88,I88="",F88&lt;&gt;"v.H.-Satz",G88="")</formula>
    </cfRule>
  </conditionalFormatting>
  <conditionalFormatting sqref="I91">
    <cfRule type="expression" dxfId="169" priority="676">
      <formula>AND(L91,F91="v.H.-Satz")</formula>
    </cfRule>
    <cfRule type="expression" dxfId="168" priority="641">
      <formula>AND(L91,F91="v.H.-Satz")</formula>
    </cfRule>
    <cfRule type="expression" dxfId="167" priority="640">
      <formula>AND(L91,I91="",F91&lt;&gt;"v.H.-Satz",G91="")</formula>
    </cfRule>
    <cfRule type="expression" dxfId="166" priority="637">
      <formula>L91=FALSE</formula>
    </cfRule>
    <cfRule type="expression" dxfId="165" priority="620">
      <formula>AND(L91,F91="v.H.-Satz")</formula>
    </cfRule>
    <cfRule type="expression" dxfId="164" priority="623">
      <formula>L91=FALSE</formula>
    </cfRule>
    <cfRule type="expression" dxfId="163" priority="626">
      <formula>AND(L91,I91="",F91&lt;&gt;"v.H.-Satz",G91="")</formula>
    </cfRule>
    <cfRule type="expression" dxfId="162" priority="672">
      <formula>L91=FALSE</formula>
    </cfRule>
    <cfRule type="expression" dxfId="161" priority="619">
      <formula>AND(L91,I91="",F91&lt;&gt;"v.H.-Satz",G91="")</formula>
    </cfRule>
    <cfRule type="expression" dxfId="160" priority="627">
      <formula>AND(L91,F91="v.H.-Satz")</formula>
    </cfRule>
    <cfRule type="expression" dxfId="159" priority="616">
      <formula>L91=FALSE</formula>
    </cfRule>
    <cfRule type="expression" dxfId="158" priority="675">
      <formula>AND(L91,I91="",F91&lt;&gt;"v.H.-Satz",G91="")</formula>
    </cfRule>
  </conditionalFormatting>
  <conditionalFormatting sqref="I93">
    <cfRule type="expression" dxfId="157" priority="595">
      <formula>L93=FALSE</formula>
    </cfRule>
    <cfRule type="expression" dxfId="156" priority="599">
      <formula>AND(L93,F93="v.H.-Satz")</formula>
    </cfRule>
    <cfRule type="expression" dxfId="155" priority="670">
      <formula>AND(L93,F93="v.H.-Satz")</formula>
    </cfRule>
    <cfRule type="expression" dxfId="154" priority="666">
      <formula>L93=FALSE</formula>
    </cfRule>
    <cfRule type="expression" dxfId="153" priority="669">
      <formula>AND(L93,I93="",F93&lt;&gt;"v.H.-Satz",G93="")</formula>
    </cfRule>
    <cfRule type="expression" dxfId="152" priority="605">
      <formula>AND(L93,I93="",F93&lt;&gt;"v.H.-Satz",G93="")</formula>
    </cfRule>
    <cfRule type="expression" dxfId="151" priority="609">
      <formula>L93=FALSE</formula>
    </cfRule>
    <cfRule type="expression" dxfId="150" priority="602">
      <formula>L93=FALSE</formula>
    </cfRule>
    <cfRule type="expression" dxfId="149" priority="606">
      <formula>AND(L93,F93="v.H.-Satz")</formula>
    </cfRule>
    <cfRule type="expression" dxfId="148" priority="612">
      <formula>AND(L93,I93="",F93&lt;&gt;"v.H.-Satz",G93="")</formula>
    </cfRule>
    <cfRule type="expression" dxfId="147" priority="598">
      <formula>AND(L93,I93="",F93&lt;&gt;"v.H.-Satz",G93="")</formula>
    </cfRule>
    <cfRule type="expression" dxfId="146" priority="613">
      <formula>AND(L93,F93="v.H.-Satz")</formula>
    </cfRule>
  </conditionalFormatting>
  <dataValidations count="2">
    <dataValidation type="list" allowBlank="1" showInputMessage="1" showErrorMessage="1" sqref="F33 F18 F21 F24 F26 F43 F35 F37 F39 F41 F28 F48 F50 F52 F54 F56 F58 F85 F88 F91 F68 F70 F72 F74 F82 F93 F66 F63 F79 F15" xr:uid="{00000000-0002-0000-0800-000000000000}">
      <formula1>"v.H.-Satz,pauschal"</formula1>
    </dataValidation>
    <dataValidation allowBlank="1" showErrorMessage="1" sqref="D18 D68 E66:E71 D58:E58 E59 D93 D33:E33 D24:E24 D26:E26 D43:E43 E27:E29 E34:E42 D48:E48 D35 D41 D37 D91 D56 D28 D39 E44 E49:E57 E73:E75 D50 D85:E85 D52 D72:E72 D70 D21 E25 D74 D15 D88 D54 E86 E91:E94" xr:uid="{00000000-0002-0000-0800-000001000000}"/>
  </dataValidations>
  <pageMargins left="0.39370078740157483" right="0.19685039370078741" top="0.39370078740157483" bottom="0.47244094488188981" header="0.31496062992125984" footer="0.31496062992125984"/>
  <pageSetup paperSize="9" scale="87" fitToHeight="0" orientation="portrait" r:id="rId1"/>
  <headerFooter scaleWithDoc="0">
    <oddFooter>&amp;L&amp;8©  VHF Bayern - Stand Oktober 2024&amp;R&amp;P</oddFooter>
  </headerFooter>
  <rowBreaks count="2" manualBreakCount="2">
    <brk id="46" max="11" man="1"/>
    <brk id="77"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Kontrollkästchen 2">
              <controlPr defaultSize="0" autoFill="0" autoLine="0" autoPict="0" altText="">
                <anchor moveWithCells="1">
                  <from>
                    <xdr:col>1</xdr:col>
                    <xdr:colOff>0</xdr:colOff>
                    <xdr:row>14</xdr:row>
                    <xdr:rowOff>0</xdr:rowOff>
                  </from>
                  <to>
                    <xdr:col>2</xdr:col>
                    <xdr:colOff>0</xdr:colOff>
                    <xdr:row>15</xdr:row>
                    <xdr:rowOff>0</xdr:rowOff>
                  </to>
                </anchor>
              </controlPr>
            </control>
          </mc:Choice>
        </mc:AlternateContent>
        <mc:AlternateContent xmlns:mc="http://schemas.openxmlformats.org/markup-compatibility/2006">
          <mc:Choice Requires="x14">
            <control shapeId="40963" r:id="rId5" name="Check Box 3">
              <controlPr defaultSize="0" autoFill="0" autoLine="0" autoPict="0" altText="">
                <anchor moveWithCells="1">
                  <from>
                    <xdr:col>1</xdr:col>
                    <xdr:colOff>0</xdr:colOff>
                    <xdr:row>25</xdr:row>
                    <xdr:rowOff>0</xdr:rowOff>
                  </from>
                  <to>
                    <xdr:col>2</xdr:col>
                    <xdr:colOff>0</xdr:colOff>
                    <xdr:row>26</xdr:row>
                    <xdr:rowOff>0</xdr:rowOff>
                  </to>
                </anchor>
              </controlPr>
            </control>
          </mc:Choice>
        </mc:AlternateContent>
        <mc:AlternateContent xmlns:mc="http://schemas.openxmlformats.org/markup-compatibility/2006">
          <mc:Choice Requires="x14">
            <control shapeId="40964" r:id="rId6" name="Check Box 4">
              <controlPr defaultSize="0" autoFill="0" autoLine="0" autoPict="0" altText="">
                <anchor moveWithCells="1">
                  <from>
                    <xdr:col>1</xdr:col>
                    <xdr:colOff>0</xdr:colOff>
                    <xdr:row>38</xdr:row>
                    <xdr:rowOff>0</xdr:rowOff>
                  </from>
                  <to>
                    <xdr:col>2</xdr:col>
                    <xdr:colOff>0</xdr:colOff>
                    <xdr:row>39</xdr:row>
                    <xdr:rowOff>0</xdr:rowOff>
                  </to>
                </anchor>
              </controlPr>
            </control>
          </mc:Choice>
        </mc:AlternateContent>
        <mc:AlternateContent xmlns:mc="http://schemas.openxmlformats.org/markup-compatibility/2006">
          <mc:Choice Requires="x14">
            <control shapeId="40965" r:id="rId7" name="Check Box 5">
              <controlPr defaultSize="0" autoFill="0" autoLine="0" autoPict="0" altText="">
                <anchor moveWithCells="1">
                  <from>
                    <xdr:col>1</xdr:col>
                    <xdr:colOff>0</xdr:colOff>
                    <xdr:row>42</xdr:row>
                    <xdr:rowOff>0</xdr:rowOff>
                  </from>
                  <to>
                    <xdr:col>2</xdr:col>
                    <xdr:colOff>0</xdr:colOff>
                    <xdr:row>43</xdr:row>
                    <xdr:rowOff>0</xdr:rowOff>
                  </to>
                </anchor>
              </controlPr>
            </control>
          </mc:Choice>
        </mc:AlternateContent>
        <mc:AlternateContent xmlns:mc="http://schemas.openxmlformats.org/markup-compatibility/2006">
          <mc:Choice Requires="x14">
            <control shapeId="40966" r:id="rId8" name="Check Box 6">
              <controlPr defaultSize="0" autoFill="0" autoLine="0" autoPict="0" altText="">
                <anchor moveWithCells="1">
                  <from>
                    <xdr:col>1</xdr:col>
                    <xdr:colOff>0</xdr:colOff>
                    <xdr:row>49</xdr:row>
                    <xdr:rowOff>0</xdr:rowOff>
                  </from>
                  <to>
                    <xdr:col>2</xdr:col>
                    <xdr:colOff>0</xdr:colOff>
                    <xdr:row>50</xdr:row>
                    <xdr:rowOff>0</xdr:rowOff>
                  </to>
                </anchor>
              </controlPr>
            </control>
          </mc:Choice>
        </mc:AlternateContent>
        <mc:AlternateContent xmlns:mc="http://schemas.openxmlformats.org/markup-compatibility/2006">
          <mc:Choice Requires="x14">
            <control shapeId="40967" r:id="rId9" name="Check Box 7">
              <controlPr defaultSize="0" autoFill="0" autoLine="0" autoPict="0" altText="">
                <anchor moveWithCells="1">
                  <from>
                    <xdr:col>1</xdr:col>
                    <xdr:colOff>0</xdr:colOff>
                    <xdr:row>51</xdr:row>
                    <xdr:rowOff>0</xdr:rowOff>
                  </from>
                  <to>
                    <xdr:col>2</xdr:col>
                    <xdr:colOff>0</xdr:colOff>
                    <xdr:row>52</xdr:row>
                    <xdr:rowOff>0</xdr:rowOff>
                  </to>
                </anchor>
              </controlPr>
            </control>
          </mc:Choice>
        </mc:AlternateContent>
        <mc:AlternateContent xmlns:mc="http://schemas.openxmlformats.org/markup-compatibility/2006">
          <mc:Choice Requires="x14">
            <control shapeId="40968" r:id="rId10" name="Check Box 8">
              <controlPr defaultSize="0" autoFill="0" autoLine="0" autoPict="0" altText="">
                <anchor moveWithCells="1">
                  <from>
                    <xdr:col>1</xdr:col>
                    <xdr:colOff>0</xdr:colOff>
                    <xdr:row>53</xdr:row>
                    <xdr:rowOff>0</xdr:rowOff>
                  </from>
                  <to>
                    <xdr:col>2</xdr:col>
                    <xdr:colOff>0</xdr:colOff>
                    <xdr:row>54</xdr:row>
                    <xdr:rowOff>0</xdr:rowOff>
                  </to>
                </anchor>
              </controlPr>
            </control>
          </mc:Choice>
        </mc:AlternateContent>
        <mc:AlternateContent xmlns:mc="http://schemas.openxmlformats.org/markup-compatibility/2006">
          <mc:Choice Requires="x14">
            <control shapeId="40969" r:id="rId11" name="Check Box 9">
              <controlPr defaultSize="0" autoFill="0" autoLine="0" autoPict="0" altText="">
                <anchor moveWithCells="1">
                  <from>
                    <xdr:col>1</xdr:col>
                    <xdr:colOff>0</xdr:colOff>
                    <xdr:row>55</xdr:row>
                    <xdr:rowOff>0</xdr:rowOff>
                  </from>
                  <to>
                    <xdr:col>2</xdr:col>
                    <xdr:colOff>0</xdr:colOff>
                    <xdr:row>56</xdr:row>
                    <xdr:rowOff>0</xdr:rowOff>
                  </to>
                </anchor>
              </controlPr>
            </control>
          </mc:Choice>
        </mc:AlternateContent>
        <mc:AlternateContent xmlns:mc="http://schemas.openxmlformats.org/markup-compatibility/2006">
          <mc:Choice Requires="x14">
            <control shapeId="40970" r:id="rId12" name="Check Box 10">
              <controlPr defaultSize="0" autoFill="0" autoLine="0" autoPict="0" altText="">
                <anchor moveWithCells="1">
                  <from>
                    <xdr:col>1</xdr:col>
                    <xdr:colOff>0</xdr:colOff>
                    <xdr:row>57</xdr:row>
                    <xdr:rowOff>0</xdr:rowOff>
                  </from>
                  <to>
                    <xdr:col>2</xdr:col>
                    <xdr:colOff>0</xdr:colOff>
                    <xdr:row>58</xdr:row>
                    <xdr:rowOff>0</xdr:rowOff>
                  </to>
                </anchor>
              </controlPr>
            </control>
          </mc:Choice>
        </mc:AlternateContent>
        <mc:AlternateContent xmlns:mc="http://schemas.openxmlformats.org/markup-compatibility/2006">
          <mc:Choice Requires="x14">
            <control shapeId="40974" r:id="rId13" name="Check Box 14">
              <controlPr defaultSize="0" autoFill="0" autoLine="0" autoPict="0" altText="3 Fahrstreifen">
                <anchor moveWithCells="1">
                  <from>
                    <xdr:col>1</xdr:col>
                    <xdr:colOff>0</xdr:colOff>
                    <xdr:row>78</xdr:row>
                    <xdr:rowOff>0</xdr:rowOff>
                  </from>
                  <to>
                    <xdr:col>2</xdr:col>
                    <xdr:colOff>0</xdr:colOff>
                    <xdr:row>79</xdr:row>
                    <xdr:rowOff>0</xdr:rowOff>
                  </to>
                </anchor>
              </controlPr>
            </control>
          </mc:Choice>
        </mc:AlternateContent>
        <mc:AlternateContent xmlns:mc="http://schemas.openxmlformats.org/markup-compatibility/2006">
          <mc:Choice Requires="x14">
            <control shapeId="40975" r:id="rId14" name="Check Box 15">
              <controlPr defaultSize="0" autoFill="0" autoLine="0" autoPict="0" altText="3 Fahrstreifen">
                <anchor moveWithCells="1">
                  <from>
                    <xdr:col>1</xdr:col>
                    <xdr:colOff>0</xdr:colOff>
                    <xdr:row>81</xdr:row>
                    <xdr:rowOff>0</xdr:rowOff>
                  </from>
                  <to>
                    <xdr:col>2</xdr:col>
                    <xdr:colOff>0</xdr:colOff>
                    <xdr:row>82</xdr:row>
                    <xdr:rowOff>0</xdr:rowOff>
                  </to>
                </anchor>
              </controlPr>
            </control>
          </mc:Choice>
        </mc:AlternateContent>
        <mc:AlternateContent xmlns:mc="http://schemas.openxmlformats.org/markup-compatibility/2006">
          <mc:Choice Requires="x14">
            <control shapeId="40977" r:id="rId15" name="Check Box 17">
              <controlPr defaultSize="0" autoFill="0" autoLine="0" autoPict="0" altText="">
                <anchor moveWithCells="1">
                  <from>
                    <xdr:col>1</xdr:col>
                    <xdr:colOff>0</xdr:colOff>
                    <xdr:row>62</xdr:row>
                    <xdr:rowOff>0</xdr:rowOff>
                  </from>
                  <to>
                    <xdr:col>2</xdr:col>
                    <xdr:colOff>0</xdr:colOff>
                    <xdr:row>63</xdr:row>
                    <xdr:rowOff>0</xdr:rowOff>
                  </to>
                </anchor>
              </controlPr>
            </control>
          </mc:Choice>
        </mc:AlternateContent>
        <mc:AlternateContent xmlns:mc="http://schemas.openxmlformats.org/markup-compatibility/2006">
          <mc:Choice Requires="x14">
            <control shapeId="40985" r:id="rId16" name="Check Box 25">
              <controlPr defaultSize="0" autoFill="0" autoLine="0" autoPict="0" altText="">
                <anchor moveWithCells="1">
                  <from>
                    <xdr:col>1</xdr:col>
                    <xdr:colOff>0</xdr:colOff>
                    <xdr:row>47</xdr:row>
                    <xdr:rowOff>0</xdr:rowOff>
                  </from>
                  <to>
                    <xdr:col>2</xdr:col>
                    <xdr:colOff>0</xdr:colOff>
                    <xdr:row>48</xdr:row>
                    <xdr:rowOff>0</xdr:rowOff>
                  </to>
                </anchor>
              </controlPr>
            </control>
          </mc:Choice>
        </mc:AlternateContent>
        <mc:AlternateContent xmlns:mc="http://schemas.openxmlformats.org/markup-compatibility/2006">
          <mc:Choice Requires="x14">
            <control shapeId="40986" r:id="rId17" name="Check Box 26">
              <controlPr defaultSize="0" autoFill="0" autoLine="0" autoPict="0" altText="">
                <anchor moveWithCells="1">
                  <from>
                    <xdr:col>1</xdr:col>
                    <xdr:colOff>0</xdr:colOff>
                    <xdr:row>34</xdr:row>
                    <xdr:rowOff>0</xdr:rowOff>
                  </from>
                  <to>
                    <xdr:col>2</xdr:col>
                    <xdr:colOff>0</xdr:colOff>
                    <xdr:row>35</xdr:row>
                    <xdr:rowOff>0</xdr:rowOff>
                  </to>
                </anchor>
              </controlPr>
            </control>
          </mc:Choice>
        </mc:AlternateContent>
        <mc:AlternateContent xmlns:mc="http://schemas.openxmlformats.org/markup-compatibility/2006">
          <mc:Choice Requires="x14">
            <control shapeId="40987" r:id="rId18" name="Kontrollkästchen 5">
              <controlPr defaultSize="0" autoFill="0" autoLine="0" autoPict="0" altText="">
                <anchor moveWithCells="1">
                  <from>
                    <xdr:col>1</xdr:col>
                    <xdr:colOff>0</xdr:colOff>
                    <xdr:row>20</xdr:row>
                    <xdr:rowOff>0</xdr:rowOff>
                  </from>
                  <to>
                    <xdr:col>2</xdr:col>
                    <xdr:colOff>0</xdr:colOff>
                    <xdr:row>21</xdr:row>
                    <xdr:rowOff>0</xdr:rowOff>
                  </to>
                </anchor>
              </controlPr>
            </control>
          </mc:Choice>
        </mc:AlternateContent>
        <mc:AlternateContent xmlns:mc="http://schemas.openxmlformats.org/markup-compatibility/2006">
          <mc:Choice Requires="x14">
            <control shapeId="40988" r:id="rId19" name="Check Box 28">
              <controlPr defaultSize="0" autoFill="0" autoLine="0" autoPict="0" altText="">
                <anchor moveWithCells="1">
                  <from>
                    <xdr:col>1</xdr:col>
                    <xdr:colOff>0</xdr:colOff>
                    <xdr:row>17</xdr:row>
                    <xdr:rowOff>0</xdr:rowOff>
                  </from>
                  <to>
                    <xdr:col>2</xdr:col>
                    <xdr:colOff>0</xdr:colOff>
                    <xdr:row>18</xdr:row>
                    <xdr:rowOff>0</xdr:rowOff>
                  </to>
                </anchor>
              </controlPr>
            </control>
          </mc:Choice>
        </mc:AlternateContent>
        <mc:AlternateContent xmlns:mc="http://schemas.openxmlformats.org/markup-compatibility/2006">
          <mc:Choice Requires="x14">
            <control shapeId="40989" r:id="rId20" name="Check Box 29">
              <controlPr defaultSize="0" autoFill="0" autoLine="0" autoPict="0" altText="">
                <anchor moveWithCells="1">
                  <from>
                    <xdr:col>1</xdr:col>
                    <xdr:colOff>0</xdr:colOff>
                    <xdr:row>23</xdr:row>
                    <xdr:rowOff>0</xdr:rowOff>
                  </from>
                  <to>
                    <xdr:col>2</xdr:col>
                    <xdr:colOff>0</xdr:colOff>
                    <xdr:row>24</xdr:row>
                    <xdr:rowOff>0</xdr:rowOff>
                  </to>
                </anchor>
              </controlPr>
            </control>
          </mc:Choice>
        </mc:AlternateContent>
        <mc:AlternateContent xmlns:mc="http://schemas.openxmlformats.org/markup-compatibility/2006">
          <mc:Choice Requires="x14">
            <control shapeId="40990" r:id="rId21" name="Check Box 30">
              <controlPr defaultSize="0" autoFill="0" autoLine="0" autoPict="0" altText="">
                <anchor moveWithCells="1">
                  <from>
                    <xdr:col>1</xdr:col>
                    <xdr:colOff>0</xdr:colOff>
                    <xdr:row>32</xdr:row>
                    <xdr:rowOff>0</xdr:rowOff>
                  </from>
                  <to>
                    <xdr:col>2</xdr:col>
                    <xdr:colOff>0</xdr:colOff>
                    <xdr:row>33</xdr:row>
                    <xdr:rowOff>0</xdr:rowOff>
                  </to>
                </anchor>
              </controlPr>
            </control>
          </mc:Choice>
        </mc:AlternateContent>
        <mc:AlternateContent xmlns:mc="http://schemas.openxmlformats.org/markup-compatibility/2006">
          <mc:Choice Requires="x14">
            <control shapeId="40991" r:id="rId22" name="Check Box 31">
              <controlPr defaultSize="0" autoFill="0" autoLine="0" autoPict="0" altText="">
                <anchor moveWithCells="1">
                  <from>
                    <xdr:col>1</xdr:col>
                    <xdr:colOff>0</xdr:colOff>
                    <xdr:row>36</xdr:row>
                    <xdr:rowOff>0</xdr:rowOff>
                  </from>
                  <to>
                    <xdr:col>2</xdr:col>
                    <xdr:colOff>0</xdr:colOff>
                    <xdr:row>37</xdr:row>
                    <xdr:rowOff>0</xdr:rowOff>
                  </to>
                </anchor>
              </controlPr>
            </control>
          </mc:Choice>
        </mc:AlternateContent>
        <mc:AlternateContent xmlns:mc="http://schemas.openxmlformats.org/markup-compatibility/2006">
          <mc:Choice Requires="x14">
            <control shapeId="40992" r:id="rId23" name="Check Box 32">
              <controlPr defaultSize="0" autoFill="0" autoLine="0" autoPict="0" altText="">
                <anchor moveWithCells="1">
                  <from>
                    <xdr:col>1</xdr:col>
                    <xdr:colOff>0</xdr:colOff>
                    <xdr:row>40</xdr:row>
                    <xdr:rowOff>0</xdr:rowOff>
                  </from>
                  <to>
                    <xdr:col>2</xdr:col>
                    <xdr:colOff>0</xdr:colOff>
                    <xdr:row>41</xdr:row>
                    <xdr:rowOff>0</xdr:rowOff>
                  </to>
                </anchor>
              </controlPr>
            </control>
          </mc:Choice>
        </mc:AlternateContent>
        <mc:AlternateContent xmlns:mc="http://schemas.openxmlformats.org/markup-compatibility/2006">
          <mc:Choice Requires="x14">
            <control shapeId="41002" r:id="rId24" name="Check Box 42">
              <controlPr defaultSize="0" autoFill="0" autoLine="0" autoPict="0" altText="">
                <anchor moveWithCells="1">
                  <from>
                    <xdr:col>1</xdr:col>
                    <xdr:colOff>0</xdr:colOff>
                    <xdr:row>67</xdr:row>
                    <xdr:rowOff>0</xdr:rowOff>
                  </from>
                  <to>
                    <xdr:col>2</xdr:col>
                    <xdr:colOff>0</xdr:colOff>
                    <xdr:row>68</xdr:row>
                    <xdr:rowOff>0</xdr:rowOff>
                  </to>
                </anchor>
              </controlPr>
            </control>
          </mc:Choice>
        </mc:AlternateContent>
        <mc:AlternateContent xmlns:mc="http://schemas.openxmlformats.org/markup-compatibility/2006">
          <mc:Choice Requires="x14">
            <control shapeId="41003" r:id="rId25" name="Check Box 43">
              <controlPr defaultSize="0" autoFill="0" autoLine="0" autoPict="0" altText="">
                <anchor moveWithCells="1">
                  <from>
                    <xdr:col>1</xdr:col>
                    <xdr:colOff>0</xdr:colOff>
                    <xdr:row>69</xdr:row>
                    <xdr:rowOff>0</xdr:rowOff>
                  </from>
                  <to>
                    <xdr:col>2</xdr:col>
                    <xdr:colOff>0</xdr:colOff>
                    <xdr:row>70</xdr:row>
                    <xdr:rowOff>0</xdr:rowOff>
                  </to>
                </anchor>
              </controlPr>
            </control>
          </mc:Choice>
        </mc:AlternateContent>
        <mc:AlternateContent xmlns:mc="http://schemas.openxmlformats.org/markup-compatibility/2006">
          <mc:Choice Requires="x14">
            <control shapeId="41004" r:id="rId26" name="Check Box 44">
              <controlPr defaultSize="0" autoFill="0" autoLine="0" autoPict="0" altText="">
                <anchor moveWithCells="1">
                  <from>
                    <xdr:col>1</xdr:col>
                    <xdr:colOff>0</xdr:colOff>
                    <xdr:row>73</xdr:row>
                    <xdr:rowOff>0</xdr:rowOff>
                  </from>
                  <to>
                    <xdr:col>2</xdr:col>
                    <xdr:colOff>0</xdr:colOff>
                    <xdr:row>74</xdr:row>
                    <xdr:rowOff>0</xdr:rowOff>
                  </to>
                </anchor>
              </controlPr>
            </control>
          </mc:Choice>
        </mc:AlternateContent>
        <mc:AlternateContent xmlns:mc="http://schemas.openxmlformats.org/markup-compatibility/2006">
          <mc:Choice Requires="x14">
            <control shapeId="41005" r:id="rId27" name="Check Box 45">
              <controlPr defaultSize="0" autoFill="0" autoLine="0" autoPict="0" altText="3 Fahrstreifen">
                <anchor moveWithCells="1">
                  <from>
                    <xdr:col>1</xdr:col>
                    <xdr:colOff>0</xdr:colOff>
                    <xdr:row>84</xdr:row>
                    <xdr:rowOff>0</xdr:rowOff>
                  </from>
                  <to>
                    <xdr:col>2</xdr:col>
                    <xdr:colOff>0</xdr:colOff>
                    <xdr:row>85</xdr:row>
                    <xdr:rowOff>0</xdr:rowOff>
                  </to>
                </anchor>
              </controlPr>
            </control>
          </mc:Choice>
        </mc:AlternateContent>
        <mc:AlternateContent xmlns:mc="http://schemas.openxmlformats.org/markup-compatibility/2006">
          <mc:Choice Requires="x14">
            <control shapeId="41006" r:id="rId28" name="Check Box 46">
              <controlPr defaultSize="0" autoFill="0" autoLine="0" autoPict="0" altText="3 Fahrstreifen">
                <anchor moveWithCells="1">
                  <from>
                    <xdr:col>1</xdr:col>
                    <xdr:colOff>0</xdr:colOff>
                    <xdr:row>87</xdr:row>
                    <xdr:rowOff>0</xdr:rowOff>
                  </from>
                  <to>
                    <xdr:col>2</xdr:col>
                    <xdr:colOff>0</xdr:colOff>
                    <xdr:row>88</xdr:row>
                    <xdr:rowOff>0</xdr:rowOff>
                  </to>
                </anchor>
              </controlPr>
            </control>
          </mc:Choice>
        </mc:AlternateContent>
        <mc:AlternateContent xmlns:mc="http://schemas.openxmlformats.org/markup-compatibility/2006">
          <mc:Choice Requires="x14">
            <control shapeId="41007" r:id="rId29" name="Check Box 47">
              <controlPr defaultSize="0" autoFill="0" autoLine="0" autoPict="0" altText="3 Fahrstreifen">
                <anchor moveWithCells="1">
                  <from>
                    <xdr:col>1</xdr:col>
                    <xdr:colOff>0</xdr:colOff>
                    <xdr:row>90</xdr:row>
                    <xdr:rowOff>0</xdr:rowOff>
                  </from>
                  <to>
                    <xdr:col>2</xdr:col>
                    <xdr:colOff>0</xdr:colOff>
                    <xdr:row>91</xdr:row>
                    <xdr:rowOff>0</xdr:rowOff>
                  </to>
                </anchor>
              </controlPr>
            </control>
          </mc:Choice>
        </mc:AlternateContent>
        <mc:AlternateContent xmlns:mc="http://schemas.openxmlformats.org/markup-compatibility/2006">
          <mc:Choice Requires="x14">
            <control shapeId="41008" r:id="rId30" name="Check Box 48">
              <controlPr defaultSize="0" autoFill="0" autoLine="0" autoPict="0" altText="3 Fahrstreifen">
                <anchor moveWithCells="1">
                  <from>
                    <xdr:col>1</xdr:col>
                    <xdr:colOff>0</xdr:colOff>
                    <xdr:row>92</xdr:row>
                    <xdr:rowOff>0</xdr:rowOff>
                  </from>
                  <to>
                    <xdr:col>2</xdr:col>
                    <xdr:colOff>0</xdr:colOff>
                    <xdr:row>93</xdr:row>
                    <xdr:rowOff>9525</xdr:rowOff>
                  </to>
                </anchor>
              </controlPr>
            </control>
          </mc:Choice>
        </mc:AlternateContent>
        <mc:AlternateContent xmlns:mc="http://schemas.openxmlformats.org/markup-compatibility/2006">
          <mc:Choice Requires="x14">
            <control shapeId="41023" r:id="rId31" name="Check Box 63">
              <controlPr defaultSize="0" autoFill="0" autoLine="0" autoPict="0" altText="">
                <anchor moveWithCells="1">
                  <from>
                    <xdr:col>1</xdr:col>
                    <xdr:colOff>0</xdr:colOff>
                    <xdr:row>71</xdr:row>
                    <xdr:rowOff>0</xdr:rowOff>
                  </from>
                  <to>
                    <xdr:col>2</xdr:col>
                    <xdr:colOff>0</xdr:colOff>
                    <xdr:row>72</xdr:row>
                    <xdr:rowOff>0</xdr:rowOff>
                  </to>
                </anchor>
              </controlPr>
            </control>
          </mc:Choice>
        </mc:AlternateContent>
        <mc:AlternateContent xmlns:mc="http://schemas.openxmlformats.org/markup-compatibility/2006">
          <mc:Choice Requires="x14">
            <control shapeId="41034" r:id="rId32" name="Check Box 74">
              <controlPr defaultSize="0" autoFill="0" autoLine="0" autoPict="0" altText="">
                <anchor moveWithCells="1">
                  <from>
                    <xdr:col>1</xdr:col>
                    <xdr:colOff>0</xdr:colOff>
                    <xdr:row>27</xdr:row>
                    <xdr:rowOff>0</xdr:rowOff>
                  </from>
                  <to>
                    <xdr:col>2</xdr:col>
                    <xdr:colOff>0</xdr:colOff>
                    <xdr:row>28</xdr:row>
                    <xdr:rowOff>0</xdr:rowOff>
                  </to>
                </anchor>
              </controlPr>
            </control>
          </mc:Choice>
        </mc:AlternateContent>
        <mc:AlternateContent xmlns:mc="http://schemas.openxmlformats.org/markup-compatibility/2006">
          <mc:Choice Requires="x14">
            <control shapeId="41035" r:id="rId33" name="Check Box 75">
              <controlPr defaultSize="0" autoFill="0" autoLine="0" autoPict="0" altText="">
                <anchor moveWithCells="1">
                  <from>
                    <xdr:col>1</xdr:col>
                    <xdr:colOff>0</xdr:colOff>
                    <xdr:row>65</xdr:row>
                    <xdr:rowOff>0</xdr:rowOff>
                  </from>
                  <to>
                    <xdr:col>2</xdr:col>
                    <xdr:colOff>0</xdr:colOff>
                    <xdr:row>66</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8" id="{616E08F2-3116-4A40-A170-1232FD89C673}">
            <xm:f>NOT(Projektgrundlagen!$I$24)</xm:f>
            <x14:dxf>
              <font>
                <strike/>
                <color theme="0" tint="-0.14996795556505021"/>
              </font>
              <fill>
                <patternFill>
                  <bgColor theme="0"/>
                </patternFill>
              </fill>
            </x14:dxf>
          </x14:cfRule>
          <xm:sqref>B15:E20</xm:sqref>
        </x14:conditionalFormatting>
        <x14:conditionalFormatting xmlns:xm="http://schemas.microsoft.com/office/excel/2006/main">
          <x14:cfRule type="expression" priority="53" id="{48B8EA74-113D-4015-87C5-FDAE1B24291D}">
            <xm:f>NOT(Projektgrundlagen!$I$24)</xm:f>
            <x14:dxf>
              <font>
                <strike/>
                <color theme="0" tint="-0.14996795556505021"/>
              </font>
              <fill>
                <patternFill>
                  <bgColor theme="0"/>
                </patternFill>
              </fill>
            </x14:dxf>
          </x14:cfRule>
          <xm:sqref>B66:E75</xm:sqref>
        </x14:conditionalFormatting>
        <x14:conditionalFormatting xmlns:xm="http://schemas.microsoft.com/office/excel/2006/main">
          <x14:cfRule type="expression" priority="73" id="{917D54BB-AFD1-4AC0-A412-1F08A3E5EE77}">
            <xm:f>NOT(Projektgrundlagen!$I$24)</xm:f>
            <x14:dxf>
              <font>
                <strike/>
                <color theme="0" tint="-0.14996795556505021"/>
              </font>
              <fill>
                <patternFill>
                  <bgColor theme="0"/>
                </patternFill>
              </fill>
            </x14:dxf>
          </x14:cfRule>
          <xm:sqref>B48:F59</xm:sqref>
        </x14:conditionalFormatting>
        <x14:conditionalFormatting xmlns:xm="http://schemas.microsoft.com/office/excel/2006/main">
          <x14:cfRule type="expression" priority="239" id="{1ADBAA62-B1DC-4291-916E-1D17EB66E06A}">
            <xm:f>NOT(Projektgrundlagen!$I$24)</xm:f>
            <x14:dxf>
              <font>
                <strike/>
                <color theme="0" tint="-0.14996795556505021"/>
              </font>
              <fill>
                <patternFill>
                  <bgColor theme="0"/>
                </patternFill>
              </fill>
            </x14:dxf>
          </x14:cfRule>
          <xm:sqref>B63:F63</xm:sqref>
        </x14:conditionalFormatting>
        <x14:conditionalFormatting xmlns:xm="http://schemas.microsoft.com/office/excel/2006/main">
          <x14:cfRule type="expression" priority="24" id="{3C9481D6-546F-4D45-BA48-62072E719F06}">
            <xm:f>NOT(Projektgrundlagen!$I$24)</xm:f>
            <x14:dxf>
              <font>
                <strike/>
                <color theme="0" tint="-0.14996795556505021"/>
              </font>
              <fill>
                <patternFill>
                  <bgColor theme="0"/>
                </patternFill>
              </fill>
            </x14:dxf>
          </x14:cfRule>
          <xm:sqref>B21:J23</xm:sqref>
        </x14:conditionalFormatting>
        <x14:conditionalFormatting xmlns:xm="http://schemas.microsoft.com/office/excel/2006/main">
          <x14:cfRule type="expression" priority="121" id="{7BE7C108-44E8-4383-9DDA-898D2D2DAE46}">
            <xm:f>NOT(Projektgrundlagen!$I$24)</xm:f>
            <x14:dxf>
              <font>
                <strike/>
                <color theme="0" tint="-0.14996795556505021"/>
              </font>
              <fill>
                <patternFill>
                  <bgColor theme="0"/>
                </patternFill>
              </fill>
            </x14:dxf>
          </x14:cfRule>
          <xm:sqref>B28:J29</xm:sqref>
        </x14:conditionalFormatting>
        <x14:conditionalFormatting xmlns:xm="http://schemas.microsoft.com/office/excel/2006/main">
          <x14:cfRule type="expression" priority="97" id="{86F8510F-04B7-43EA-9BD6-8C687244E342}">
            <xm:f>NOT(Projektgrundlagen!$I$24)</xm:f>
            <x14:dxf>
              <font>
                <strike/>
                <color theme="0" tint="-0.14996795556505021"/>
              </font>
              <fill>
                <patternFill>
                  <bgColor theme="0"/>
                </patternFill>
              </fill>
            </x14:dxf>
          </x14:cfRule>
          <xm:sqref>B33:J44</xm:sqref>
        </x14:conditionalFormatting>
        <x14:conditionalFormatting xmlns:xm="http://schemas.microsoft.com/office/excel/2006/main">
          <x14:cfRule type="expression" priority="20" id="{28C90A60-6205-4850-A80D-12F8A20C4C38}">
            <xm:f>NOT(Projektgrundlagen!$I$24)</xm:f>
            <x14:dxf>
              <font>
                <strike/>
                <color theme="0" tint="-0.14996795556505021"/>
              </font>
              <fill>
                <patternFill>
                  <bgColor theme="0"/>
                </patternFill>
              </fill>
            </x14:dxf>
          </x14:cfRule>
          <xm:sqref>B64:J65</xm:sqref>
        </x14:conditionalFormatting>
        <x14:conditionalFormatting xmlns:xm="http://schemas.microsoft.com/office/excel/2006/main">
          <x14:cfRule type="expression" priority="1" id="{2BC14CBF-2A81-4FF8-8C33-9FD41E18B579}">
            <xm:f>NOT(Projektgrundlagen!$I$24)</xm:f>
            <x14:dxf>
              <font>
                <strike/>
                <color theme="0" tint="-0.14996795556505021"/>
              </font>
              <fill>
                <patternFill>
                  <bgColor theme="0"/>
                </patternFill>
              </fill>
            </x14:dxf>
          </x14:cfRule>
          <xm:sqref>B79:J94</xm:sqref>
        </x14:conditionalFormatting>
        <x14:conditionalFormatting xmlns:xm="http://schemas.microsoft.com/office/excel/2006/main">
          <x14:cfRule type="expression" priority="235" id="{4A9DDE28-3514-4F07-A7D0-FACB821E218B}">
            <xm:f>NOT(Projektgrundlagen!$I$24)</xm:f>
            <x14:dxf>
              <font>
                <strike/>
                <color theme="0" tint="-0.14996795556505021"/>
              </font>
              <fill>
                <patternFill>
                  <bgColor theme="0"/>
                </patternFill>
              </fill>
            </x14:dxf>
          </x14:cfRule>
          <xm:sqref>F66</xm:sqref>
        </x14:conditionalFormatting>
        <x14:conditionalFormatting xmlns:xm="http://schemas.microsoft.com/office/excel/2006/main">
          <x14:cfRule type="expression" priority="390" id="{671E2B1F-D858-44A3-8357-65169AC9AF0C}">
            <xm:f>NOT(Projektgrundlagen!$I$24)</xm:f>
            <x14:dxf>
              <font>
                <strike/>
                <color theme="0" tint="-0.14996795556505021"/>
              </font>
              <fill>
                <patternFill>
                  <bgColor theme="0"/>
                </patternFill>
              </fill>
            </x14:dxf>
          </x14:cfRule>
          <xm:sqref>F15:J15 G48:J59 B24:J27</xm:sqref>
        </x14:conditionalFormatting>
        <x14:conditionalFormatting xmlns:xm="http://schemas.microsoft.com/office/excel/2006/main">
          <x14:cfRule type="expression" priority="31" id="{3E3601BC-5B7F-4FAE-931E-465D4D79AF12}">
            <xm:f>NOT(Projektgrundlagen!$I$24)</xm:f>
            <x14:dxf>
              <font>
                <strike/>
                <color theme="0" tint="-0.14996795556505021"/>
              </font>
              <fill>
                <patternFill>
                  <bgColor theme="0"/>
                </patternFill>
              </fill>
            </x14:dxf>
          </x14:cfRule>
          <xm:sqref>F16:J20</xm:sqref>
        </x14:conditionalFormatting>
        <x14:conditionalFormatting xmlns:xm="http://schemas.microsoft.com/office/excel/2006/main">
          <x14:cfRule type="expression" priority="211" id="{094F8F72-D1D6-40EB-BEE8-DC34C142AA4F}">
            <xm:f>NOT(Projektgrundlagen!$I$24)</xm:f>
            <x14:dxf>
              <font>
                <strike/>
                <color theme="0" tint="-0.14996795556505021"/>
              </font>
              <fill>
                <patternFill>
                  <bgColor theme="0"/>
                </patternFill>
              </fill>
            </x14:dxf>
          </x14:cfRule>
          <xm:sqref>F67:J75</xm:sqref>
        </x14:conditionalFormatting>
        <x14:conditionalFormatting xmlns:xm="http://schemas.microsoft.com/office/excel/2006/main">
          <x14:cfRule type="expression" priority="540" id="{30106D88-EBF2-42BC-9FB9-63B5EB64E72C}">
            <xm:f>NOT(Projektgrundlagen!$I$24)</xm:f>
            <x14:dxf>
              <font>
                <strike/>
                <color theme="0" tint="-0.14996795556505021"/>
              </font>
              <fill>
                <patternFill>
                  <bgColor theme="0"/>
                </patternFill>
              </fill>
            </x14:dxf>
          </x14:cfRule>
          <xm:sqref>G63:I63</xm:sqref>
        </x14:conditionalFormatting>
        <x14:conditionalFormatting xmlns:xm="http://schemas.microsoft.com/office/excel/2006/main">
          <x14:cfRule type="expression" priority="486" id="{8D038118-95D1-4E75-A7D5-902C63091AD2}">
            <xm:f>NOT(Projektgrundlagen!$I$24)</xm:f>
            <x14:dxf>
              <font>
                <strike/>
                <color theme="0" tint="-0.14996795556505021"/>
              </font>
              <fill>
                <patternFill>
                  <bgColor theme="0"/>
                </patternFill>
              </fill>
            </x14:dxf>
          </x14:cfRule>
          <xm:sqref>G66:I66</xm:sqref>
        </x14:conditionalFormatting>
        <x14:conditionalFormatting xmlns:xm="http://schemas.microsoft.com/office/excel/2006/main">
          <x14:cfRule type="expression" priority="183" id="{5E282FC9-1989-4856-B1F7-FE73298D5F2A}">
            <xm:f>NOT(Projektgrundlagen!$I$24)</xm:f>
            <x14:dxf>
              <font>
                <strike/>
                <color theme="0" tint="-0.14996795556505021"/>
              </font>
              <fill>
                <patternFill>
                  <bgColor theme="0"/>
                </patternFill>
              </fill>
            </x14:dxf>
          </x14:cfRule>
          <xm:sqref>J63</xm:sqref>
        </x14:conditionalFormatting>
        <x14:conditionalFormatting xmlns:xm="http://schemas.microsoft.com/office/excel/2006/main">
          <x14:cfRule type="expression" priority="186" id="{33C1C383-7D1D-4CBA-84DF-27A20A8A4588}">
            <xm:f>NOT(Projektgrundlagen!$I$24)</xm:f>
            <x14:dxf>
              <font>
                <strike/>
                <color theme="0" tint="-0.14996795556505021"/>
              </font>
              <fill>
                <patternFill>
                  <bgColor theme="0"/>
                </patternFill>
              </fill>
            </x14:dxf>
          </x14:cfRule>
          <xm:sqref>J66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35</vt:i4>
      </vt:variant>
    </vt:vector>
  </HeadingPairs>
  <TitlesOfParts>
    <vt:vector size="48" baseType="lpstr">
      <vt:lpstr>Projektgrundlagen</vt:lpstr>
      <vt:lpstr>A anrechb Kosten</vt:lpstr>
      <vt:lpstr>B HZone</vt:lpstr>
      <vt:lpstr>StB-C1 Grundlstg</vt:lpstr>
      <vt:lpstr>HB-C1 Grundlstg Land</vt:lpstr>
      <vt:lpstr>HB-C2 Grundlstg Bund</vt:lpstr>
      <vt:lpstr>StB-D1 Besondere Lstg</vt:lpstr>
      <vt:lpstr>HB-D1 Besondere Lstg Land</vt:lpstr>
      <vt:lpstr>HB-D2 Besondere Lstg Bund</vt:lpstr>
      <vt:lpstr>E Honorarberechnung</vt:lpstr>
      <vt:lpstr>F Honorarübersicht</vt:lpstr>
      <vt:lpstr>G Honorarabrechnung</vt:lpstr>
      <vt:lpstr>H §40 HOAI_RifT-Tabelle</vt:lpstr>
      <vt:lpstr>an_summe_angebot</vt:lpstr>
      <vt:lpstr>'A anrechb Kosten'!Druckbereich</vt:lpstr>
      <vt:lpstr>'B HZone'!Druckbereich</vt:lpstr>
      <vt:lpstr>'E Honorarberechnung'!Druckbereich</vt:lpstr>
      <vt:lpstr>'F Honorarübersicht'!Druckbereich</vt:lpstr>
      <vt:lpstr>'G Honorarabrechnung'!Druckbereich</vt:lpstr>
      <vt:lpstr>'H §40 HOAI_RifT-Tabelle'!Druckbereich</vt:lpstr>
      <vt:lpstr>'HB-C1 Grundlstg Land'!Druckbereich</vt:lpstr>
      <vt:lpstr>'HB-C2 Grundlstg Bund'!Druckbereich</vt:lpstr>
      <vt:lpstr>'HB-D1 Besondere Lstg Land'!Druckbereich</vt:lpstr>
      <vt:lpstr>'HB-D2 Besondere Lstg Bund'!Druckbereich</vt:lpstr>
      <vt:lpstr>Projektgrundlagen!Druckbereich</vt:lpstr>
      <vt:lpstr>'StB-C1 Grundlstg'!Druckbereich</vt:lpstr>
      <vt:lpstr>'StB-D1 Besondere Lstg'!Druckbereich</vt:lpstr>
      <vt:lpstr>'E Honorarberechnung'!Drucktitel</vt:lpstr>
      <vt:lpstr>'F Honorarübersicht'!Drucktitel</vt:lpstr>
      <vt:lpstr>'G Honorarabrechnung'!Drucktitel</vt:lpstr>
      <vt:lpstr>'HB-C1 Grundlstg Land'!Drucktitel</vt:lpstr>
      <vt:lpstr>'HB-C2 Grundlstg Bund'!Drucktitel</vt:lpstr>
      <vt:lpstr>'HB-D1 Besondere Lstg Land'!Drucktitel</vt:lpstr>
      <vt:lpstr>'HB-D2 Besondere Lstg Bund'!Drucktitel</vt:lpstr>
      <vt:lpstr>'StB-C1 Grundlstg'!Drucktitel</vt:lpstr>
      <vt:lpstr>'StB-D1 Besondere Lstg'!Drucktitel</vt:lpstr>
      <vt:lpstr>Link_A_anrKosten</vt:lpstr>
      <vt:lpstr>Link_B_HonorarZ</vt:lpstr>
      <vt:lpstr>Link_E_Honorar</vt:lpstr>
      <vt:lpstr>Link_F_Uebersicht</vt:lpstr>
      <vt:lpstr>Link_G_Abrechnung</vt:lpstr>
      <vt:lpstr>Link_H_HOAI</vt:lpstr>
      <vt:lpstr>Link_HBC1_Grundlstg</vt:lpstr>
      <vt:lpstr>Link_HBC2_Grundlstg</vt:lpstr>
      <vt:lpstr>Link_HBD1_BesLstg</vt:lpstr>
      <vt:lpstr>Link_HBD2_BesLstg</vt:lpstr>
      <vt:lpstr>Link_StBC1_Grundlstg</vt:lpstr>
      <vt:lpstr>Link_StBD1_BesLstg</vt:lpstr>
    </vt:vector>
  </TitlesOfParts>
  <Company>Staatsbauverwaltung Bayern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Referat-23@stmb.bayern.de</dc:creator>
  <cp:lastModifiedBy>Herzig, Julia (StBA Landshut)</cp:lastModifiedBy>
  <cp:lastPrinted>2024-12-10T11:38:29Z</cp:lastPrinted>
  <dcterms:created xsi:type="dcterms:W3CDTF">2015-04-17T04:22:38Z</dcterms:created>
  <dcterms:modified xsi:type="dcterms:W3CDTF">2026-02-24T15:14:46Z</dcterms:modified>
</cp:coreProperties>
</file>