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defaultThemeVersion="124226"/>
  <mc:AlternateContent xmlns:mc="http://schemas.openxmlformats.org/markup-compatibility/2006">
    <mc:Choice Requires="x15">
      <x15ac:absPath xmlns:x15ac="http://schemas.microsoft.com/office/spreadsheetml/2010/11/ac" url="https://hpanet.sharepoint.com/sites/WaterfrontITAusschreibungen/Freigegebene Dokumente/Allgemein/01 - Managed Printservices/03 - Final Documents/02 - Vergabe/"/>
    </mc:Choice>
  </mc:AlternateContent>
  <xr:revisionPtr revIDLastSave="1548" documentId="8_{64546DBC-FDC1-4EF2-999B-1BBCF38F242F}" xr6:coauthVersionLast="47" xr6:coauthVersionMax="47" xr10:uidLastSave="{79BBD0CA-CEF3-40EC-8B3F-F3B7F78116D3}"/>
  <bookViews>
    <workbookView xWindow="-120" yWindow="-120" windowWidth="25440" windowHeight="15270" firstSheet="1" activeTab="5" xr2:uid="{00000000-000D-0000-FFFF-FFFF00000000}"/>
  </bookViews>
  <sheets>
    <sheet name="Titelseite" sheetId="8" r:id="rId1"/>
    <sheet name="Ausfüllhinweise" sheetId="10" r:id="rId2"/>
    <sheet name="Übersicht InfrastrukturUpdate" sheetId="18" r:id="rId3"/>
    <sheet name="Übersicht MFG A4" sheetId="11" r:id="rId4"/>
    <sheet name="Übersicht MFG A3" sheetId="19" r:id="rId5"/>
    <sheet name="Übersicht Plotter A0" sheetId="20" r:id="rId6"/>
  </sheets>
  <definedNames>
    <definedName name="_xlnm.Print_Area" localSheetId="1">Ausfüllhinweise!$A$1:$A$31</definedName>
    <definedName name="_xlnm.Print_Area" localSheetId="0">Titelseite!$A$1:$E$48</definedName>
    <definedName name="_xlnm.Print_Area" localSheetId="4">'Übersicht MFG A3'!$A$1:$H$55</definedName>
    <definedName name="_xlnm.Print_Area" localSheetId="3">'Übersicht MFG A4'!$A$1:$H$58</definedName>
    <definedName name="_xlnm.Print_Area" localSheetId="5">'Übersicht Plotter A0'!$A$1:$H$55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20" l="1"/>
  <c r="F12" i="11"/>
  <c r="E10" i="11"/>
  <c r="G17" i="19"/>
  <c r="F36" i="20"/>
  <c r="F36" i="19"/>
  <c r="F21" i="19"/>
  <c r="B33" i="11"/>
  <c r="B55" i="20" l="1"/>
  <c r="B54" i="20"/>
  <c r="C52" i="20"/>
  <c r="C53" i="20" s="1"/>
  <c r="G54" i="20" s="1"/>
  <c r="H55" i="20" s="1"/>
  <c r="B47" i="20"/>
  <c r="F45" i="20"/>
  <c r="C45" i="20"/>
  <c r="F44" i="20"/>
  <c r="C44" i="20"/>
  <c r="F43" i="20"/>
  <c r="C43" i="20"/>
  <c r="F42" i="20"/>
  <c r="C42" i="20"/>
  <c r="F41" i="20"/>
  <c r="F46" i="20" s="1"/>
  <c r="C41" i="20"/>
  <c r="B39" i="20"/>
  <c r="E38" i="20"/>
  <c r="F39" i="20" s="1"/>
  <c r="G47" i="20"/>
  <c r="B36" i="20"/>
  <c r="E35" i="20"/>
  <c r="B32" i="20"/>
  <c r="B31" i="20"/>
  <c r="F30" i="20"/>
  <c r="C30" i="20"/>
  <c r="F29" i="20"/>
  <c r="C29" i="20"/>
  <c r="F28" i="20"/>
  <c r="C28" i="20"/>
  <c r="F27" i="20"/>
  <c r="C27" i="20"/>
  <c r="F26" i="20"/>
  <c r="F31" i="20" s="1"/>
  <c r="C26" i="20"/>
  <c r="B24" i="20"/>
  <c r="E23" i="20"/>
  <c r="F24" i="20" s="1"/>
  <c r="B21" i="20"/>
  <c r="E20" i="20"/>
  <c r="F21" i="20" s="1"/>
  <c r="G32" i="20" s="1"/>
  <c r="B17" i="20"/>
  <c r="B16" i="20"/>
  <c r="F15" i="20"/>
  <c r="F14" i="20"/>
  <c r="G17" i="20" s="1"/>
  <c r="F13" i="20"/>
  <c r="F12" i="20"/>
  <c r="F11" i="20"/>
  <c r="F16" i="20" s="1"/>
  <c r="E9" i="20"/>
  <c r="B7" i="20"/>
  <c r="E6" i="20"/>
  <c r="F7" i="20" s="1"/>
  <c r="A1" i="20"/>
  <c r="B55" i="19"/>
  <c r="B54" i="19"/>
  <c r="C52" i="19"/>
  <c r="C53" i="19" s="1"/>
  <c r="G54" i="19" s="1"/>
  <c r="H55" i="19" s="1"/>
  <c r="B47" i="19"/>
  <c r="B46" i="19"/>
  <c r="F45" i="19"/>
  <c r="C45" i="19"/>
  <c r="F44" i="19"/>
  <c r="C44" i="19"/>
  <c r="F43" i="19"/>
  <c r="C43" i="19"/>
  <c r="F42" i="19"/>
  <c r="C42" i="19"/>
  <c r="F41" i="19"/>
  <c r="F46" i="19" s="1"/>
  <c r="B39" i="19"/>
  <c r="E38" i="19"/>
  <c r="F39" i="19" s="1"/>
  <c r="G47" i="19"/>
  <c r="B36" i="19"/>
  <c r="E35" i="19"/>
  <c r="B32" i="19"/>
  <c r="B31" i="19"/>
  <c r="F30" i="19"/>
  <c r="C30" i="19"/>
  <c r="F29" i="19"/>
  <c r="C29" i="19"/>
  <c r="F28" i="19"/>
  <c r="C28" i="19"/>
  <c r="F27" i="19"/>
  <c r="C27" i="19"/>
  <c r="F26" i="19"/>
  <c r="F31" i="19" s="1"/>
  <c r="B24" i="19"/>
  <c r="E23" i="19"/>
  <c r="F24" i="19" s="1"/>
  <c r="G32" i="19"/>
  <c r="B21" i="19"/>
  <c r="E20" i="19"/>
  <c r="B17" i="19"/>
  <c r="B16" i="19"/>
  <c r="F15" i="19"/>
  <c r="F14" i="19"/>
  <c r="F13" i="19"/>
  <c r="F12" i="19"/>
  <c r="F11" i="19"/>
  <c r="F16" i="19" s="1"/>
  <c r="C11" i="19"/>
  <c r="C41" i="19" s="1"/>
  <c r="E9" i="19"/>
  <c r="B7" i="19"/>
  <c r="E6" i="19"/>
  <c r="F7" i="19" s="1"/>
  <c r="A1" i="19"/>
  <c r="C55" i="11"/>
  <c r="F48" i="11"/>
  <c r="F47" i="11"/>
  <c r="F46" i="11"/>
  <c r="F45" i="11"/>
  <c r="F44" i="11"/>
  <c r="F32" i="11"/>
  <c r="F31" i="11"/>
  <c r="F30" i="11"/>
  <c r="F29" i="11"/>
  <c r="F28" i="11"/>
  <c r="F33" i="11" s="1"/>
  <c r="F16" i="11"/>
  <c r="F15" i="11"/>
  <c r="G18" i="11" s="1"/>
  <c r="F14" i="11"/>
  <c r="F13" i="11"/>
  <c r="C12" i="11"/>
  <c r="C48" i="11"/>
  <c r="A1" i="18"/>
  <c r="D3" i="18"/>
  <c r="E4" i="18" s="1"/>
  <c r="F17" i="11" l="1"/>
  <c r="C26" i="19"/>
  <c r="F49" i="11"/>
  <c r="E5" i="18"/>
  <c r="E6" i="18" s="1"/>
  <c r="E9" i="18" l="1"/>
  <c r="E8" i="18"/>
  <c r="C47" i="11"/>
  <c r="C46" i="11"/>
  <c r="C45" i="11"/>
  <c r="C44" i="11"/>
  <c r="C28" i="11"/>
  <c r="E7" i="11"/>
  <c r="F8" i="11" s="1"/>
  <c r="B58" i="11" l="1"/>
  <c r="B50" i="11"/>
  <c r="C56" i="11"/>
  <c r="G57" i="11" s="1"/>
  <c r="B57" i="11"/>
  <c r="B49" i="11"/>
  <c r="B42" i="11"/>
  <c r="E41" i="11"/>
  <c r="F42" i="11" s="1"/>
  <c r="B39" i="11"/>
  <c r="E38" i="11"/>
  <c r="F39" i="11" s="1"/>
  <c r="E37" i="11"/>
  <c r="E25" i="11"/>
  <c r="F26" i="11" s="1"/>
  <c r="E22" i="11"/>
  <c r="F23" i="11" s="1"/>
  <c r="B34" i="11"/>
  <c r="B18" i="11"/>
  <c r="B26" i="11"/>
  <c r="C32" i="11"/>
  <c r="C31" i="11"/>
  <c r="C30" i="11"/>
  <c r="C29" i="11"/>
  <c r="E21" i="11"/>
  <c r="E6" i="11"/>
  <c r="B23" i="11"/>
  <c r="B17" i="11"/>
  <c r="B8" i="11"/>
  <c r="A1" i="11"/>
  <c r="G50" i="11" l="1"/>
  <c r="H58" i="11"/>
  <c r="G3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tc={79232397-AEDF-44A9-932A-1D220455ACC6}</author>
  </authors>
  <commentList>
    <comment ref="A11" authorId="0" shapeId="0" xr:uid="{79232397-AEDF-44A9-932A-1D220455ACC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Zeitraum von 5 Jahren?
Antwort:
    Korrigiert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tc={5C2DC433-B00A-4AE6-949C-A4010B5F0D3F}</author>
  </authors>
  <commentList>
    <comment ref="G18" authorId="0" shapeId="0" xr:uid="{5C2DC433-B00A-4AE6-949C-A4010B5F0D3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Formel ist fehlerhaft
Antwort:
    Korrigiert</t>
      </text>
    </comment>
  </commentList>
</comments>
</file>

<file path=xl/sharedStrings.xml><?xml version="1.0" encoding="utf-8"?>
<sst xmlns="http://schemas.openxmlformats.org/spreadsheetml/2006/main" count="243" uniqueCount="68">
  <si>
    <t xml:space="preserve">Vergabe Nr.: </t>
  </si>
  <si>
    <t>IT-2097-25-O-EU</t>
  </si>
  <si>
    <t>Vergabeverfahren:</t>
  </si>
  <si>
    <t>IT-Arbeitsplatzausstattung</t>
  </si>
  <si>
    <t>Leistungsverzeichnis</t>
  </si>
  <si>
    <t>Vergabestelle:</t>
  </si>
  <si>
    <t>HPA - Hamburg Port Authority AöR</t>
  </si>
  <si>
    <t>Zentraler Einkauf</t>
  </si>
  <si>
    <t>20457 Hamburg</t>
  </si>
  <si>
    <t>Ausfüllhinweise für das Preisblatt (.xlsx-Format)</t>
  </si>
  <si>
    <r>
      <rPr>
        <b/>
        <sz val="11"/>
        <color theme="1"/>
        <rFont val="Calibri"/>
        <family val="2"/>
        <scheme val="minor"/>
      </rPr>
      <t>Legende für das Arbeitsblatt "Übersicht":</t>
    </r>
    <r>
      <rPr>
        <sz val="11"/>
        <color theme="1"/>
        <rFont val="Calibri"/>
        <family val="2"/>
        <scheme val="minor"/>
      </rPr>
      <t xml:space="preserve">
lfd. Nr. 4 bzw. 62: Geben Sie bitte die "Monatliche Pauschale je Gerät" für ein "Multifunktionsgerät" je Geräteklasse an.
lfd. Nr. 5: Geben Sie bitte die "Monatliche Pauschale je Gerät" für eine "Weitere Papierzufuhr" für ein Multifunktionsgerät DIN A4 an.
lfd. Nr. 7 bzw. 64: Geben Sie bitte die "Monatliche Pauschale je Gerät" für die "Servicepauschale (Vertragslaufzeit) ab Abnahme für 60 Monate" für ein Druckgerät je
Geräteklasse an.
lfd. Nr. 9 bis 13 bzw. 66 bis 71: Geben Sie bitte die "Reichweite des Verbrauchsmateriales" sowie den "Einzelpreis des Verbrauchsmateriales" je Geräteklasse an.
Für die jeweiligen Vertragsverlängerungen (Option) gehen Sie bitte identisch vor!
lfd. Nr. 53 bzw. 111: Geben Sie bitte den "Typischen Stromverbrauch pro Woche" für ein Druckgerät je Geräteklasse an.</t>
    </r>
  </si>
  <si>
    <t>Lfd.-Nr.</t>
  </si>
  <si>
    <t>Multifunktionsgerät DIN A4</t>
  </si>
  <si>
    <t>Vertragslaufzeit ab Abnahme für 48 Monate</t>
  </si>
  <si>
    <t>Druckgerätepauschale (Vertragslaufzeit)
ab Abnahme für 48 Monate</t>
  </si>
  <si>
    <t>Monatliche Pauschale
je Gerät</t>
  </si>
  <si>
    <t>Zeitdauer</t>
  </si>
  <si>
    <t>Einzelpreis</t>
  </si>
  <si>
    <t>Druckgerät gemäß KG 4 der Leistungsbeschreibung</t>
  </si>
  <si>
    <t>OPTION: Weitere Papierzufuhr gemäß K 4.10 der Leistungsbeschreibung</t>
  </si>
  <si>
    <t>Servicepauschale (Vertragslaufzeit)
ab Abnahme für 48 Monate</t>
  </si>
  <si>
    <t>Verbrauchsmaterial (Vertragslaufzeit)
gemäß Ziffer 2.21 der Leistungsbeschreibung</t>
  </si>
  <si>
    <t>Voraussichtliche
Ausdrucke</t>
  </si>
  <si>
    <t>Reichweite des
Verbrauchsmateriales</t>
  </si>
  <si>
    <t>Einzelpreis des
Verbrauchsmateriales</t>
  </si>
  <si>
    <t>Tonerkartusche - Schwarz</t>
  </si>
  <si>
    <t>Tonerkartusche - Cyan</t>
  </si>
  <si>
    <t>Tonerkartusche - Gelb</t>
  </si>
  <si>
    <t>Tonerkartusche - Magenta</t>
  </si>
  <si>
    <t>Resttonerbehälter</t>
  </si>
  <si>
    <t>OPTION: Erste Vertragsverlängerung nach Ablauf der Pauschalen (Vertragslaufzeit) für 24 Monate</t>
  </si>
  <si>
    <t>OPTION: Druckgerätepauschale (erste Vertragsverlängerung)
nach Ablauf der Druckgerätpauschale (Vertragslaufzeit) für 24 Monate</t>
  </si>
  <si>
    <t>Servicepauschale (Vertragslaufzeit)
ab Abnahme für 24 Monate</t>
  </si>
  <si>
    <t>IMAC/R, Lieferleistung, Service und Support, Instandsetzungsleistung, Instandhaltungsleistung inklusive Material sowie Vernichten von Datenträger gemäß den Ziffer 2.21  der Leistungsbeschreibung</t>
  </si>
  <si>
    <t>OPTION: Zweite Vertragsverlängerung nach Ablauf der Pauschalen (Vertragslaufzeit) für 24 Monate</t>
  </si>
  <si>
    <t>OPTION: Druckgerätepauschale ( Zweite Vertragsverlängerung)
nach Ablauf der Druckgerätpauschale (Vertragslaufzeit) für 24 Monate</t>
  </si>
  <si>
    <t>Stromkosten je Druckgerät für 96 Monate</t>
  </si>
  <si>
    <t>Nutzungsdauer [Jahr]</t>
  </si>
  <si>
    <t>Strompreis [Euro/kWh]</t>
  </si>
  <si>
    <t>Strombedarf je Jahr [kWh/Jahr]</t>
  </si>
  <si>
    <t>Stromkosten gesamt [€]</t>
  </si>
  <si>
    <t>Multifunktionsgerät DIN A3</t>
  </si>
  <si>
    <t>Druckgerät gemäß KG 5 der Leistungsbeschreibung</t>
  </si>
  <si>
    <t>Hochleistungsplotter A0</t>
  </si>
  <si>
    <t>Druckgerät gemäß KG 6 der Leistungsbeschreibung</t>
  </si>
  <si>
    <t>Voraussichtliche
Ausdrucke [Meter]</t>
  </si>
  <si>
    <t>Pigmenttintenbehälter Mattschwarz</t>
  </si>
  <si>
    <t>Pigmenttintenbehälter Schwarz</t>
  </si>
  <si>
    <t>Pigmenttintenbehälter Cyan</t>
  </si>
  <si>
    <t>Pigmenttintenbehälter Gelb</t>
  </si>
  <si>
    <t>Pigmenttintenbehälter Magenta</t>
  </si>
  <si>
    <t>Fachliche und technische Koordination der Aktualisierung der Druckumgebung (gemäß Ziffer 2.8 der Leistungsbeschreibung)</t>
  </si>
  <si>
    <t>Tagessatz pro PT/
inkl. Reisekostenpauschale pro Tag</t>
  </si>
  <si>
    <t>Voraussichtlicher Umfang</t>
  </si>
  <si>
    <t>Angebotspreis</t>
  </si>
  <si>
    <t>Projektmanager und Stellverteter</t>
  </si>
  <si>
    <t>Gesamtangebotspreis (netto):</t>
  </si>
  <si>
    <t>+ Umsatzsteuer - 19 %:</t>
  </si>
  <si>
    <t>= Gesamtangebotspreis (brutto):</t>
  </si>
  <si>
    <t>- Nachlass (ohne Bedingungen) in %</t>
  </si>
  <si>
    <t>= Wertungspreis abzgl. Nachlass:</t>
  </si>
  <si>
    <t>IMAC/R, Lieferleistung, Service und Support, Instandsetzungsleistung, Instandhaltungsleistung inklusive Material sowie Vernichten von Datenträger gemäß den Ziffer 2.10 der Leistungsbeschreibung</t>
  </si>
  <si>
    <t>Preis</t>
  </si>
  <si>
    <t>"Typischen Stromverbrauch pro Woche" - TSV (kWh/Woche) gemäß K 3.2 ff.</t>
  </si>
  <si>
    <t>IMAC/R, Lieferleistung, Service und Support, Instandsetzungsleistung, Instandhaltungsleistung inklusive Material sowie Vernichten von Datenträger gemäß den Ziffer 2.10 ff. &amp; 2.11 ff.  der Leistungsbeschreibung</t>
  </si>
  <si>
    <t>Verbrauchsmaterial (Vertragslaufzeit)
gemäß Ziffer 2 ff. der Leistungsbeschreibung</t>
  </si>
  <si>
    <t>Füllen Sie bitte zwingend die im Arbeitsblatt "Übersicht" orange hinterlegten Zellen mit nichtnegativen reellen Zahlen aus.
Die Struktur und der Inhalt des Preisblattes beruhen auf den Erläuterungen zu den geforderten Leistungen in der Leistungsbeschreibung. Alle durch den Bieter eingetragenen Preise müssen nachvollziehbar sein und sind derart zu kalkulieren, dass in diesen sämtliche in der Leistungsbeschreibung geforderten Mindestanforderungen erfüllt werden. Zusätzlich zu berücksichtigen sind alle vertraglichen Anforderungen und Bedingungen.
Die Preisangabe muss sämtliche Kosten (z. B. Nebenkosten, Reisekosten, entstehende Kosten für Anlieferung, Urheberrechtsabgabe, etwaige Lizenzgebühren für mitgelieferte Firm-/Software, Hardwarekomponenten) für die durch den Bieter zu liefernde Hard- und Software und alle zu erbringenden Dienstleistungen sowie sonstige
Leistungen enthalten.
Alle Preise sind in Euro (€), exklusive Mehrwertsteuer anzugeben.</t>
  </si>
  <si>
    <r>
      <rPr>
        <b/>
        <sz val="11"/>
        <color theme="1"/>
        <rFont val="Calibri"/>
        <family val="2"/>
        <scheme val="minor"/>
      </rPr>
      <t>Berechnung:</t>
    </r>
    <r>
      <rPr>
        <sz val="11"/>
        <color theme="1"/>
        <rFont val="Calibri"/>
        <family val="2"/>
        <scheme val="minor"/>
      </rPr>
      <t xml:space="preserve">
Die "Monatliche Pauschale je Gerät" wird mit der jeweiligen "Zeitdauer" multipliziert und ergibt den Einzelpreis über den Zeitraum</t>
    </r>
    <r>
      <rPr>
        <b/>
        <sz val="11"/>
        <color rgb="FFFF0000"/>
        <rFont val="Calibri"/>
        <family val="2"/>
        <scheme val="minor"/>
      </rPr>
      <t xml:space="preserve"> von vier Jahren</t>
    </r>
    <r>
      <rPr>
        <sz val="11"/>
        <color theme="1"/>
        <rFont val="Calibri"/>
        <family val="2"/>
        <scheme val="minor"/>
      </rPr>
      <t xml:space="preserve"> bzw. jeweils ein Jahr bezogen auf die Vertragsverlängerungen.
Die aufgerundete "Anzahl" des Verbrauchsmateriales ergibt sich aus dem Quotienten der "Voraussichtlichen Ausdrucke (/ Heftklammern)" und der "Reichweite des Verbrauchsmateriales".
Für die Berechnung des "Gesamtpreises" werden die "Einzelpreise" mit der "Anzahl" multipliziert. Die jeweiligen Produkte werden zur Ermittlung des "Gesamtpreises je Geräteklasse inklusive Serviceleistungen für acht Jahre" summiert.
Der "Wertungspreis" berechnet sich aus der Summe der "Gesamtpreise je Geräteklasse inklusive Serviceleistungen für acht Jahre".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</si>
</sst>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_-* #,##0.00\ [$€-407]_-;\-* #,##0.00\ [$€-407]_-;_-* &quot;-&quot;??\ [$€-407]_-;_-@_-"/>
    <numFmt numFmtId="166" formatCode="#,##0.00\ &quot;€&quot;"/>
    <numFmt numFmtId="167" formatCode="#,#00&quot; PT&quot;"/>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sz val="11"/>
      <color theme="1"/>
      <name val="Calibri"/>
      <family val="2"/>
      <scheme val="minor"/>
    </font>
    <font>
      <b/>
      <sz val="11"/>
      <color rgb="FF000000"/>
      <name val="Arial"/>
      <family val="2"/>
    </font>
    <font>
      <b/>
      <sz val="11"/>
      <color theme="1"/>
      <name val="Arial"/>
      <family val="2"/>
    </font>
    <font>
      <b/>
      <sz val="14"/>
      <color theme="1"/>
      <name val="Arial"/>
      <family val="2"/>
    </font>
    <font>
      <b/>
      <sz val="14"/>
      <color theme="1"/>
      <name val="Calibri"/>
      <family val="2"/>
      <scheme val="minor"/>
    </font>
    <font>
      <sz val="11"/>
      <color rgb="FF000000"/>
      <name val="Arial"/>
      <family val="2"/>
    </font>
    <font>
      <b/>
      <sz val="14"/>
      <name val="Arial"/>
      <family val="2"/>
    </font>
    <font>
      <sz val="10"/>
      <name val="Arial"/>
      <family val="2"/>
    </font>
    <font>
      <sz val="12"/>
      <name val="Arial"/>
      <family val="2"/>
    </font>
    <font>
      <sz val="14"/>
      <name val="Arial"/>
      <family val="2"/>
    </font>
    <font>
      <sz val="10"/>
      <name val="Arial"/>
      <family val="2"/>
    </font>
    <font>
      <b/>
      <sz val="11"/>
      <color theme="1"/>
      <name val="Calibri"/>
      <family val="2"/>
      <scheme val="minor"/>
    </font>
    <font>
      <b/>
      <sz val="18"/>
      <name val="Arial"/>
      <family val="2"/>
    </font>
    <font>
      <sz val="11"/>
      <color theme="0"/>
      <name val="Arial"/>
      <family val="2"/>
    </font>
    <font>
      <b/>
      <sz val="14"/>
      <color theme="0"/>
      <name val="Arial"/>
      <family val="2"/>
    </font>
    <font>
      <sz val="12"/>
      <color theme="0"/>
      <name val="Arial"/>
      <family val="2"/>
    </font>
    <font>
      <b/>
      <sz val="12"/>
      <color theme="0"/>
      <name val="Arial"/>
      <family val="2"/>
    </font>
    <font>
      <b/>
      <sz val="18"/>
      <color theme="0"/>
      <name val="Arial"/>
      <family val="2"/>
    </font>
    <font>
      <b/>
      <u val="doubleAccounting"/>
      <sz val="18"/>
      <color theme="0"/>
      <name val="Arial"/>
      <family val="2"/>
    </font>
    <font>
      <i/>
      <sz val="11"/>
      <color theme="0"/>
      <name val="Arial"/>
      <family val="2"/>
    </font>
    <font>
      <b/>
      <sz val="11"/>
      <color theme="0"/>
      <name val="Arial"/>
      <family val="2"/>
    </font>
    <font>
      <b/>
      <u/>
      <sz val="11"/>
      <color theme="0"/>
      <name val="Arial"/>
      <family val="2"/>
    </font>
    <font>
      <b/>
      <u val="double"/>
      <sz val="11"/>
      <color theme="0"/>
      <name val="Arial"/>
      <family val="2"/>
    </font>
    <font>
      <b/>
      <u val="double"/>
      <sz val="14"/>
      <color theme="0"/>
      <name val="Arial"/>
      <family val="2"/>
    </font>
    <font>
      <b/>
      <sz val="11"/>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C000"/>
        <bgColor indexed="9"/>
      </patternFill>
    </fill>
    <fill>
      <patternFill patternType="solid">
        <fgColor theme="4" tint="0.59999389629810485"/>
        <bgColor indexed="64"/>
      </patternFill>
    </fill>
    <fill>
      <patternFill patternType="solid">
        <fgColor theme="4" tint="0.59999389629810485"/>
        <bgColor indexed="9"/>
      </patternFill>
    </fill>
    <fill>
      <patternFill patternType="solid">
        <fgColor theme="4" tint="-0.249977111117893"/>
        <bgColor indexed="64"/>
      </patternFill>
    </fill>
    <fill>
      <patternFill patternType="solid">
        <fgColor theme="4" tint="-0.249977111117893"/>
        <bgColor indexed="9"/>
      </patternFill>
    </fill>
    <fill>
      <patternFill patternType="solid">
        <fgColor theme="4" tint="0.79998168889431442"/>
        <bgColor indexed="9"/>
      </patternFill>
    </fill>
    <fill>
      <patternFill patternType="solid">
        <fgColor theme="4" tint="-0.499984740745262"/>
        <bgColor indexed="9"/>
      </patternFill>
    </fill>
    <fill>
      <patternFill patternType="solid">
        <fgColor theme="4" tint="-0.499984740745262"/>
        <bgColor indexed="64"/>
      </patternFill>
    </fill>
    <fill>
      <patternFill patternType="solid">
        <fgColor rgb="FF00B05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0">
    <xf numFmtId="0" fontId="0" fillId="0" borderId="0"/>
    <xf numFmtId="44" fontId="6" fillId="0" borderId="0" applyFont="0" applyFill="0" applyBorder="0" applyAlignment="0" applyProtection="0"/>
    <xf numFmtId="0" fontId="9" fillId="0" borderId="0"/>
    <xf numFmtId="0" fontId="9" fillId="0" borderId="0"/>
    <xf numFmtId="44" fontId="16"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0" fontId="5" fillId="0" borderId="0"/>
    <xf numFmtId="9" fontId="19" fillId="0" borderId="0" applyFont="0" applyFill="0" applyBorder="0" applyAlignment="0" applyProtection="0"/>
  </cellStyleXfs>
  <cellXfs count="113">
    <xf numFmtId="0" fontId="0" fillId="0" borderId="0" xfId="0"/>
    <xf numFmtId="0" fontId="9" fillId="0" borderId="0" xfId="2"/>
    <xf numFmtId="0" fontId="10" fillId="0" borderId="0" xfId="2" applyFont="1" applyAlignment="1">
      <alignment vertical="center"/>
    </xf>
    <xf numFmtId="0" fontId="10" fillId="0" borderId="0" xfId="2" applyFont="1" applyAlignment="1">
      <alignment vertical="top"/>
    </xf>
    <xf numFmtId="0" fontId="12" fillId="0" borderId="0" xfId="2" applyFont="1"/>
    <xf numFmtId="0" fontId="13" fillId="0" borderId="0" xfId="2" applyFont="1"/>
    <xf numFmtId="0" fontId="10" fillId="0" borderId="0" xfId="2" applyFont="1"/>
    <xf numFmtId="0" fontId="9" fillId="0" borderId="0" xfId="2" applyAlignment="1">
      <alignment horizontal="left"/>
    </xf>
    <xf numFmtId="0" fontId="9" fillId="0" borderId="0" xfId="3"/>
    <xf numFmtId="0" fontId="14" fillId="0" borderId="0" xfId="3" applyFont="1"/>
    <xf numFmtId="0" fontId="7" fillId="0" borderId="0" xfId="0" applyFont="1"/>
    <xf numFmtId="14" fontId="11" fillId="0" borderId="0" xfId="2" applyNumberFormat="1" applyFont="1" applyAlignment="1">
      <alignment horizontal="left"/>
    </xf>
    <xf numFmtId="0" fontId="7" fillId="0" borderId="0" xfId="2" applyFont="1"/>
    <xf numFmtId="0" fontId="14" fillId="0" borderId="0" xfId="8" applyFont="1" applyAlignment="1">
      <alignment horizontal="left" vertical="top" wrapText="1"/>
    </xf>
    <xf numFmtId="0" fontId="7" fillId="2" borderId="0" xfId="0" applyFont="1" applyFill="1" applyAlignment="1">
      <alignment vertical="center"/>
    </xf>
    <xf numFmtId="0" fontId="7" fillId="2" borderId="0" xfId="0" applyFont="1" applyFill="1"/>
    <xf numFmtId="0" fontId="7" fillId="2" borderId="0" xfId="0" applyFont="1" applyFill="1" applyAlignment="1">
      <alignment horizontal="center"/>
    </xf>
    <xf numFmtId="0" fontId="14" fillId="0" borderId="0" xfId="3" applyFont="1" applyAlignment="1">
      <alignment horizontal="justify" vertical="center"/>
    </xf>
    <xf numFmtId="0" fontId="10" fillId="0" borderId="0" xfId="2" applyFont="1" applyAlignment="1">
      <alignment horizontal="justify" vertical="center"/>
    </xf>
    <xf numFmtId="0" fontId="20" fillId="0" borderId="0" xfId="2" applyFont="1"/>
    <xf numFmtId="0" fontId="15" fillId="4" borderId="8" xfId="0" applyFont="1" applyFill="1" applyBorder="1" applyAlignment="1">
      <alignment horizontal="center" vertical="center"/>
    </xf>
    <xf numFmtId="0" fontId="18"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22" fillId="6" borderId="6" xfId="0" applyFont="1" applyFill="1" applyBorder="1" applyAlignment="1">
      <alignment horizontal="center" vertical="center"/>
    </xf>
    <xf numFmtId="0" fontId="17" fillId="8" borderId="1" xfId="0" applyFont="1" applyFill="1" applyBorder="1" applyAlignment="1">
      <alignment vertical="center" wrapText="1"/>
    </xf>
    <xf numFmtId="0" fontId="17" fillId="8" borderId="1" xfId="0" applyFont="1" applyFill="1" applyBorder="1" applyAlignment="1">
      <alignment horizontal="center" vertical="center" wrapText="1"/>
    </xf>
    <xf numFmtId="0" fontId="25" fillId="7" borderId="4" xfId="0" applyFont="1" applyFill="1" applyBorder="1" applyAlignment="1">
      <alignment horizontal="left" vertical="center" wrapText="1"/>
    </xf>
    <xf numFmtId="0" fontId="17" fillId="8" borderId="2" xfId="0" applyFont="1" applyFill="1" applyBorder="1" applyAlignment="1">
      <alignment vertical="center"/>
    </xf>
    <xf numFmtId="0" fontId="25" fillId="7" borderId="4" xfId="0" applyFont="1" applyFill="1" applyBorder="1" applyAlignment="1">
      <alignment horizontal="center" vertical="center" wrapText="1"/>
    </xf>
    <xf numFmtId="0" fontId="8" fillId="7" borderId="9" xfId="0" applyFont="1" applyFill="1" applyBorder="1" applyAlignment="1">
      <alignment vertical="center"/>
    </xf>
    <xf numFmtId="0" fontId="8" fillId="7" borderId="7" xfId="0" applyFont="1" applyFill="1" applyBorder="1" applyAlignment="1">
      <alignment vertical="center"/>
    </xf>
    <xf numFmtId="165" fontId="27" fillId="10" borderId="5" xfId="0" applyNumberFormat="1" applyFont="1" applyFill="1" applyBorder="1" applyAlignment="1">
      <alignment horizontal="right" vertical="center"/>
    </xf>
    <xf numFmtId="0" fontId="26" fillId="9" borderId="1" xfId="0" applyFont="1" applyFill="1" applyBorder="1" applyAlignment="1">
      <alignment horizontal="center" vertical="center" wrapText="1"/>
    </xf>
    <xf numFmtId="0" fontId="24" fillId="7" borderId="20" xfId="0" applyFont="1" applyFill="1" applyBorder="1" applyAlignment="1">
      <alignment vertical="center" wrapText="1"/>
    </xf>
    <xf numFmtId="0" fontId="24" fillId="7" borderId="14" xfId="0" applyFont="1" applyFill="1" applyBorder="1" applyAlignment="1">
      <alignment horizontal="center" vertical="center" wrapText="1"/>
    </xf>
    <xf numFmtId="0" fontId="24" fillId="7" borderId="12" xfId="0" applyFont="1" applyFill="1" applyBorder="1" applyAlignment="1">
      <alignment horizontal="center" vertical="top" wrapText="1"/>
    </xf>
    <xf numFmtId="0" fontId="7" fillId="4" borderId="6" xfId="0" applyFont="1" applyFill="1" applyBorder="1" applyAlignment="1">
      <alignment horizontal="left" vertical="center" wrapText="1"/>
    </xf>
    <xf numFmtId="166" fontId="8" fillId="11" borderId="1" xfId="4" applyNumberFormat="1" applyFont="1" applyFill="1" applyBorder="1" applyAlignment="1" applyProtection="1">
      <alignment horizontal="right" vertical="center" wrapText="1"/>
      <protection locked="0"/>
    </xf>
    <xf numFmtId="167" fontId="7" fillId="5" borderId="1" xfId="4" applyNumberFormat="1" applyFont="1" applyFill="1" applyBorder="1" applyAlignment="1" applyProtection="1">
      <alignment horizontal="center" vertical="center"/>
    </xf>
    <xf numFmtId="166" fontId="28" fillId="7" borderId="26" xfId="0" applyNumberFormat="1" applyFont="1" applyFill="1" applyBorder="1" applyAlignment="1">
      <alignment horizontal="right" vertical="center"/>
    </xf>
    <xf numFmtId="166" fontId="29" fillId="6" borderId="27" xfId="0" applyNumberFormat="1" applyFont="1" applyFill="1" applyBorder="1" applyAlignment="1">
      <alignment horizontal="right" vertical="center"/>
    </xf>
    <xf numFmtId="166" fontId="30" fillId="6" borderId="28" xfId="0" applyNumberFormat="1" applyFont="1" applyFill="1" applyBorder="1" applyAlignment="1">
      <alignment horizontal="right" vertical="center"/>
    </xf>
    <xf numFmtId="166" fontId="31" fillId="6" borderId="29" xfId="0" applyNumberFormat="1" applyFont="1" applyFill="1" applyBorder="1" applyAlignment="1">
      <alignment horizontal="right" vertical="center"/>
    </xf>
    <xf numFmtId="0" fontId="7" fillId="12" borderId="31" xfId="0" applyFont="1" applyFill="1" applyBorder="1" applyAlignment="1">
      <alignment horizontal="center"/>
    </xf>
    <xf numFmtId="9" fontId="8" fillId="11" borderId="1" xfId="9" applyFont="1" applyFill="1" applyBorder="1" applyAlignment="1" applyProtection="1">
      <alignment horizontal="center" vertical="center" wrapText="1"/>
      <protection locked="0"/>
    </xf>
    <xf numFmtId="166" fontId="29" fillId="6" borderId="21" xfId="0" applyNumberFormat="1" applyFont="1" applyFill="1" applyBorder="1" applyAlignment="1">
      <alignment horizontal="right" vertical="center"/>
    </xf>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166" fontId="32" fillId="10" borderId="29" xfId="0" applyNumberFormat="1" applyFont="1" applyFill="1" applyBorder="1" applyAlignment="1">
      <alignment horizontal="right" vertical="center"/>
    </xf>
    <xf numFmtId="166" fontId="28" fillId="5" borderId="4" xfId="4" applyNumberFormat="1" applyFont="1" applyFill="1" applyBorder="1" applyAlignment="1" applyProtection="1">
      <alignment horizontal="right" vertical="center"/>
    </xf>
    <xf numFmtId="0" fontId="4" fillId="0" borderId="0" xfId="2" applyFont="1" applyAlignment="1">
      <alignment wrapText="1"/>
    </xf>
    <xf numFmtId="0" fontId="25" fillId="7" borderId="4" xfId="0" applyFont="1" applyFill="1" applyBorder="1" applyAlignment="1">
      <alignment horizontal="center" vertical="center" wrapText="1"/>
    </xf>
    <xf numFmtId="0" fontId="25" fillId="7" borderId="9" xfId="0" applyFont="1" applyFill="1" applyBorder="1" applyAlignment="1">
      <alignment vertical="center" wrapText="1"/>
    </xf>
    <xf numFmtId="0" fontId="25" fillId="7" borderId="7" xfId="0" applyFont="1" applyFill="1" applyBorder="1" applyAlignment="1">
      <alignment vertical="center" wrapText="1"/>
    </xf>
    <xf numFmtId="0" fontId="3" fillId="0" borderId="0" xfId="2" applyFont="1" applyAlignment="1">
      <alignment wrapText="1"/>
    </xf>
    <xf numFmtId="0" fontId="2" fillId="0" borderId="0" xfId="2" applyFont="1" applyAlignment="1">
      <alignment wrapText="1"/>
    </xf>
    <xf numFmtId="0" fontId="14" fillId="0" borderId="0" xfId="3" applyFont="1" applyAlignment="1">
      <alignment horizontal="justify" vertical="center"/>
    </xf>
    <xf numFmtId="0" fontId="11" fillId="0" borderId="0" xfId="2" applyFont="1" applyAlignment="1">
      <alignment horizontal="left" vertical="top" wrapText="1"/>
    </xf>
    <xf numFmtId="0" fontId="12" fillId="0" borderId="0" xfId="2" applyFont="1" applyAlignment="1"/>
    <xf numFmtId="0" fontId="10" fillId="0" borderId="0" xfId="2" applyFont="1" applyAlignment="1">
      <alignment horizontal="justify" vertical="center"/>
    </xf>
    <xf numFmtId="0" fontId="14" fillId="0" borderId="0" xfId="8" applyFont="1" applyAlignment="1">
      <alignment horizontal="left" vertical="top" wrapText="1"/>
    </xf>
    <xf numFmtId="0" fontId="23" fillId="10" borderId="10" xfId="0" quotePrefix="1" applyFont="1" applyFill="1" applyBorder="1" applyAlignment="1">
      <alignment horizontal="right" vertical="center" wrapText="1"/>
    </xf>
    <xf numFmtId="0" fontId="23" fillId="10" borderId="11" xfId="0" applyFont="1" applyFill="1" applyBorder="1" applyAlignment="1">
      <alignment horizontal="right" vertical="center" wrapText="1"/>
    </xf>
    <xf numFmtId="0" fontId="7" fillId="12" borderId="30" xfId="0" applyFont="1" applyFill="1" applyBorder="1" applyAlignment="1">
      <alignment horizontal="center"/>
    </xf>
    <xf numFmtId="0" fontId="7" fillId="12" borderId="24" xfId="0" applyFont="1" applyFill="1" applyBorder="1" applyAlignment="1">
      <alignment horizontal="center"/>
    </xf>
    <xf numFmtId="0" fontId="18" fillId="4" borderId="20" xfId="0" applyFont="1" applyFill="1" applyBorder="1" applyAlignment="1">
      <alignment horizontal="left" vertical="center"/>
    </xf>
    <xf numFmtId="0" fontId="18" fillId="4" borderId="14" xfId="0" applyFont="1" applyFill="1" applyBorder="1" applyAlignment="1">
      <alignment horizontal="left" vertical="center"/>
    </xf>
    <xf numFmtId="0" fontId="29" fillId="6" borderId="8" xfId="0" applyFont="1" applyFill="1" applyBorder="1" applyAlignment="1">
      <alignment horizontal="right" vertical="center" wrapText="1"/>
    </xf>
    <xf numFmtId="0" fontId="29" fillId="6" borderId="4" xfId="0" applyFont="1" applyFill="1" applyBorder="1" applyAlignment="1">
      <alignment horizontal="right" vertical="center" wrapText="1"/>
    </xf>
    <xf numFmtId="0" fontId="29" fillId="6" borderId="6" xfId="0" quotePrefix="1" applyFont="1" applyFill="1" applyBorder="1" applyAlignment="1">
      <alignment horizontal="right" vertical="center" wrapText="1"/>
    </xf>
    <xf numFmtId="0" fontId="29" fillId="6" borderId="1" xfId="0" applyFont="1" applyFill="1" applyBorder="1" applyAlignment="1">
      <alignment horizontal="right" vertical="center" wrapText="1"/>
    </xf>
    <xf numFmtId="0" fontId="29" fillId="6" borderId="10" xfId="0" quotePrefix="1" applyFont="1" applyFill="1" applyBorder="1" applyAlignment="1">
      <alignment horizontal="right" vertical="center" wrapText="1"/>
    </xf>
    <xf numFmtId="0" fontId="29" fillId="6" borderId="11" xfId="0" applyFont="1" applyFill="1" applyBorder="1" applyAlignment="1">
      <alignment horizontal="right" vertical="center" wrapText="1"/>
    </xf>
    <xf numFmtId="0" fontId="29" fillId="6" borderId="32" xfId="0" quotePrefix="1" applyFont="1" applyFill="1" applyBorder="1" applyAlignment="1">
      <alignment horizontal="right" vertical="center" wrapText="1"/>
    </xf>
    <xf numFmtId="0" fontId="29" fillId="6" borderId="33" xfId="0" quotePrefix="1" applyFont="1" applyFill="1" applyBorder="1" applyAlignment="1">
      <alignment horizontal="right" vertical="center" wrapText="1"/>
    </xf>
    <xf numFmtId="0" fontId="29" fillId="6" borderId="34" xfId="0" quotePrefix="1" applyFont="1" applyFill="1" applyBorder="1" applyAlignment="1">
      <alignment horizontal="right" vertical="center" wrapText="1"/>
    </xf>
    <xf numFmtId="0" fontId="15" fillId="5" borderId="22"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7" fillId="8" borderId="13"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2"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4" xfId="0" applyFont="1" applyFill="1" applyBorder="1" applyAlignment="1">
      <alignment horizontal="center" vertical="center"/>
    </xf>
    <xf numFmtId="0" fontId="17" fillId="8" borderId="13"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5" fillId="4" borderId="20" xfId="0" applyFont="1" applyFill="1" applyBorder="1" applyAlignment="1">
      <alignment horizontal="left" vertical="center"/>
    </xf>
    <xf numFmtId="0" fontId="15" fillId="4" borderId="14" xfId="0" applyFont="1" applyFill="1" applyBorder="1" applyAlignment="1">
      <alignment horizontal="left" vertical="center"/>
    </xf>
    <xf numFmtId="0" fontId="15" fillId="4" borderId="21" xfId="0" applyFont="1" applyFill="1" applyBorder="1" applyAlignment="1">
      <alignment horizontal="left" vertical="center"/>
    </xf>
    <xf numFmtId="0" fontId="17" fillId="3" borderId="1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7" fillId="7" borderId="7" xfId="0" applyFont="1" applyFill="1" applyBorder="1" applyAlignment="1">
      <alignment horizontal="center" vertical="center"/>
    </xf>
    <xf numFmtId="0" fontId="25" fillId="7" borderId="15"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5" fillId="7" borderId="17"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19"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19"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8" fillId="7" borderId="9"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4" xfId="0" applyFont="1" applyFill="1" applyBorder="1" applyAlignment="1">
      <alignment horizontal="center" vertical="center"/>
    </xf>
    <xf numFmtId="0" fontId="26" fillId="10" borderId="23" xfId="0" applyFont="1" applyFill="1" applyBorder="1" applyAlignment="1">
      <alignment horizontal="center" vertical="center"/>
    </xf>
    <xf numFmtId="0" fontId="26" fillId="10" borderId="24" xfId="0" applyFont="1" applyFill="1" applyBorder="1" applyAlignment="1">
      <alignment horizontal="center" vertical="center"/>
    </xf>
    <xf numFmtId="0" fontId="26" fillId="10" borderId="25" xfId="0" applyFont="1" applyFill="1" applyBorder="1" applyAlignment="1">
      <alignment horizontal="center" vertical="center"/>
    </xf>
    <xf numFmtId="0" fontId="25" fillId="7" borderId="13"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25" fillId="7" borderId="2" xfId="0" applyFont="1" applyFill="1" applyBorder="1" applyAlignment="1">
      <alignment horizontal="center" vertical="center" wrapText="1"/>
    </xf>
  </cellXfs>
  <cellStyles count="10">
    <cellStyle name="Euro" xfId="1" xr:uid="{00000000-0005-0000-0000-000000000000}"/>
    <cellStyle name="Komma 2" xfId="6" xr:uid="{00000000-0005-0000-0000-000001000000}"/>
    <cellStyle name="Prozent" xfId="9" builtinId="5"/>
    <cellStyle name="Standard" xfId="0" builtinId="0"/>
    <cellStyle name="Standard 2" xfId="5" xr:uid="{00000000-0005-0000-0000-000003000000}"/>
    <cellStyle name="Standard 2 2" xfId="2" xr:uid="{00000000-0005-0000-0000-000004000000}"/>
    <cellStyle name="Standard 2 2 2" xfId="3" xr:uid="{00000000-0005-0000-0000-000005000000}"/>
    <cellStyle name="Standard 2 2 2 2 2" xfId="8" xr:uid="{00000000-0005-0000-0000-000006000000}"/>
    <cellStyle name="Standard 2 3" xfId="7" xr:uid="{00000000-0005-0000-0000-000007000000}"/>
    <cellStyle name="Währung" xfId="4" builtinId="4"/>
  </cellStyles>
  <dxfs count="4">
    <dxf>
      <fill>
        <patternFill>
          <bgColor rgb="FFFF0000"/>
        </patternFill>
      </fill>
    </dxf>
    <dxf>
      <fill>
        <patternFill patternType="solid">
          <bgColor rgb="FF366092"/>
        </patternFill>
      </fill>
    </dxf>
    <dxf>
      <fill>
        <patternFill>
          <bgColor rgb="FFFFC000"/>
        </patternFill>
      </fill>
    </dxf>
    <dxf>
      <fill>
        <patternFill>
          <bgColor rgb="FFFFC000"/>
        </patternFill>
      </fill>
    </dxf>
  </dxfs>
  <tableStyles count="0" defaultTableStyle="TableStyleMedium2" defaultPivotStyle="PivotStyleLight16"/>
  <colors>
    <mruColors>
      <color rgb="FF366092"/>
      <color rgb="FFB8CCE4"/>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ientus, Arkadius" id="{09EFB884-322A-4293-88A1-04E0B6B99193}" userId="S::Arkadius.Mientus@hpa.hamburg.de::2fb31dd7-9c2e-47c8-ad8f-efa7438ddff1" providerId="AD"/>
  <person displayName="Lembach, Christian" id="{CA49B6DB-CBB0-43C8-8B5F-6BAE5B11E923}" userId="S::Christian.Lembach@hpa.hamburg.de::a41a171e-79ce-42b6-b290-25ffb1e720e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1" dT="2026-01-12T15:09:17.56" personId="{09EFB884-322A-4293-88A1-04E0B6B99193}" id="{79232397-AEDF-44A9-932A-1D220455ACC6}">
    <text>Zeitraum von 5 Jahren?</text>
  </threadedComment>
  <threadedComment ref="A11" dT="2026-01-28T07:28:30.39" personId="{CA49B6DB-CBB0-43C8-8B5F-6BAE5B11E923}" id="{4D4CC05C-45FB-4CDF-BBED-AD588A2AC0C4}" parentId="{79232397-AEDF-44A9-932A-1D220455ACC6}">
    <text>Korrigiert</text>
  </threadedComment>
</ThreadedComments>
</file>

<file path=xl/threadedComments/threadedComment2.xml><?xml version="1.0" encoding="utf-8"?>
<ThreadedComments xmlns="http://schemas.microsoft.com/office/spreadsheetml/2018/threadedcomments" xmlns:x="http://schemas.openxmlformats.org/spreadsheetml/2006/main">
  <threadedComment ref="G18" dT="2026-01-12T15:06:35.80" personId="{09EFB884-322A-4293-88A1-04E0B6B99193}" id="{5C2DC433-B00A-4AE6-949C-A4010B5F0D3F}">
    <text>Formel ist fehlerhaft</text>
  </threadedComment>
  <threadedComment ref="G18" dT="2026-01-28T07:27:23.81" personId="{CA49B6DB-CBB0-43C8-8B5F-6BAE5B11E923}" id="{0840A337-D5DA-420A-8186-9331E162E61A}" parentId="{5C2DC433-B00A-4AE6-949C-A4010B5F0D3F}">
    <text>Korrigiert</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47"/>
  <sheetViews>
    <sheetView showGridLines="0" view="pageLayout" zoomScaleNormal="100" workbookViewId="0">
      <selection activeCell="B16" sqref="B16:E16"/>
    </sheetView>
  </sheetViews>
  <sheetFormatPr baseColWidth="10" defaultColWidth="11.42578125" defaultRowHeight="12.75" x14ac:dyDescent="0.2"/>
  <cols>
    <col min="1" max="1" width="19.5703125" customWidth="1"/>
    <col min="2" max="2" width="17.7109375" customWidth="1"/>
    <col min="3" max="4" width="12.28515625" customWidth="1"/>
    <col min="5" max="5" width="19" customWidth="1"/>
  </cols>
  <sheetData>
    <row r="1" spans="1:5" ht="15" x14ac:dyDescent="0.25">
      <c r="A1" s="1"/>
      <c r="B1" s="1"/>
      <c r="C1" s="1"/>
      <c r="D1" s="1"/>
      <c r="E1" s="1"/>
    </row>
    <row r="2" spans="1:5" ht="15" x14ac:dyDescent="0.25">
      <c r="A2" s="7"/>
      <c r="B2" s="7"/>
      <c r="C2" s="7"/>
      <c r="D2" s="7"/>
      <c r="E2" s="7"/>
    </row>
    <row r="3" spans="1:5" ht="15" x14ac:dyDescent="0.25">
      <c r="A3" s="1"/>
      <c r="B3" s="1"/>
      <c r="C3" s="1"/>
      <c r="D3" s="1"/>
      <c r="E3" s="1"/>
    </row>
    <row r="4" spans="1:5" ht="15" x14ac:dyDescent="0.25">
      <c r="A4" s="1"/>
      <c r="B4" s="1"/>
      <c r="C4" s="1"/>
      <c r="D4" s="1"/>
      <c r="E4" s="1"/>
    </row>
    <row r="5" spans="1:5" ht="15" x14ac:dyDescent="0.25">
      <c r="A5" s="1"/>
      <c r="B5" s="1"/>
      <c r="C5" s="1"/>
      <c r="D5" s="1"/>
      <c r="E5" s="1"/>
    </row>
    <row r="6" spans="1:5" ht="15" x14ac:dyDescent="0.25">
      <c r="A6" s="1"/>
      <c r="B6" s="1"/>
      <c r="C6" s="1"/>
      <c r="D6" s="1"/>
      <c r="E6" s="1"/>
    </row>
    <row r="7" spans="1:5" ht="15" x14ac:dyDescent="0.25">
      <c r="A7" s="1"/>
      <c r="B7" s="1"/>
      <c r="C7" s="1"/>
      <c r="D7" s="1"/>
      <c r="E7" s="1"/>
    </row>
    <row r="8" spans="1:5" ht="15" x14ac:dyDescent="0.25">
      <c r="A8" s="1"/>
      <c r="B8" s="1"/>
      <c r="C8" s="1"/>
      <c r="D8" s="1"/>
      <c r="E8" s="1"/>
    </row>
    <row r="9" spans="1:5" ht="15" x14ac:dyDescent="0.2">
      <c r="A9" s="2" t="s">
        <v>0</v>
      </c>
      <c r="B9" s="2" t="s">
        <v>1</v>
      </c>
      <c r="C9" s="2"/>
      <c r="D9" s="2"/>
      <c r="E9" s="2"/>
    </row>
    <row r="10" spans="1:5" ht="15" x14ac:dyDescent="0.25">
      <c r="A10" s="12"/>
      <c r="B10" s="1"/>
      <c r="C10" s="1"/>
      <c r="D10" s="1"/>
      <c r="E10" s="1"/>
    </row>
    <row r="11" spans="1:5" ht="15" x14ac:dyDescent="0.25">
      <c r="A11" s="1"/>
      <c r="B11" s="1"/>
      <c r="C11" s="1"/>
      <c r="D11" s="1"/>
      <c r="E11" s="1"/>
    </row>
    <row r="12" spans="1:5" ht="15" x14ac:dyDescent="0.2">
      <c r="A12" s="3" t="s">
        <v>2</v>
      </c>
      <c r="B12" s="57" t="s">
        <v>3</v>
      </c>
      <c r="C12" s="57"/>
      <c r="D12" s="57"/>
      <c r="E12" s="57"/>
    </row>
    <row r="13" spans="1:5" ht="15" x14ac:dyDescent="0.25">
      <c r="A13" s="1"/>
      <c r="B13" s="1"/>
      <c r="C13" s="1"/>
      <c r="D13" s="1"/>
      <c r="E13" s="1"/>
    </row>
    <row r="14" spans="1:5" ht="15" x14ac:dyDescent="0.25">
      <c r="A14" s="1"/>
      <c r="B14" s="1"/>
      <c r="C14" s="1"/>
      <c r="D14" s="1"/>
      <c r="E14" s="1"/>
    </row>
    <row r="15" spans="1:5" ht="15" x14ac:dyDescent="0.25">
      <c r="A15" s="1"/>
      <c r="B15" s="1"/>
      <c r="C15" s="1"/>
      <c r="D15" s="1"/>
      <c r="E15" s="1"/>
    </row>
    <row r="16" spans="1:5" ht="18" x14ac:dyDescent="0.25">
      <c r="A16" s="4"/>
      <c r="B16" s="58" t="s">
        <v>4</v>
      </c>
      <c r="C16" s="58"/>
      <c r="D16" s="58"/>
      <c r="E16" s="58"/>
    </row>
    <row r="17" spans="1:5" ht="18.75" x14ac:dyDescent="0.3">
      <c r="A17" s="1"/>
      <c r="B17" s="5"/>
      <c r="C17" s="1"/>
      <c r="D17" s="1"/>
      <c r="E17" s="1"/>
    </row>
    <row r="18" spans="1:5" ht="15" x14ac:dyDescent="0.25">
      <c r="A18" s="1"/>
      <c r="B18" s="1"/>
      <c r="C18" s="1"/>
      <c r="D18" s="1"/>
      <c r="E18" s="1"/>
    </row>
    <row r="19" spans="1:5" ht="15" x14ac:dyDescent="0.25">
      <c r="A19" s="1"/>
      <c r="B19" s="1"/>
      <c r="C19" s="1"/>
      <c r="D19" s="1"/>
      <c r="E19" s="1"/>
    </row>
    <row r="20" spans="1:5" ht="15" x14ac:dyDescent="0.25">
      <c r="A20" s="6"/>
      <c r="B20" s="11"/>
      <c r="C20" s="1"/>
      <c r="D20" s="1"/>
      <c r="E20" s="1"/>
    </row>
    <row r="21" spans="1:5" ht="15" x14ac:dyDescent="0.25">
      <c r="A21" s="1"/>
      <c r="B21" s="1"/>
      <c r="C21" s="1"/>
      <c r="D21" s="1"/>
      <c r="E21" s="1"/>
    </row>
    <row r="22" spans="1:5" ht="15" x14ac:dyDescent="0.25">
      <c r="A22" s="1"/>
      <c r="B22" s="1"/>
      <c r="C22" s="1"/>
      <c r="D22" s="1"/>
      <c r="E22" s="1"/>
    </row>
    <row r="23" spans="1:5" ht="15" x14ac:dyDescent="0.25">
      <c r="A23" s="1"/>
      <c r="B23" s="1"/>
      <c r="C23" s="1"/>
      <c r="D23" s="1"/>
      <c r="E23" s="1"/>
    </row>
    <row r="24" spans="1:5" ht="15" x14ac:dyDescent="0.25">
      <c r="A24" s="1"/>
      <c r="B24" s="1"/>
      <c r="C24" s="7"/>
      <c r="D24" s="1"/>
      <c r="E24" s="1"/>
    </row>
    <row r="25" spans="1:5" ht="15" x14ac:dyDescent="0.25">
      <c r="A25" s="1"/>
      <c r="B25" s="1"/>
      <c r="C25" s="1"/>
      <c r="D25" s="1"/>
      <c r="E25" s="1"/>
    </row>
    <row r="26" spans="1:5" ht="15" x14ac:dyDescent="0.25">
      <c r="A26" s="1"/>
      <c r="B26" s="1"/>
      <c r="C26" s="1"/>
      <c r="D26" s="1"/>
      <c r="E26" s="1"/>
    </row>
    <row r="27" spans="1:5" ht="15" x14ac:dyDescent="0.25">
      <c r="A27" s="1"/>
      <c r="B27" s="1"/>
      <c r="C27" s="1"/>
      <c r="D27" s="1"/>
      <c r="E27" s="1"/>
    </row>
    <row r="28" spans="1:5" ht="15" x14ac:dyDescent="0.25">
      <c r="A28" s="1"/>
      <c r="B28" s="1"/>
      <c r="C28" s="1"/>
      <c r="D28" s="1"/>
      <c r="E28" s="1"/>
    </row>
    <row r="29" spans="1:5" ht="15" x14ac:dyDescent="0.25">
      <c r="A29" s="1"/>
      <c r="B29" s="1"/>
      <c r="C29" s="1"/>
      <c r="D29" s="1"/>
      <c r="E29" s="1"/>
    </row>
    <row r="30" spans="1:5" ht="15" x14ac:dyDescent="0.25">
      <c r="A30" s="59" t="s">
        <v>5</v>
      </c>
      <c r="B30" s="59"/>
      <c r="C30" s="1"/>
      <c r="D30" s="1"/>
      <c r="E30" s="1"/>
    </row>
    <row r="31" spans="1:5" ht="15" x14ac:dyDescent="0.25">
      <c r="A31" s="1"/>
      <c r="B31" s="1"/>
      <c r="C31" s="1"/>
      <c r="D31" s="1"/>
      <c r="E31" s="1"/>
    </row>
    <row r="32" spans="1:5" ht="15" x14ac:dyDescent="0.25">
      <c r="A32" s="60" t="s">
        <v>6</v>
      </c>
      <c r="B32" s="60"/>
      <c r="C32" s="60"/>
      <c r="D32" s="1"/>
      <c r="E32" s="1"/>
    </row>
    <row r="33" spans="1:5" ht="15" customHeight="1" x14ac:dyDescent="0.25">
      <c r="A33" s="60" t="s">
        <v>7</v>
      </c>
      <c r="B33" s="60"/>
      <c r="C33" s="13"/>
      <c r="D33" s="1"/>
      <c r="E33" s="1"/>
    </row>
    <row r="34" spans="1:5" ht="15" customHeight="1" x14ac:dyDescent="0.25">
      <c r="A34" s="60"/>
      <c r="B34" s="60"/>
      <c r="C34" s="13"/>
      <c r="D34" s="1"/>
      <c r="E34" s="1"/>
    </row>
    <row r="35" spans="1:5" ht="15" x14ac:dyDescent="0.25">
      <c r="A35" s="13" t="s">
        <v>8</v>
      </c>
      <c r="B35" s="13"/>
      <c r="C35" s="13"/>
      <c r="D35" s="1"/>
      <c r="E35" s="1"/>
    </row>
    <row r="36" spans="1:5" ht="15" x14ac:dyDescent="0.25">
      <c r="A36" s="56"/>
      <c r="B36" s="56"/>
      <c r="C36" s="8"/>
      <c r="D36" s="1"/>
      <c r="E36" s="1"/>
    </row>
    <row r="37" spans="1:5" ht="15" x14ac:dyDescent="0.25">
      <c r="A37" s="56"/>
      <c r="B37" s="56"/>
      <c r="C37" s="8"/>
      <c r="D37" s="1"/>
      <c r="E37" s="1"/>
    </row>
    <row r="38" spans="1:5" ht="15" x14ac:dyDescent="0.25">
      <c r="A38" s="8"/>
      <c r="B38" s="8"/>
      <c r="C38" s="8"/>
      <c r="D38" s="1"/>
      <c r="E38" s="1"/>
    </row>
    <row r="39" spans="1:5" ht="15" x14ac:dyDescent="0.25">
      <c r="A39" s="8"/>
      <c r="B39" s="8"/>
      <c r="C39" s="8"/>
      <c r="D39" s="1"/>
      <c r="E39" s="1"/>
    </row>
    <row r="40" spans="1:5" ht="15" x14ac:dyDescent="0.25">
      <c r="A40" s="56"/>
      <c r="B40" s="56"/>
      <c r="C40" s="8"/>
      <c r="D40" s="1"/>
      <c r="E40" s="1"/>
    </row>
    <row r="41" spans="1:5" ht="15" x14ac:dyDescent="0.25">
      <c r="A41" s="9"/>
      <c r="B41" s="9"/>
      <c r="C41" s="8"/>
      <c r="D41" s="1"/>
      <c r="E41" s="1"/>
    </row>
    <row r="42" spans="1:5" ht="15" x14ac:dyDescent="0.25">
      <c r="A42" s="9"/>
      <c r="B42" s="10"/>
      <c r="C42" s="8"/>
      <c r="D42" s="1"/>
      <c r="E42" s="1"/>
    </row>
    <row r="43" spans="1:5" ht="15" x14ac:dyDescent="0.25">
      <c r="A43" s="1"/>
      <c r="B43" s="1"/>
      <c r="C43" s="1"/>
      <c r="D43" s="1"/>
      <c r="E43" s="1"/>
    </row>
    <row r="44" spans="1:5" ht="15" x14ac:dyDescent="0.25">
      <c r="A44" s="1"/>
      <c r="B44" s="1"/>
      <c r="C44" s="1"/>
      <c r="D44" s="1"/>
      <c r="E44" s="1"/>
    </row>
    <row r="45" spans="1:5" ht="15" x14ac:dyDescent="0.25">
      <c r="A45" s="1"/>
      <c r="B45" s="1"/>
      <c r="C45" s="1"/>
      <c r="D45" s="1"/>
      <c r="E45" s="1"/>
    </row>
    <row r="46" spans="1:5" ht="15" x14ac:dyDescent="0.25">
      <c r="A46" s="1"/>
      <c r="B46" s="1"/>
      <c r="C46" s="1"/>
      <c r="D46" s="1"/>
      <c r="E46" s="1"/>
    </row>
    <row r="47" spans="1:5" ht="15" x14ac:dyDescent="0.25">
      <c r="A47" s="1"/>
      <c r="B47" s="1"/>
      <c r="C47" s="1"/>
      <c r="D47" s="1"/>
      <c r="E47" s="1"/>
    </row>
  </sheetData>
  <sheetProtection selectLockedCells="1"/>
  <mergeCells count="9">
    <mergeCell ref="A36:B36"/>
    <mergeCell ref="A37:B37"/>
    <mergeCell ref="A40:B40"/>
    <mergeCell ref="B12:E12"/>
    <mergeCell ref="B16:E16"/>
    <mergeCell ref="A30:B30"/>
    <mergeCell ref="A32:C32"/>
    <mergeCell ref="A33:B33"/>
    <mergeCell ref="A34:B34"/>
  </mergeCells>
  <pageMargins left="0.70866141732283472" right="0.70866141732283472" top="0.78740157480314965" bottom="0.78740157480314965" header="0.31496062992125984" footer="0.31496062992125984"/>
  <pageSetup paperSize="9" orientation="portrait" r:id="rId1"/>
  <headerFooter>
    <oddHeader>&amp;L&amp;"Arial Black,Standard"&amp;11&amp;K5F5F5F
Mit dem Angebot einzureichen!</oddHeader>
    <oddFooter>Seite &amp;P</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9F40-16ED-4FB3-BFA4-9EDFC4A52E83}">
  <sheetPr>
    <pageSetUpPr fitToPage="1"/>
  </sheetPr>
  <dimension ref="A1:E32"/>
  <sheetViews>
    <sheetView showGridLines="0" view="pageLayout" topLeftCell="A9" zoomScaleNormal="100" zoomScaleSheetLayoutView="70" workbookViewId="0">
      <selection activeCell="B9" sqref="B9"/>
    </sheetView>
  </sheetViews>
  <sheetFormatPr baseColWidth="10" defaultColWidth="11.42578125" defaultRowHeight="12.75" x14ac:dyDescent="0.2"/>
  <cols>
    <col min="1" max="1" width="136.28515625" customWidth="1"/>
    <col min="2" max="2" width="17.7109375" customWidth="1"/>
    <col min="3" max="4" width="12.28515625" customWidth="1"/>
    <col min="5" max="5" width="19" customWidth="1"/>
  </cols>
  <sheetData>
    <row r="1" spans="1:5" ht="15" x14ac:dyDescent="0.25">
      <c r="A1" s="1"/>
      <c r="B1" s="1"/>
      <c r="C1" s="1"/>
      <c r="D1" s="1"/>
      <c r="E1" s="1"/>
    </row>
    <row r="2" spans="1:5" ht="15" x14ac:dyDescent="0.25">
      <c r="A2" s="7"/>
      <c r="B2" s="7"/>
      <c r="C2" s="7"/>
      <c r="D2" s="7"/>
      <c r="E2" s="7"/>
    </row>
    <row r="3" spans="1:5" ht="15" x14ac:dyDescent="0.25">
      <c r="A3" s="1"/>
      <c r="B3" s="1"/>
      <c r="C3" s="1"/>
      <c r="D3" s="1"/>
      <c r="E3" s="1"/>
    </row>
    <row r="4" spans="1:5" ht="15" x14ac:dyDescent="0.25">
      <c r="A4" s="19" t="s">
        <v>9</v>
      </c>
      <c r="B4" s="1"/>
      <c r="C4" s="1"/>
      <c r="D4" s="1"/>
      <c r="E4" s="1"/>
    </row>
    <row r="5" spans="1:5" ht="15" x14ac:dyDescent="0.25">
      <c r="A5" s="1"/>
      <c r="B5" s="1"/>
      <c r="C5" s="1"/>
      <c r="D5" s="1"/>
      <c r="E5" s="1"/>
    </row>
    <row r="6" spans="1:5" ht="15" x14ac:dyDescent="0.25">
      <c r="A6" s="1"/>
      <c r="B6" s="1"/>
      <c r="C6" s="1"/>
      <c r="D6" s="1"/>
      <c r="E6" s="1"/>
    </row>
    <row r="7" spans="1:5" ht="135" x14ac:dyDescent="0.25">
      <c r="A7" s="54" t="s">
        <v>66</v>
      </c>
      <c r="B7" s="1"/>
      <c r="C7" s="1"/>
      <c r="D7" s="1"/>
      <c r="E7" s="1"/>
    </row>
    <row r="8" spans="1:5" ht="18.75" x14ac:dyDescent="0.3">
      <c r="A8" s="1"/>
      <c r="B8" s="5"/>
      <c r="C8" s="1"/>
      <c r="D8" s="1"/>
      <c r="E8" s="1"/>
    </row>
    <row r="9" spans="1:5" ht="150" x14ac:dyDescent="0.25">
      <c r="A9" s="50" t="s">
        <v>10</v>
      </c>
      <c r="B9" s="1"/>
      <c r="C9" s="1"/>
      <c r="D9" s="1"/>
      <c r="E9" s="1"/>
    </row>
    <row r="10" spans="1:5" ht="15" x14ac:dyDescent="0.25">
      <c r="A10" s="1"/>
      <c r="B10" s="1"/>
      <c r="C10" s="1"/>
      <c r="D10" s="1"/>
      <c r="E10" s="1"/>
    </row>
    <row r="11" spans="1:5" ht="120" x14ac:dyDescent="0.25">
      <c r="A11" s="55" t="s">
        <v>67</v>
      </c>
      <c r="B11" s="1"/>
      <c r="C11" s="1"/>
      <c r="D11" s="1"/>
      <c r="E11" s="1"/>
    </row>
    <row r="12" spans="1:5" ht="15" x14ac:dyDescent="0.25">
      <c r="A12" s="1"/>
      <c r="B12" s="1"/>
      <c r="C12" s="1"/>
      <c r="D12" s="1"/>
      <c r="E12" s="1"/>
    </row>
    <row r="13" spans="1:5" ht="15" x14ac:dyDescent="0.25">
      <c r="A13" s="18" t="s">
        <v>5</v>
      </c>
      <c r="B13" s="1"/>
      <c r="C13" s="1"/>
      <c r="D13" s="1"/>
      <c r="E13" s="1"/>
    </row>
    <row r="14" spans="1:5" ht="15" x14ac:dyDescent="0.25">
      <c r="A14" s="1"/>
      <c r="B14" s="1"/>
      <c r="C14" s="1"/>
      <c r="D14" s="1"/>
      <c r="E14" s="1"/>
    </row>
    <row r="15" spans="1:5" ht="15" x14ac:dyDescent="0.25">
      <c r="A15" s="13" t="s">
        <v>6</v>
      </c>
      <c r="B15" s="18"/>
      <c r="C15" s="1"/>
      <c r="D15" s="1"/>
      <c r="E15" s="1"/>
    </row>
    <row r="16" spans="1:5" ht="15" x14ac:dyDescent="0.25">
      <c r="A16" s="13" t="s">
        <v>7</v>
      </c>
      <c r="B16" s="1"/>
      <c r="C16" s="1"/>
      <c r="D16" s="1"/>
      <c r="E16" s="1"/>
    </row>
    <row r="17" spans="1:5" ht="15" x14ac:dyDescent="0.25">
      <c r="A17" s="13"/>
      <c r="B17" s="13"/>
      <c r="C17" s="13"/>
      <c r="D17" s="1"/>
      <c r="E17" s="1"/>
    </row>
    <row r="18" spans="1:5" ht="15" customHeight="1" x14ac:dyDescent="0.25">
      <c r="A18" s="13" t="s">
        <v>8</v>
      </c>
      <c r="B18" s="13"/>
      <c r="C18" s="13"/>
      <c r="D18" s="1"/>
      <c r="E18" s="1"/>
    </row>
    <row r="19" spans="1:5" ht="15" customHeight="1" x14ac:dyDescent="0.25">
      <c r="A19" s="17"/>
      <c r="B19" s="13"/>
      <c r="C19" s="13"/>
      <c r="D19" s="1"/>
      <c r="E19" s="1"/>
    </row>
    <row r="20" spans="1:5" ht="15" x14ac:dyDescent="0.25">
      <c r="A20" s="17"/>
      <c r="B20" s="13"/>
      <c r="C20" s="13"/>
      <c r="D20" s="1"/>
      <c r="E20" s="1"/>
    </row>
    <row r="21" spans="1:5" ht="15" x14ac:dyDescent="0.25">
      <c r="A21" s="8"/>
      <c r="B21" s="17"/>
      <c r="C21" s="8"/>
      <c r="D21" s="1"/>
      <c r="E21" s="1"/>
    </row>
    <row r="22" spans="1:5" ht="15" x14ac:dyDescent="0.25">
      <c r="A22" s="8"/>
      <c r="B22" s="17"/>
      <c r="C22" s="8"/>
      <c r="D22" s="1"/>
      <c r="E22" s="1"/>
    </row>
    <row r="23" spans="1:5" ht="15" x14ac:dyDescent="0.25">
      <c r="A23" s="17"/>
      <c r="B23" s="8"/>
      <c r="C23" s="8"/>
      <c r="D23" s="1"/>
      <c r="E23" s="1"/>
    </row>
    <row r="24" spans="1:5" ht="15" x14ac:dyDescent="0.25">
      <c r="A24" s="9"/>
      <c r="B24" s="8"/>
      <c r="C24" s="8"/>
      <c r="D24" s="1"/>
      <c r="E24" s="1"/>
    </row>
    <row r="25" spans="1:5" ht="15" x14ac:dyDescent="0.25">
      <c r="A25" s="9"/>
      <c r="B25" s="17"/>
      <c r="C25" s="8"/>
      <c r="D25" s="1"/>
      <c r="E25" s="1"/>
    </row>
    <row r="26" spans="1:5" ht="15" x14ac:dyDescent="0.25">
      <c r="A26" s="1"/>
      <c r="B26" s="9"/>
      <c r="C26" s="8"/>
      <c r="D26" s="1"/>
      <c r="E26" s="1"/>
    </row>
    <row r="27" spans="1:5" ht="15" x14ac:dyDescent="0.25">
      <c r="A27" s="1"/>
      <c r="B27" s="10"/>
      <c r="C27" s="8"/>
      <c r="D27" s="1"/>
      <c r="E27" s="1"/>
    </row>
    <row r="28" spans="1:5" ht="15" x14ac:dyDescent="0.25">
      <c r="A28" s="1"/>
      <c r="B28" s="1"/>
      <c r="C28" s="1"/>
      <c r="D28" s="1"/>
      <c r="E28" s="1"/>
    </row>
    <row r="29" spans="1:5" ht="15" x14ac:dyDescent="0.25">
      <c r="A29" s="1"/>
      <c r="B29" s="1"/>
      <c r="C29" s="1"/>
      <c r="D29" s="1"/>
      <c r="E29" s="1"/>
    </row>
    <row r="30" spans="1:5" ht="15" x14ac:dyDescent="0.25">
      <c r="A30" s="1"/>
      <c r="B30" s="1"/>
      <c r="C30" s="1"/>
      <c r="D30" s="1"/>
      <c r="E30" s="1"/>
    </row>
    <row r="31" spans="1:5" ht="15" x14ac:dyDescent="0.25">
      <c r="B31" s="1"/>
      <c r="C31" s="1"/>
      <c r="D31" s="1"/>
      <c r="E31" s="1"/>
    </row>
    <row r="32" spans="1:5" ht="15" x14ac:dyDescent="0.25">
      <c r="B32" s="1"/>
      <c r="C32" s="1"/>
      <c r="D32" s="1"/>
      <c r="E32" s="1"/>
    </row>
  </sheetData>
  <sheetProtection selectLockedCells="1"/>
  <pageMargins left="0.70866141732283472" right="0.70866141732283472" top="0.78740157480314965" bottom="0.78740157480314965" header="0.31496062992125984" footer="0.31496062992125984"/>
  <pageSetup paperSize="9" scale="65" orientation="portrait" r:id="rId1"/>
  <headerFooter>
    <oddHeader>&amp;L&amp;"Arial Black,Standard"&amp;11&amp;K5F5F5F
Mit dem Angebot einzureichen!</oddHeader>
    <oddFooter>Seite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BF0B5-59E1-4E15-B665-A55AD34396BB}">
  <dimension ref="A1:E10"/>
  <sheetViews>
    <sheetView view="pageLayout" zoomScaleNormal="100" workbookViewId="0">
      <selection activeCell="A11" sqref="A11"/>
    </sheetView>
  </sheetViews>
  <sheetFormatPr baseColWidth="10" defaultColWidth="11.42578125" defaultRowHeight="12.75" x14ac:dyDescent="0.2"/>
  <cols>
    <col min="1" max="1" width="55.85546875" bestFit="1" customWidth="1"/>
    <col min="2" max="2" width="36.140625" bestFit="1" customWidth="1"/>
    <col min="3" max="3" width="26.28515625" bestFit="1" customWidth="1"/>
    <col min="4" max="4" width="15.140625" bestFit="1" customWidth="1"/>
  </cols>
  <sheetData>
    <row r="1" spans="1:5" ht="18.75" thickBot="1" x14ac:dyDescent="0.25">
      <c r="A1" s="65" t="str">
        <f>CONCATENATE(,Titelseite!B16," zur ",Titelseite!A9,"",Titelseite!B9)</f>
        <v>Leistungsverzeichnis zur Vergabe Nr.: IT-2097-25-O-EU</v>
      </c>
      <c r="B1" s="66"/>
      <c r="C1" s="66"/>
      <c r="D1" s="66"/>
      <c r="E1" s="66"/>
    </row>
    <row r="2" spans="1:5" ht="95.45" customHeight="1" x14ac:dyDescent="0.2">
      <c r="A2" s="33" t="s">
        <v>51</v>
      </c>
      <c r="B2" s="34" t="s">
        <v>52</v>
      </c>
      <c r="C2" s="34" t="s">
        <v>53</v>
      </c>
      <c r="D2" s="34" t="s">
        <v>54</v>
      </c>
      <c r="E2" s="35"/>
    </row>
    <row r="3" spans="1:5" ht="15" x14ac:dyDescent="0.2">
      <c r="A3" s="36" t="s">
        <v>55</v>
      </c>
      <c r="B3" s="37"/>
      <c r="C3" s="38">
        <v>15</v>
      </c>
      <c r="D3" s="49" t="str">
        <f t="shared" ref="D3" si="0">IF(OR(B3&lt;0,NOT(ISNUMBER(B3))),"- €",B3*C3)</f>
        <v>- €</v>
      </c>
      <c r="E3" s="39"/>
    </row>
    <row r="4" spans="1:5" ht="15" x14ac:dyDescent="0.2">
      <c r="A4" s="67" t="s">
        <v>56</v>
      </c>
      <c r="B4" s="68"/>
      <c r="C4" s="68"/>
      <c r="D4" s="68"/>
      <c r="E4" s="40" t="str">
        <f>IF(OR(D3="- €",),"- €",SUM(D3:D3))</f>
        <v>- €</v>
      </c>
    </row>
    <row r="5" spans="1:5" ht="15" x14ac:dyDescent="0.2">
      <c r="A5" s="69" t="s">
        <v>57</v>
      </c>
      <c r="B5" s="70"/>
      <c r="C5" s="70"/>
      <c r="D5" s="70"/>
      <c r="E5" s="41" t="str">
        <f>IF(E4="- €","- €",E4*0.19)</f>
        <v>- €</v>
      </c>
    </row>
    <row r="6" spans="1:5" ht="15.75" thickBot="1" x14ac:dyDescent="0.25">
      <c r="A6" s="71" t="s">
        <v>58</v>
      </c>
      <c r="B6" s="72"/>
      <c r="C6" s="72"/>
      <c r="D6" s="72"/>
      <c r="E6" s="42" t="str">
        <f>IF(E4="- €","- €",E4+E5)</f>
        <v>- €</v>
      </c>
    </row>
    <row r="7" spans="1:5" ht="15" thickBot="1" x14ac:dyDescent="0.25">
      <c r="A7" s="63"/>
      <c r="B7" s="64"/>
      <c r="C7" s="64"/>
      <c r="D7" s="64"/>
      <c r="E7" s="43"/>
    </row>
    <row r="8" spans="1:5" ht="15" x14ac:dyDescent="0.2">
      <c r="A8" s="73" t="s">
        <v>59</v>
      </c>
      <c r="B8" s="74"/>
      <c r="C8" s="75"/>
      <c r="D8" s="44"/>
      <c r="E8" s="45" t="str">
        <f>IF(OR(E6="- €",D8=""),"- €",E6*D8)</f>
        <v>- €</v>
      </c>
    </row>
    <row r="9" spans="1:5" ht="18.75" thickBot="1" x14ac:dyDescent="0.25">
      <c r="A9" s="61" t="s">
        <v>60</v>
      </c>
      <c r="B9" s="62"/>
      <c r="C9" s="62"/>
      <c r="D9" s="62"/>
      <c r="E9" s="48" t="str">
        <f>IF(OR(E6="- €",D8=""),"- €",E6-E8)</f>
        <v>- €</v>
      </c>
    </row>
    <row r="10" spans="1:5" ht="15" thickBot="1" x14ac:dyDescent="0.25">
      <c r="A10" s="63"/>
      <c r="B10" s="64"/>
      <c r="C10" s="64"/>
      <c r="D10" s="64"/>
      <c r="E10" s="43"/>
    </row>
  </sheetData>
  <mergeCells count="8">
    <mergeCell ref="A9:D9"/>
    <mergeCell ref="A10:D10"/>
    <mergeCell ref="A1:E1"/>
    <mergeCell ref="A4:D4"/>
    <mergeCell ref="A5:D5"/>
    <mergeCell ref="A6:D6"/>
    <mergeCell ref="A7:D7"/>
    <mergeCell ref="A8:C8"/>
  </mergeCells>
  <conditionalFormatting sqref="B3">
    <cfRule type="expression" dxfId="3" priority="4">
      <formula>B3=""</formula>
    </cfRule>
  </conditionalFormatting>
  <conditionalFormatting sqref="D8">
    <cfRule type="expression" dxfId="2" priority="1">
      <formula>D8=""</formula>
    </cfRule>
  </conditionalFormatting>
  <conditionalFormatting sqref="D3:E3">
    <cfRule type="expression" dxfId="1" priority="2">
      <formula>$B3=""</formula>
    </cfRule>
    <cfRule type="expression" dxfId="0" priority="3">
      <formula>OR(B3&lt;0,NOT(ISNUMBER(B3)))</formula>
    </cfRule>
  </conditionalFormatting>
  <pageMargins left="0.7" right="0.7" top="0.78740157499999996" bottom="0.78740157499999996" header="0.3" footer="0.3"/>
  <pageSetup paperSize="9" scale="61" orientation="portrait" r:id="rId1"/>
  <headerFooter>
    <oddFooter>Seite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BC077-1A84-4CE5-9EE6-E1A39D008602}">
  <dimension ref="A1:H59"/>
  <sheetViews>
    <sheetView view="pageLayout" topLeftCell="A26" zoomScale="90" zoomScaleNormal="70" zoomScalePageLayoutView="90" workbookViewId="0">
      <selection activeCell="C6" sqref="C6:C7"/>
    </sheetView>
  </sheetViews>
  <sheetFormatPr baseColWidth="10" defaultColWidth="11.42578125" defaultRowHeight="14.25" x14ac:dyDescent="0.2"/>
  <cols>
    <col min="1" max="1" width="10.7109375" style="15" bestFit="1" customWidth="1"/>
    <col min="2" max="2" width="104.7109375" style="15" customWidth="1"/>
    <col min="3" max="3" width="25.42578125" style="15" bestFit="1" customWidth="1"/>
    <col min="4" max="4" width="24.85546875" style="15" bestFit="1" customWidth="1"/>
    <col min="5" max="5" width="25.7109375" style="15" customWidth="1"/>
    <col min="6" max="6" width="20" style="15" customWidth="1"/>
    <col min="7" max="7" width="20" style="16" customWidth="1"/>
    <col min="8" max="8" width="22.140625" style="15" bestFit="1" customWidth="1"/>
    <col min="9" max="16384" width="11.42578125" style="15"/>
  </cols>
  <sheetData>
    <row r="1" spans="1:8" s="14" customFormat="1" ht="37.5" customHeight="1" x14ac:dyDescent="0.2">
      <c r="A1" s="86" t="str">
        <f>CONCATENATE(,Titelseite!B16," zur ",Titelseite!A9,"",Titelseite!B9)</f>
        <v>Leistungsverzeichnis zur Vergabe Nr.: IT-2097-25-O-EU</v>
      </c>
      <c r="B1" s="87"/>
      <c r="C1" s="87"/>
      <c r="D1" s="87"/>
      <c r="E1" s="87"/>
      <c r="F1" s="87"/>
      <c r="G1" s="87"/>
      <c r="H1" s="88"/>
    </row>
    <row r="2" spans="1:8" s="14" customFormat="1" ht="23.25" x14ac:dyDescent="0.2">
      <c r="A2" s="20" t="s">
        <v>11</v>
      </c>
      <c r="B2" s="97" t="s">
        <v>12</v>
      </c>
      <c r="C2" s="98"/>
      <c r="D2" s="98"/>
      <c r="E2" s="98"/>
      <c r="F2" s="98"/>
      <c r="G2" s="98"/>
      <c r="H2" s="99"/>
    </row>
    <row r="3" spans="1:8" s="14" customFormat="1" ht="18" x14ac:dyDescent="0.2">
      <c r="A3" s="21">
        <v>1</v>
      </c>
      <c r="B3" s="100"/>
      <c r="C3" s="101"/>
      <c r="D3" s="101"/>
      <c r="E3" s="101"/>
      <c r="F3" s="101"/>
      <c r="G3" s="101"/>
      <c r="H3" s="102"/>
    </row>
    <row r="4" spans="1:8" s="14" customFormat="1" ht="18" x14ac:dyDescent="0.2">
      <c r="A4" s="22">
        <v>2</v>
      </c>
      <c r="B4" s="100" t="s">
        <v>13</v>
      </c>
      <c r="C4" s="101"/>
      <c r="D4" s="101"/>
      <c r="E4" s="101"/>
      <c r="F4" s="101"/>
      <c r="G4" s="101"/>
      <c r="H4" s="102"/>
    </row>
    <row r="5" spans="1:8" s="14" customFormat="1" ht="31.5" x14ac:dyDescent="0.2">
      <c r="A5" s="23">
        <v>3</v>
      </c>
      <c r="B5" s="26" t="s">
        <v>14</v>
      </c>
      <c r="C5" s="28" t="s">
        <v>15</v>
      </c>
      <c r="D5" s="28" t="s">
        <v>16</v>
      </c>
      <c r="E5" s="28" t="s">
        <v>17</v>
      </c>
      <c r="F5" s="93"/>
      <c r="G5" s="94"/>
      <c r="H5" s="103"/>
    </row>
    <row r="6" spans="1:8" s="14" customFormat="1" ht="17.45" customHeight="1" x14ac:dyDescent="0.2">
      <c r="A6" s="25">
        <v>4</v>
      </c>
      <c r="B6" s="24" t="s">
        <v>18</v>
      </c>
      <c r="C6" s="46"/>
      <c r="D6" s="25">
        <v>48</v>
      </c>
      <c r="E6" s="25" t="str">
        <f>IF(OR(C6&lt;0,NOT(ISNUMBER(C6))),"- €",C6*D6)</f>
        <v>- €</v>
      </c>
      <c r="F6" s="93"/>
      <c r="G6" s="94"/>
      <c r="H6" s="103"/>
    </row>
    <row r="7" spans="1:8" s="14" customFormat="1" ht="26.1" customHeight="1" x14ac:dyDescent="0.2">
      <c r="A7" s="25">
        <v>5</v>
      </c>
      <c r="B7" s="24" t="s">
        <v>19</v>
      </c>
      <c r="C7" s="46"/>
      <c r="D7" s="25">
        <v>48</v>
      </c>
      <c r="E7" s="25" t="str">
        <f>IF(OR(C7&lt;0,NOT(ISNUMBER(C7))),"- €",C7*D7)</f>
        <v>- €</v>
      </c>
      <c r="F7" s="95"/>
      <c r="G7" s="96"/>
      <c r="H7" s="103"/>
    </row>
    <row r="8" spans="1:8" s="14" customFormat="1" ht="26.1" customHeight="1" x14ac:dyDescent="0.2">
      <c r="A8" s="25">
        <v>6</v>
      </c>
      <c r="B8" s="78" t="str">
        <f>CONCATENATE("Gesamtpreis ",B5,":")</f>
        <v>Gesamtpreis Druckgerätepauschale (Vertragslaufzeit)
ab Abnahme für 48 Monate:</v>
      </c>
      <c r="C8" s="79"/>
      <c r="D8" s="79"/>
      <c r="E8" s="79"/>
      <c r="F8" s="27" t="str">
        <f>IF(OR(C7&lt;0,NOT(ISNUMBER(C7))),"- €",E6+E7)</f>
        <v>- €</v>
      </c>
      <c r="G8" s="104"/>
      <c r="H8" s="103"/>
    </row>
    <row r="9" spans="1:8" s="14" customFormat="1" ht="31.5" x14ac:dyDescent="0.2">
      <c r="A9" s="23">
        <v>7</v>
      </c>
      <c r="B9" s="26" t="s">
        <v>20</v>
      </c>
      <c r="C9" s="28" t="s">
        <v>15</v>
      </c>
      <c r="D9" s="28" t="s">
        <v>16</v>
      </c>
      <c r="E9" s="28" t="s">
        <v>17</v>
      </c>
      <c r="F9" s="52"/>
      <c r="G9" s="105"/>
      <c r="H9" s="103"/>
    </row>
    <row r="10" spans="1:8" s="14" customFormat="1" ht="30" x14ac:dyDescent="0.2">
      <c r="A10" s="25">
        <v>8</v>
      </c>
      <c r="B10" s="24" t="s">
        <v>61</v>
      </c>
      <c r="C10" s="46"/>
      <c r="D10" s="25">
        <v>48</v>
      </c>
      <c r="E10" s="25" t="str">
        <f>IF(OR(C10&lt;0,NOT(ISNUMBER(C10))),"- €",C10*D10)</f>
        <v>- €</v>
      </c>
      <c r="F10" s="53"/>
      <c r="G10" s="105"/>
      <c r="H10" s="103"/>
    </row>
    <row r="11" spans="1:8" s="14" customFormat="1" ht="47.25" x14ac:dyDescent="0.2">
      <c r="A11" s="23">
        <v>9</v>
      </c>
      <c r="B11" s="26" t="s">
        <v>65</v>
      </c>
      <c r="C11" s="28" t="s">
        <v>22</v>
      </c>
      <c r="D11" s="28" t="s">
        <v>23</v>
      </c>
      <c r="E11" s="28" t="s">
        <v>24</v>
      </c>
      <c r="F11" s="51" t="s">
        <v>62</v>
      </c>
      <c r="G11" s="105"/>
      <c r="H11" s="103"/>
    </row>
    <row r="12" spans="1:8" s="14" customFormat="1" ht="17.45" customHeight="1" x14ac:dyDescent="0.2">
      <c r="A12" s="25">
        <v>10</v>
      </c>
      <c r="B12" s="24" t="s">
        <v>25</v>
      </c>
      <c r="C12" s="25">
        <f>224000</f>
        <v>224000</v>
      </c>
      <c r="D12" s="46"/>
      <c r="E12" s="46"/>
      <c r="F12" s="25" t="str">
        <f>IF(OR(D12&lt;0,NOT(ISNUMBER(D12))),"- €",C12/D12*E12)</f>
        <v>- €</v>
      </c>
      <c r="G12" s="105"/>
      <c r="H12" s="103"/>
    </row>
    <row r="13" spans="1:8" s="14" customFormat="1" ht="17.45" customHeight="1" x14ac:dyDescent="0.2">
      <c r="A13" s="25">
        <v>11</v>
      </c>
      <c r="B13" s="24" t="s">
        <v>26</v>
      </c>
      <c r="C13" s="25">
        <v>64000</v>
      </c>
      <c r="D13" s="46"/>
      <c r="E13" s="46"/>
      <c r="F13" s="25" t="str">
        <f>IF(OR(D13&lt;0,NOT(ISNUMBER(D13))),"- €",C13/D13*E13)</f>
        <v>- €</v>
      </c>
      <c r="G13" s="105"/>
      <c r="H13" s="103"/>
    </row>
    <row r="14" spans="1:8" s="14" customFormat="1" ht="17.45" customHeight="1" x14ac:dyDescent="0.2">
      <c r="A14" s="25">
        <v>12</v>
      </c>
      <c r="B14" s="24" t="s">
        <v>27</v>
      </c>
      <c r="C14" s="25">
        <v>64000</v>
      </c>
      <c r="D14" s="46"/>
      <c r="E14" s="46"/>
      <c r="F14" s="25" t="str">
        <f>IF(OR(D14&lt;0,NOT(ISNUMBER(D14))),"- €",C14/D14*E14)</f>
        <v>- €</v>
      </c>
      <c r="G14" s="105"/>
      <c r="H14" s="103"/>
    </row>
    <row r="15" spans="1:8" s="14" customFormat="1" ht="17.45" customHeight="1" x14ac:dyDescent="0.2">
      <c r="A15" s="25">
        <v>13</v>
      </c>
      <c r="B15" s="24" t="s">
        <v>28</v>
      </c>
      <c r="C15" s="25">
        <v>64000</v>
      </c>
      <c r="D15" s="46"/>
      <c r="E15" s="46"/>
      <c r="F15" s="25" t="str">
        <f>IF(OR(D15&lt;0,NOT(ISNUMBER(D15))),"- €",C15/D15*E15)</f>
        <v>- €</v>
      </c>
      <c r="G15" s="105"/>
      <c r="H15" s="103"/>
    </row>
    <row r="16" spans="1:8" s="14" customFormat="1" ht="18" customHeight="1" x14ac:dyDescent="0.2">
      <c r="A16" s="25">
        <v>14</v>
      </c>
      <c r="B16" s="24" t="s">
        <v>29</v>
      </c>
      <c r="C16" s="25">
        <v>416000</v>
      </c>
      <c r="D16" s="46"/>
      <c r="E16" s="46"/>
      <c r="F16" s="25" t="str">
        <f>IF(OR(D16&lt;0,NOT(ISNUMBER(D16))),"- €",C16/D16*E16)</f>
        <v>- €</v>
      </c>
      <c r="G16" s="105"/>
      <c r="H16" s="103"/>
    </row>
    <row r="17" spans="1:8" s="14" customFormat="1" ht="26.1" customHeight="1" x14ac:dyDescent="0.2">
      <c r="A17" s="25">
        <v>15</v>
      </c>
      <c r="B17" s="78" t="str">
        <f>CONCATENATE("Gesamtpreis ",B11,":")</f>
        <v>Gesamtpreis Verbrauchsmaterial (Vertragslaufzeit)
gemäß Ziffer 2 ff. der Leistungsbeschreibung:</v>
      </c>
      <c r="C17" s="79"/>
      <c r="D17" s="79"/>
      <c r="E17" s="79"/>
      <c r="F17" s="27" t="str">
        <f>IF(OR(F12&lt;0,NOT(ISNUMBER(F12))),"- €",SUM(F12:F16))</f>
        <v>- €</v>
      </c>
      <c r="G17" s="106"/>
      <c r="H17" s="103"/>
    </row>
    <row r="18" spans="1:8" s="14" customFormat="1" ht="26.1" customHeight="1" x14ac:dyDescent="0.2">
      <c r="A18" s="25">
        <v>16</v>
      </c>
      <c r="B18" s="78" t="str">
        <f>CONCATENATE("Gesamtpreis ",B4,":")</f>
        <v>Gesamtpreis Vertragslaufzeit ab Abnahme für 48 Monate:</v>
      </c>
      <c r="C18" s="79"/>
      <c r="D18" s="79"/>
      <c r="E18" s="79"/>
      <c r="F18" s="80"/>
      <c r="G18" s="27" t="str">
        <f>IF(OR(F15&lt;0,NOT(ISNUMBER(F15))),"- €",SUM(F12:F16))</f>
        <v>- €</v>
      </c>
      <c r="H18" s="103"/>
    </row>
    <row r="19" spans="1:8" s="14" customFormat="1" ht="18" customHeight="1" x14ac:dyDescent="0.2">
      <c r="A19" s="22">
        <v>17</v>
      </c>
      <c r="B19" s="76" t="s">
        <v>30</v>
      </c>
      <c r="C19" s="77"/>
      <c r="D19" s="77"/>
      <c r="E19" s="77"/>
      <c r="F19" s="77"/>
      <c r="G19" s="77"/>
      <c r="H19" s="103"/>
    </row>
    <row r="20" spans="1:8" s="14" customFormat="1" ht="31.5" x14ac:dyDescent="0.2">
      <c r="A20" s="23">
        <v>18</v>
      </c>
      <c r="B20" s="26" t="s">
        <v>31</v>
      </c>
      <c r="C20" s="28" t="s">
        <v>15</v>
      </c>
      <c r="D20" s="28" t="s">
        <v>16</v>
      </c>
      <c r="E20" s="28" t="s">
        <v>17</v>
      </c>
      <c r="F20" s="81"/>
      <c r="G20" s="104"/>
      <c r="H20" s="103"/>
    </row>
    <row r="21" spans="1:8" s="14" customFormat="1" ht="17.45" customHeight="1" x14ac:dyDescent="0.2">
      <c r="A21" s="25">
        <v>19</v>
      </c>
      <c r="B21" s="24" t="s">
        <v>18</v>
      </c>
      <c r="C21" s="47"/>
      <c r="D21" s="25">
        <v>24</v>
      </c>
      <c r="E21" s="24" t="str">
        <f>IF(OR(C21&lt;0,NOT(ISNUMBER(C21))),"- €",C21*D21)</f>
        <v>- €</v>
      </c>
      <c r="F21" s="92"/>
      <c r="G21" s="105"/>
      <c r="H21" s="103"/>
    </row>
    <row r="22" spans="1:8" s="14" customFormat="1" ht="26.1" customHeight="1" x14ac:dyDescent="0.2">
      <c r="A22" s="25">
        <v>20</v>
      </c>
      <c r="B22" s="24" t="s">
        <v>19</v>
      </c>
      <c r="C22" s="47"/>
      <c r="D22" s="25">
        <v>24</v>
      </c>
      <c r="E22" s="24" t="str">
        <f>IF(OR(C22&lt;0,NOT(ISNUMBER(C22))),"- €",C22*D22)</f>
        <v>- €</v>
      </c>
      <c r="F22" s="82"/>
      <c r="G22" s="105"/>
      <c r="H22" s="103"/>
    </row>
    <row r="23" spans="1:8" s="14" customFormat="1" ht="26.1" customHeight="1" x14ac:dyDescent="0.2">
      <c r="A23" s="25">
        <v>21</v>
      </c>
      <c r="B23" s="78" t="str">
        <f>CONCATENATE("Gesamtpreis ",B20,":")</f>
        <v>Gesamtpreis OPTION: Druckgerätepauschale (erste Vertragsverlängerung)
nach Ablauf der Druckgerätpauschale (Vertragslaufzeit) für 24 Monate:</v>
      </c>
      <c r="C23" s="79"/>
      <c r="D23" s="79"/>
      <c r="E23" s="79"/>
      <c r="F23" s="27" t="str">
        <f>IF(OR(C22&lt;0,NOT(ISNUMBER(C22))),"- €",SUM(E21:E22))</f>
        <v>- €</v>
      </c>
      <c r="G23" s="105"/>
      <c r="H23" s="103"/>
    </row>
    <row r="24" spans="1:8" s="14" customFormat="1" ht="31.5" x14ac:dyDescent="0.2">
      <c r="A24" s="23">
        <v>22</v>
      </c>
      <c r="B24" s="26" t="s">
        <v>32</v>
      </c>
      <c r="C24" s="26" t="s">
        <v>15</v>
      </c>
      <c r="D24" s="26" t="s">
        <v>16</v>
      </c>
      <c r="E24" s="26" t="s">
        <v>17</v>
      </c>
      <c r="F24" s="81"/>
      <c r="G24" s="105"/>
      <c r="H24" s="103"/>
    </row>
    <row r="25" spans="1:8" s="14" customFormat="1" ht="45" x14ac:dyDescent="0.2">
      <c r="A25" s="25">
        <v>23</v>
      </c>
      <c r="B25" s="24" t="s">
        <v>64</v>
      </c>
      <c r="C25" s="47"/>
      <c r="D25" s="25">
        <v>24</v>
      </c>
      <c r="E25" s="24" t="str">
        <f>IF(OR(C25&lt;0,NOT(ISNUMBER(C25))),"- €",C25*D25)</f>
        <v>- €</v>
      </c>
      <c r="F25" s="82"/>
      <c r="G25" s="105"/>
      <c r="H25" s="103"/>
    </row>
    <row r="26" spans="1:8" s="14" customFormat="1" ht="26.1" customHeight="1" x14ac:dyDescent="0.2">
      <c r="A26" s="25">
        <v>24</v>
      </c>
      <c r="B26" s="78" t="str">
        <f>CONCATENATE("Gesamtpreis ",B24,":")</f>
        <v>Gesamtpreis Servicepauschale (Vertragslaufzeit)
ab Abnahme für 24 Monate:</v>
      </c>
      <c r="C26" s="79"/>
      <c r="D26" s="79"/>
      <c r="E26" s="79"/>
      <c r="F26" s="27" t="str">
        <f>IF(OR(E25&lt;0,NOT(ISNUMBER(E25))),"- €",E25)</f>
        <v>- €</v>
      </c>
      <c r="G26" s="105"/>
      <c r="H26" s="103"/>
    </row>
    <row r="27" spans="1:8" s="14" customFormat="1" ht="47.25" x14ac:dyDescent="0.2">
      <c r="A27" s="23">
        <v>25</v>
      </c>
      <c r="B27" s="26" t="s">
        <v>65</v>
      </c>
      <c r="C27" s="26" t="s">
        <v>22</v>
      </c>
      <c r="D27" s="26" t="s">
        <v>23</v>
      </c>
      <c r="E27" s="26" t="s">
        <v>24</v>
      </c>
      <c r="F27" s="51" t="s">
        <v>62</v>
      </c>
      <c r="G27" s="105"/>
      <c r="H27" s="103"/>
    </row>
    <row r="28" spans="1:8" s="14" customFormat="1" ht="17.45" customHeight="1" x14ac:dyDescent="0.2">
      <c r="A28" s="25">
        <v>26</v>
      </c>
      <c r="B28" s="24" t="s">
        <v>25</v>
      </c>
      <c r="C28" s="25">
        <f>SUM(C12)/2</f>
        <v>112000</v>
      </c>
      <c r="D28" s="47"/>
      <c r="E28" s="47"/>
      <c r="F28" s="25" t="str">
        <f>IF(OR(D28&lt;0,NOT(ISNUMBER(D28))),"- €",C28/D28*E28)</f>
        <v>- €</v>
      </c>
      <c r="G28" s="105"/>
      <c r="H28" s="103"/>
    </row>
    <row r="29" spans="1:8" s="14" customFormat="1" ht="17.45" customHeight="1" x14ac:dyDescent="0.2">
      <c r="A29" s="25">
        <v>27</v>
      </c>
      <c r="B29" s="24" t="s">
        <v>26</v>
      </c>
      <c r="C29" s="25">
        <f>SUM(C13)/2</f>
        <v>32000</v>
      </c>
      <c r="D29" s="47"/>
      <c r="E29" s="47"/>
      <c r="F29" s="25" t="str">
        <f>IF(OR(D29&lt;0,NOT(ISNUMBER(D29))),"- €",C29/D29*E29)</f>
        <v>- €</v>
      </c>
      <c r="G29" s="105"/>
      <c r="H29" s="103"/>
    </row>
    <row r="30" spans="1:8" s="14" customFormat="1" ht="17.45" customHeight="1" x14ac:dyDescent="0.2">
      <c r="A30" s="25">
        <v>28</v>
      </c>
      <c r="B30" s="24" t="s">
        <v>27</v>
      </c>
      <c r="C30" s="25">
        <f>SUM(C14)/2</f>
        <v>32000</v>
      </c>
      <c r="D30" s="47"/>
      <c r="E30" s="47"/>
      <c r="F30" s="25" t="str">
        <f>IF(OR(D30&lt;0,NOT(ISNUMBER(D30))),"- €",C30/D30*E30)</f>
        <v>- €</v>
      </c>
      <c r="G30" s="105"/>
      <c r="H30" s="103"/>
    </row>
    <row r="31" spans="1:8" s="14" customFormat="1" ht="17.45" customHeight="1" x14ac:dyDescent="0.2">
      <c r="A31" s="25">
        <v>29</v>
      </c>
      <c r="B31" s="24" t="s">
        <v>28</v>
      </c>
      <c r="C31" s="25">
        <f>SUM(C15)/2</f>
        <v>32000</v>
      </c>
      <c r="D31" s="47"/>
      <c r="E31" s="47"/>
      <c r="F31" s="25" t="str">
        <f>IF(OR(D31&lt;0,NOT(ISNUMBER(D31))),"- €",C31/D31*E31)</f>
        <v>- €</v>
      </c>
      <c r="G31" s="105"/>
      <c r="H31" s="103"/>
    </row>
    <row r="32" spans="1:8" s="14" customFormat="1" ht="17.45" customHeight="1" x14ac:dyDescent="0.2">
      <c r="A32" s="25">
        <v>30</v>
      </c>
      <c r="B32" s="24" t="s">
        <v>29</v>
      </c>
      <c r="C32" s="25">
        <f>SUM(C16)/2</f>
        <v>208000</v>
      </c>
      <c r="D32" s="47"/>
      <c r="E32" s="47"/>
      <c r="F32" s="25" t="str">
        <f>IF(OR(D32&lt;0,NOT(ISNUMBER(D32))),"- €",C32/D32*E32)</f>
        <v>- €</v>
      </c>
      <c r="G32" s="105"/>
      <c r="H32" s="103"/>
    </row>
    <row r="33" spans="1:8" s="14" customFormat="1" ht="26.1" customHeight="1" x14ac:dyDescent="0.2">
      <c r="A33" s="25">
        <v>31</v>
      </c>
      <c r="B33" s="78" t="str">
        <f>CONCATENATE("Gesamtpreis ",B27,":")</f>
        <v>Gesamtpreis Verbrauchsmaterial (Vertragslaufzeit)
gemäß Ziffer 2 ff. der Leistungsbeschreibung:</v>
      </c>
      <c r="C33" s="79"/>
      <c r="D33" s="79"/>
      <c r="E33" s="79"/>
      <c r="F33" s="27" t="str">
        <f>IF(OR(F28&lt;0,NOT(ISNUMBER(F28))),"- €",SUM(F28:F32))</f>
        <v>- €</v>
      </c>
      <c r="G33" s="106"/>
      <c r="H33" s="103"/>
    </row>
    <row r="34" spans="1:8" s="14" customFormat="1" ht="26.1" customHeight="1" x14ac:dyDescent="0.2">
      <c r="A34" s="25">
        <v>32</v>
      </c>
      <c r="B34" s="78" t="str">
        <f>CONCATENATE("Gesamtpreis ",B19,":")</f>
        <v>Gesamtpreis OPTION: Erste Vertragsverlängerung nach Ablauf der Pauschalen (Vertragslaufzeit) für 24 Monate:</v>
      </c>
      <c r="C34" s="79"/>
      <c r="D34" s="79"/>
      <c r="E34" s="79"/>
      <c r="F34" s="80"/>
      <c r="G34" s="27" t="str">
        <f>IF(OR(F23&lt;0,NOT(ISNUMBER(F23))),"- €",SUM(F23:F33))</f>
        <v>- €</v>
      </c>
      <c r="H34" s="103"/>
    </row>
    <row r="35" spans="1:8" s="14" customFormat="1" ht="18" customHeight="1" x14ac:dyDescent="0.2">
      <c r="A35" s="22">
        <v>33</v>
      </c>
      <c r="B35" s="76" t="s">
        <v>34</v>
      </c>
      <c r="C35" s="77"/>
      <c r="D35" s="77"/>
      <c r="E35" s="77"/>
      <c r="F35" s="77"/>
      <c r="G35" s="77"/>
      <c r="H35" s="103"/>
    </row>
    <row r="36" spans="1:8" s="14" customFormat="1" ht="31.5" x14ac:dyDescent="0.2">
      <c r="A36" s="23">
        <v>34</v>
      </c>
      <c r="B36" s="26" t="s">
        <v>35</v>
      </c>
      <c r="C36" s="28" t="s">
        <v>15</v>
      </c>
      <c r="D36" s="28" t="s">
        <v>16</v>
      </c>
      <c r="E36" s="28" t="s">
        <v>17</v>
      </c>
      <c r="F36" s="81"/>
      <c r="G36" s="104"/>
      <c r="H36" s="103"/>
    </row>
    <row r="37" spans="1:8" s="14" customFormat="1" ht="17.45" customHeight="1" x14ac:dyDescent="0.2">
      <c r="A37" s="25">
        <v>35</v>
      </c>
      <c r="B37" s="24" t="s">
        <v>18</v>
      </c>
      <c r="C37" s="47"/>
      <c r="D37" s="25">
        <v>24</v>
      </c>
      <c r="E37" s="24" t="str">
        <f>IF(OR(C37&lt;0,NOT(ISNUMBER(C37))),"- €",C37*D37)</f>
        <v>- €</v>
      </c>
      <c r="F37" s="92"/>
      <c r="G37" s="105"/>
      <c r="H37" s="103"/>
    </row>
    <row r="38" spans="1:8" s="14" customFormat="1" ht="26.1" customHeight="1" x14ac:dyDescent="0.2">
      <c r="A38" s="25">
        <v>36</v>
      </c>
      <c r="B38" s="24" t="s">
        <v>19</v>
      </c>
      <c r="C38" s="47"/>
      <c r="D38" s="25">
        <v>24</v>
      </c>
      <c r="E38" s="24" t="str">
        <f>IF(OR(C38&lt;0,NOT(ISNUMBER(C38))),"- €",C38*D38)</f>
        <v>- €</v>
      </c>
      <c r="F38" s="82"/>
      <c r="G38" s="105"/>
      <c r="H38" s="103"/>
    </row>
    <row r="39" spans="1:8" s="14" customFormat="1" ht="26.1" customHeight="1" x14ac:dyDescent="0.2">
      <c r="A39" s="25">
        <v>37</v>
      </c>
      <c r="B39" s="78" t="str">
        <f>CONCATENATE("Gesamtpreis ",B36,":")</f>
        <v>Gesamtpreis OPTION: Druckgerätepauschale ( Zweite Vertragsverlängerung)
nach Ablauf der Druckgerätpauschale (Vertragslaufzeit) für 24 Monate:</v>
      </c>
      <c r="C39" s="79"/>
      <c r="D39" s="79"/>
      <c r="E39" s="79"/>
      <c r="F39" s="27" t="str">
        <f>IF(OR(C38&lt;0,NOT(ISNUMBER(C38))),"- €",SUM(E37:E38))</f>
        <v>- €</v>
      </c>
      <c r="G39" s="105"/>
      <c r="H39" s="103"/>
    </row>
    <row r="40" spans="1:8" s="14" customFormat="1" ht="31.5" x14ac:dyDescent="0.2">
      <c r="A40" s="23">
        <v>38</v>
      </c>
      <c r="B40" s="26" t="s">
        <v>32</v>
      </c>
      <c r="C40" s="26" t="s">
        <v>15</v>
      </c>
      <c r="D40" s="26" t="s">
        <v>16</v>
      </c>
      <c r="E40" s="26" t="s">
        <v>17</v>
      </c>
      <c r="F40" s="81"/>
      <c r="G40" s="105"/>
      <c r="H40" s="103"/>
    </row>
    <row r="41" spans="1:8" s="14" customFormat="1" ht="30" x14ac:dyDescent="0.2">
      <c r="A41" s="25">
        <v>39</v>
      </c>
      <c r="B41" s="24" t="s">
        <v>33</v>
      </c>
      <c r="C41" s="47"/>
      <c r="D41" s="25">
        <v>24</v>
      </c>
      <c r="E41" s="24" t="str">
        <f>IF(OR(C41&lt;0,NOT(ISNUMBER(C41))),"- €",C41*D41)</f>
        <v>- €</v>
      </c>
      <c r="F41" s="82"/>
      <c r="G41" s="105"/>
      <c r="H41" s="103"/>
    </row>
    <row r="42" spans="1:8" s="14" customFormat="1" ht="26.1" customHeight="1" x14ac:dyDescent="0.2">
      <c r="A42" s="25">
        <v>40</v>
      </c>
      <c r="B42" s="78" t="str">
        <f>CONCATENATE("Gesamtpreis ",B40,":")</f>
        <v>Gesamtpreis Servicepauschale (Vertragslaufzeit)
ab Abnahme für 24 Monate:</v>
      </c>
      <c r="C42" s="79"/>
      <c r="D42" s="79"/>
      <c r="E42" s="79"/>
      <c r="F42" s="27" t="str">
        <f>IF(OR(E41&lt;0,NOT(ISNUMBER(E41))),"- €",E41)</f>
        <v>- €</v>
      </c>
      <c r="G42" s="105"/>
      <c r="H42" s="103"/>
    </row>
    <row r="43" spans="1:8" s="14" customFormat="1" ht="47.25" x14ac:dyDescent="0.2">
      <c r="A43" s="23">
        <v>41</v>
      </c>
      <c r="B43" s="26" t="s">
        <v>65</v>
      </c>
      <c r="C43" s="26" t="s">
        <v>22</v>
      </c>
      <c r="D43" s="26" t="s">
        <v>23</v>
      </c>
      <c r="E43" s="26" t="s">
        <v>24</v>
      </c>
      <c r="F43" s="51" t="s">
        <v>62</v>
      </c>
      <c r="G43" s="105"/>
      <c r="H43" s="103"/>
    </row>
    <row r="44" spans="1:8" s="14" customFormat="1" ht="17.45" customHeight="1" x14ac:dyDescent="0.2">
      <c r="A44" s="25">
        <v>42</v>
      </c>
      <c r="B44" s="24" t="s">
        <v>25</v>
      </c>
      <c r="C44" s="25">
        <f>SUM(C12)/2</f>
        <v>112000</v>
      </c>
      <c r="D44" s="47"/>
      <c r="E44" s="47"/>
      <c r="F44" s="25" t="str">
        <f>IF(OR(D44&lt;0,NOT(ISNUMBER(D44))),"- €",C44/D44*E44)</f>
        <v>- €</v>
      </c>
      <c r="G44" s="105"/>
      <c r="H44" s="103"/>
    </row>
    <row r="45" spans="1:8" s="14" customFormat="1" ht="17.45" customHeight="1" x14ac:dyDescent="0.2">
      <c r="A45" s="25">
        <v>43</v>
      </c>
      <c r="B45" s="24" t="s">
        <v>26</v>
      </c>
      <c r="C45" s="25">
        <f>SUM(C13)/2</f>
        <v>32000</v>
      </c>
      <c r="D45" s="47"/>
      <c r="E45" s="47"/>
      <c r="F45" s="25" t="str">
        <f>IF(OR(D45&lt;0,NOT(ISNUMBER(D45))),"- €",C45/D45*E45)</f>
        <v>- €</v>
      </c>
      <c r="G45" s="105"/>
      <c r="H45" s="103"/>
    </row>
    <row r="46" spans="1:8" s="14" customFormat="1" ht="17.45" customHeight="1" x14ac:dyDescent="0.2">
      <c r="A46" s="25">
        <v>44</v>
      </c>
      <c r="B46" s="24" t="s">
        <v>27</v>
      </c>
      <c r="C46" s="25">
        <f>SUM(C14)/2</f>
        <v>32000</v>
      </c>
      <c r="D46" s="47"/>
      <c r="E46" s="47"/>
      <c r="F46" s="25" t="str">
        <f>IF(OR(D46&lt;0,NOT(ISNUMBER(D46))),"- €",C46/D46*E46)</f>
        <v>- €</v>
      </c>
      <c r="G46" s="105"/>
      <c r="H46" s="103"/>
    </row>
    <row r="47" spans="1:8" s="14" customFormat="1" ht="17.45" customHeight="1" x14ac:dyDescent="0.2">
      <c r="A47" s="25">
        <v>45</v>
      </c>
      <c r="B47" s="24" t="s">
        <v>28</v>
      </c>
      <c r="C47" s="25">
        <f>SUM(C14)/2</f>
        <v>32000</v>
      </c>
      <c r="D47" s="47"/>
      <c r="E47" s="47"/>
      <c r="F47" s="25" t="str">
        <f>IF(OR(D47&lt;0,NOT(ISNUMBER(D47))),"- €",C47/D47*E47)</f>
        <v>- €</v>
      </c>
      <c r="G47" s="105"/>
      <c r="H47" s="103"/>
    </row>
    <row r="48" spans="1:8" s="14" customFormat="1" ht="17.45" customHeight="1" x14ac:dyDescent="0.2">
      <c r="A48" s="25">
        <v>46</v>
      </c>
      <c r="B48" s="24" t="s">
        <v>29</v>
      </c>
      <c r="C48" s="25">
        <f>SUM(C16)/2</f>
        <v>208000</v>
      </c>
      <c r="D48" s="47"/>
      <c r="E48" s="47"/>
      <c r="F48" s="25" t="str">
        <f>IF(OR(D48&lt;0,NOT(ISNUMBER(D48))),"- €",C48/D48*E48)</f>
        <v>- €</v>
      </c>
      <c r="G48" s="105"/>
      <c r="H48" s="103"/>
    </row>
    <row r="49" spans="1:8" s="14" customFormat="1" ht="26.1" customHeight="1" x14ac:dyDescent="0.2">
      <c r="A49" s="25">
        <v>47</v>
      </c>
      <c r="B49" s="78" t="str">
        <f>CONCATENATE("Gesamtpreis ",B43,":")</f>
        <v>Gesamtpreis Verbrauchsmaterial (Vertragslaufzeit)
gemäß Ziffer 2 ff. der Leistungsbeschreibung:</v>
      </c>
      <c r="C49" s="79"/>
      <c r="D49" s="79"/>
      <c r="E49" s="79"/>
      <c r="F49" s="27" t="str">
        <f>IF(OR(F44&lt;0,NOT(ISNUMBER(F44))),"- €",SUM(F44:F48))</f>
        <v>- €</v>
      </c>
      <c r="G49" s="106"/>
      <c r="H49" s="103"/>
    </row>
    <row r="50" spans="1:8" s="14" customFormat="1" ht="26.1" customHeight="1" x14ac:dyDescent="0.2">
      <c r="A50" s="25">
        <v>48</v>
      </c>
      <c r="B50" s="78" t="str">
        <f>CONCATENATE("Gesamtpreis ",B35,":")</f>
        <v>Gesamtpreis OPTION: Zweite Vertragsverlängerung nach Ablauf der Pauschalen (Vertragslaufzeit) für 24 Monate:</v>
      </c>
      <c r="C50" s="79"/>
      <c r="D50" s="79"/>
      <c r="E50" s="79"/>
      <c r="F50" s="80"/>
      <c r="G50" s="27" t="str">
        <f>IF(OR(F39&lt;0,NOT(ISNUMBER(F39))),"- €",SUM(F39:F49))</f>
        <v>- €</v>
      </c>
      <c r="H50" s="103"/>
    </row>
    <row r="51" spans="1:8" s="14" customFormat="1" ht="17.45" customHeight="1" x14ac:dyDescent="0.2">
      <c r="A51" s="23">
        <v>49</v>
      </c>
      <c r="B51" s="110" t="s">
        <v>36</v>
      </c>
      <c r="C51" s="111"/>
      <c r="D51" s="111"/>
      <c r="E51" s="112"/>
      <c r="F51" s="81"/>
      <c r="G51" s="29"/>
      <c r="H51" s="103"/>
    </row>
    <row r="52" spans="1:8" s="14" customFormat="1" ht="26.1" customHeight="1" x14ac:dyDescent="0.2">
      <c r="A52" s="25">
        <v>50</v>
      </c>
      <c r="B52" s="24" t="s">
        <v>37</v>
      </c>
      <c r="C52" s="83">
        <v>8</v>
      </c>
      <c r="D52" s="84"/>
      <c r="E52" s="85"/>
      <c r="F52" s="92"/>
      <c r="G52" s="30"/>
      <c r="H52" s="103"/>
    </row>
    <row r="53" spans="1:8" s="14" customFormat="1" ht="30.95" customHeight="1" x14ac:dyDescent="0.2">
      <c r="A53" s="25">
        <v>51</v>
      </c>
      <c r="B53" s="24" t="s">
        <v>38</v>
      </c>
      <c r="C53" s="83">
        <v>0.25290000000000001</v>
      </c>
      <c r="D53" s="84"/>
      <c r="E53" s="85"/>
      <c r="F53" s="92"/>
      <c r="G53" s="30"/>
      <c r="H53" s="103"/>
    </row>
    <row r="54" spans="1:8" s="14" customFormat="1" ht="26.1" customHeight="1" x14ac:dyDescent="0.2">
      <c r="A54" s="25">
        <v>52</v>
      </c>
      <c r="B54" s="24" t="s">
        <v>63</v>
      </c>
      <c r="C54" s="89"/>
      <c r="D54" s="90"/>
      <c r="E54" s="91"/>
      <c r="F54" s="92"/>
      <c r="G54" s="30"/>
      <c r="H54" s="103"/>
    </row>
    <row r="55" spans="1:8" s="14" customFormat="1" ht="30.95" customHeight="1" x14ac:dyDescent="0.2">
      <c r="A55" s="25">
        <v>54</v>
      </c>
      <c r="B55" s="24" t="s">
        <v>39</v>
      </c>
      <c r="C55" s="83" t="str">
        <f>IF(OR(C54&lt;0,NOT(ISNUMBER(C54))),"- €",SUM(C54*C53*52))</f>
        <v>- €</v>
      </c>
      <c r="D55" s="84"/>
      <c r="E55" s="85"/>
      <c r="F55" s="92"/>
      <c r="G55" s="30"/>
      <c r="H55" s="103"/>
    </row>
    <row r="56" spans="1:8" s="14" customFormat="1" ht="30.95" customHeight="1" x14ac:dyDescent="0.2">
      <c r="A56" s="25">
        <v>55</v>
      </c>
      <c r="B56" s="24" t="s">
        <v>40</v>
      </c>
      <c r="C56" s="83" t="str">
        <f>IF(OR(C55&lt;0,NOT(ISNUMBER(C55))),"- €",C55*8)</f>
        <v>- €</v>
      </c>
      <c r="D56" s="84"/>
      <c r="E56" s="85"/>
      <c r="F56" s="82"/>
      <c r="G56" s="30"/>
      <c r="H56" s="103"/>
    </row>
    <row r="57" spans="1:8" s="14" customFormat="1" ht="30.95" customHeight="1" x14ac:dyDescent="0.2">
      <c r="A57" s="25">
        <v>56</v>
      </c>
      <c r="B57" s="78" t="str">
        <f>CONCATENATE("Gesamtpreis ",B51,":")</f>
        <v>Gesamtpreis Stromkosten je Druckgerät für 96 Monate:</v>
      </c>
      <c r="C57" s="79"/>
      <c r="D57" s="79"/>
      <c r="E57" s="79"/>
      <c r="F57" s="80"/>
      <c r="G57" s="27" t="str">
        <f>IF(OR(C56&lt;0,NOT(ISNUMBER(C56))),"- €",SUM(C56))</f>
        <v>- €</v>
      </c>
      <c r="H57" s="103"/>
    </row>
    <row r="58" spans="1:8" s="14" customFormat="1" ht="26.1" customHeight="1" thickBot="1" x14ac:dyDescent="0.25">
      <c r="A58" s="32">
        <v>57</v>
      </c>
      <c r="B58" s="107" t="str">
        <f>CONCATENATE("Wertungspreis ",B2,":")</f>
        <v>Wertungspreis Multifunktionsgerät DIN A4:</v>
      </c>
      <c r="C58" s="108"/>
      <c r="D58" s="108"/>
      <c r="E58" s="108"/>
      <c r="F58" s="108"/>
      <c r="G58" s="109"/>
      <c r="H58" s="31" t="str">
        <f>IF(OR(G57&lt;0,NOT(ISNUMBER(G57))),"- €",SUM(G5:G57))</f>
        <v>- €</v>
      </c>
    </row>
    <row r="59" spans="1:8" s="14" customFormat="1" ht="26.1" customHeight="1" x14ac:dyDescent="0.2">
      <c r="A59" s="15"/>
      <c r="B59" s="15"/>
      <c r="C59" s="15"/>
      <c r="D59" s="15"/>
      <c r="E59" s="15"/>
      <c r="F59" s="15"/>
      <c r="G59" s="16"/>
      <c r="H59" s="15"/>
    </row>
  </sheetData>
  <sheetProtection selectLockedCells="1"/>
  <protectedRanges>
    <protectedRange sqref="G25:G26 G12:G17 G28:G33 G6:G8 G10 G37:G39 G41:G42 G44:G49 G21:G23 G52:G57" name="Bereich1"/>
  </protectedRanges>
  <mergeCells count="35">
    <mergeCell ref="G8:G17"/>
    <mergeCell ref="B58:G58"/>
    <mergeCell ref="B57:F57"/>
    <mergeCell ref="B49:E49"/>
    <mergeCell ref="B34:F34"/>
    <mergeCell ref="F36:F38"/>
    <mergeCell ref="G36:G49"/>
    <mergeCell ref="B39:E39"/>
    <mergeCell ref="F40:F41"/>
    <mergeCell ref="B42:E42"/>
    <mergeCell ref="C56:E56"/>
    <mergeCell ref="B51:E51"/>
    <mergeCell ref="F51:F56"/>
    <mergeCell ref="C55:E55"/>
    <mergeCell ref="A1:H1"/>
    <mergeCell ref="B17:E17"/>
    <mergeCell ref="C52:E52"/>
    <mergeCell ref="C53:E53"/>
    <mergeCell ref="C54:E54"/>
    <mergeCell ref="B23:E23"/>
    <mergeCell ref="F20:F22"/>
    <mergeCell ref="F5:G7"/>
    <mergeCell ref="B2:H2"/>
    <mergeCell ref="B3:H3"/>
    <mergeCell ref="B4:H4"/>
    <mergeCell ref="B8:E8"/>
    <mergeCell ref="H5:H57"/>
    <mergeCell ref="G20:G33"/>
    <mergeCell ref="B26:E26"/>
    <mergeCell ref="B19:G19"/>
    <mergeCell ref="B18:F18"/>
    <mergeCell ref="F24:F25"/>
    <mergeCell ref="B50:F50"/>
    <mergeCell ref="B35:G35"/>
    <mergeCell ref="B33:E33"/>
  </mergeCells>
  <printOptions horizontalCentered="1"/>
  <pageMargins left="0.70866141732283472" right="0.70866141732283472" top="0.78740157480314965" bottom="0.78740157480314965" header="0.31496062992125984" footer="0.31496062992125984"/>
  <pageSetup paperSize="9" scale="52" fitToHeight="0" orientation="landscape" r:id="rId1"/>
  <headerFooter>
    <oddHeader>&amp;L&amp;"Arial Black,Standard"&amp;11&amp;K5F5F5F
Mit dem Angebot einzureichen!</oddHeader>
    <oddFooter>Seite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8DE4D-FB61-4D60-8DB6-0E2453056278}">
  <dimension ref="A1:H56"/>
  <sheetViews>
    <sheetView view="pageLayout" topLeftCell="B44" zoomScaleNormal="70" workbookViewId="0">
      <selection activeCell="C51" sqref="C51:E51"/>
    </sheetView>
  </sheetViews>
  <sheetFormatPr baseColWidth="10" defaultColWidth="11.42578125" defaultRowHeight="14.25" x14ac:dyDescent="0.2"/>
  <cols>
    <col min="1" max="1" width="10.7109375" style="15" bestFit="1" customWidth="1"/>
    <col min="2" max="2" width="104.7109375" style="15" customWidth="1"/>
    <col min="3" max="3" width="25.42578125" style="15" bestFit="1" customWidth="1"/>
    <col min="4" max="4" width="24.85546875" style="15" bestFit="1" customWidth="1"/>
    <col min="5" max="5" width="25.7109375" style="15" customWidth="1"/>
    <col min="6" max="6" width="20" style="15" customWidth="1"/>
    <col min="7" max="7" width="20" style="16" customWidth="1"/>
    <col min="8" max="8" width="22.140625" style="15" bestFit="1" customWidth="1"/>
    <col min="9" max="16384" width="11.42578125" style="15"/>
  </cols>
  <sheetData>
    <row r="1" spans="1:8" s="14" customFormat="1" ht="37.5" customHeight="1" x14ac:dyDescent="0.2">
      <c r="A1" s="86" t="str">
        <f>CONCATENATE(,Titelseite!B16," zur ",Titelseite!A9,"",Titelseite!B9)</f>
        <v>Leistungsverzeichnis zur Vergabe Nr.: IT-2097-25-O-EU</v>
      </c>
      <c r="B1" s="87"/>
      <c r="C1" s="87"/>
      <c r="D1" s="87"/>
      <c r="E1" s="87"/>
      <c r="F1" s="87"/>
      <c r="G1" s="87"/>
      <c r="H1" s="88"/>
    </row>
    <row r="2" spans="1:8" s="14" customFormat="1" ht="23.25" x14ac:dyDescent="0.2">
      <c r="A2" s="20" t="s">
        <v>11</v>
      </c>
      <c r="B2" s="97" t="s">
        <v>41</v>
      </c>
      <c r="C2" s="98"/>
      <c r="D2" s="98"/>
      <c r="E2" s="98"/>
      <c r="F2" s="98"/>
      <c r="G2" s="98"/>
      <c r="H2" s="99"/>
    </row>
    <row r="3" spans="1:8" s="14" customFormat="1" ht="18" x14ac:dyDescent="0.2">
      <c r="A3" s="21">
        <v>1</v>
      </c>
      <c r="B3" s="100"/>
      <c r="C3" s="101"/>
      <c r="D3" s="101"/>
      <c r="E3" s="101"/>
      <c r="F3" s="101"/>
      <c r="G3" s="101"/>
      <c r="H3" s="102"/>
    </row>
    <row r="4" spans="1:8" s="14" customFormat="1" ht="18" x14ac:dyDescent="0.2">
      <c r="A4" s="22">
        <v>2</v>
      </c>
      <c r="B4" s="100" t="s">
        <v>13</v>
      </c>
      <c r="C4" s="101"/>
      <c r="D4" s="101"/>
      <c r="E4" s="101"/>
      <c r="F4" s="101"/>
      <c r="G4" s="101"/>
      <c r="H4" s="102"/>
    </row>
    <row r="5" spans="1:8" s="14" customFormat="1" ht="31.5" x14ac:dyDescent="0.2">
      <c r="A5" s="23">
        <v>3</v>
      </c>
      <c r="B5" s="26" t="s">
        <v>14</v>
      </c>
      <c r="C5" s="51" t="s">
        <v>15</v>
      </c>
      <c r="D5" s="51" t="s">
        <v>16</v>
      </c>
      <c r="E5" s="51" t="s">
        <v>17</v>
      </c>
      <c r="F5" s="93"/>
      <c r="G5" s="94"/>
      <c r="H5" s="103"/>
    </row>
    <row r="6" spans="1:8" s="14" customFormat="1" ht="17.45" customHeight="1" x14ac:dyDescent="0.2">
      <c r="A6" s="25">
        <v>4</v>
      </c>
      <c r="B6" s="24" t="s">
        <v>42</v>
      </c>
      <c r="C6" s="46"/>
      <c r="D6" s="25">
        <v>48</v>
      </c>
      <c r="E6" s="25" t="str">
        <f>IF(OR(C6&lt;0,NOT(ISNUMBER(C6))),"- €",C6*D6)</f>
        <v>- €</v>
      </c>
      <c r="F6" s="93"/>
      <c r="G6" s="94"/>
      <c r="H6" s="103"/>
    </row>
    <row r="7" spans="1:8" s="14" customFormat="1" ht="26.1" customHeight="1" x14ac:dyDescent="0.2">
      <c r="A7" s="25">
        <v>6</v>
      </c>
      <c r="B7" s="78" t="str">
        <f>CONCATENATE("Gesamtpreis ",B5,":")</f>
        <v>Gesamtpreis Druckgerätepauschale (Vertragslaufzeit)
ab Abnahme für 48 Monate:</v>
      </c>
      <c r="C7" s="79"/>
      <c r="D7" s="79"/>
      <c r="E7" s="79"/>
      <c r="F7" s="27" t="str">
        <f>IF(OR(E6&lt;0,NOT(ISNUMBER(E6))),"- €",E6)</f>
        <v>- €</v>
      </c>
      <c r="G7" s="104"/>
      <c r="H7" s="103"/>
    </row>
    <row r="8" spans="1:8" s="14" customFormat="1" ht="31.5" x14ac:dyDescent="0.2">
      <c r="A8" s="23">
        <v>7</v>
      </c>
      <c r="B8" s="26" t="s">
        <v>20</v>
      </c>
      <c r="C8" s="51" t="s">
        <v>15</v>
      </c>
      <c r="D8" s="51" t="s">
        <v>16</v>
      </c>
      <c r="E8" s="51" t="s">
        <v>17</v>
      </c>
      <c r="F8" s="52"/>
      <c r="G8" s="105"/>
      <c r="H8" s="103"/>
    </row>
    <row r="9" spans="1:8" s="14" customFormat="1" ht="30" x14ac:dyDescent="0.2">
      <c r="A9" s="25">
        <v>8</v>
      </c>
      <c r="B9" s="24" t="s">
        <v>61</v>
      </c>
      <c r="C9" s="46"/>
      <c r="D9" s="25">
        <v>48</v>
      </c>
      <c r="E9" s="25" t="str">
        <f>IF(OR(C9&lt;0,NOT(ISNUMBER(C9))),"- €",C9*D9)</f>
        <v>- €</v>
      </c>
      <c r="F9" s="53"/>
      <c r="G9" s="105"/>
      <c r="H9" s="103"/>
    </row>
    <row r="10" spans="1:8" s="14" customFormat="1" ht="47.25" x14ac:dyDescent="0.2">
      <c r="A10" s="23">
        <v>9</v>
      </c>
      <c r="B10" s="26" t="s">
        <v>65</v>
      </c>
      <c r="C10" s="51" t="s">
        <v>22</v>
      </c>
      <c r="D10" s="51" t="s">
        <v>23</v>
      </c>
      <c r="E10" s="51" t="s">
        <v>24</v>
      </c>
      <c r="F10" s="51" t="s">
        <v>62</v>
      </c>
      <c r="G10" s="105"/>
      <c r="H10" s="103"/>
    </row>
    <row r="11" spans="1:8" s="14" customFormat="1" ht="17.45" customHeight="1" x14ac:dyDescent="0.2">
      <c r="A11" s="25">
        <v>10</v>
      </c>
      <c r="B11" s="24" t="s">
        <v>25</v>
      </c>
      <c r="C11" s="25">
        <f>224000</f>
        <v>224000</v>
      </c>
      <c r="D11" s="46"/>
      <c r="E11" s="46"/>
      <c r="F11" s="25" t="str">
        <f>IF(OR(D11&lt;0,NOT(ISNUMBER(D11))),"- €",C11/D11*E11)</f>
        <v>- €</v>
      </c>
      <c r="G11" s="105"/>
      <c r="H11" s="103"/>
    </row>
    <row r="12" spans="1:8" s="14" customFormat="1" ht="17.45" customHeight="1" x14ac:dyDescent="0.2">
      <c r="A12" s="25">
        <v>11</v>
      </c>
      <c r="B12" s="24" t="s">
        <v>26</v>
      </c>
      <c r="C12" s="25">
        <v>64000</v>
      </c>
      <c r="D12" s="46"/>
      <c r="E12" s="46"/>
      <c r="F12" s="25" t="str">
        <f>IF(OR(D12&lt;0,NOT(ISNUMBER(D12))),"- €",C12/D12*E12)</f>
        <v>- €</v>
      </c>
      <c r="G12" s="105"/>
      <c r="H12" s="103"/>
    </row>
    <row r="13" spans="1:8" s="14" customFormat="1" ht="17.45" customHeight="1" x14ac:dyDescent="0.2">
      <c r="A13" s="25">
        <v>12</v>
      </c>
      <c r="B13" s="24" t="s">
        <v>27</v>
      </c>
      <c r="C13" s="25">
        <v>64000</v>
      </c>
      <c r="D13" s="46"/>
      <c r="E13" s="46"/>
      <c r="F13" s="25" t="str">
        <f>IF(OR(D13&lt;0,NOT(ISNUMBER(D13))),"- €",C13/D13*E13)</f>
        <v>- €</v>
      </c>
      <c r="G13" s="105"/>
      <c r="H13" s="103"/>
    </row>
    <row r="14" spans="1:8" s="14" customFormat="1" ht="17.45" customHeight="1" x14ac:dyDescent="0.2">
      <c r="A14" s="25">
        <v>13</v>
      </c>
      <c r="B14" s="24" t="s">
        <v>28</v>
      </c>
      <c r="C14" s="25">
        <v>64000</v>
      </c>
      <c r="D14" s="46"/>
      <c r="E14" s="46"/>
      <c r="F14" s="25" t="str">
        <f>IF(OR(D14&lt;0,NOT(ISNUMBER(D14))),"- €",C14/D14*E14)</f>
        <v>- €</v>
      </c>
      <c r="G14" s="105"/>
      <c r="H14" s="103"/>
    </row>
    <row r="15" spans="1:8" s="14" customFormat="1" ht="18" customHeight="1" x14ac:dyDescent="0.2">
      <c r="A15" s="25">
        <v>14</v>
      </c>
      <c r="B15" s="24" t="s">
        <v>29</v>
      </c>
      <c r="C15" s="25">
        <v>416000</v>
      </c>
      <c r="D15" s="46"/>
      <c r="E15" s="46"/>
      <c r="F15" s="25" t="str">
        <f>IF(OR(D15&lt;0,NOT(ISNUMBER(D15))),"- €",C15/D15*E15)</f>
        <v>- €</v>
      </c>
      <c r="G15" s="105"/>
      <c r="H15" s="103"/>
    </row>
    <row r="16" spans="1:8" s="14" customFormat="1" ht="26.1" customHeight="1" x14ac:dyDescent="0.2">
      <c r="A16" s="25">
        <v>15</v>
      </c>
      <c r="B16" s="78" t="str">
        <f>CONCATENATE("Gesamtpreis ",B10,":")</f>
        <v>Gesamtpreis Verbrauchsmaterial (Vertragslaufzeit)
gemäß Ziffer 2 ff. der Leistungsbeschreibung:</v>
      </c>
      <c r="C16" s="79"/>
      <c r="D16" s="79"/>
      <c r="E16" s="79"/>
      <c r="F16" s="27" t="str">
        <f>IF(OR(F11&lt;0,NOT(ISNUMBER(F11))),"- €",SUM(F11:F15))</f>
        <v>- €</v>
      </c>
      <c r="G16" s="106"/>
      <c r="H16" s="103"/>
    </row>
    <row r="17" spans="1:8" s="14" customFormat="1" ht="26.1" customHeight="1" x14ac:dyDescent="0.2">
      <c r="A17" s="25">
        <v>16</v>
      </c>
      <c r="B17" s="78" t="str">
        <f>CONCATENATE("Gesamtpreis ",B4,":")</f>
        <v>Gesamtpreis Vertragslaufzeit ab Abnahme für 48 Monate:</v>
      </c>
      <c r="C17" s="79"/>
      <c r="D17" s="79"/>
      <c r="E17" s="79"/>
      <c r="F17" s="80"/>
      <c r="G17" s="27" t="str">
        <f>IF(OR(F14&lt;0,NOT(ISNUMBER(F14))),"- €",SUM(F14))</f>
        <v>- €</v>
      </c>
      <c r="H17" s="103"/>
    </row>
    <row r="18" spans="1:8" s="14" customFormat="1" ht="18" customHeight="1" x14ac:dyDescent="0.2">
      <c r="A18" s="22">
        <v>17</v>
      </c>
      <c r="B18" s="76" t="s">
        <v>30</v>
      </c>
      <c r="C18" s="77"/>
      <c r="D18" s="77"/>
      <c r="E18" s="77"/>
      <c r="F18" s="77"/>
      <c r="G18" s="77"/>
      <c r="H18" s="103"/>
    </row>
    <row r="19" spans="1:8" s="14" customFormat="1" ht="31.5" x14ac:dyDescent="0.2">
      <c r="A19" s="23">
        <v>18</v>
      </c>
      <c r="B19" s="26" t="s">
        <v>31</v>
      </c>
      <c r="C19" s="51" t="s">
        <v>15</v>
      </c>
      <c r="D19" s="51" t="s">
        <v>16</v>
      </c>
      <c r="E19" s="51" t="s">
        <v>17</v>
      </c>
      <c r="F19" s="81"/>
      <c r="G19" s="104"/>
      <c r="H19" s="103"/>
    </row>
    <row r="20" spans="1:8" s="14" customFormat="1" ht="17.45" customHeight="1" x14ac:dyDescent="0.2">
      <c r="A20" s="25">
        <v>19</v>
      </c>
      <c r="B20" s="24" t="s">
        <v>42</v>
      </c>
      <c r="C20" s="47"/>
      <c r="D20" s="25">
        <v>24</v>
      </c>
      <c r="E20" s="24" t="str">
        <f>IF(OR(C20&lt;0,NOT(ISNUMBER(C20))),"- €",C20*D20)</f>
        <v>- €</v>
      </c>
      <c r="F20" s="92"/>
      <c r="G20" s="105"/>
      <c r="H20" s="103"/>
    </row>
    <row r="21" spans="1:8" s="14" customFormat="1" ht="26.1" customHeight="1" x14ac:dyDescent="0.2">
      <c r="A21" s="25">
        <v>21</v>
      </c>
      <c r="B21" s="78" t="str">
        <f>CONCATENATE("Gesamtpreis ",B19,":")</f>
        <v>Gesamtpreis OPTION: Druckgerätepauschale (erste Vertragsverlängerung)
nach Ablauf der Druckgerätpauschale (Vertragslaufzeit) für 24 Monate:</v>
      </c>
      <c r="C21" s="79"/>
      <c r="D21" s="79"/>
      <c r="E21" s="79"/>
      <c r="F21" s="27" t="str">
        <f>IF(OR(E20&lt;0,NOT(ISNUMBER(E20))),"- €",SUM(E20))</f>
        <v>- €</v>
      </c>
      <c r="G21" s="105"/>
      <c r="H21" s="103"/>
    </row>
    <row r="22" spans="1:8" s="14" customFormat="1" ht="31.5" x14ac:dyDescent="0.2">
      <c r="A22" s="23">
        <v>22</v>
      </c>
      <c r="B22" s="26" t="s">
        <v>32</v>
      </c>
      <c r="C22" s="26" t="s">
        <v>15</v>
      </c>
      <c r="D22" s="26" t="s">
        <v>16</v>
      </c>
      <c r="E22" s="26" t="s">
        <v>17</v>
      </c>
      <c r="F22" s="81"/>
      <c r="G22" s="105"/>
      <c r="H22" s="103"/>
    </row>
    <row r="23" spans="1:8" s="14" customFormat="1" ht="30" x14ac:dyDescent="0.2">
      <c r="A23" s="25">
        <v>23</v>
      </c>
      <c r="B23" s="24" t="s">
        <v>33</v>
      </c>
      <c r="C23" s="47"/>
      <c r="D23" s="25">
        <v>24</v>
      </c>
      <c r="E23" s="24" t="str">
        <f>IF(OR(C23&lt;0,NOT(ISNUMBER(C23))),"- €",C23*D23)</f>
        <v>- €</v>
      </c>
      <c r="F23" s="82"/>
      <c r="G23" s="105"/>
      <c r="H23" s="103"/>
    </row>
    <row r="24" spans="1:8" s="14" customFormat="1" ht="26.1" customHeight="1" x14ac:dyDescent="0.2">
      <c r="A24" s="25">
        <v>24</v>
      </c>
      <c r="B24" s="78" t="str">
        <f>CONCATENATE("Gesamtpreis ",B22,":")</f>
        <v>Gesamtpreis Servicepauschale (Vertragslaufzeit)
ab Abnahme für 24 Monate:</v>
      </c>
      <c r="C24" s="79"/>
      <c r="D24" s="79"/>
      <c r="E24" s="79"/>
      <c r="F24" s="27" t="str">
        <f>IF(OR(E23&lt;0,NOT(ISNUMBER(E23))),"- €",E23)</f>
        <v>- €</v>
      </c>
      <c r="G24" s="105"/>
      <c r="H24" s="103"/>
    </row>
    <row r="25" spans="1:8" s="14" customFormat="1" ht="47.25" x14ac:dyDescent="0.2">
      <c r="A25" s="23">
        <v>25</v>
      </c>
      <c r="B25" s="26" t="s">
        <v>65</v>
      </c>
      <c r="C25" s="26" t="s">
        <v>22</v>
      </c>
      <c r="D25" s="26" t="s">
        <v>23</v>
      </c>
      <c r="E25" s="26" t="s">
        <v>24</v>
      </c>
      <c r="F25" s="51" t="s">
        <v>62</v>
      </c>
      <c r="G25" s="105"/>
      <c r="H25" s="103"/>
    </row>
    <row r="26" spans="1:8" s="14" customFormat="1" ht="17.45" customHeight="1" x14ac:dyDescent="0.2">
      <c r="A26" s="25">
        <v>26</v>
      </c>
      <c r="B26" s="24" t="s">
        <v>25</v>
      </c>
      <c r="C26" s="25">
        <f>SUM(C11)/2</f>
        <v>112000</v>
      </c>
      <c r="D26" s="47"/>
      <c r="E26" s="47"/>
      <c r="F26" s="25" t="str">
        <f>IF(OR(D26&lt;0,NOT(ISNUMBER(D26))),"- €",C26/D26*E26)</f>
        <v>- €</v>
      </c>
      <c r="G26" s="105"/>
      <c r="H26" s="103"/>
    </row>
    <row r="27" spans="1:8" s="14" customFormat="1" ht="17.45" customHeight="1" x14ac:dyDescent="0.2">
      <c r="A27" s="25">
        <v>27</v>
      </c>
      <c r="B27" s="24" t="s">
        <v>26</v>
      </c>
      <c r="C27" s="25">
        <f>SUM(C12)/2</f>
        <v>32000</v>
      </c>
      <c r="D27" s="47"/>
      <c r="E27" s="47"/>
      <c r="F27" s="25" t="str">
        <f>IF(OR(D27&lt;0,NOT(ISNUMBER(D27))),"- €",C27/D27*E27)</f>
        <v>- €</v>
      </c>
      <c r="G27" s="105"/>
      <c r="H27" s="103"/>
    </row>
    <row r="28" spans="1:8" s="14" customFormat="1" ht="17.45" customHeight="1" x14ac:dyDescent="0.2">
      <c r="A28" s="25">
        <v>28</v>
      </c>
      <c r="B28" s="24" t="s">
        <v>27</v>
      </c>
      <c r="C28" s="25">
        <f>SUM(C13)/2</f>
        <v>32000</v>
      </c>
      <c r="D28" s="47"/>
      <c r="E28" s="47"/>
      <c r="F28" s="25" t="str">
        <f>IF(OR(D28&lt;0,NOT(ISNUMBER(D28))),"- €",C28/D28*E28)</f>
        <v>- €</v>
      </c>
      <c r="G28" s="105"/>
      <c r="H28" s="103"/>
    </row>
    <row r="29" spans="1:8" s="14" customFormat="1" ht="17.45" customHeight="1" x14ac:dyDescent="0.2">
      <c r="A29" s="25">
        <v>29</v>
      </c>
      <c r="B29" s="24" t="s">
        <v>28</v>
      </c>
      <c r="C29" s="25">
        <f>SUM(C14)/2</f>
        <v>32000</v>
      </c>
      <c r="D29" s="47"/>
      <c r="E29" s="47"/>
      <c r="F29" s="25" t="str">
        <f>IF(OR(D29&lt;0,NOT(ISNUMBER(D29))),"- €",C29/D29*E29)</f>
        <v>- €</v>
      </c>
      <c r="G29" s="105"/>
      <c r="H29" s="103"/>
    </row>
    <row r="30" spans="1:8" s="14" customFormat="1" ht="17.45" customHeight="1" x14ac:dyDescent="0.2">
      <c r="A30" s="25">
        <v>30</v>
      </c>
      <c r="B30" s="24" t="s">
        <v>29</v>
      </c>
      <c r="C30" s="25">
        <f>SUM(C15)/2</f>
        <v>208000</v>
      </c>
      <c r="D30" s="47"/>
      <c r="E30" s="47"/>
      <c r="F30" s="25" t="str">
        <f>IF(OR(D30&lt;0,NOT(ISNUMBER(D30))),"- €",C30/D30*E30)</f>
        <v>- €</v>
      </c>
      <c r="G30" s="105"/>
      <c r="H30" s="103"/>
    </row>
    <row r="31" spans="1:8" s="14" customFormat="1" ht="26.1" customHeight="1" x14ac:dyDescent="0.2">
      <c r="A31" s="25">
        <v>31</v>
      </c>
      <c r="B31" s="78" t="str">
        <f>CONCATENATE("Gesamtpreis ",B25,":")</f>
        <v>Gesamtpreis Verbrauchsmaterial (Vertragslaufzeit)
gemäß Ziffer 2 ff. der Leistungsbeschreibung:</v>
      </c>
      <c r="C31" s="79"/>
      <c r="D31" s="79"/>
      <c r="E31" s="79"/>
      <c r="F31" s="27" t="str">
        <f>IF(OR(F26&lt;0,NOT(ISNUMBER(F26))),"- €",SUM(F26:F30))</f>
        <v>- €</v>
      </c>
      <c r="G31" s="106"/>
      <c r="H31" s="103"/>
    </row>
    <row r="32" spans="1:8" s="14" customFormat="1" ht="26.1" customHeight="1" x14ac:dyDescent="0.2">
      <c r="A32" s="25">
        <v>32</v>
      </c>
      <c r="B32" s="78" t="str">
        <f>CONCATENATE("Gesamtpreis ",B18,":")</f>
        <v>Gesamtpreis OPTION: Erste Vertragsverlängerung nach Ablauf der Pauschalen (Vertragslaufzeit) für 24 Monate:</v>
      </c>
      <c r="C32" s="79"/>
      <c r="D32" s="79"/>
      <c r="E32" s="79"/>
      <c r="F32" s="80"/>
      <c r="G32" s="27" t="str">
        <f>IF(OR(F21&lt;0,NOT(ISNUMBER(F21))),"- €",SUM(F21:F31))</f>
        <v>- €</v>
      </c>
      <c r="H32" s="103"/>
    </row>
    <row r="33" spans="1:8" s="14" customFormat="1" ht="18" customHeight="1" x14ac:dyDescent="0.2">
      <c r="A33" s="22">
        <v>33</v>
      </c>
      <c r="B33" s="76" t="s">
        <v>34</v>
      </c>
      <c r="C33" s="77"/>
      <c r="D33" s="77"/>
      <c r="E33" s="77"/>
      <c r="F33" s="77"/>
      <c r="G33" s="77"/>
      <c r="H33" s="103"/>
    </row>
    <row r="34" spans="1:8" s="14" customFormat="1" ht="31.5" x14ac:dyDescent="0.2">
      <c r="A34" s="23">
        <v>34</v>
      </c>
      <c r="B34" s="26" t="s">
        <v>35</v>
      </c>
      <c r="C34" s="51" t="s">
        <v>15</v>
      </c>
      <c r="D34" s="51" t="s">
        <v>16</v>
      </c>
      <c r="E34" s="51" t="s">
        <v>17</v>
      </c>
      <c r="F34" s="81"/>
      <c r="G34" s="104"/>
      <c r="H34" s="103"/>
    </row>
    <row r="35" spans="1:8" s="14" customFormat="1" ht="17.45" customHeight="1" x14ac:dyDescent="0.2">
      <c r="A35" s="25">
        <v>35</v>
      </c>
      <c r="B35" s="24" t="s">
        <v>42</v>
      </c>
      <c r="C35" s="47"/>
      <c r="D35" s="25">
        <v>24</v>
      </c>
      <c r="E35" s="24" t="str">
        <f>IF(OR(C35&lt;0,NOT(ISNUMBER(C35))),"- €",C35*D35)</f>
        <v>- €</v>
      </c>
      <c r="F35" s="92"/>
      <c r="G35" s="105"/>
      <c r="H35" s="103"/>
    </row>
    <row r="36" spans="1:8" s="14" customFormat="1" ht="26.1" customHeight="1" x14ac:dyDescent="0.2">
      <c r="A36" s="25">
        <v>37</v>
      </c>
      <c r="B36" s="78" t="str">
        <f>CONCATENATE("Gesamtpreis ",B34,":")</f>
        <v>Gesamtpreis OPTION: Druckgerätepauschale ( Zweite Vertragsverlängerung)
nach Ablauf der Druckgerätpauschale (Vertragslaufzeit) für 24 Monate:</v>
      </c>
      <c r="C36" s="79"/>
      <c r="D36" s="79"/>
      <c r="E36" s="79"/>
      <c r="F36" s="27" t="str">
        <f>IF(OR(E35&lt;0,NOT(ISNUMBER(E35))),"- €",SUM(E35))</f>
        <v>- €</v>
      </c>
      <c r="G36" s="105"/>
      <c r="H36" s="103"/>
    </row>
    <row r="37" spans="1:8" s="14" customFormat="1" ht="31.5" x14ac:dyDescent="0.2">
      <c r="A37" s="23">
        <v>38</v>
      </c>
      <c r="B37" s="26" t="s">
        <v>32</v>
      </c>
      <c r="C37" s="26" t="s">
        <v>15</v>
      </c>
      <c r="D37" s="26" t="s">
        <v>16</v>
      </c>
      <c r="E37" s="26" t="s">
        <v>17</v>
      </c>
      <c r="F37" s="81"/>
      <c r="G37" s="105"/>
      <c r="H37" s="103"/>
    </row>
    <row r="38" spans="1:8" s="14" customFormat="1" ht="30" x14ac:dyDescent="0.2">
      <c r="A38" s="25">
        <v>39</v>
      </c>
      <c r="B38" s="24" t="s">
        <v>33</v>
      </c>
      <c r="C38" s="47"/>
      <c r="D38" s="25">
        <v>24</v>
      </c>
      <c r="E38" s="24" t="str">
        <f>IF(OR(C38&lt;0,NOT(ISNUMBER(C38))),"- €",C38*D38)</f>
        <v>- €</v>
      </c>
      <c r="F38" s="82"/>
      <c r="G38" s="105"/>
      <c r="H38" s="103"/>
    </row>
    <row r="39" spans="1:8" s="14" customFormat="1" ht="26.1" customHeight="1" x14ac:dyDescent="0.2">
      <c r="A39" s="25">
        <v>40</v>
      </c>
      <c r="B39" s="78" t="str">
        <f>CONCATENATE("Gesamtpreis ",B37,":")</f>
        <v>Gesamtpreis Servicepauschale (Vertragslaufzeit)
ab Abnahme für 24 Monate:</v>
      </c>
      <c r="C39" s="79"/>
      <c r="D39" s="79"/>
      <c r="E39" s="79"/>
      <c r="F39" s="27" t="str">
        <f>IF(OR(E38&lt;0,NOT(ISNUMBER(E38))),"- €",E38)</f>
        <v>- €</v>
      </c>
      <c r="G39" s="105"/>
      <c r="H39" s="103"/>
    </row>
    <row r="40" spans="1:8" s="14" customFormat="1" ht="47.25" x14ac:dyDescent="0.2">
      <c r="A40" s="23">
        <v>41</v>
      </c>
      <c r="B40" s="26" t="s">
        <v>65</v>
      </c>
      <c r="C40" s="26" t="s">
        <v>22</v>
      </c>
      <c r="D40" s="26" t="s">
        <v>23</v>
      </c>
      <c r="E40" s="26" t="s">
        <v>24</v>
      </c>
      <c r="F40" s="51" t="s">
        <v>62</v>
      </c>
      <c r="G40" s="105"/>
      <c r="H40" s="103"/>
    </row>
    <row r="41" spans="1:8" s="14" customFormat="1" ht="17.45" customHeight="1" x14ac:dyDescent="0.2">
      <c r="A41" s="25">
        <v>42</v>
      </c>
      <c r="B41" s="24" t="s">
        <v>25</v>
      </c>
      <c r="C41" s="25">
        <f>SUM(C11)/2</f>
        <v>112000</v>
      </c>
      <c r="D41" s="47"/>
      <c r="E41" s="47"/>
      <c r="F41" s="25" t="str">
        <f>IF(OR(D41&lt;0,NOT(ISNUMBER(D41))),"- €",C41/D41*E41)</f>
        <v>- €</v>
      </c>
      <c r="G41" s="105"/>
      <c r="H41" s="103"/>
    </row>
    <row r="42" spans="1:8" s="14" customFormat="1" ht="17.45" customHeight="1" x14ac:dyDescent="0.2">
      <c r="A42" s="25">
        <v>43</v>
      </c>
      <c r="B42" s="24" t="s">
        <v>26</v>
      </c>
      <c r="C42" s="25">
        <f>SUM(C12)/2</f>
        <v>32000</v>
      </c>
      <c r="D42" s="47"/>
      <c r="E42" s="47"/>
      <c r="F42" s="25" t="str">
        <f>IF(OR(D42&lt;0,NOT(ISNUMBER(D42))),"- €",C42/D42*E42)</f>
        <v>- €</v>
      </c>
      <c r="G42" s="105"/>
      <c r="H42" s="103"/>
    </row>
    <row r="43" spans="1:8" s="14" customFormat="1" ht="17.45" customHeight="1" x14ac:dyDescent="0.2">
      <c r="A43" s="25">
        <v>44</v>
      </c>
      <c r="B43" s="24" t="s">
        <v>27</v>
      </c>
      <c r="C43" s="25">
        <f>SUM(C13)/2</f>
        <v>32000</v>
      </c>
      <c r="D43" s="47"/>
      <c r="E43" s="47"/>
      <c r="F43" s="25" t="str">
        <f>IF(OR(D43&lt;0,NOT(ISNUMBER(D43))),"- €",C43/D43*E43)</f>
        <v>- €</v>
      </c>
      <c r="G43" s="105"/>
      <c r="H43" s="103"/>
    </row>
    <row r="44" spans="1:8" s="14" customFormat="1" ht="17.45" customHeight="1" x14ac:dyDescent="0.2">
      <c r="A44" s="25">
        <v>45</v>
      </c>
      <c r="B44" s="24" t="s">
        <v>28</v>
      </c>
      <c r="C44" s="25">
        <f>SUM(C13)/2</f>
        <v>32000</v>
      </c>
      <c r="D44" s="47"/>
      <c r="E44" s="47"/>
      <c r="F44" s="25" t="str">
        <f>IF(OR(D44&lt;0,NOT(ISNUMBER(D44))),"- €",C44/D44*E44)</f>
        <v>- €</v>
      </c>
      <c r="G44" s="105"/>
      <c r="H44" s="103"/>
    </row>
    <row r="45" spans="1:8" s="14" customFormat="1" ht="17.45" customHeight="1" x14ac:dyDescent="0.2">
      <c r="A45" s="25">
        <v>46</v>
      </c>
      <c r="B45" s="24" t="s">
        <v>29</v>
      </c>
      <c r="C45" s="25">
        <f>SUM(C15)/2</f>
        <v>208000</v>
      </c>
      <c r="D45" s="47"/>
      <c r="E45" s="47"/>
      <c r="F45" s="25" t="str">
        <f>IF(OR(D45&lt;0,NOT(ISNUMBER(D45))),"- €",C45/D45*E45)</f>
        <v>- €</v>
      </c>
      <c r="G45" s="105"/>
      <c r="H45" s="103"/>
    </row>
    <row r="46" spans="1:8" s="14" customFormat="1" ht="26.1" customHeight="1" x14ac:dyDescent="0.2">
      <c r="A46" s="25">
        <v>47</v>
      </c>
      <c r="B46" s="78" t="str">
        <f>CONCATENATE("Gesamtpreis ",B40,":")</f>
        <v>Gesamtpreis Verbrauchsmaterial (Vertragslaufzeit)
gemäß Ziffer 2 ff. der Leistungsbeschreibung:</v>
      </c>
      <c r="C46" s="79"/>
      <c r="D46" s="79"/>
      <c r="E46" s="79"/>
      <c r="F46" s="27" t="str">
        <f>IF(OR(F41&lt;0,NOT(ISNUMBER(F41))),"- €",SUM(F41:F45))</f>
        <v>- €</v>
      </c>
      <c r="G46" s="106"/>
      <c r="H46" s="103"/>
    </row>
    <row r="47" spans="1:8" s="14" customFormat="1" ht="26.1" customHeight="1" x14ac:dyDescent="0.2">
      <c r="A47" s="25">
        <v>48</v>
      </c>
      <c r="B47" s="78" t="str">
        <f>CONCATENATE("Gesamtpreis ",B33,":")</f>
        <v>Gesamtpreis OPTION: Zweite Vertragsverlängerung nach Ablauf der Pauschalen (Vertragslaufzeit) für 24 Monate:</v>
      </c>
      <c r="C47" s="79"/>
      <c r="D47" s="79"/>
      <c r="E47" s="79"/>
      <c r="F47" s="80"/>
      <c r="G47" s="27" t="str">
        <f>IF(OR(F36&lt;0,NOT(ISNUMBER(F36))),"- €",SUM(F36:F46))</f>
        <v>- €</v>
      </c>
      <c r="H47" s="103"/>
    </row>
    <row r="48" spans="1:8" s="14" customFormat="1" ht="17.45" customHeight="1" x14ac:dyDescent="0.2">
      <c r="A48" s="23">
        <v>49</v>
      </c>
      <c r="B48" s="110" t="s">
        <v>36</v>
      </c>
      <c r="C48" s="111"/>
      <c r="D48" s="111"/>
      <c r="E48" s="112"/>
      <c r="F48" s="81"/>
      <c r="G48" s="29"/>
      <c r="H48" s="103"/>
    </row>
    <row r="49" spans="1:8" s="14" customFormat="1" ht="26.1" customHeight="1" x14ac:dyDescent="0.2">
      <c r="A49" s="25">
        <v>50</v>
      </c>
      <c r="B49" s="24" t="s">
        <v>37</v>
      </c>
      <c r="C49" s="83">
        <v>8</v>
      </c>
      <c r="D49" s="84"/>
      <c r="E49" s="85"/>
      <c r="F49" s="92"/>
      <c r="G49" s="30"/>
      <c r="H49" s="103"/>
    </row>
    <row r="50" spans="1:8" s="14" customFormat="1" ht="30.95" customHeight="1" x14ac:dyDescent="0.2">
      <c r="A50" s="25">
        <v>51</v>
      </c>
      <c r="B50" s="24" t="s">
        <v>38</v>
      </c>
      <c r="C50" s="83">
        <v>0.25290000000000001</v>
      </c>
      <c r="D50" s="84"/>
      <c r="E50" s="85"/>
      <c r="F50" s="92"/>
      <c r="G50" s="30"/>
      <c r="H50" s="103"/>
    </row>
    <row r="51" spans="1:8" s="14" customFormat="1" ht="26.1" customHeight="1" x14ac:dyDescent="0.2">
      <c r="A51" s="25">
        <v>52</v>
      </c>
      <c r="B51" s="24" t="s">
        <v>63</v>
      </c>
      <c r="C51" s="89"/>
      <c r="D51" s="90"/>
      <c r="E51" s="91"/>
      <c r="F51" s="92"/>
      <c r="G51" s="30"/>
      <c r="H51" s="103"/>
    </row>
    <row r="52" spans="1:8" s="14" customFormat="1" ht="30.95" customHeight="1" x14ac:dyDescent="0.2">
      <c r="A52" s="25">
        <v>54</v>
      </c>
      <c r="B52" s="24" t="s">
        <v>39</v>
      </c>
      <c r="C52" s="83" t="str">
        <f>IF(OR(C51&lt;0,NOT(ISNUMBER(C51))),"- €",SUM(C51*C50*52))</f>
        <v>- €</v>
      </c>
      <c r="D52" s="84"/>
      <c r="E52" s="85"/>
      <c r="F52" s="92"/>
      <c r="G52" s="30"/>
      <c r="H52" s="103"/>
    </row>
    <row r="53" spans="1:8" s="14" customFormat="1" ht="30.95" customHeight="1" x14ac:dyDescent="0.2">
      <c r="A53" s="25">
        <v>55</v>
      </c>
      <c r="B53" s="24" t="s">
        <v>40</v>
      </c>
      <c r="C53" s="83" t="str">
        <f>IF(OR(C52&lt;0,NOT(ISNUMBER(C52))),"- €",C52*8)</f>
        <v>- €</v>
      </c>
      <c r="D53" s="84"/>
      <c r="E53" s="85"/>
      <c r="F53" s="82"/>
      <c r="G53" s="30"/>
      <c r="H53" s="103"/>
    </row>
    <row r="54" spans="1:8" s="14" customFormat="1" ht="30.95" customHeight="1" x14ac:dyDescent="0.2">
      <c r="A54" s="25">
        <v>56</v>
      </c>
      <c r="B54" s="78" t="str">
        <f>CONCATENATE("Gesamtpreis ",B48,":")</f>
        <v>Gesamtpreis Stromkosten je Druckgerät für 96 Monate:</v>
      </c>
      <c r="C54" s="79"/>
      <c r="D54" s="79"/>
      <c r="E54" s="79"/>
      <c r="F54" s="80"/>
      <c r="G54" s="27" t="str">
        <f>IF(OR(C53&lt;0,NOT(ISNUMBER(C53))),"- €",SUM(C53))</f>
        <v>- €</v>
      </c>
      <c r="H54" s="103"/>
    </row>
    <row r="55" spans="1:8" s="14" customFormat="1" ht="26.1" customHeight="1" thickBot="1" x14ac:dyDescent="0.25">
      <c r="A55" s="32">
        <v>57</v>
      </c>
      <c r="B55" s="107" t="str">
        <f>CONCATENATE("Wertungspreis ",B2,":")</f>
        <v>Wertungspreis Multifunktionsgerät DIN A3:</v>
      </c>
      <c r="C55" s="108"/>
      <c r="D55" s="108"/>
      <c r="E55" s="108"/>
      <c r="F55" s="108"/>
      <c r="G55" s="109"/>
      <c r="H55" s="31" t="str">
        <f>IF(OR(G54&lt;0,NOT(ISNUMBER(G54))),"- €",SUM(G5:G54))</f>
        <v>- €</v>
      </c>
    </row>
    <row r="56" spans="1:8" s="14" customFormat="1" ht="26.1" customHeight="1" x14ac:dyDescent="0.2">
      <c r="A56" s="15"/>
      <c r="B56" s="15"/>
      <c r="C56" s="15"/>
      <c r="D56" s="15"/>
      <c r="E56" s="15"/>
      <c r="F56" s="15"/>
      <c r="G56" s="16"/>
      <c r="H56" s="15"/>
    </row>
  </sheetData>
  <sheetProtection selectLockedCells="1"/>
  <protectedRanges>
    <protectedRange sqref="G23:G24 G11:G16 G26:G31 G7 G9 G36 G38:G39 G41:G46 G21 G49:G54 G6 G20 G35" name="Bereich1"/>
  </protectedRanges>
  <mergeCells count="35">
    <mergeCell ref="A1:H1"/>
    <mergeCell ref="B2:H2"/>
    <mergeCell ref="B3:H3"/>
    <mergeCell ref="B4:H4"/>
    <mergeCell ref="F5:G6"/>
    <mergeCell ref="H5:H54"/>
    <mergeCell ref="B7:E7"/>
    <mergeCell ref="G7:G16"/>
    <mergeCell ref="B16:E16"/>
    <mergeCell ref="B17:F17"/>
    <mergeCell ref="B18:G18"/>
    <mergeCell ref="F19:F20"/>
    <mergeCell ref="G19:G31"/>
    <mergeCell ref="B21:E21"/>
    <mergeCell ref="F22:F23"/>
    <mergeCell ref="B24:E24"/>
    <mergeCell ref="B31:E31"/>
    <mergeCell ref="B32:F32"/>
    <mergeCell ref="B33:G33"/>
    <mergeCell ref="F34:F35"/>
    <mergeCell ref="G34:G46"/>
    <mergeCell ref="B36:E36"/>
    <mergeCell ref="F37:F38"/>
    <mergeCell ref="B39:E39"/>
    <mergeCell ref="B46:E46"/>
    <mergeCell ref="B54:F54"/>
    <mergeCell ref="B55:G55"/>
    <mergeCell ref="B47:F47"/>
    <mergeCell ref="B48:E48"/>
    <mergeCell ref="F48:F53"/>
    <mergeCell ref="C49:E49"/>
    <mergeCell ref="C50:E50"/>
    <mergeCell ref="C51:E51"/>
    <mergeCell ref="C52:E52"/>
    <mergeCell ref="C53:E53"/>
  </mergeCells>
  <printOptions horizontalCentered="1"/>
  <pageMargins left="0.70866141732283472" right="0.70866141732283472" top="0.78740157480314965" bottom="0.78740157480314965" header="0.31496062992125984" footer="0.31496062992125984"/>
  <pageSetup paperSize="9" scale="52" fitToHeight="0" orientation="landscape" r:id="rId1"/>
  <headerFooter>
    <oddHeader>&amp;L&amp;"Arial Black,Standard"&amp;11&amp;K5F5F5F
Mit dem Angebot einzureichen!</oddHeader>
    <oddFooter>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D1D8-2A27-400E-88A2-6E23655E1BD2}">
  <dimension ref="A1:H56"/>
  <sheetViews>
    <sheetView tabSelected="1" view="pageLayout" zoomScaleNormal="70" workbookViewId="0">
      <selection activeCell="B52" sqref="B52"/>
    </sheetView>
  </sheetViews>
  <sheetFormatPr baseColWidth="10" defaultColWidth="11.42578125" defaultRowHeight="14.25" x14ac:dyDescent="0.2"/>
  <cols>
    <col min="1" max="1" width="10.7109375" style="15" bestFit="1" customWidth="1"/>
    <col min="2" max="2" width="104.7109375" style="15" customWidth="1"/>
    <col min="3" max="3" width="25.42578125" style="15" bestFit="1" customWidth="1"/>
    <col min="4" max="4" width="24.85546875" style="15" bestFit="1" customWidth="1"/>
    <col min="5" max="5" width="25.7109375" style="15" customWidth="1"/>
    <col min="6" max="6" width="20" style="15" customWidth="1"/>
    <col min="7" max="7" width="20" style="16" customWidth="1"/>
    <col min="8" max="8" width="22.140625" style="15" bestFit="1" customWidth="1"/>
    <col min="9" max="16384" width="11.42578125" style="15"/>
  </cols>
  <sheetData>
    <row r="1" spans="1:8" s="14" customFormat="1" ht="37.5" customHeight="1" x14ac:dyDescent="0.2">
      <c r="A1" s="86" t="str">
        <f>CONCATENATE(,Titelseite!B16," zur ",Titelseite!A9,"",Titelseite!B9)</f>
        <v>Leistungsverzeichnis zur Vergabe Nr.: IT-2097-25-O-EU</v>
      </c>
      <c r="B1" s="87"/>
      <c r="C1" s="87"/>
      <c r="D1" s="87"/>
      <c r="E1" s="87"/>
      <c r="F1" s="87"/>
      <c r="G1" s="87"/>
      <c r="H1" s="88"/>
    </row>
    <row r="2" spans="1:8" s="14" customFormat="1" ht="23.25" x14ac:dyDescent="0.2">
      <c r="A2" s="20" t="s">
        <v>11</v>
      </c>
      <c r="B2" s="97" t="s">
        <v>43</v>
      </c>
      <c r="C2" s="98"/>
      <c r="D2" s="98"/>
      <c r="E2" s="98"/>
      <c r="F2" s="98"/>
      <c r="G2" s="98"/>
      <c r="H2" s="99"/>
    </row>
    <row r="3" spans="1:8" s="14" customFormat="1" ht="18" x14ac:dyDescent="0.2">
      <c r="A3" s="21">
        <v>1</v>
      </c>
      <c r="B3" s="100"/>
      <c r="C3" s="101"/>
      <c r="D3" s="101"/>
      <c r="E3" s="101"/>
      <c r="F3" s="101"/>
      <c r="G3" s="101"/>
      <c r="H3" s="102"/>
    </row>
    <row r="4" spans="1:8" s="14" customFormat="1" ht="18" x14ac:dyDescent="0.2">
      <c r="A4" s="22">
        <v>2</v>
      </c>
      <c r="B4" s="100" t="s">
        <v>13</v>
      </c>
      <c r="C4" s="101"/>
      <c r="D4" s="101"/>
      <c r="E4" s="101"/>
      <c r="F4" s="101"/>
      <c r="G4" s="101"/>
      <c r="H4" s="102"/>
    </row>
    <row r="5" spans="1:8" s="14" customFormat="1" ht="31.5" x14ac:dyDescent="0.2">
      <c r="A5" s="23">
        <v>3</v>
      </c>
      <c r="B5" s="26" t="s">
        <v>14</v>
      </c>
      <c r="C5" s="51" t="s">
        <v>15</v>
      </c>
      <c r="D5" s="51" t="s">
        <v>16</v>
      </c>
      <c r="E5" s="51" t="s">
        <v>17</v>
      </c>
      <c r="F5" s="93"/>
      <c r="G5" s="94"/>
      <c r="H5" s="103"/>
    </row>
    <row r="6" spans="1:8" s="14" customFormat="1" ht="17.45" customHeight="1" x14ac:dyDescent="0.2">
      <c r="A6" s="25">
        <v>4</v>
      </c>
      <c r="B6" s="24" t="s">
        <v>44</v>
      </c>
      <c r="C6" s="46"/>
      <c r="D6" s="25">
        <v>48</v>
      </c>
      <c r="E6" s="25" t="str">
        <f>IF(OR(C6&lt;0,NOT(ISNUMBER(C6))),"- €",C6*D6)</f>
        <v>- €</v>
      </c>
      <c r="F6" s="93"/>
      <c r="G6" s="94"/>
      <c r="H6" s="103"/>
    </row>
    <row r="7" spans="1:8" s="14" customFormat="1" ht="26.1" customHeight="1" x14ac:dyDescent="0.2">
      <c r="A7" s="25">
        <v>6</v>
      </c>
      <c r="B7" s="78" t="str">
        <f>CONCATENATE("Gesamtpreis ",B5,":")</f>
        <v>Gesamtpreis Druckgerätepauschale (Vertragslaufzeit)
ab Abnahme für 48 Monate:</v>
      </c>
      <c r="C7" s="79"/>
      <c r="D7" s="79"/>
      <c r="E7" s="79"/>
      <c r="F7" s="27" t="str">
        <f>IF(OR(E6&lt;0,NOT(ISNUMBER(E6))),"- €",E6)</f>
        <v>- €</v>
      </c>
      <c r="G7" s="104"/>
      <c r="H7" s="103"/>
    </row>
    <row r="8" spans="1:8" s="14" customFormat="1" ht="31.5" x14ac:dyDescent="0.2">
      <c r="A8" s="23">
        <v>7</v>
      </c>
      <c r="B8" s="26" t="s">
        <v>20</v>
      </c>
      <c r="C8" s="51" t="s">
        <v>15</v>
      </c>
      <c r="D8" s="51" t="s">
        <v>16</v>
      </c>
      <c r="E8" s="51" t="s">
        <v>17</v>
      </c>
      <c r="F8" s="52"/>
      <c r="G8" s="105"/>
      <c r="H8" s="103"/>
    </row>
    <row r="9" spans="1:8" s="14" customFormat="1" ht="30" x14ac:dyDescent="0.2">
      <c r="A9" s="25">
        <v>8</v>
      </c>
      <c r="B9" s="24" t="s">
        <v>61</v>
      </c>
      <c r="C9" s="46"/>
      <c r="D9" s="25">
        <v>48</v>
      </c>
      <c r="E9" s="25" t="str">
        <f>IF(OR(C9&lt;0,NOT(ISNUMBER(C9))),"- €",C9*D9)</f>
        <v>- €</v>
      </c>
      <c r="F9" s="53"/>
      <c r="G9" s="105"/>
      <c r="H9" s="103"/>
    </row>
    <row r="10" spans="1:8" s="14" customFormat="1" ht="47.25" x14ac:dyDescent="0.2">
      <c r="A10" s="23">
        <v>9</v>
      </c>
      <c r="B10" s="26" t="s">
        <v>21</v>
      </c>
      <c r="C10" s="51" t="s">
        <v>45</v>
      </c>
      <c r="D10" s="51" t="s">
        <v>23</v>
      </c>
      <c r="E10" s="51" t="s">
        <v>24</v>
      </c>
      <c r="F10" s="51" t="s">
        <v>62</v>
      </c>
      <c r="G10" s="105"/>
      <c r="H10" s="103"/>
    </row>
    <row r="11" spans="1:8" s="14" customFormat="1" ht="17.45" customHeight="1" x14ac:dyDescent="0.2">
      <c r="A11" s="25">
        <v>10</v>
      </c>
      <c r="B11" s="24" t="s">
        <v>46</v>
      </c>
      <c r="C11" s="25">
        <v>800</v>
      </c>
      <c r="D11" s="46"/>
      <c r="E11" s="46"/>
      <c r="F11" s="25" t="str">
        <f>IF(OR(D11&lt;0,NOT(ISNUMBER(D11))),"- €",C11/D11*E11)</f>
        <v>- €</v>
      </c>
      <c r="G11" s="105"/>
      <c r="H11" s="103"/>
    </row>
    <row r="12" spans="1:8" s="14" customFormat="1" ht="17.45" customHeight="1" x14ac:dyDescent="0.2">
      <c r="A12" s="25">
        <v>11</v>
      </c>
      <c r="B12" s="24" t="s">
        <v>47</v>
      </c>
      <c r="C12" s="25">
        <v>800</v>
      </c>
      <c r="D12" s="46"/>
      <c r="E12" s="46"/>
      <c r="F12" s="25" t="str">
        <f>IF(OR(D12&lt;0,NOT(ISNUMBER(D12))),"- €",C12/D12*E12)</f>
        <v>- €</v>
      </c>
      <c r="G12" s="105"/>
      <c r="H12" s="103"/>
    </row>
    <row r="13" spans="1:8" s="14" customFormat="1" ht="17.45" customHeight="1" x14ac:dyDescent="0.2">
      <c r="A13" s="25">
        <v>12</v>
      </c>
      <c r="B13" s="24" t="s">
        <v>48</v>
      </c>
      <c r="C13" s="25">
        <v>800</v>
      </c>
      <c r="D13" s="46"/>
      <c r="E13" s="46"/>
      <c r="F13" s="25" t="str">
        <f>IF(OR(D13&lt;0,NOT(ISNUMBER(D13))),"- €",C13/D13*E13)</f>
        <v>- €</v>
      </c>
      <c r="G13" s="105"/>
      <c r="H13" s="103"/>
    </row>
    <row r="14" spans="1:8" s="14" customFormat="1" ht="17.45" customHeight="1" x14ac:dyDescent="0.2">
      <c r="A14" s="25">
        <v>13</v>
      </c>
      <c r="B14" s="24" t="s">
        <v>49</v>
      </c>
      <c r="C14" s="25">
        <v>800</v>
      </c>
      <c r="D14" s="46"/>
      <c r="E14" s="46"/>
      <c r="F14" s="25" t="str">
        <f>IF(OR(D14&lt;0,NOT(ISNUMBER(D14))),"- €",C14/D14*E14)</f>
        <v>- €</v>
      </c>
      <c r="G14" s="105"/>
      <c r="H14" s="103"/>
    </row>
    <row r="15" spans="1:8" s="14" customFormat="1" ht="18" customHeight="1" x14ac:dyDescent="0.2">
      <c r="A15" s="25">
        <v>14</v>
      </c>
      <c r="B15" s="24" t="s">
        <v>50</v>
      </c>
      <c r="C15" s="25">
        <v>800</v>
      </c>
      <c r="D15" s="46"/>
      <c r="E15" s="46"/>
      <c r="F15" s="25" t="str">
        <f>IF(OR(D15&lt;0,NOT(ISNUMBER(D15))),"- €",C15/D15*E15)</f>
        <v>- €</v>
      </c>
      <c r="G15" s="105"/>
      <c r="H15" s="103"/>
    </row>
    <row r="16" spans="1:8" s="14" customFormat="1" ht="26.1" customHeight="1" x14ac:dyDescent="0.2">
      <c r="A16" s="25">
        <v>15</v>
      </c>
      <c r="B16" s="78" t="str">
        <f>CONCATENATE("Gesamtpreis ",B10,":")</f>
        <v>Gesamtpreis Verbrauchsmaterial (Vertragslaufzeit)
gemäß Ziffer 2.21 der Leistungsbeschreibung:</v>
      </c>
      <c r="C16" s="79"/>
      <c r="D16" s="79"/>
      <c r="E16" s="79"/>
      <c r="F16" s="27" t="str">
        <f>IF(OR(F11&lt;0,NOT(ISNUMBER(F11))),"- €",SUM(F11:F15))</f>
        <v>- €</v>
      </c>
      <c r="G16" s="106"/>
      <c r="H16" s="103"/>
    </row>
    <row r="17" spans="1:8" s="14" customFormat="1" ht="26.1" customHeight="1" x14ac:dyDescent="0.2">
      <c r="A17" s="25">
        <v>16</v>
      </c>
      <c r="B17" s="78" t="str">
        <f>CONCATENATE("Gesamtpreis ",B4,":")</f>
        <v>Gesamtpreis Vertragslaufzeit ab Abnahme für 48 Monate:</v>
      </c>
      <c r="C17" s="79"/>
      <c r="D17" s="79"/>
      <c r="E17" s="79"/>
      <c r="F17" s="80"/>
      <c r="G17" s="27" t="str">
        <f>IF(OR(F14&lt;0,NOT(ISNUMBER(F14))),"- €",SUM(F14))</f>
        <v>- €</v>
      </c>
      <c r="H17" s="103"/>
    </row>
    <row r="18" spans="1:8" s="14" customFormat="1" ht="18" customHeight="1" x14ac:dyDescent="0.2">
      <c r="A18" s="22">
        <v>17</v>
      </c>
      <c r="B18" s="76" t="s">
        <v>30</v>
      </c>
      <c r="C18" s="77"/>
      <c r="D18" s="77"/>
      <c r="E18" s="77"/>
      <c r="F18" s="77"/>
      <c r="G18" s="77"/>
      <c r="H18" s="103"/>
    </row>
    <row r="19" spans="1:8" s="14" customFormat="1" ht="31.5" x14ac:dyDescent="0.2">
      <c r="A19" s="23">
        <v>18</v>
      </c>
      <c r="B19" s="26" t="s">
        <v>31</v>
      </c>
      <c r="C19" s="51" t="s">
        <v>15</v>
      </c>
      <c r="D19" s="51" t="s">
        <v>16</v>
      </c>
      <c r="E19" s="51" t="s">
        <v>17</v>
      </c>
      <c r="F19" s="81"/>
      <c r="G19" s="104"/>
      <c r="H19" s="103"/>
    </row>
    <row r="20" spans="1:8" s="14" customFormat="1" ht="17.45" customHeight="1" x14ac:dyDescent="0.2">
      <c r="A20" s="25">
        <v>19</v>
      </c>
      <c r="B20" s="24" t="s">
        <v>44</v>
      </c>
      <c r="C20" s="47"/>
      <c r="D20" s="25">
        <v>24</v>
      </c>
      <c r="E20" s="24" t="str">
        <f>IF(OR(C20&lt;0,NOT(ISNUMBER(C20))),"- €",C20*D20)</f>
        <v>- €</v>
      </c>
      <c r="F20" s="92"/>
      <c r="G20" s="105"/>
      <c r="H20" s="103"/>
    </row>
    <row r="21" spans="1:8" s="14" customFormat="1" ht="26.1" customHeight="1" x14ac:dyDescent="0.2">
      <c r="A21" s="25">
        <v>21</v>
      </c>
      <c r="B21" s="78" t="str">
        <f>CONCATENATE("Gesamtpreis ",B19,":")</f>
        <v>Gesamtpreis OPTION: Druckgerätepauschale (erste Vertragsverlängerung)
nach Ablauf der Druckgerätpauschale (Vertragslaufzeit) für 24 Monate:</v>
      </c>
      <c r="C21" s="79"/>
      <c r="D21" s="79"/>
      <c r="E21" s="79"/>
      <c r="F21" s="27" t="str">
        <f>IF(OR(E20&lt;0,NOT(ISNUMBER(E20))),"- €",SUM(E20))</f>
        <v>- €</v>
      </c>
      <c r="G21" s="105"/>
      <c r="H21" s="103"/>
    </row>
    <row r="22" spans="1:8" s="14" customFormat="1" ht="31.5" x14ac:dyDescent="0.2">
      <c r="A22" s="23">
        <v>22</v>
      </c>
      <c r="B22" s="26" t="s">
        <v>32</v>
      </c>
      <c r="C22" s="26" t="s">
        <v>15</v>
      </c>
      <c r="D22" s="26" t="s">
        <v>16</v>
      </c>
      <c r="E22" s="26" t="s">
        <v>17</v>
      </c>
      <c r="F22" s="81"/>
      <c r="G22" s="105"/>
      <c r="H22" s="103"/>
    </row>
    <row r="23" spans="1:8" s="14" customFormat="1" ht="30" x14ac:dyDescent="0.2">
      <c r="A23" s="25">
        <v>23</v>
      </c>
      <c r="B23" s="24" t="s">
        <v>33</v>
      </c>
      <c r="C23" s="47"/>
      <c r="D23" s="25">
        <v>24</v>
      </c>
      <c r="E23" s="24" t="str">
        <f>IF(OR(C23&lt;0,NOT(ISNUMBER(C23))),"- €",C23*D23)</f>
        <v>- €</v>
      </c>
      <c r="F23" s="82"/>
      <c r="G23" s="105"/>
      <c r="H23" s="103"/>
    </row>
    <row r="24" spans="1:8" s="14" customFormat="1" ht="26.1" customHeight="1" x14ac:dyDescent="0.2">
      <c r="A24" s="25">
        <v>24</v>
      </c>
      <c r="B24" s="78" t="str">
        <f>CONCATENATE("Gesamtpreis ",B22,":")</f>
        <v>Gesamtpreis Servicepauschale (Vertragslaufzeit)
ab Abnahme für 24 Monate:</v>
      </c>
      <c r="C24" s="79"/>
      <c r="D24" s="79"/>
      <c r="E24" s="79"/>
      <c r="F24" s="27" t="str">
        <f>IF(OR(E23&lt;0,NOT(ISNUMBER(E23))),"- €",E23)</f>
        <v>- €</v>
      </c>
      <c r="G24" s="105"/>
      <c r="H24" s="103"/>
    </row>
    <row r="25" spans="1:8" s="14" customFormat="1" ht="47.25" x14ac:dyDescent="0.2">
      <c r="A25" s="23">
        <v>25</v>
      </c>
      <c r="B25" s="26" t="s">
        <v>21</v>
      </c>
      <c r="C25" s="51" t="s">
        <v>45</v>
      </c>
      <c r="D25" s="26" t="s">
        <v>23</v>
      </c>
      <c r="E25" s="26" t="s">
        <v>24</v>
      </c>
      <c r="F25" s="51" t="s">
        <v>62</v>
      </c>
      <c r="G25" s="105"/>
      <c r="H25" s="103"/>
    </row>
    <row r="26" spans="1:8" s="14" customFormat="1" ht="17.45" customHeight="1" x14ac:dyDescent="0.2">
      <c r="A26" s="25">
        <v>26</v>
      </c>
      <c r="B26" s="24" t="s">
        <v>46</v>
      </c>
      <c r="C26" s="25">
        <f>SUM(C11)/2</f>
        <v>400</v>
      </c>
      <c r="D26" s="47"/>
      <c r="E26" s="47"/>
      <c r="F26" s="25" t="str">
        <f>IF(OR(D26&lt;0,NOT(ISNUMBER(D26))),"- €",C26/D26*E26)</f>
        <v>- €</v>
      </c>
      <c r="G26" s="105"/>
      <c r="H26" s="103"/>
    </row>
    <row r="27" spans="1:8" s="14" customFormat="1" ht="17.45" customHeight="1" x14ac:dyDescent="0.2">
      <c r="A27" s="25">
        <v>27</v>
      </c>
      <c r="B27" s="24" t="s">
        <v>47</v>
      </c>
      <c r="C27" s="25">
        <f>SUM(C12)/2</f>
        <v>400</v>
      </c>
      <c r="D27" s="47"/>
      <c r="E27" s="47"/>
      <c r="F27" s="25" t="str">
        <f>IF(OR(D27&lt;0,NOT(ISNUMBER(D27))),"- €",C27/D27*E27)</f>
        <v>- €</v>
      </c>
      <c r="G27" s="105"/>
      <c r="H27" s="103"/>
    </row>
    <row r="28" spans="1:8" s="14" customFormat="1" ht="17.45" customHeight="1" x14ac:dyDescent="0.2">
      <c r="A28" s="25">
        <v>28</v>
      </c>
      <c r="B28" s="24" t="s">
        <v>48</v>
      </c>
      <c r="C28" s="25">
        <f>SUM(C13)/2</f>
        <v>400</v>
      </c>
      <c r="D28" s="47"/>
      <c r="E28" s="47"/>
      <c r="F28" s="25" t="str">
        <f>IF(OR(D28&lt;0,NOT(ISNUMBER(D28))),"- €",C28/D28*E28)</f>
        <v>- €</v>
      </c>
      <c r="G28" s="105"/>
      <c r="H28" s="103"/>
    </row>
    <row r="29" spans="1:8" s="14" customFormat="1" ht="17.45" customHeight="1" x14ac:dyDescent="0.2">
      <c r="A29" s="25">
        <v>29</v>
      </c>
      <c r="B29" s="24" t="s">
        <v>49</v>
      </c>
      <c r="C29" s="25">
        <f>SUM(C14)/2</f>
        <v>400</v>
      </c>
      <c r="D29" s="47"/>
      <c r="E29" s="47"/>
      <c r="F29" s="25" t="str">
        <f>IF(OR(D29&lt;0,NOT(ISNUMBER(D29))),"- €",C29/D29*E29)</f>
        <v>- €</v>
      </c>
      <c r="G29" s="105"/>
      <c r="H29" s="103"/>
    </row>
    <row r="30" spans="1:8" s="14" customFormat="1" ht="17.45" customHeight="1" x14ac:dyDescent="0.2">
      <c r="A30" s="25">
        <v>30</v>
      </c>
      <c r="B30" s="24" t="s">
        <v>50</v>
      </c>
      <c r="C30" s="25">
        <f>SUM(C15)/2</f>
        <v>400</v>
      </c>
      <c r="D30" s="47"/>
      <c r="E30" s="47"/>
      <c r="F30" s="25" t="str">
        <f>IF(OR(D30&lt;0,NOT(ISNUMBER(D30))),"- €",C30/D30*E30)</f>
        <v>- €</v>
      </c>
      <c r="G30" s="105"/>
      <c r="H30" s="103"/>
    </row>
    <row r="31" spans="1:8" s="14" customFormat="1" ht="26.1" customHeight="1" x14ac:dyDescent="0.2">
      <c r="A31" s="25">
        <v>31</v>
      </c>
      <c r="B31" s="78" t="str">
        <f>CONCATENATE("Gesamtpreis ",B25,":")</f>
        <v>Gesamtpreis Verbrauchsmaterial (Vertragslaufzeit)
gemäß Ziffer 2.21 der Leistungsbeschreibung:</v>
      </c>
      <c r="C31" s="79"/>
      <c r="D31" s="79"/>
      <c r="E31" s="79"/>
      <c r="F31" s="27" t="str">
        <f>IF(OR(F26&lt;0,NOT(ISNUMBER(F26))),"- €",SUM(F26:F30))</f>
        <v>- €</v>
      </c>
      <c r="G31" s="106"/>
      <c r="H31" s="103"/>
    </row>
    <row r="32" spans="1:8" s="14" customFormat="1" ht="26.1" customHeight="1" x14ac:dyDescent="0.2">
      <c r="A32" s="25">
        <v>32</v>
      </c>
      <c r="B32" s="78" t="str">
        <f>CONCATENATE("Gesamtpreis ",B18,":")</f>
        <v>Gesamtpreis OPTION: Erste Vertragsverlängerung nach Ablauf der Pauschalen (Vertragslaufzeit) für 24 Monate:</v>
      </c>
      <c r="C32" s="79"/>
      <c r="D32" s="79"/>
      <c r="E32" s="79"/>
      <c r="F32" s="80"/>
      <c r="G32" s="27" t="str">
        <f>IF(OR(F21&lt;0,NOT(ISNUMBER(F21))),"- €",SUM(F21:F31))</f>
        <v>- €</v>
      </c>
      <c r="H32" s="103"/>
    </row>
    <row r="33" spans="1:8" s="14" customFormat="1" ht="18" customHeight="1" x14ac:dyDescent="0.2">
      <c r="A33" s="22">
        <v>33</v>
      </c>
      <c r="B33" s="76" t="s">
        <v>34</v>
      </c>
      <c r="C33" s="77"/>
      <c r="D33" s="77"/>
      <c r="E33" s="77"/>
      <c r="F33" s="77"/>
      <c r="G33" s="77"/>
      <c r="H33" s="103"/>
    </row>
    <row r="34" spans="1:8" s="14" customFormat="1" ht="31.5" x14ac:dyDescent="0.2">
      <c r="A34" s="23">
        <v>34</v>
      </c>
      <c r="B34" s="26" t="s">
        <v>35</v>
      </c>
      <c r="C34" s="51" t="s">
        <v>15</v>
      </c>
      <c r="D34" s="51" t="s">
        <v>16</v>
      </c>
      <c r="E34" s="51" t="s">
        <v>17</v>
      </c>
      <c r="F34" s="81"/>
      <c r="G34" s="104"/>
      <c r="H34" s="103"/>
    </row>
    <row r="35" spans="1:8" s="14" customFormat="1" ht="17.45" customHeight="1" x14ac:dyDescent="0.2">
      <c r="A35" s="25">
        <v>35</v>
      </c>
      <c r="B35" s="24" t="s">
        <v>44</v>
      </c>
      <c r="C35" s="47"/>
      <c r="D35" s="25">
        <v>24</v>
      </c>
      <c r="E35" s="24" t="str">
        <f>IF(OR(C35&lt;0,NOT(ISNUMBER(C35))),"- €",C35*D35)</f>
        <v>- €</v>
      </c>
      <c r="F35" s="92"/>
      <c r="G35" s="105"/>
      <c r="H35" s="103"/>
    </row>
    <row r="36" spans="1:8" s="14" customFormat="1" ht="26.1" customHeight="1" x14ac:dyDescent="0.2">
      <c r="A36" s="25">
        <v>37</v>
      </c>
      <c r="B36" s="78" t="str">
        <f>CONCATENATE("Gesamtpreis ",B34,":")</f>
        <v>Gesamtpreis OPTION: Druckgerätepauschale ( Zweite Vertragsverlängerung)
nach Ablauf der Druckgerätpauschale (Vertragslaufzeit) für 24 Monate:</v>
      </c>
      <c r="C36" s="79"/>
      <c r="D36" s="79"/>
      <c r="E36" s="79"/>
      <c r="F36" s="27" t="str">
        <f>IF(OR(E35&lt;0,NOT(ISNUMBER(E35))),"- €",SUM(E35))</f>
        <v>- €</v>
      </c>
      <c r="G36" s="105"/>
      <c r="H36" s="103"/>
    </row>
    <row r="37" spans="1:8" s="14" customFormat="1" ht="31.5" x14ac:dyDescent="0.2">
      <c r="A37" s="23">
        <v>38</v>
      </c>
      <c r="B37" s="26" t="s">
        <v>32</v>
      </c>
      <c r="C37" s="26" t="s">
        <v>15</v>
      </c>
      <c r="D37" s="26" t="s">
        <v>16</v>
      </c>
      <c r="E37" s="26" t="s">
        <v>17</v>
      </c>
      <c r="F37" s="81"/>
      <c r="G37" s="105"/>
      <c r="H37" s="103"/>
    </row>
    <row r="38" spans="1:8" s="14" customFormat="1" ht="30" x14ac:dyDescent="0.2">
      <c r="A38" s="25">
        <v>39</v>
      </c>
      <c r="B38" s="24" t="s">
        <v>33</v>
      </c>
      <c r="C38" s="47"/>
      <c r="D38" s="25">
        <v>24</v>
      </c>
      <c r="E38" s="24" t="str">
        <f>IF(OR(C38&lt;0,NOT(ISNUMBER(C38))),"- €",C38*D38)</f>
        <v>- €</v>
      </c>
      <c r="F38" s="82"/>
      <c r="G38" s="105"/>
      <c r="H38" s="103"/>
    </row>
    <row r="39" spans="1:8" s="14" customFormat="1" ht="26.1" customHeight="1" x14ac:dyDescent="0.2">
      <c r="A39" s="25">
        <v>40</v>
      </c>
      <c r="B39" s="78" t="str">
        <f>CONCATENATE("Gesamtpreis ",B37,":")</f>
        <v>Gesamtpreis Servicepauschale (Vertragslaufzeit)
ab Abnahme für 24 Monate:</v>
      </c>
      <c r="C39" s="79"/>
      <c r="D39" s="79"/>
      <c r="E39" s="79"/>
      <c r="F39" s="27" t="str">
        <f>IF(OR(E38&lt;0,NOT(ISNUMBER(E38))),"- €",E38)</f>
        <v>- €</v>
      </c>
      <c r="G39" s="105"/>
      <c r="H39" s="103"/>
    </row>
    <row r="40" spans="1:8" s="14" customFormat="1" ht="47.25" x14ac:dyDescent="0.2">
      <c r="A40" s="23">
        <v>41</v>
      </c>
      <c r="B40" s="26" t="s">
        <v>21</v>
      </c>
      <c r="C40" s="51" t="s">
        <v>45</v>
      </c>
      <c r="D40" s="26" t="s">
        <v>23</v>
      </c>
      <c r="E40" s="26" t="s">
        <v>24</v>
      </c>
      <c r="F40" s="51" t="s">
        <v>62</v>
      </c>
      <c r="G40" s="105"/>
      <c r="H40" s="103"/>
    </row>
    <row r="41" spans="1:8" s="14" customFormat="1" ht="17.45" customHeight="1" x14ac:dyDescent="0.2">
      <c r="A41" s="25">
        <v>42</v>
      </c>
      <c r="B41" s="24" t="s">
        <v>46</v>
      </c>
      <c r="C41" s="25">
        <f>SUM(C11)/2</f>
        <v>400</v>
      </c>
      <c r="D41" s="47"/>
      <c r="E41" s="47"/>
      <c r="F41" s="25" t="str">
        <f>IF(OR(D41&lt;0,NOT(ISNUMBER(D41))),"- €",C41/D41*E41)</f>
        <v>- €</v>
      </c>
      <c r="G41" s="105"/>
      <c r="H41" s="103"/>
    </row>
    <row r="42" spans="1:8" s="14" customFormat="1" ht="17.45" customHeight="1" x14ac:dyDescent="0.2">
      <c r="A42" s="25">
        <v>43</v>
      </c>
      <c r="B42" s="24" t="s">
        <v>47</v>
      </c>
      <c r="C42" s="25">
        <f>SUM(C12)/2</f>
        <v>400</v>
      </c>
      <c r="D42" s="47"/>
      <c r="E42" s="47"/>
      <c r="F42" s="25" t="str">
        <f>IF(OR(D42&lt;0,NOT(ISNUMBER(D42))),"- €",C42/D42*E42)</f>
        <v>- €</v>
      </c>
      <c r="G42" s="105"/>
      <c r="H42" s="103"/>
    </row>
    <row r="43" spans="1:8" s="14" customFormat="1" ht="17.45" customHeight="1" x14ac:dyDescent="0.2">
      <c r="A43" s="25">
        <v>44</v>
      </c>
      <c r="B43" s="24" t="s">
        <v>48</v>
      </c>
      <c r="C43" s="25">
        <f>SUM(C13)/2</f>
        <v>400</v>
      </c>
      <c r="D43" s="47"/>
      <c r="E43" s="47"/>
      <c r="F43" s="25" t="str">
        <f>IF(OR(D43&lt;0,NOT(ISNUMBER(D43))),"- €",C43/D43*E43)</f>
        <v>- €</v>
      </c>
      <c r="G43" s="105"/>
      <c r="H43" s="103"/>
    </row>
    <row r="44" spans="1:8" s="14" customFormat="1" ht="17.45" customHeight="1" x14ac:dyDescent="0.2">
      <c r="A44" s="25">
        <v>45</v>
      </c>
      <c r="B44" s="24" t="s">
        <v>49</v>
      </c>
      <c r="C44" s="25">
        <f>SUM(C13)/2</f>
        <v>400</v>
      </c>
      <c r="D44" s="47"/>
      <c r="E44" s="47"/>
      <c r="F44" s="25" t="str">
        <f>IF(OR(D44&lt;0,NOT(ISNUMBER(D44))),"- €",C44/D44*E44)</f>
        <v>- €</v>
      </c>
      <c r="G44" s="105"/>
      <c r="H44" s="103"/>
    </row>
    <row r="45" spans="1:8" s="14" customFormat="1" ht="17.45" customHeight="1" x14ac:dyDescent="0.2">
      <c r="A45" s="25">
        <v>46</v>
      </c>
      <c r="B45" s="24" t="s">
        <v>50</v>
      </c>
      <c r="C45" s="25">
        <f>SUM(C15)/2</f>
        <v>400</v>
      </c>
      <c r="D45" s="47"/>
      <c r="E45" s="47"/>
      <c r="F45" s="25" t="str">
        <f>IF(OR(D45&lt;0,NOT(ISNUMBER(D45))),"- €",C45/D45*E45)</f>
        <v>- €</v>
      </c>
      <c r="G45" s="105"/>
      <c r="H45" s="103"/>
    </row>
    <row r="46" spans="1:8" s="14" customFormat="1" ht="26.1" customHeight="1" x14ac:dyDescent="0.2">
      <c r="A46" s="25">
        <v>47</v>
      </c>
      <c r="B46" s="78" t="str">
        <f>CONCATENATE("Gesamtpreis ",B40,":")</f>
        <v>Gesamtpreis Verbrauchsmaterial (Vertragslaufzeit)
gemäß Ziffer 2.21 der Leistungsbeschreibung:</v>
      </c>
      <c r="C46" s="79"/>
      <c r="D46" s="79"/>
      <c r="E46" s="79"/>
      <c r="F46" s="27" t="str">
        <f>IF(OR(F41&lt;0,NOT(ISNUMBER(F41))),"- €",SUM(F41:F45))</f>
        <v>- €</v>
      </c>
      <c r="G46" s="106"/>
      <c r="H46" s="103"/>
    </row>
    <row r="47" spans="1:8" s="14" customFormat="1" ht="26.1" customHeight="1" x14ac:dyDescent="0.2">
      <c r="A47" s="25">
        <v>48</v>
      </c>
      <c r="B47" s="78" t="str">
        <f>CONCATENATE("Gesamtpreis ",B33,":")</f>
        <v>Gesamtpreis OPTION: Zweite Vertragsverlängerung nach Ablauf der Pauschalen (Vertragslaufzeit) für 24 Monate:</v>
      </c>
      <c r="C47" s="79"/>
      <c r="D47" s="79"/>
      <c r="E47" s="79"/>
      <c r="F47" s="80"/>
      <c r="G47" s="27" t="str">
        <f>IF(OR(F36&lt;0,NOT(ISNUMBER(F36))),"- €",SUM(F36:F46))</f>
        <v>- €</v>
      </c>
      <c r="H47" s="103"/>
    </row>
    <row r="48" spans="1:8" s="14" customFormat="1" ht="17.45" customHeight="1" x14ac:dyDescent="0.2">
      <c r="A48" s="23">
        <v>49</v>
      </c>
      <c r="B48" s="110" t="s">
        <v>36</v>
      </c>
      <c r="C48" s="111"/>
      <c r="D48" s="111"/>
      <c r="E48" s="112"/>
      <c r="F48" s="81"/>
      <c r="G48" s="29"/>
      <c r="H48" s="103"/>
    </row>
    <row r="49" spans="1:8" s="14" customFormat="1" ht="26.1" customHeight="1" x14ac:dyDescent="0.2">
      <c r="A49" s="25">
        <v>50</v>
      </c>
      <c r="B49" s="24" t="s">
        <v>37</v>
      </c>
      <c r="C49" s="83">
        <v>8</v>
      </c>
      <c r="D49" s="84"/>
      <c r="E49" s="85"/>
      <c r="F49" s="92"/>
      <c r="G49" s="30"/>
      <c r="H49" s="103"/>
    </row>
    <row r="50" spans="1:8" s="14" customFormat="1" ht="30.95" customHeight="1" x14ac:dyDescent="0.2">
      <c r="A50" s="25">
        <v>51</v>
      </c>
      <c r="B50" s="24" t="s">
        <v>38</v>
      </c>
      <c r="C50" s="83">
        <v>0.25290000000000001</v>
      </c>
      <c r="D50" s="84"/>
      <c r="E50" s="85"/>
      <c r="F50" s="92"/>
      <c r="G50" s="30"/>
      <c r="H50" s="103"/>
    </row>
    <row r="51" spans="1:8" s="14" customFormat="1" ht="26.1" customHeight="1" x14ac:dyDescent="0.2">
      <c r="A51" s="25">
        <v>52</v>
      </c>
      <c r="B51" s="24" t="s">
        <v>63</v>
      </c>
      <c r="C51" s="89">
        <v>5</v>
      </c>
      <c r="D51" s="90"/>
      <c r="E51" s="91"/>
      <c r="F51" s="92"/>
      <c r="G51" s="30"/>
      <c r="H51" s="103"/>
    </row>
    <row r="52" spans="1:8" s="14" customFormat="1" ht="30.95" customHeight="1" x14ac:dyDescent="0.2">
      <c r="A52" s="25">
        <v>54</v>
      </c>
      <c r="B52" s="24" t="s">
        <v>39</v>
      </c>
      <c r="C52" s="83">
        <f>IF(OR(C51&lt;0,NOT(ISNUMBER(C51))),"- €",SUM(C51*C50*52))</f>
        <v>65.753999999999991</v>
      </c>
      <c r="D52" s="84"/>
      <c r="E52" s="85"/>
      <c r="F52" s="92"/>
      <c r="G52" s="30"/>
      <c r="H52" s="103"/>
    </row>
    <row r="53" spans="1:8" s="14" customFormat="1" ht="30.95" customHeight="1" x14ac:dyDescent="0.2">
      <c r="A53" s="25">
        <v>55</v>
      </c>
      <c r="B53" s="24" t="s">
        <v>40</v>
      </c>
      <c r="C53" s="83">
        <f>IF(OR(C52&lt;0,NOT(ISNUMBER(C52))),"- €",C52*8)</f>
        <v>526.03199999999993</v>
      </c>
      <c r="D53" s="84"/>
      <c r="E53" s="85"/>
      <c r="F53" s="82"/>
      <c r="G53" s="30"/>
      <c r="H53" s="103"/>
    </row>
    <row r="54" spans="1:8" s="14" customFormat="1" ht="30.95" customHeight="1" x14ac:dyDescent="0.2">
      <c r="A54" s="25">
        <v>56</v>
      </c>
      <c r="B54" s="78" t="str">
        <f>CONCATENATE("Gesamtpreis ",B48,":")</f>
        <v>Gesamtpreis Stromkosten je Druckgerät für 96 Monate:</v>
      </c>
      <c r="C54" s="79"/>
      <c r="D54" s="79"/>
      <c r="E54" s="79"/>
      <c r="F54" s="80"/>
      <c r="G54" s="27">
        <f>IF(OR(C53&lt;0,NOT(ISNUMBER(C53))),"- €",SUM(C53))</f>
        <v>526.03199999999993</v>
      </c>
      <c r="H54" s="103"/>
    </row>
    <row r="55" spans="1:8" s="14" customFormat="1" ht="26.1" customHeight="1" thickBot="1" x14ac:dyDescent="0.25">
      <c r="A55" s="32">
        <v>57</v>
      </c>
      <c r="B55" s="107" t="str">
        <f>CONCATENATE("Wertungspreis ",B2,":")</f>
        <v>Wertungspreis Hochleistungsplotter A0:</v>
      </c>
      <c r="C55" s="108"/>
      <c r="D55" s="108"/>
      <c r="E55" s="108"/>
      <c r="F55" s="108"/>
      <c r="G55" s="109"/>
      <c r="H55" s="31">
        <f>IF(OR(G54&lt;0,NOT(ISNUMBER(G54))),"- €",SUM(G5:G54))</f>
        <v>526.03199999999993</v>
      </c>
    </row>
    <row r="56" spans="1:8" s="14" customFormat="1" ht="26.1" customHeight="1" x14ac:dyDescent="0.2">
      <c r="A56" s="15"/>
      <c r="B56" s="15"/>
      <c r="C56" s="15"/>
      <c r="D56" s="15"/>
      <c r="E56" s="15"/>
      <c r="F56" s="15"/>
      <c r="G56" s="16"/>
      <c r="H56" s="15"/>
    </row>
  </sheetData>
  <sheetProtection selectLockedCells="1"/>
  <protectedRanges>
    <protectedRange sqref="G23:G24 G11:G16 G26:G31 G7 G9 G36 G38:G39 G41:G46 G21 G49:G54 G6 G20 G35" name="Bereich1"/>
  </protectedRanges>
  <mergeCells count="35">
    <mergeCell ref="A1:H1"/>
    <mergeCell ref="B2:H2"/>
    <mergeCell ref="B3:H3"/>
    <mergeCell ref="B4:H4"/>
    <mergeCell ref="F5:G6"/>
    <mergeCell ref="H5:H54"/>
    <mergeCell ref="B7:E7"/>
    <mergeCell ref="G7:G16"/>
    <mergeCell ref="B16:E16"/>
    <mergeCell ref="B17:F17"/>
    <mergeCell ref="B18:G18"/>
    <mergeCell ref="F19:F20"/>
    <mergeCell ref="G19:G31"/>
    <mergeCell ref="B21:E21"/>
    <mergeCell ref="F22:F23"/>
    <mergeCell ref="B24:E24"/>
    <mergeCell ref="B31:E31"/>
    <mergeCell ref="B32:F32"/>
    <mergeCell ref="B33:G33"/>
    <mergeCell ref="F34:F35"/>
    <mergeCell ref="G34:G46"/>
    <mergeCell ref="B36:E36"/>
    <mergeCell ref="F37:F38"/>
    <mergeCell ref="B39:E39"/>
    <mergeCell ref="B46:E46"/>
    <mergeCell ref="B54:F54"/>
    <mergeCell ref="B55:G55"/>
    <mergeCell ref="B47:F47"/>
    <mergeCell ref="B48:E48"/>
    <mergeCell ref="F48:F53"/>
    <mergeCell ref="C49:E49"/>
    <mergeCell ref="C50:E50"/>
    <mergeCell ref="C51:E51"/>
    <mergeCell ref="C52:E52"/>
    <mergeCell ref="C53:E53"/>
  </mergeCells>
  <printOptions horizontalCentered="1"/>
  <pageMargins left="0.70866141732283472" right="0.70866141732283472" top="0.78740157480314965" bottom="0.78740157480314965" header="0.31496062992125984" footer="0.31496062992125984"/>
  <pageSetup paperSize="9" scale="50" fitToHeight="0" orientation="landscape" r:id="rId1"/>
  <headerFooter>
    <oddHeader>&amp;L&amp;"Arial Black,Standard"&amp;11&amp;K5F5F5F
Mit dem Angebot einzureichen!</oddHeader>
    <oddFooter>Seite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C309B39D998BA4CBF561CFE14B4B5F0" ma:contentTypeVersion="27" ma:contentTypeDescription="Ein neues Dokument erstellen." ma:contentTypeScope="" ma:versionID="00f45e91c4fff35c06324567eaf5e529">
  <xsd:schema xmlns:xsd="http://www.w3.org/2001/XMLSchema" xmlns:xs="http://www.w3.org/2001/XMLSchema" xmlns:p="http://schemas.microsoft.com/office/2006/metadata/properties" xmlns:ns2="bcaa1149-9248-4f2c-8d6c-bf787604eb2b" xmlns:ns3="56a823fa-75a9-41b3-8464-3bb0eb9da2c8" targetNamespace="http://schemas.microsoft.com/office/2006/metadata/properties" ma:root="true" ma:fieldsID="35fd5cc12ceaab6c00cabb9a13051130" ns2:_="" ns3:_="">
    <xsd:import namespace="bcaa1149-9248-4f2c-8d6c-bf787604eb2b"/>
    <xsd:import namespace="56a823fa-75a9-41b3-8464-3bb0eb9da2c8"/>
    <xsd:element name="properties">
      <xsd:complexType>
        <xsd:sequence>
          <xsd:element name="documentManagement">
            <xsd:complexType>
              <xsd:all>
                <xsd:element ref="ns2:Zust_x00e4_ndigkeit" minOccurs="0"/>
                <xsd:element ref="ns2:ArtderVergabe" minOccurs="0"/>
                <xsd:element ref="ns2:ArtdesProjektes" minOccurs="0"/>
                <xsd:element ref="ns2:beratenderProjekteink_x00e4_ufer" minOccurs="0"/>
                <xsd:element ref="ns2:Stellvertreter" minOccurs="0"/>
                <xsd:element ref="ns2:NamederVergabe" minOccurs="0"/>
                <xsd:element ref="ns2:Aufsteller" minOccurs="0"/>
                <xsd:element ref="ns2:MediaServiceMetadata" minOccurs="0"/>
                <xsd:element ref="ns2:MediaServiceFastMetadata" minOccurs="0"/>
                <xsd:element ref="ns2:MediaServiceObjectDetectorVersions" minOccurs="0"/>
                <xsd:element ref="ns2:Status" minOccurs="0"/>
                <xsd:element ref="ns3:SharedWithUsers" minOccurs="0"/>
                <xsd:element ref="ns3:SharedWithDetails" minOccurs="0"/>
                <xsd:element ref="ns2:Bemerkungen" minOccurs="0"/>
                <xsd:element ref="ns2:Hauptverfahren" minOccurs="0"/>
                <xsd:element ref="ns2:Op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aa1149-9248-4f2c-8d6c-bf787604eb2b" elementFormDefault="qualified">
    <xsd:import namespace="http://schemas.microsoft.com/office/2006/documentManagement/types"/>
    <xsd:import namespace="http://schemas.microsoft.com/office/infopath/2007/PartnerControls"/>
    <xsd:element name="Zust_x00e4_ndigkeit" ma:index="8" nillable="true" ma:displayName="Zuständigkeit" ma:format="Dropdown" ma:list="UserInfo" ma:SharePointGroup="0" ma:internalName="Zust_x00e4_ndigkei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tderVergabe" ma:index="9" nillable="true" ma:displayName="Art der Vergabe" ma:format="Dropdown" ma:internalName="ArtderVergabe">
      <xsd:simpleType>
        <xsd:restriction base="dms:Choice">
          <xsd:enumeration value="Bauleistung"/>
          <xsd:enumeration value="Lieferleistung"/>
          <xsd:enumeration value="Freiberufl. DL"/>
          <xsd:enumeration value="Gewerbl. DL"/>
        </xsd:restriction>
      </xsd:simpleType>
    </xsd:element>
    <xsd:element name="ArtdesProjektes" ma:index="10" nillable="true" ma:displayName="Art des Projektes" ma:format="Dropdown" ma:internalName="ArtdesProjektes">
      <xsd:simpleType>
        <xsd:restriction base="dms:Choice">
          <xsd:enumeration value="Brückenbau"/>
          <xsd:enumeration value="Eisenbahnbau"/>
          <xsd:enumeration value="Erdbau_Land"/>
          <xsd:enumeration value="Gewässerbau"/>
          <xsd:enumeration value="Hochbau"/>
          <xsd:enumeration value="Kaimauerbau"/>
          <xsd:enumeration value="Nassbaggerarbeiten"/>
          <xsd:enumeration value="Schleusenbau"/>
          <xsd:enumeration value="Straßenbau- und Pflastenarbeiten"/>
          <xsd:enumeration value="Tunnelbau"/>
          <xsd:enumeration value="Uferbauwerke"/>
          <xsd:enumeration value="IT-Projekte"/>
          <xsd:enumeration value="Rahmenvereinbarung"/>
          <xsd:enumeration value="Qualifizierungssystem"/>
          <xsd:enumeration value="Instandhaltung"/>
          <xsd:enumeration value="Schiffbau"/>
          <xsd:enumeration value="Kampfmittelarbeiten"/>
          <xsd:enumeration value="Gerüstbau"/>
        </xsd:restriction>
      </xsd:simpleType>
    </xsd:element>
    <xsd:element name="beratenderProjekteink_x00e4_ufer" ma:index="11" nillable="true" ma:displayName="Projekteinkäufer" ma:format="Dropdown" ma:list="UserInfo" ma:SharePointGroup="0" ma:internalName="beratenderProjekteink_x00e4_uf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ellvertreter" ma:index="12" nillable="true" ma:displayName="Stellvertreter" ma:format="Dropdown" ma:list="UserInfo" ma:SharePointGroup="0" ma:internalName="Stellvertret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ederVergabe" ma:index="13" nillable="true" ma:displayName="Name der Vergabe" ma:format="Dropdown" ma:internalName="NamederVergabe">
      <xsd:simpleType>
        <xsd:restriction base="dms:Text">
          <xsd:maxLength value="255"/>
        </xsd:restriction>
      </xsd:simpleType>
    </xsd:element>
    <xsd:element name="Aufsteller" ma:index="14" nillable="true" ma:displayName="Aufsteller" ma:format="Dropdown" ma:list="UserInfo" ma:SharePointGroup="0" ma:internalName="Aufstell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Status" ma:index="18" nillable="true" ma:displayName="Status" ma:format="Dropdown" ma:internalName="Status">
      <xsd:simpleType>
        <xsd:restriction base="dms:Choice">
          <xsd:enumeration value="Angebotseinholung"/>
          <xsd:enumeration value="Submission"/>
          <xsd:enumeration value="Beauftragung"/>
          <xsd:enumeration value="Nachträge"/>
          <xsd:enumeration value="Verhandlung"/>
          <xsd:enumeration value="Abgeschlossen"/>
          <xsd:enumeration value="TNW"/>
          <xsd:enumeration value="Aufhebung"/>
          <xsd:enumeration value="Vorvermerk"/>
          <xsd:enumeration value="Auswertung"/>
          <xsd:enumeration value="Option"/>
        </xsd:restriction>
      </xsd:simpleType>
    </xsd:element>
    <xsd:element name="Bemerkungen" ma:index="21" nillable="true" ma:displayName="Bemerkungen" ma:format="Dropdown" ma:internalName="Bemerkungen">
      <xsd:simpleType>
        <xsd:restriction base="dms:Note">
          <xsd:maxLength value="255"/>
        </xsd:restriction>
      </xsd:simpleType>
    </xsd:element>
    <xsd:element name="Hauptverfahren" ma:index="22" nillable="true" ma:displayName="Hauptverfahren" ma:format="Dropdown" ma:internalName="Hauptverfahren">
      <xsd:simpleType>
        <xsd:restriction base="dms:Choice">
          <xsd:enumeration value="aktiv"/>
          <xsd:enumeration value="abgeschlossen"/>
          <xsd:enumeration value="in Vorbereitung"/>
          <xsd:enumeration value="nicht zu befüllen bei DE"/>
        </xsd:restriction>
      </xsd:simpleType>
    </xsd:element>
    <xsd:element name="Option" ma:index="23" nillable="true" ma:displayName="Option" ma:format="Dropdown" ma:internalName="Option">
      <xsd:simpleType>
        <xsd:restriction base="dms:Choice">
          <xsd:enumeration value="Ja"/>
          <xsd:enumeration value="aktiv"/>
          <xsd:enumeration value="Nein"/>
        </xsd:restrictio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c301fc9e-a287-453f-8509-a731f6d6e04f"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Location" ma:index="31" nillable="true" ma:displayName="Location" ma:indexed="true" ma:internalName="MediaServiceLocation"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tatus Unterschrift" ma:internalName="Status_x0020_Unterschrift">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a823fa-75a9-41b3-8464-3bb0eb9da2c8"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6" nillable="true" ma:displayName="Taxonomy Catch All Column" ma:hidden="true" ma:list="{d32ceb49-02c4-4af4-8397-a0f148171ac3}" ma:internalName="TaxCatchAll" ma:showField="CatchAllData" ma:web="56a823fa-75a9-41b3-8464-3bb0eb9da2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bcaa1149-9248-4f2c-8d6c-bf787604eb2b" xsi:nil="true"/>
    <Hauptverfahren xmlns="bcaa1149-9248-4f2c-8d6c-bf787604eb2b" xsi:nil="true"/>
    <NamederVergabe xmlns="bcaa1149-9248-4f2c-8d6c-bf787604eb2b" xsi:nil="true"/>
    <Bemerkungen xmlns="bcaa1149-9248-4f2c-8d6c-bf787604eb2b" xsi:nil="true"/>
    <Zust_x00e4_ndigkeit xmlns="bcaa1149-9248-4f2c-8d6c-bf787604eb2b">
      <UserInfo>
        <DisplayName/>
        <AccountId xsi:nil="true"/>
        <AccountType/>
      </UserInfo>
    </Zust_x00e4_ndigkeit>
    <Stellvertreter xmlns="bcaa1149-9248-4f2c-8d6c-bf787604eb2b">
      <UserInfo>
        <DisplayName/>
        <AccountId xsi:nil="true"/>
        <AccountType/>
      </UserInfo>
    </Stellvertreter>
    <TaxCatchAll xmlns="56a823fa-75a9-41b3-8464-3bb0eb9da2c8" xsi:nil="true"/>
    <Option xmlns="bcaa1149-9248-4f2c-8d6c-bf787604eb2b" xsi:nil="true"/>
    <beratenderProjekteink_x00e4_ufer xmlns="bcaa1149-9248-4f2c-8d6c-bf787604eb2b">
      <UserInfo>
        <DisplayName/>
        <AccountId xsi:nil="true"/>
        <AccountType/>
      </UserInfo>
    </beratenderProjekteink_x00e4_ufer>
    <ArtdesProjektes xmlns="bcaa1149-9248-4f2c-8d6c-bf787604eb2b" xsi:nil="true"/>
    <Aufsteller xmlns="bcaa1149-9248-4f2c-8d6c-bf787604eb2b">
      <UserInfo>
        <DisplayName/>
        <AccountId xsi:nil="true"/>
        <AccountType/>
      </UserInfo>
    </Aufsteller>
    <ArtderVergabe xmlns="bcaa1149-9248-4f2c-8d6c-bf787604eb2b" xsi:nil="true"/>
    <_Flow_SignoffStatus xmlns="bcaa1149-9248-4f2c-8d6c-bf787604eb2b" xsi:nil="true"/>
    <lcf76f155ced4ddcb4097134ff3c332f xmlns="bcaa1149-9248-4f2c-8d6c-bf787604eb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594364-C0B9-42D2-A35A-2857A80BF7B7}">
  <ds:schemaRefs>
    <ds:schemaRef ds:uri="http://schemas.microsoft.com/sharepoint/v3/contenttype/forms"/>
  </ds:schemaRefs>
</ds:datastoreItem>
</file>

<file path=customXml/itemProps2.xml><?xml version="1.0" encoding="utf-8"?>
<ds:datastoreItem xmlns:ds="http://schemas.openxmlformats.org/officeDocument/2006/customXml" ds:itemID="{3C9488A9-FB09-4898-B441-BCF5BF053ED0}"/>
</file>

<file path=customXml/itemProps3.xml><?xml version="1.0" encoding="utf-8"?>
<ds:datastoreItem xmlns:ds="http://schemas.openxmlformats.org/officeDocument/2006/customXml" ds:itemID="{9D7D7CF4-38F0-43EF-B9E7-9D3B8B5EA4D9}">
  <ds:schemaRef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d74c6107-10e9-4c42-acc7-53f0f8e55e7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Titelseite</vt:lpstr>
      <vt:lpstr>Ausfüllhinweise</vt:lpstr>
      <vt:lpstr>Übersicht InfrastrukturUpdate</vt:lpstr>
      <vt:lpstr>Übersicht MFG A4</vt:lpstr>
      <vt:lpstr>Übersicht MFG A3</vt:lpstr>
      <vt:lpstr>Übersicht Plotter A0</vt:lpstr>
      <vt:lpstr>Ausfüllhinweise!Druckbereich</vt:lpstr>
      <vt:lpstr>Titelseite!Druckbereich</vt:lpstr>
      <vt:lpstr>'Übersicht MFG A3'!Druckbereich</vt:lpstr>
      <vt:lpstr>'Übersicht MFG A4'!Druckbereich</vt:lpstr>
      <vt:lpstr>'Übersicht Plotter A0'!Druckbereich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Vergabeverfahren</dc:title>
  <dc:subject/>
  <dc:creator/>
  <cp:keywords/>
  <dc:description/>
  <cp:lastModifiedBy>Mientus, Arkadius</cp:lastModifiedBy>
  <cp:revision/>
  <cp:lastPrinted>2025-12-30T16:10:16Z</cp:lastPrinted>
  <dcterms:created xsi:type="dcterms:W3CDTF">2009-05-08T11:12:31Z</dcterms:created>
  <dcterms:modified xsi:type="dcterms:W3CDTF">2026-02-11T12:55:11Z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0x010100DC309B39D998BA4CBF561CFE14B4B5F0</vt:lpwstr>
  </property>
  <property fmtid="{D5CDD505-2E9C-101B-9397-08002B2CF9AE}" pid="3" name="MSIP_Label_9fa36981-5e1f-4cab-a8cf-7996f301a9d3_Enabled">
    <vt:lpwstr>true</vt:lpwstr>
  </property>
  <property fmtid="{D5CDD505-2E9C-101B-9397-08002B2CF9AE}" pid="4" name="MSIP_Label_9fa36981-5e1f-4cab-a8cf-7996f301a9d3_SetDate">
    <vt:lpwstr>2024-06-21T13:57:48Z</vt:lpwstr>
  </property>
  <property fmtid="{D5CDD505-2E9C-101B-9397-08002B2CF9AE}" pid="5" name="MSIP_Label_9fa36981-5e1f-4cab-a8cf-7996f301a9d3_Method">
    <vt:lpwstr>Standard</vt:lpwstr>
  </property>
  <property fmtid="{D5CDD505-2E9C-101B-9397-08002B2CF9AE}" pid="6" name="MSIP_Label_9fa36981-5e1f-4cab-a8cf-7996f301a9d3_Name">
    <vt:lpwstr>Intern</vt:lpwstr>
  </property>
  <property fmtid="{D5CDD505-2E9C-101B-9397-08002B2CF9AE}" pid="7" name="MSIP_Label_9fa36981-5e1f-4cab-a8cf-7996f301a9d3_SiteId">
    <vt:lpwstr>6af97098-95ec-4538-9a68-24b3426aa001</vt:lpwstr>
  </property>
  <property fmtid="{D5CDD505-2E9C-101B-9397-08002B2CF9AE}" pid="8" name="MSIP_Label_9fa36981-5e1f-4cab-a8cf-7996f301a9d3_ActionId">
    <vt:lpwstr>4e4231ea-9ddc-4536-8d1f-0a5e98e37321</vt:lpwstr>
  </property>
  <property fmtid="{D5CDD505-2E9C-101B-9397-08002B2CF9AE}" pid="9" name="MSIP_Label_9fa36981-5e1f-4cab-a8cf-7996f301a9d3_ContentBits">
    <vt:lpwstr>0</vt:lpwstr>
  </property>
</Properties>
</file>