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hpanet.sharepoint.com/sites/CS31Vergabeverfahren/Freigegebene Dokumente/01_EU-Verfahren/IT/IT-2097-25-O-EU/01 Änderungspakete/Aenderungspaket03/"/>
    </mc:Choice>
  </mc:AlternateContent>
  <xr:revisionPtr revIDLastSave="3" documentId="8_{17E98A29-35B8-4319-9E83-7E9F154E2912}" xr6:coauthVersionLast="47" xr6:coauthVersionMax="47" xr10:uidLastSave="{0AA347F8-F933-4330-81FC-2C7EDAD6E49B}"/>
  <bookViews>
    <workbookView xWindow="7020" yWindow="2325" windowWidth="26145" windowHeight="15345" xr2:uid="{00000000-000D-0000-FFFF-FFFF00000000}"/>
  </bookViews>
  <sheets>
    <sheet name="Bieter 1" sheetId="1" r:id="rId1"/>
    <sheet name="Benutzerleitfaden" sheetId="4" r:id="rId2"/>
  </sheets>
  <definedNames>
    <definedName name="_xlnm._FilterDatabase" localSheetId="0" hidden="1">'Bieter 1'!$A$1:$P$13</definedName>
    <definedName name="_xlnm.Print_Area" localSheetId="1">Benutzerleitfaden!$A$1:$D$35</definedName>
    <definedName name="_xlnm.Print_Area" localSheetId="0">'Bieter 1'!$A$1:$P$173</definedName>
    <definedName name="_xlnm.Print_Titles" localSheetId="0">'Bieter 1'!$11:$12</definedName>
    <definedName name="OLE_LINK5" localSheetId="0">'Bieter 1'!#REF!</definedName>
  </definedNames>
  <calcPr calcId="191028" concurrentManualCount="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J24" i="1"/>
  <c r="I46" i="1"/>
  <c r="I47" i="1"/>
  <c r="I45" i="1"/>
  <c r="J60" i="1"/>
  <c r="I60" i="1"/>
  <c r="J130" i="1"/>
  <c r="J131" i="1"/>
  <c r="G130" i="1"/>
  <c r="J27" i="1"/>
  <c r="J30" i="1"/>
  <c r="J32" i="1"/>
  <c r="J34" i="1"/>
  <c r="J38" i="1"/>
  <c r="J41" i="1"/>
  <c r="J45" i="1"/>
  <c r="J47" i="1"/>
  <c r="J59" i="1"/>
  <c r="J71" i="1"/>
  <c r="J78" i="1"/>
  <c r="J90" i="1"/>
  <c r="J91" i="1"/>
  <c r="J92" i="1"/>
  <c r="J100" i="1"/>
  <c r="J101" i="1"/>
  <c r="J102" i="1"/>
  <c r="J109" i="1"/>
  <c r="J116" i="1"/>
  <c r="J128" i="1"/>
  <c r="J129"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4" i="1"/>
  <c r="J26" i="1"/>
  <c r="D59" i="1"/>
  <c r="B59" i="1"/>
  <c r="O39" i="1" l="1"/>
  <c r="N39" i="1"/>
  <c r="M39" i="1"/>
  <c r="G39" i="1"/>
  <c r="M66" i="1"/>
  <c r="N66" i="1"/>
  <c r="O66" i="1"/>
  <c r="O60" i="1"/>
  <c r="N60" i="1"/>
  <c r="M60" i="1"/>
  <c r="D60" i="1"/>
  <c r="I92" i="1"/>
  <c r="I39" i="1" l="1"/>
  <c r="J39" i="1"/>
  <c r="M117" i="1"/>
  <c r="O171" i="1" l="1"/>
  <c r="N171" i="1"/>
  <c r="M171" i="1"/>
  <c r="G171" i="1"/>
  <c r="N167" i="1"/>
  <c r="G167" i="1"/>
  <c r="I167" i="1" s="1"/>
  <c r="N166" i="1"/>
  <c r="G166" i="1"/>
  <c r="J166" i="1" s="1"/>
  <c r="N165" i="1"/>
  <c r="G165" i="1"/>
  <c r="N164" i="1"/>
  <c r="G164" i="1"/>
  <c r="I164" i="1" s="1"/>
  <c r="N163" i="1"/>
  <c r="G163" i="1"/>
  <c r="N162" i="1"/>
  <c r="G162" i="1"/>
  <c r="I162" i="1" s="1"/>
  <c r="O155" i="1"/>
  <c r="N155" i="1"/>
  <c r="M155" i="1"/>
  <c r="O154" i="1"/>
  <c r="N154" i="1"/>
  <c r="M154" i="1"/>
  <c r="G155" i="1"/>
  <c r="G154" i="1"/>
  <c r="O142" i="1"/>
  <c r="N142" i="1"/>
  <c r="M142" i="1"/>
  <c r="G142" i="1"/>
  <c r="O141" i="1"/>
  <c r="N141" i="1"/>
  <c r="M141" i="1"/>
  <c r="G141" i="1"/>
  <c r="O122" i="1"/>
  <c r="N122" i="1"/>
  <c r="M122" i="1"/>
  <c r="G122" i="1"/>
  <c r="J122" i="1" s="1"/>
  <c r="O117" i="1"/>
  <c r="N117" i="1"/>
  <c r="G117" i="1"/>
  <c r="J117" i="1" s="1"/>
  <c r="O111" i="1"/>
  <c r="N111" i="1"/>
  <c r="M111" i="1"/>
  <c r="G111" i="1"/>
  <c r="J111" i="1" s="1"/>
  <c r="O106" i="1"/>
  <c r="N106" i="1"/>
  <c r="M106" i="1"/>
  <c r="G106" i="1"/>
  <c r="J106" i="1" s="1"/>
  <c r="O96" i="1"/>
  <c r="N96" i="1"/>
  <c r="M96" i="1"/>
  <c r="I128" i="1"/>
  <c r="O127" i="1"/>
  <c r="N127" i="1"/>
  <c r="M127" i="1"/>
  <c r="G127" i="1"/>
  <c r="O126" i="1"/>
  <c r="N126" i="1"/>
  <c r="M126" i="1"/>
  <c r="G126" i="1"/>
  <c r="O125" i="1"/>
  <c r="N125" i="1"/>
  <c r="M125" i="1"/>
  <c r="G125" i="1"/>
  <c r="O124" i="1"/>
  <c r="N124" i="1"/>
  <c r="M124" i="1"/>
  <c r="G124" i="1"/>
  <c r="O123" i="1"/>
  <c r="N123" i="1"/>
  <c r="M123" i="1"/>
  <c r="G123" i="1"/>
  <c r="O121" i="1"/>
  <c r="N121" i="1"/>
  <c r="M121" i="1"/>
  <c r="G121" i="1"/>
  <c r="J121" i="1" s="1"/>
  <c r="O120" i="1"/>
  <c r="N120" i="1"/>
  <c r="M120" i="1"/>
  <c r="G120" i="1"/>
  <c r="J120" i="1" s="1"/>
  <c r="O119" i="1"/>
  <c r="N119" i="1"/>
  <c r="M119" i="1"/>
  <c r="G119" i="1"/>
  <c r="J119" i="1" s="1"/>
  <c r="O118" i="1"/>
  <c r="N118" i="1"/>
  <c r="M118" i="1"/>
  <c r="G118" i="1"/>
  <c r="J118" i="1" s="1"/>
  <c r="O115" i="1"/>
  <c r="N115" i="1"/>
  <c r="M115" i="1"/>
  <c r="G115" i="1"/>
  <c r="J115" i="1" s="1"/>
  <c r="O114" i="1"/>
  <c r="N114" i="1"/>
  <c r="M114" i="1"/>
  <c r="G114" i="1"/>
  <c r="J114" i="1" s="1"/>
  <c r="O113" i="1"/>
  <c r="N113" i="1"/>
  <c r="M113" i="1"/>
  <c r="G113" i="1"/>
  <c r="J113" i="1" s="1"/>
  <c r="O112" i="1"/>
  <c r="N112" i="1"/>
  <c r="M112" i="1"/>
  <c r="G112" i="1"/>
  <c r="J112" i="1" s="1"/>
  <c r="O110" i="1"/>
  <c r="N110" i="1"/>
  <c r="M110" i="1"/>
  <c r="G110" i="1"/>
  <c r="I109" i="1"/>
  <c r="O108" i="1"/>
  <c r="N108" i="1"/>
  <c r="M108" i="1"/>
  <c r="G108" i="1"/>
  <c r="J108" i="1" s="1"/>
  <c r="O107" i="1"/>
  <c r="N107" i="1"/>
  <c r="M107" i="1"/>
  <c r="G107" i="1"/>
  <c r="J107" i="1" s="1"/>
  <c r="O105" i="1"/>
  <c r="N105" i="1"/>
  <c r="M105" i="1"/>
  <c r="G105" i="1"/>
  <c r="J105" i="1" s="1"/>
  <c r="O104" i="1"/>
  <c r="N104" i="1"/>
  <c r="M104" i="1"/>
  <c r="G104" i="1"/>
  <c r="J104" i="1" s="1"/>
  <c r="O103" i="1"/>
  <c r="N103" i="1"/>
  <c r="M103" i="1"/>
  <c r="G103" i="1"/>
  <c r="J103" i="1" s="1"/>
  <c r="I101" i="1"/>
  <c r="O99" i="1"/>
  <c r="N99" i="1"/>
  <c r="M99" i="1"/>
  <c r="G99" i="1"/>
  <c r="J99" i="1" s="1"/>
  <c r="O87" i="1"/>
  <c r="N87" i="1"/>
  <c r="M87" i="1"/>
  <c r="O85" i="1"/>
  <c r="N85" i="1"/>
  <c r="M85" i="1"/>
  <c r="O84" i="1"/>
  <c r="N84" i="1"/>
  <c r="M84" i="1"/>
  <c r="O75" i="1"/>
  <c r="N75" i="1"/>
  <c r="M75" i="1"/>
  <c r="G75" i="1"/>
  <c r="J75" i="1" s="1"/>
  <c r="O72" i="1"/>
  <c r="N72" i="1"/>
  <c r="M72" i="1"/>
  <c r="G72" i="1"/>
  <c r="J72" i="1" s="1"/>
  <c r="N64" i="1"/>
  <c r="G66" i="1"/>
  <c r="J66" i="1" s="1"/>
  <c r="M92" i="1"/>
  <c r="N92" i="1"/>
  <c r="O92" i="1"/>
  <c r="O58" i="1"/>
  <c r="N58" i="1"/>
  <c r="M58" i="1"/>
  <c r="G58" i="1"/>
  <c r="J58" i="1" s="1"/>
  <c r="O57" i="1"/>
  <c r="N57" i="1"/>
  <c r="M57" i="1"/>
  <c r="G57" i="1"/>
  <c r="J57" i="1" s="1"/>
  <c r="O56" i="1"/>
  <c r="N56" i="1"/>
  <c r="M56" i="1"/>
  <c r="G56" i="1"/>
  <c r="J56" i="1" s="1"/>
  <c r="O55" i="1"/>
  <c r="N55" i="1"/>
  <c r="M55" i="1"/>
  <c r="G55" i="1"/>
  <c r="O54" i="1"/>
  <c r="N54" i="1"/>
  <c r="M54" i="1"/>
  <c r="G54" i="1"/>
  <c r="J54" i="1" s="1"/>
  <c r="O53" i="1"/>
  <c r="N53" i="1"/>
  <c r="M53" i="1"/>
  <c r="G53" i="1"/>
  <c r="J53" i="1" s="1"/>
  <c r="O52" i="1"/>
  <c r="N52" i="1"/>
  <c r="M52" i="1"/>
  <c r="G52" i="1"/>
  <c r="J52" i="1" s="1"/>
  <c r="O51" i="1"/>
  <c r="N51" i="1"/>
  <c r="M51" i="1"/>
  <c r="G51" i="1"/>
  <c r="J51" i="1" s="1"/>
  <c r="O48" i="1"/>
  <c r="N48" i="1"/>
  <c r="M48" i="1"/>
  <c r="G48" i="1"/>
  <c r="J48" i="1" s="1"/>
  <c r="O46" i="1"/>
  <c r="N46" i="1"/>
  <c r="M46" i="1"/>
  <c r="G46" i="1"/>
  <c r="J46" i="1" s="1"/>
  <c r="N43" i="1"/>
  <c r="N42" i="1"/>
  <c r="G42" i="1"/>
  <c r="O37" i="1"/>
  <c r="M37" i="1"/>
  <c r="N37" i="1"/>
  <c r="G37" i="1"/>
  <c r="O44" i="1"/>
  <c r="N44" i="1"/>
  <c r="M44" i="1"/>
  <c r="G44" i="1"/>
  <c r="J44" i="1" s="1"/>
  <c r="G43" i="1"/>
  <c r="J43" i="1" s="1"/>
  <c r="O36" i="1"/>
  <c r="N36" i="1"/>
  <c r="M36" i="1"/>
  <c r="G36" i="1"/>
  <c r="J36" i="1" s="1"/>
  <c r="O35" i="1"/>
  <c r="N35" i="1"/>
  <c r="M35" i="1"/>
  <c r="G35" i="1"/>
  <c r="J35" i="1" s="1"/>
  <c r="I41" i="1"/>
  <c r="O40" i="1"/>
  <c r="N40" i="1"/>
  <c r="M40" i="1"/>
  <c r="G40" i="1"/>
  <c r="J40" i="1" s="1"/>
  <c r="I34" i="1"/>
  <c r="O33" i="1"/>
  <c r="N33" i="1"/>
  <c r="M33" i="1"/>
  <c r="G33" i="1"/>
  <c r="I32" i="1"/>
  <c r="O28" i="1"/>
  <c r="N28" i="1"/>
  <c r="M28" i="1"/>
  <c r="G28" i="1"/>
  <c r="O19" i="1"/>
  <c r="N19" i="1"/>
  <c r="M19" i="1"/>
  <c r="G19" i="1"/>
  <c r="J19" i="1" s="1"/>
  <c r="O18" i="1"/>
  <c r="N18" i="1"/>
  <c r="M18" i="1"/>
  <c r="G18" i="1"/>
  <c r="J18" i="1" s="1"/>
  <c r="O17" i="1"/>
  <c r="N17" i="1"/>
  <c r="M17" i="1"/>
  <c r="G17" i="1"/>
  <c r="J17" i="1" s="1"/>
  <c r="O20" i="1"/>
  <c r="N20" i="1"/>
  <c r="M20" i="1"/>
  <c r="G20" i="1"/>
  <c r="J20" i="1" s="1"/>
  <c r="O16" i="1"/>
  <c r="N16" i="1"/>
  <c r="M16" i="1"/>
  <c r="G16" i="1"/>
  <c r="J16" i="1" s="1"/>
  <c r="O15" i="1"/>
  <c r="N15" i="1"/>
  <c r="M15" i="1"/>
  <c r="G15" i="1"/>
  <c r="G84" i="1"/>
  <c r="J84" i="1" s="1"/>
  <c r="I28" i="1" l="1"/>
  <c r="J28" i="1"/>
  <c r="I123" i="1"/>
  <c r="J123" i="1"/>
  <c r="I124" i="1"/>
  <c r="J124" i="1"/>
  <c r="I15" i="1"/>
  <c r="J15" i="1"/>
  <c r="I125" i="1"/>
  <c r="J125" i="1"/>
  <c r="I42" i="1"/>
  <c r="J42" i="1"/>
  <c r="I55" i="1"/>
  <c r="J55" i="1"/>
  <c r="I110" i="1"/>
  <c r="J110" i="1"/>
  <c r="I127" i="1"/>
  <c r="J127" i="1"/>
  <c r="I126" i="1"/>
  <c r="J126" i="1"/>
  <c r="I33" i="1"/>
  <c r="J33" i="1"/>
  <c r="I37" i="1"/>
  <c r="J37" i="1"/>
  <c r="I103" i="1"/>
  <c r="I171" i="1"/>
  <c r="J167" i="1"/>
  <c r="I166" i="1"/>
  <c r="I163" i="1"/>
  <c r="I165" i="1"/>
  <c r="I155" i="1"/>
  <c r="I154" i="1"/>
  <c r="I142" i="1"/>
  <c r="I141" i="1"/>
  <c r="I122" i="1"/>
  <c r="I117" i="1"/>
  <c r="I111" i="1"/>
  <c r="I106" i="1"/>
  <c r="I119" i="1"/>
  <c r="I129" i="1"/>
  <c r="I121" i="1"/>
  <c r="I116" i="1"/>
  <c r="I118" i="1"/>
  <c r="I120" i="1"/>
  <c r="I115" i="1"/>
  <c r="I108" i="1"/>
  <c r="I112" i="1"/>
  <c r="I114" i="1"/>
  <c r="I107" i="1"/>
  <c r="I102" i="1"/>
  <c r="I113" i="1"/>
  <c r="I105" i="1"/>
  <c r="I104" i="1"/>
  <c r="I100" i="1"/>
  <c r="I75" i="1"/>
  <c r="I99" i="1"/>
  <c r="I66" i="1"/>
  <c r="I71" i="1"/>
  <c r="I72" i="1"/>
  <c r="I58" i="1"/>
  <c r="I56" i="1"/>
  <c r="I57" i="1"/>
  <c r="I54" i="1"/>
  <c r="I52" i="1"/>
  <c r="I53" i="1"/>
  <c r="I51" i="1"/>
  <c r="I44" i="1"/>
  <c r="I35" i="1"/>
  <c r="I43" i="1"/>
  <c r="I36" i="1"/>
  <c r="I40" i="1"/>
  <c r="I38" i="1"/>
  <c r="I18" i="1"/>
  <c r="I17" i="1"/>
  <c r="I19" i="1"/>
  <c r="I16" i="1"/>
  <c r="I20" i="1"/>
  <c r="G132" i="1"/>
  <c r="I132" i="1" s="1"/>
  <c r="G133" i="1"/>
  <c r="I133" i="1" s="1"/>
  <c r="G134" i="1"/>
  <c r="G135" i="1"/>
  <c r="I135" i="1" s="1"/>
  <c r="I136" i="1"/>
  <c r="I137" i="1"/>
  <c r="G139" i="1"/>
  <c r="I139" i="1" s="1"/>
  <c r="G140" i="1"/>
  <c r="I140" i="1" s="1"/>
  <c r="G143" i="1"/>
  <c r="I144" i="1"/>
  <c r="G145" i="1"/>
  <c r="I145" i="1" s="1"/>
  <c r="G146" i="1"/>
  <c r="I147" i="1"/>
  <c r="G148" i="1"/>
  <c r="I148" i="1" s="1"/>
  <c r="G149" i="1"/>
  <c r="I149" i="1" s="1"/>
  <c r="I150" i="1"/>
  <c r="I151" i="1"/>
  <c r="G152" i="1"/>
  <c r="I152" i="1" s="1"/>
  <c r="G153" i="1"/>
  <c r="G156" i="1"/>
  <c r="I156" i="1" s="1"/>
  <c r="I84" i="1"/>
  <c r="G85" i="1"/>
  <c r="G86" i="1"/>
  <c r="G87" i="1"/>
  <c r="J87" i="1" s="1"/>
  <c r="G88" i="1"/>
  <c r="G89" i="1"/>
  <c r="G94" i="1"/>
  <c r="J94" i="1" s="1"/>
  <c r="G95" i="1"/>
  <c r="J95" i="1" s="1"/>
  <c r="G97" i="1"/>
  <c r="G98" i="1"/>
  <c r="J98" i="1" s="1"/>
  <c r="G77" i="1"/>
  <c r="J77" i="1" s="1"/>
  <c r="G79" i="1"/>
  <c r="J79" i="1" s="1"/>
  <c r="G80" i="1"/>
  <c r="G81" i="1"/>
  <c r="J81" i="1" s="1"/>
  <c r="G82" i="1"/>
  <c r="G83" i="1"/>
  <c r="J83" i="1" s="1"/>
  <c r="G65" i="1"/>
  <c r="G64" i="1"/>
  <c r="I85" i="1" l="1"/>
  <c r="J85" i="1"/>
  <c r="I82" i="1"/>
  <c r="J82" i="1"/>
  <c r="I80" i="1"/>
  <c r="J80" i="1"/>
  <c r="I89" i="1"/>
  <c r="J89" i="1"/>
  <c r="I65" i="1"/>
  <c r="J65" i="1"/>
  <c r="J86" i="1"/>
  <c r="I97" i="1"/>
  <c r="J97" i="1"/>
  <c r="I64" i="1"/>
  <c r="J64" i="1"/>
  <c r="I88" i="1"/>
  <c r="J88" i="1"/>
  <c r="I94" i="1"/>
  <c r="I95" i="1"/>
  <c r="I91" i="1"/>
  <c r="I138" i="1"/>
  <c r="I87" i="1"/>
  <c r="I153" i="1"/>
  <c r="I146" i="1"/>
  <c r="I143" i="1"/>
  <c r="I77" i="1"/>
  <c r="I98" i="1"/>
  <c r="I86" i="1"/>
  <c r="I134" i="1"/>
  <c r="I81" i="1"/>
  <c r="I90" i="1"/>
  <c r="I78" i="1"/>
  <c r="I79" i="1"/>
  <c r="I83" i="1"/>
  <c r="G169" i="1"/>
  <c r="G170" i="1"/>
  <c r="J171" i="1"/>
  <c r="G172" i="1"/>
  <c r="G173" i="1"/>
  <c r="G158" i="1"/>
  <c r="G159" i="1"/>
  <c r="G160" i="1"/>
  <c r="G161" i="1"/>
  <c r="D169" i="1"/>
  <c r="N170" i="1"/>
  <c r="N172" i="1"/>
  <c r="N173" i="1"/>
  <c r="N169" i="1"/>
  <c r="D168" i="1"/>
  <c r="D158" i="1"/>
  <c r="N160" i="1"/>
  <c r="N161" i="1"/>
  <c r="N159" i="1"/>
  <c r="N158" i="1"/>
  <c r="G76" i="1"/>
  <c r="G74" i="1"/>
  <c r="G73" i="1"/>
  <c r="N131" i="1"/>
  <c r="D131" i="1"/>
  <c r="O130" i="1"/>
  <c r="N130" i="1"/>
  <c r="M130" i="1"/>
  <c r="D130" i="1"/>
  <c r="G131" i="1"/>
  <c r="J73" i="1" l="1"/>
  <c r="J74" i="1"/>
  <c r="J76" i="1"/>
  <c r="I131" i="1"/>
  <c r="D170" i="1"/>
  <c r="I169" i="1"/>
  <c r="I173" i="1"/>
  <c r="D159" i="1"/>
  <c r="I160" i="1"/>
  <c r="I76" i="1"/>
  <c r="J170" i="1"/>
  <c r="I170" i="1"/>
  <c r="I161" i="1"/>
  <c r="I158" i="1"/>
  <c r="J172" i="1"/>
  <c r="I172" i="1"/>
  <c r="I159" i="1"/>
  <c r="J169" i="1"/>
  <c r="J173" i="1"/>
  <c r="I74" i="1"/>
  <c r="I73" i="1"/>
  <c r="G70" i="1"/>
  <c r="G31" i="1"/>
  <c r="J31" i="1" s="1"/>
  <c r="D61" i="1"/>
  <c r="O168" i="1"/>
  <c r="N168" i="1"/>
  <c r="M168" i="1"/>
  <c r="J70" i="1" l="1"/>
  <c r="D160" i="1"/>
  <c r="D171" i="1"/>
  <c r="I70" i="1"/>
  <c r="I31" i="1"/>
  <c r="N73" i="1"/>
  <c r="N76" i="1"/>
  <c r="N77" i="1"/>
  <c r="O67" i="1"/>
  <c r="M70" i="1"/>
  <c r="N70" i="1"/>
  <c r="O70" i="1"/>
  <c r="D50" i="1"/>
  <c r="D51" i="1" s="1"/>
  <c r="G50" i="1"/>
  <c r="M50" i="1"/>
  <c r="N50" i="1"/>
  <c r="O50" i="1"/>
  <c r="G23" i="1"/>
  <c r="M23" i="1"/>
  <c r="N23" i="1"/>
  <c r="O23" i="1"/>
  <c r="G29" i="1"/>
  <c r="G25" i="1"/>
  <c r="G22" i="1"/>
  <c r="G21" i="1"/>
  <c r="J21" i="1" l="1"/>
  <c r="J50" i="1"/>
  <c r="J22" i="1"/>
  <c r="J29" i="1"/>
  <c r="J23" i="1"/>
  <c r="J25" i="1"/>
  <c r="D52" i="1"/>
  <c r="D161" i="1"/>
  <c r="D172" i="1"/>
  <c r="I23" i="1"/>
  <c r="I50" i="1"/>
  <c r="M139" i="1"/>
  <c r="N139" i="1"/>
  <c r="O139" i="1"/>
  <c r="M140" i="1"/>
  <c r="N140" i="1"/>
  <c r="O140" i="1"/>
  <c r="M143" i="1"/>
  <c r="N143" i="1"/>
  <c r="O143" i="1"/>
  <c r="M145" i="1"/>
  <c r="N145" i="1"/>
  <c r="O145" i="1"/>
  <c r="M146" i="1"/>
  <c r="N146" i="1"/>
  <c r="O146" i="1"/>
  <c r="M148" i="1"/>
  <c r="N148" i="1"/>
  <c r="O148" i="1"/>
  <c r="M149" i="1"/>
  <c r="N149" i="1"/>
  <c r="O149" i="1"/>
  <c r="M152" i="1"/>
  <c r="N152" i="1"/>
  <c r="O152" i="1"/>
  <c r="M153" i="1"/>
  <c r="N153" i="1"/>
  <c r="O153" i="1"/>
  <c r="M156" i="1"/>
  <c r="N156" i="1"/>
  <c r="O156" i="1"/>
  <c r="M157" i="1"/>
  <c r="N157" i="1"/>
  <c r="O157" i="1"/>
  <c r="M89" i="1"/>
  <c r="N89" i="1"/>
  <c r="O89" i="1"/>
  <c r="M93" i="1"/>
  <c r="N93" i="1"/>
  <c r="O93" i="1"/>
  <c r="M94" i="1"/>
  <c r="N94" i="1"/>
  <c r="O94" i="1"/>
  <c r="M95" i="1"/>
  <c r="N95" i="1"/>
  <c r="O95" i="1"/>
  <c r="M97" i="1"/>
  <c r="N97" i="1"/>
  <c r="O97" i="1"/>
  <c r="M98" i="1"/>
  <c r="N98" i="1"/>
  <c r="O98" i="1"/>
  <c r="M132" i="1"/>
  <c r="N132" i="1"/>
  <c r="O132" i="1"/>
  <c r="M133" i="1"/>
  <c r="N133" i="1"/>
  <c r="O133" i="1"/>
  <c r="M135" i="1"/>
  <c r="N135" i="1"/>
  <c r="O135" i="1"/>
  <c r="D53" i="1" l="1"/>
  <c r="D162" i="1"/>
  <c r="D173" i="1"/>
  <c r="D49" i="1"/>
  <c r="I27" i="1"/>
  <c r="I29" i="1"/>
  <c r="M29" i="1"/>
  <c r="N29" i="1"/>
  <c r="O29" i="1"/>
  <c r="M49" i="1"/>
  <c r="N49" i="1"/>
  <c r="O49" i="1"/>
  <c r="G61" i="1"/>
  <c r="J61" i="1" s="1"/>
  <c r="M61" i="1"/>
  <c r="N61" i="1"/>
  <c r="O61" i="1"/>
  <c r="G62" i="1"/>
  <c r="M62" i="1"/>
  <c r="N62" i="1"/>
  <c r="O62" i="1"/>
  <c r="G63" i="1"/>
  <c r="M63" i="1"/>
  <c r="N63" i="1"/>
  <c r="O63" i="1"/>
  <c r="M65" i="1"/>
  <c r="N65" i="1"/>
  <c r="O65" i="1"/>
  <c r="G67" i="1"/>
  <c r="M67" i="1"/>
  <c r="N67" i="1"/>
  <c r="G68" i="1"/>
  <c r="M68" i="1"/>
  <c r="N68" i="1"/>
  <c r="O68" i="1"/>
  <c r="G69" i="1"/>
  <c r="M69" i="1"/>
  <c r="N69" i="1"/>
  <c r="O69" i="1"/>
  <c r="M74" i="1"/>
  <c r="N74" i="1"/>
  <c r="O74" i="1"/>
  <c r="M79" i="1"/>
  <c r="N79" i="1"/>
  <c r="O79" i="1"/>
  <c r="M80" i="1"/>
  <c r="N80" i="1"/>
  <c r="O80" i="1"/>
  <c r="M81" i="1"/>
  <c r="N81" i="1"/>
  <c r="O81" i="1"/>
  <c r="M82" i="1"/>
  <c r="N82" i="1"/>
  <c r="O82" i="1"/>
  <c r="M83" i="1"/>
  <c r="N83" i="1"/>
  <c r="O83" i="1"/>
  <c r="M86" i="1"/>
  <c r="N86" i="1"/>
  <c r="O86" i="1"/>
  <c r="M88" i="1"/>
  <c r="N88" i="1"/>
  <c r="O88" i="1"/>
  <c r="D24" i="1"/>
  <c r="J69" i="1" l="1"/>
  <c r="J68" i="1"/>
  <c r="J63" i="1"/>
  <c r="J67" i="1"/>
  <c r="J62" i="1"/>
  <c r="D54" i="1"/>
  <c r="D163" i="1"/>
  <c r="I68" i="1"/>
  <c r="I63" i="1"/>
  <c r="I69" i="1"/>
  <c r="I61" i="1"/>
  <c r="I26" i="1"/>
  <c r="I67" i="1"/>
  <c r="I62" i="1"/>
  <c r="I30" i="1"/>
  <c r="D55" i="1" l="1"/>
  <c r="D164" i="1"/>
  <c r="M22" i="1"/>
  <c r="N22" i="1"/>
  <c r="O22" i="1"/>
  <c r="M24" i="1"/>
  <c r="N24" i="1"/>
  <c r="O24" i="1"/>
  <c r="M25" i="1"/>
  <c r="N25" i="1"/>
  <c r="O25" i="1"/>
  <c r="D56" i="1" l="1"/>
  <c r="D165" i="1"/>
  <c r="I22" i="1"/>
  <c r="I25" i="1"/>
  <c r="M21" i="1"/>
  <c r="N21" i="1"/>
  <c r="O21" i="1"/>
  <c r="D57" i="1" l="1"/>
  <c r="D166" i="1"/>
  <c r="I21" i="1"/>
  <c r="D58" i="1" l="1"/>
  <c r="D167" i="1"/>
  <c r="O13" i="1" l="1"/>
  <c r="N13" i="1"/>
  <c r="M13" i="1"/>
  <c r="O6" i="1" l="1"/>
  <c r="B13" i="1" l="1"/>
  <c r="B14" i="1" l="1"/>
  <c r="I14" i="1"/>
  <c r="C13" i="1"/>
  <c r="B15" i="1" l="1"/>
  <c r="C14" i="1"/>
  <c r="B16" i="1" l="1"/>
  <c r="C15" i="1"/>
  <c r="B17" i="1" l="1"/>
  <c r="B18" i="1" s="1"/>
  <c r="B19" i="1" s="1"/>
  <c r="B20" i="1" s="1"/>
  <c r="B21" i="1" s="1"/>
  <c r="B22" i="1" s="1"/>
  <c r="B23" i="1" s="1"/>
  <c r="C16" i="1"/>
  <c r="C20" i="1" l="1"/>
  <c r="C17" i="1"/>
  <c r="C21" i="1" l="1"/>
  <c r="C18" i="1"/>
  <c r="C19" i="1"/>
  <c r="B33" i="4"/>
  <c r="B32" i="4"/>
  <c r="B31" i="4"/>
  <c r="B30" i="4"/>
  <c r="B29" i="4"/>
  <c r="B28" i="4"/>
  <c r="B25" i="4"/>
  <c r="B23" i="4"/>
  <c r="B21" i="4"/>
  <c r="B19" i="4"/>
  <c r="C22" i="1" l="1"/>
  <c r="C23" i="1" l="1"/>
  <c r="B24" i="1"/>
  <c r="D13" i="1"/>
  <c r="D14" i="1" s="1"/>
  <c r="B25" i="1" l="1"/>
  <c r="C24" i="1"/>
  <c r="D15" i="1"/>
  <c r="D16" i="1" s="1"/>
  <c r="C25" i="1" l="1"/>
  <c r="B26" i="1"/>
  <c r="D17" i="1"/>
  <c r="D18" i="1" s="1"/>
  <c r="D19" i="1" s="1"/>
  <c r="D20" i="1" s="1"/>
  <c r="D21" i="1" s="1"/>
  <c r="D22" i="1" s="1"/>
  <c r="D23" i="1" s="1"/>
  <c r="B28" i="1" l="1"/>
  <c r="C26" i="1"/>
  <c r="B27" i="1"/>
  <c r="C28" i="1" l="1"/>
  <c r="C27" i="1"/>
  <c r="B29" i="1"/>
  <c r="C29" i="1" l="1"/>
  <c r="B30" i="1"/>
  <c r="B32" i="1" l="1"/>
  <c r="B35" i="1"/>
  <c r="B31" i="1"/>
  <c r="C30" i="1"/>
  <c r="D25" i="1"/>
  <c r="D26" i="1" s="1"/>
  <c r="D27" i="1" l="1"/>
  <c r="B33" i="1"/>
  <c r="C35" i="1"/>
  <c r="C32" i="1"/>
  <c r="C33" i="1"/>
  <c r="B34" i="1"/>
  <c r="B48" i="1"/>
  <c r="C31" i="1"/>
  <c r="B39" i="1" l="1"/>
  <c r="D28" i="1"/>
  <c r="B40" i="1"/>
  <c r="B36" i="1"/>
  <c r="C34" i="1"/>
  <c r="B38" i="1"/>
  <c r="B49" i="1"/>
  <c r="C48" i="1"/>
  <c r="C40" i="1" l="1"/>
  <c r="D29" i="1"/>
  <c r="C39" i="1"/>
  <c r="B58" i="1"/>
  <c r="B60" i="1"/>
  <c r="C60" i="1" s="1"/>
  <c r="B56" i="1"/>
  <c r="B54" i="1"/>
  <c r="B57" i="1"/>
  <c r="B55" i="1"/>
  <c r="B51" i="1"/>
  <c r="B52" i="1"/>
  <c r="B53" i="1"/>
  <c r="B44" i="1"/>
  <c r="B43" i="1"/>
  <c r="B37" i="1"/>
  <c r="C36" i="1"/>
  <c r="C38" i="1"/>
  <c r="B41" i="1"/>
  <c r="C49" i="1"/>
  <c r="B61" i="1"/>
  <c r="B50" i="1"/>
  <c r="D62" i="1"/>
  <c r="C55" i="1" l="1"/>
  <c r="C54" i="1"/>
  <c r="C51" i="1"/>
  <c r="C58" i="1"/>
  <c r="C52" i="1"/>
  <c r="C57" i="1"/>
  <c r="C56" i="1"/>
  <c r="B42" i="1"/>
  <c r="C37" i="1"/>
  <c r="D30" i="1"/>
  <c r="C44" i="1"/>
  <c r="C53" i="1"/>
  <c r="B45" i="1"/>
  <c r="C43" i="1"/>
  <c r="B46" i="1"/>
  <c r="C41" i="1"/>
  <c r="C61" i="1"/>
  <c r="C50" i="1"/>
  <c r="D63" i="1"/>
  <c r="C45" i="1" l="1"/>
  <c r="D31" i="1"/>
  <c r="C42" i="1"/>
  <c r="B47" i="1"/>
  <c r="C46" i="1"/>
  <c r="D64" i="1"/>
  <c r="B62" i="1"/>
  <c r="C47" i="1" l="1"/>
  <c r="D32" i="1"/>
  <c r="D65" i="1"/>
  <c r="C62" i="1"/>
  <c r="B63" i="1"/>
  <c r="D33" i="1" l="1"/>
  <c r="D66" i="1"/>
  <c r="B64" i="1"/>
  <c r="C63" i="1"/>
  <c r="D34" i="1" l="1"/>
  <c r="D67" i="1"/>
  <c r="B65" i="1"/>
  <c r="C64" i="1"/>
  <c r="D35" i="1" l="1"/>
  <c r="D68" i="1"/>
  <c r="B66" i="1"/>
  <c r="C65" i="1"/>
  <c r="D36" i="1" l="1"/>
  <c r="C66" i="1"/>
  <c r="D69" i="1"/>
  <c r="B67" i="1"/>
  <c r="D37" i="1" l="1"/>
  <c r="D70" i="1"/>
  <c r="C67" i="1"/>
  <c r="B68" i="1"/>
  <c r="D38" i="1" l="1"/>
  <c r="D71" i="1"/>
  <c r="C68" i="1"/>
  <c r="B69" i="1"/>
  <c r="D39" i="1" l="1"/>
  <c r="D72" i="1"/>
  <c r="C69" i="1"/>
  <c r="B70" i="1"/>
  <c r="D40" i="1" l="1"/>
  <c r="D73" i="1"/>
  <c r="C70" i="1"/>
  <c r="B71" i="1"/>
  <c r="D41" i="1" l="1"/>
  <c r="D74" i="1"/>
  <c r="C71" i="1"/>
  <c r="B72" i="1"/>
  <c r="D42" i="1" l="1"/>
  <c r="B73" i="1"/>
  <c r="D75" i="1"/>
  <c r="C72" i="1"/>
  <c r="D43" i="1" l="1"/>
  <c r="B74" i="1"/>
  <c r="C73" i="1"/>
  <c r="D76" i="1"/>
  <c r="B75" i="1"/>
  <c r="C74" i="1"/>
  <c r="D44" i="1" l="1"/>
  <c r="D77" i="1"/>
  <c r="C75" i="1"/>
  <c r="B76" i="1"/>
  <c r="D45" i="1" l="1"/>
  <c r="D78" i="1"/>
  <c r="B77" i="1"/>
  <c r="C76" i="1"/>
  <c r="D46" i="1" l="1"/>
  <c r="D79" i="1"/>
  <c r="C77" i="1"/>
  <c r="B78" i="1"/>
  <c r="D47" i="1" l="1"/>
  <c r="D80" i="1"/>
  <c r="C78" i="1"/>
  <c r="B79" i="1"/>
  <c r="D48" i="1" l="1"/>
  <c r="D81" i="1"/>
  <c r="C79" i="1"/>
  <c r="B80" i="1"/>
  <c r="D82" i="1"/>
  <c r="C80" i="1" l="1"/>
  <c r="B81" i="1"/>
  <c r="D83" i="1"/>
  <c r="C81" i="1" l="1"/>
  <c r="B82" i="1"/>
  <c r="D84" i="1"/>
  <c r="C82" i="1" l="1"/>
  <c r="B83" i="1"/>
  <c r="D85" i="1"/>
  <c r="D86" i="1" l="1"/>
  <c r="C83" i="1"/>
  <c r="B84" i="1"/>
  <c r="D87" i="1" l="1"/>
  <c r="C84" i="1"/>
  <c r="B85" i="1"/>
  <c r="B86" i="1" l="1"/>
  <c r="C85" i="1"/>
  <c r="D88" i="1"/>
  <c r="C86" i="1" l="1"/>
  <c r="B87" i="1"/>
  <c r="D89" i="1"/>
  <c r="C87" i="1" l="1"/>
  <c r="D90" i="1"/>
  <c r="B88" i="1"/>
  <c r="D91" i="1" l="1"/>
  <c r="B89" i="1"/>
  <c r="C88" i="1"/>
  <c r="D92" i="1" l="1"/>
  <c r="B90" i="1"/>
  <c r="C89" i="1"/>
  <c r="D93" i="1"/>
  <c r="B91" i="1" l="1"/>
  <c r="C90" i="1"/>
  <c r="D94" i="1"/>
  <c r="C91" i="1" l="1"/>
  <c r="D95" i="1"/>
  <c r="B92" i="1"/>
  <c r="D96" i="1" l="1"/>
  <c r="B93" i="1"/>
  <c r="B94" i="1" s="1"/>
  <c r="C92" i="1"/>
  <c r="D97" i="1" l="1"/>
  <c r="C93" i="1"/>
  <c r="B95" i="1"/>
  <c r="C94" i="1"/>
  <c r="D98" i="1" l="1"/>
  <c r="B96" i="1"/>
  <c r="C95" i="1"/>
  <c r="D99" i="1" l="1"/>
  <c r="B97" i="1"/>
  <c r="C96" i="1"/>
  <c r="D100" i="1" l="1"/>
  <c r="C97" i="1"/>
  <c r="B98" i="1"/>
  <c r="D101" i="1" l="1"/>
  <c r="B99" i="1"/>
  <c r="C98" i="1"/>
  <c r="D102" i="1" l="1"/>
  <c r="B100" i="1"/>
  <c r="C99" i="1"/>
  <c r="D103" i="1" l="1"/>
  <c r="C100" i="1"/>
  <c r="B101" i="1"/>
  <c r="D104" i="1" l="1"/>
  <c r="B102" i="1"/>
  <c r="C101" i="1"/>
  <c r="D105" i="1" l="1"/>
  <c r="B103" i="1"/>
  <c r="C102" i="1"/>
  <c r="D106" i="1" l="1"/>
  <c r="C103" i="1"/>
  <c r="B104" i="1"/>
  <c r="D132" i="1"/>
  <c r="D107" i="1" l="1"/>
  <c r="B105" i="1"/>
  <c r="C104" i="1"/>
  <c r="D133" i="1"/>
  <c r="D108" i="1" l="1"/>
  <c r="C105" i="1"/>
  <c r="B106" i="1"/>
  <c r="D134" i="1"/>
  <c r="D109" i="1" l="1"/>
  <c r="C106" i="1"/>
  <c r="B107" i="1"/>
  <c r="D135" i="1"/>
  <c r="D110" i="1" l="1"/>
  <c r="C107" i="1"/>
  <c r="B108" i="1"/>
  <c r="D136" i="1"/>
  <c r="D111" i="1" l="1"/>
  <c r="C108" i="1"/>
  <c r="B109" i="1"/>
  <c r="D137" i="1"/>
  <c r="D112" i="1" l="1"/>
  <c r="D138" i="1"/>
  <c r="B110" i="1"/>
  <c r="C109" i="1"/>
  <c r="D139" i="1"/>
  <c r="D113" i="1" l="1"/>
  <c r="C110" i="1"/>
  <c r="B111" i="1"/>
  <c r="D140" i="1"/>
  <c r="D114" i="1" l="1"/>
  <c r="B112" i="1"/>
  <c r="C111" i="1"/>
  <c r="D141" i="1"/>
  <c r="D115" i="1" l="1"/>
  <c r="C112" i="1"/>
  <c r="B113" i="1"/>
  <c r="D116" i="1" l="1"/>
  <c r="C113" i="1"/>
  <c r="B114" i="1"/>
  <c r="D117" i="1" l="1"/>
  <c r="C114" i="1"/>
  <c r="B115" i="1"/>
  <c r="D142" i="1"/>
  <c r="D118" i="1" l="1"/>
  <c r="B116" i="1"/>
  <c r="C115" i="1"/>
  <c r="D143" i="1"/>
  <c r="D119" i="1" l="1"/>
  <c r="C116" i="1"/>
  <c r="B117" i="1"/>
  <c r="D144" i="1"/>
  <c r="D120" i="1" l="1"/>
  <c r="B118" i="1"/>
  <c r="C117" i="1"/>
  <c r="D145" i="1"/>
  <c r="D121" i="1" l="1"/>
  <c r="C118" i="1"/>
  <c r="B119" i="1"/>
  <c r="D146" i="1"/>
  <c r="D122" i="1" l="1"/>
  <c r="B120" i="1"/>
  <c r="C119" i="1"/>
  <c r="D147" i="1"/>
  <c r="D123" i="1" l="1"/>
  <c r="B121" i="1"/>
  <c r="C120" i="1"/>
  <c r="D148" i="1"/>
  <c r="D124" i="1" l="1"/>
  <c r="C121" i="1"/>
  <c r="B122" i="1"/>
  <c r="D149" i="1"/>
  <c r="D125" i="1" l="1"/>
  <c r="B123" i="1"/>
  <c r="C122" i="1"/>
  <c r="D150" i="1"/>
  <c r="D126" i="1" l="1"/>
  <c r="C123" i="1"/>
  <c r="B124" i="1"/>
  <c r="D151" i="1"/>
  <c r="D127" i="1" l="1"/>
  <c r="C124" i="1"/>
  <c r="B125" i="1"/>
  <c r="D152" i="1"/>
  <c r="D128" i="1" l="1"/>
  <c r="C125" i="1"/>
  <c r="B126" i="1"/>
  <c r="D153" i="1"/>
  <c r="D129" i="1" l="1"/>
  <c r="C126" i="1"/>
  <c r="B127" i="1"/>
  <c r="D154" i="1"/>
  <c r="B128" i="1" l="1"/>
  <c r="C127" i="1"/>
  <c r="D155" i="1"/>
  <c r="B129" i="1" l="1"/>
  <c r="C128" i="1"/>
  <c r="D156" i="1"/>
  <c r="D157" i="1"/>
  <c r="C129" i="1" l="1"/>
  <c r="B130" i="1"/>
  <c r="B131" i="1" l="1"/>
  <c r="C130" i="1"/>
  <c r="B132" i="1" l="1"/>
  <c r="C131" i="1"/>
  <c r="C132" i="1" l="1"/>
  <c r="B133" i="1"/>
  <c r="B134" i="1" l="1"/>
  <c r="C133" i="1"/>
  <c r="C134" i="1" l="1"/>
  <c r="B135" i="1"/>
  <c r="C135" i="1" l="1"/>
  <c r="B136" i="1"/>
  <c r="B137" i="1" l="1"/>
  <c r="C136" i="1"/>
  <c r="B138" i="1" l="1"/>
  <c r="C137" i="1"/>
  <c r="C138" i="1" l="1"/>
  <c r="B139" i="1"/>
  <c r="B140" i="1" l="1"/>
  <c r="C139" i="1"/>
  <c r="B141" i="1" l="1"/>
  <c r="C140" i="1"/>
  <c r="C141" i="1" l="1"/>
  <c r="B142" i="1"/>
  <c r="C142" i="1" l="1"/>
  <c r="B143" i="1"/>
  <c r="C143" i="1" l="1"/>
  <c r="B144" i="1"/>
  <c r="B145" i="1" l="1"/>
  <c r="C144" i="1"/>
  <c r="C145" i="1" l="1"/>
  <c r="B146" i="1"/>
  <c r="C146" i="1" l="1"/>
  <c r="B147" i="1"/>
  <c r="B148" i="1" l="1"/>
  <c r="C147" i="1"/>
  <c r="C148" i="1" l="1"/>
  <c r="B149" i="1"/>
  <c r="B150" i="1" l="1"/>
  <c r="C149" i="1"/>
  <c r="C150" i="1" l="1"/>
  <c r="B151" i="1"/>
  <c r="C151" i="1" l="1"/>
  <c r="B152" i="1"/>
  <c r="C152" i="1" l="1"/>
  <c r="B153" i="1"/>
  <c r="C153" i="1" l="1"/>
  <c r="B154" i="1"/>
  <c r="C154" i="1" l="1"/>
  <c r="B155" i="1"/>
  <c r="C155" i="1" l="1"/>
  <c r="B156" i="1"/>
  <c r="C156" i="1" l="1"/>
  <c r="B157" i="1"/>
  <c r="B158" i="1" l="1"/>
  <c r="C157" i="1"/>
  <c r="C158" i="1" l="1"/>
  <c r="B159" i="1"/>
  <c r="C159" i="1" l="1"/>
  <c r="B160" i="1"/>
  <c r="B161" i="1" l="1"/>
  <c r="C160" i="1"/>
  <c r="B162" i="1" l="1"/>
  <c r="C161" i="1"/>
  <c r="B168" i="1"/>
  <c r="C168" i="1" l="1"/>
  <c r="B169" i="1"/>
  <c r="B163" i="1"/>
  <c r="C162" i="1"/>
  <c r="B164" i="1" l="1"/>
  <c r="C163" i="1"/>
  <c r="B170" i="1"/>
  <c r="C169" i="1"/>
  <c r="C164" i="1" l="1"/>
  <c r="B165" i="1"/>
  <c r="C170" i="1"/>
  <c r="B171" i="1"/>
  <c r="C171" i="1" l="1"/>
  <c r="B172" i="1"/>
  <c r="C165" i="1"/>
  <c r="B166" i="1"/>
  <c r="C172" i="1" l="1"/>
  <c r="B173" i="1"/>
  <c r="B167" i="1"/>
  <c r="C166" i="1"/>
  <c r="C167" i="1" l="1"/>
  <c r="C173" i="1"/>
  <c r="G157" i="1" l="1"/>
  <c r="G13" i="1"/>
  <c r="I13" i="1" l="1"/>
  <c r="I157" i="1"/>
  <c r="G24" i="1"/>
  <c r="G168" i="1"/>
  <c r="G49" i="1"/>
  <c r="J49" i="1" s="1"/>
  <c r="I130" i="1" l="1"/>
  <c r="I49" i="1"/>
  <c r="I168" i="1"/>
  <c r="J168" i="1"/>
  <c r="I24" i="1"/>
  <c r="O7" i="1" l="1"/>
  <c r="G7" i="1" l="1"/>
  <c r="I93" i="1"/>
  <c r="O9" i="1" l="1"/>
  <c r="J93" i="1"/>
  <c r="J96" i="1"/>
  <c r="G96" i="1"/>
  <c r="I96" i="1"/>
</calcChain>
</file>

<file path=xl/sharedStrings.xml><?xml version="1.0" encoding="utf-8"?>
<sst xmlns="http://schemas.openxmlformats.org/spreadsheetml/2006/main" count="632" uniqueCount="245">
  <si>
    <t>Leistungsbewertung</t>
  </si>
  <si>
    <t>Legende:</t>
  </si>
  <si>
    <t>GP = Gewichtungspunkte
BP = Bewertungspunkte 
LP = Leistungspunkte</t>
  </si>
  <si>
    <t>Zu erreichende Mindestpunktzahl (in %):</t>
  </si>
  <si>
    <t>Sämtliche A-Kriterien erfüllt?</t>
  </si>
  <si>
    <t>Gewichtungspunkte Gesamt:</t>
  </si>
  <si>
    <t>Mindestpunktzahl erreicht?</t>
  </si>
  <si>
    <t>Leistungspunkte:</t>
  </si>
  <si>
    <t>Referenz</t>
  </si>
  <si>
    <t>Typ</t>
  </si>
  <si>
    <t>Anforderung</t>
  </si>
  <si>
    <t>GP</t>
  </si>
  <si>
    <t>BP</t>
  </si>
  <si>
    <t>LP</t>
  </si>
  <si>
    <t>erfüllt</t>
  </si>
  <si>
    <t>Vorlagen</t>
  </si>
  <si>
    <t>Zielerfüllungsgrad</t>
  </si>
  <si>
    <t>Anmerkungen</t>
  </si>
  <si>
    <t>möglich</t>
  </si>
  <si>
    <t>erreicht</t>
  </si>
  <si>
    <t>nicht erfüllt</t>
  </si>
  <si>
    <t>0 - 3 Punkte</t>
  </si>
  <si>
    <t>4 - 7 Punkte</t>
  </si>
  <si>
    <t xml:space="preserve">8 - 10 Punkte </t>
  </si>
  <si>
    <t>KG</t>
  </si>
  <si>
    <t>Anforderungen an die Projektabwicklung</t>
  </si>
  <si>
    <t>K</t>
  </si>
  <si>
    <t>B</t>
  </si>
  <si>
    <t>Bitte erläutern Sie Ihre Projektorganisation und benennen Sie eine(n) eindeutige(n) und entscheidungsbefugte(n) Ansprechpartner/Rolle, welche(r) für die Lieferungen sowie die zu erbringenden Serviceleistungen aussagekräftig ist. Berücksichtigen Sie dabei, dass diese(r) Ansprechpartner/Rolle dem Auftraggeber zu Abstimmungsfragen im erforderlichen Maß zur Verfügung stehen muss.
Stellen Sie zusätzlich dar, wie Sie die Stellvertreterregelungen im Allgemeinen sowie bei ungeplanter Abwesenheit, z. B. Krankheit o. Ä., organisieren und wie Sie den Informationsaustausch innerhalb Ihrer Projektorganisation, aber auch mit dem Auftraggeber hinsichtlich des Projektverlaufes bezogen auf den Auftragsgegenstand sicherstellen.</t>
  </si>
  <si>
    <t>Die Projektorganisation ist nicht bzw. nur unzureichend nachvollziehbar dargestellt. Die Organisation der Vertretungsregelungen und der damit einhergehende Informationsaustausch ist nicht bzw. nur stark lückenhaft  nachvollziehbar dargestellt. Der konkrete Bezug zum Auftragsgegenstand wurde nicht bzw. nur unzureichend berücksichtigt.
Insgesamt ist nicht bzw. nur stark eingeschränkt erkennbar, dass der Bieter den Anforderungen an die Projektorganisation gerecht werden kann.</t>
  </si>
  <si>
    <t>Die Projektorganisation ist teilweise bis ausreichend nachvollziehbar dargestellt. Die Organisation der Vertretungsregelungen und der damit einhergehende Informationsaustausch ist lückenhaft  bis ausreichend nachvollziehbar dargestellt. Der konkrete Bezug zum Auftragsgegenstand wurde teilweise bis ausreichend berücksichtigt.
Insgesamt ist teilweise bis ausreichend erkennbar, dass der Bieter den Anforderungen an die Projektorganisation gerecht werden kann.</t>
  </si>
  <si>
    <t>Die Projektorganisation ist größtenteils bis vollumfänglich nachvollziehbar dargestellt. Die Organisation der Vertretungsregelungen und der damit einhergehende Informationsaustausch ist gut bis sehr gut nachvollziehbar dargestellt. Der konkrete Bezug zum Auftragsgegenstand wurde größtenteils bis vollumfänglich berücksichtigt.
Insgesamt ist deutlich bis vollumfänglich erkennbar, dass der Bieter den Anforderungen an die Projektorganisation gerecht werden kann.</t>
  </si>
  <si>
    <t>A</t>
  </si>
  <si>
    <t>Mindestens der im Kriterium K 1.1 benannte Ansprechpartner stellt sich in der Angebotspräsentation persönlich vor und steht für weitere Fragen bereit.
Bestätigen Sie die Erfüllung dieser Anforderung? (Ja/Nein)</t>
  </si>
  <si>
    <t>Der Auftragnehmer hat sicherzustellen, dass alle Personen, die von ihm mit der Leistungserbringung für die Auftraggeberin betraut sind, die gesetzlichen Bestimmungen über den Datenschutz sowie den Sozialdatenschutz beachten. Eine schriftliche Verpflichtung dieser Personen auf die Wahrung des Datengeheimnisses ist vor der erstmaligen Aufnahme ihrer Tätigkeit für die Auftraggeberin vorzunehmen und auf Verlangen nachzuweisen.
Bestätigen Sie die Erfüllung dieser Anforderung? (Ja/Nein)</t>
  </si>
  <si>
    <t>Alle im Projekt eingesetzten Mitarbeiter müssen die deutsche Sprache in der Kommunikation mit der Auftraggeberin in Wort und Schrift fließend anwenden können.
Bestätigen Sie die Erfüllung dieser Anforderung? (Ja/Nein)</t>
  </si>
  <si>
    <t>Die im Rahmen dieser Ausschreibung angebotenen Systeme dürfen ausschließlich Neugeräte (Originalherstellerware) sein. Diese müssen für den Vertrieb in der Bundesrepublik  Deutschland zugelassen sein, über den offiziellen Vertriebskanal des Herstellers bezogen werden und beim Hersteller für Service-Zwecke zur Verwendung in der Bundesrepublik Deutschland registriert sein.
Bestätigen Sie die Erfüllung dieser Anforderung? (Ja/Nein)</t>
  </si>
  <si>
    <t>Bei der im Rahmen dieser Ausschreibung angebotenen Software darf es sich ausschließlich um Vollversionen handeln. Diese müssen für den Vertrieb in der Bundesrepublik Deutschland zugelassen sein, über den offiziellen Vertriebskanal des Herstellers bezogen werden und beim Hersteller für Service- Zwecke zur Verwendung in der Bundesrepublik Deutschland registriert sein.
Bestätigen Sie die Erfüllung dieser Anforderung? (Ja/Nein)</t>
  </si>
  <si>
    <t>Die Leistungserbringung muss durch Personal mit nachweisbarer fachlicher Expertise erfolgen und über mindestens siebeneinhalb Jahre Erfahrung im Management von Projekten mit den inhaltlichen Schwerpunkten
-	IT-Infrastrukturumfeld
-	Printermanagement
-	Interdisziplinären Stakeholdern wie bspw. Betriebsrat, Personal-, Datenschutz- und IT Abteilung sowie externe Dienstleister
Bestätigen Sie die Erfüllung dieser Anforderung? (Ja/Nein)</t>
  </si>
  <si>
    <t>Die Leistungserbringung muss durch Personal mit nachweisbarer fachlicher Expertise erfolgen und mindestens zwei Jahre Erfahrung bei dem Betrieb und/oder der Einführung von Druck-Management-Software Systemen
Bestätigen Sie die Erfüllung dieser Anforderung? (Ja/Nein)</t>
  </si>
  <si>
    <t>Darüber hinaus weist das eingesetzte Personal anhand von Personalprofil/en und Selbsteinschätzung/en mindestens Fachkenntnisse  mindestens in den folgenden Bereichen nach:
-	Printer-Infrastruktur Migrationsverfahren im Speziellen im Zusammenhang mit „unterbrechungsfreien Übernahmen Szenarien“
-	Schnittstellen der bei diesen Projekten generell beteiligten Systemen auf fachlicher und prozessualer Art (z. B. Microsoft AD, Microsoft Entra ID SAP, ServiceNow etc.)
-	Objektmanagement im Microsoft Active Directory
-	Sicherheitsstrukturen in der Anbindung Drucksystemen
Bestätigen Sie die Erfüllung dieser Anforderung? (Ja/Nein)</t>
  </si>
  <si>
    <t>Allgemeine Regelungen zur Leistungserbringung</t>
  </si>
  <si>
    <t>Die Darstellung gibt keinen oder nur ungenügenden Aufschluss über die Umsetzung der definierten Anforderungen. Die inhaltliche Darstellung lässt insgesamt nicht bzw. nur stark eingeschränkt erkennen, dass der Service den Anforderungen genügt.</t>
  </si>
  <si>
    <t>Die Darstellung gibt teilweise bis ausreichend Aufschluss über die Umsetzung der definierten Anforderungen. Die inhaltliche Darstellung lässt insgesamt nur eingeschränkt bis ausreichend erkennen, dass der Service den Anforderungen genügt.</t>
  </si>
  <si>
    <t>Die Darstellung gibt gut bis sehr gut Aufschluss über die Umsetzung der definierten Anforderungen. Die inhaltliche Darstellung lässt insgesamt größtenteils bis vollumfänglich erkennen, dass der Service den Anforderungen genügt.</t>
  </si>
  <si>
    <t>Beschreiben Sie, wie Sie die Erfüllung/Durchführung der in der Tabelle 3 „Serviceleistungen“ dargestellten Leistungen sicherstellen.
Stellen Sie ebenfalls dar, inwieweit aus Ihrer Sicht Absprachen zwischen Auftraggeber und Auftragnehmer erforderlich sind.</t>
  </si>
  <si>
    <t>Bestätigen Sie die Erfüllung der in Ziffer 2.2.2.2 „Gerätepark“ definierten Anforderungen? (Ja/Nein)</t>
  </si>
  <si>
    <t>Beschreiben Sie, wie aus Ihrer Sicht ein reibungsloser Übergang zwischen den aktuellen und zukünftigen Geräten durchgeführt werden sollte. Berücksichtigen Sie bei Ihren Ausführungen sowohl die terminlichen als auch die funktionalen Anforderungen (z. B. unterbrechungsfrei etc.).
Stellen Sie zusätzlich dar, welche Maßnahmen durch den Auftragnehmer zu erbringen sind und welche Mitwirkungsleistungen durch den Auftraggeber aus Ihrer Sicht erforderlich sein werden. Gehen Sie in Ihren Ausführungen auch auf eventuell notwendige Abstimmungen mit Dritten ein, z. B. aktueller Serviceerbringer.</t>
  </si>
  <si>
    <t>Stellen Sie dar, wie Ihr Sicherheitsprozess zur Vernichtung von Datenträgern bzw. zur Löschung von Daten aufgebaut ist und gehen Sie darauf ein, wie Sie die Erfüllung der Anforderungen bezüglich der Vernichtung von Datenträgern sowie dem Überschreiben von Datenträgern bei der Vertragsdurchführung sicherstellen.</t>
  </si>
  <si>
    <t>Allgemeine Anforderungen (geräteklassenübergreifend)</t>
  </si>
  <si>
    <t>Sind die Geräte CE-konform und liegen die Kopien der gültigen CE-Konformitätserklärung dem Angebot bei?
(Ja/Nein)</t>
  </si>
  <si>
    <t>Die Geräte erfüllen die Anforderungen (Einzelkriterien) des Energy Star, Version 2.0.
Der Auftragnehmer ist gegenüber dem Auftraggeber verpflichtet, die Einhaltung der Einzelkriterien nachzuweisen. Alternativ kann der Nachweis auch durch Vorlage des Prüfsiegels der Zertifizierung nach dem Energy Star, Version 2.0 oder  gleichwertig nachgewiesen werden. Bei Verwendung einer alternativen Zertifizierung ist der Nachweis zu erbringen, dass diese die Erfüllung der Einzelkriterien sicherstellt.
Erfüllen die von Ihnen angebotenen Geräte diese Anforderung?
(Ja/Nein)</t>
  </si>
  <si>
    <t>Die Geräte erfüllen die Anforderungen (Einzelkriterien) der RALUZ 171 "Blauer Engel".
Der Auftragnehmer ist gegenüber dem Auftraggeber verpflichtet, die Einhaltung der Einzelkriterien nachzuweisen. Alternativ kann der Nachweis auch durch Vorlage des Prüfsiegels der Zertifizierung nach RAL-UZ 171 "Blauer Engel" oder gleichwertig nachgewiesen werden. Bei Verwendung einer alternativen Zertifizierung ist der Nachweis zu erbringen, dass diese die Erfüllung der Einzelkriterien sicherstellt.
Erfüllen die von Ihnen angebotenen Geräte diese Anforderung? (Ja/Nein)</t>
  </si>
  <si>
    <t>Die Geräte überschreiten hinsichtlich des garantierten A-bewerteten Schallleistungspegels LWAd in dB (A) einen Wert von 75 dB nicht (vgl. RAL-UZ 171 "Blauer Engel").
Diese Begrenzung ist gemäß DIN EN ISO 7779 in Verbindung mit ISO 9296 zu erfüllen. Ein entsprechender Nachweis ist mit Angebotsabgabe einzureichen:
Herstellererklärung und Prüfbericht nach DIN EN ISO 7779 einer nach DIN EN ISO/IEC 17025 akkreditierten Stelle, oder ein Dokument, das folgende Angaben enthält:
•	Name des Prüflabors (externes oder firmeninternes Prüfinstitut),
•	Akkreditierungsnachweis des Prüflabors nach DIN EN ISO/IEC 17025 für die geforderten akustischen Prüfungen nach DIN EN ISO 7779 ,
•	Unterschrift der autorisierten Person vom Labor (z. B. Laborleiter),
•	Schallleistungspegelwerte.
Erfüllen die von Ihnen angebotenen Geräte diese Anforderung?
(Ja/Nein)</t>
  </si>
  <si>
    <t>Die Geräte müssen uneingeschränkt Dokumente unter den Betriebssystemen Microsoft Windows Server, als Terminal Server mit und ohne Citrix XenApp-Erweiterung, in Server-Based- Computing-Umgebungen drucken bzw. scannen.
Die verbindliche Zusage der Hersteller diesbezüglich ist inklusive einer Aufzählung der unterstützten Server-Based-Computing- Umgebungen (auf Basis von Betriebssystemen Microsoft Windows Server als Terminal Server mit und ohne Citrix XenApp-Erweiterung) dem Angebot beizulegen.
Weiterhin sind alle notwendigen Treiber von den Geräten auf einem Datenträger (CD, DVD oder USB-Stick) (ggf. sofort praxistesttauglich) beizulegen. Windows 64-bit Treiber müssen gemäß den "Driver Signing Requirements for Windows" (Driver code signing requirements - Windows drivers | Microsoft Learn) zertifiziert sein.
Erfüllen die von Ihnen angebotenen Geräte diese Anforderung?
(Ja/Nein)</t>
  </si>
  <si>
    <t>Die Geräte erfüllen die Anforderungen des Standards IEEE 802.1X zur Authentifizierung der Geräte im Netz des Auftraggebers.
Erfüllen die von Ihnen angebotenen Geräte diese Anforderung?
(Ja/Nein)</t>
  </si>
  <si>
    <t>Ist die angebotene Softwarelösung für die Funktion „Vertraulicher Druck“ (bspw. „Follow-Me-Verfahren“) zur Gewährleistung einer Ausfallsicherheit Cluster fähig?
(Ja/Nein)</t>
  </si>
  <si>
    <t>Die Verbrauchsmaterialien, das Material (Verschleiß- und Ersatz bzw. Neuteile) sowie das Zubehör müssen Originalteile des Herstellers des angebotenen Gerätes sein (Hersteller des Gerätes ist identisch mit dem Hersteller des Verbrauchsmaterials etc.)
ODER
die Kompatibilität des Materials (Verschleiß- und Ersatz- bzw. Neuteile) sowie des Zubehörs mit dem Multifunktionsgerät muss durch den Hersteller des Multifunktionsgerätes bestätigt werden. Bestätigen Sie die Erfüllung dieser Anforderung?
(Ja/Nein)</t>
  </si>
  <si>
    <t>Hochleistungs-Multifunktionsgerät DIN A4</t>
  </si>
  <si>
    <t>Im Lieferumfang enthalten sind:
•	ein Multifunktionsgerät,
•	ein Netzkabel (Spannung 230 Volt +/- 10 %, CEE 7/4, Deutschland) mit einer Länge von mindestens 180 cm für das Multifunktionsgerät,
•	ein Netzwerkkabel (mindestens ein gemäß ISO/IEC  1801:2002 U/UTP-Kabel, welches dem Anforderungsprofil der Kategorie 6 gemäß ISO/IEC 11801:2002 und EN 50173-1:2002 entspricht) mit einer Länge von mindestens 400 cm,
•	ein Datenträger mit Treibersoftware für aktuelle Betriebssysteme (der bloße Verweis auf eine Downloadseite im Internet erfüllt die Anforderung nicht),
•	eine präferiert deutschsprachige Dokumentation.
Bitte benennen Sie das Multifunktionsgerät mit einer eindeutigen Produktbezeichnung und legen Sie Ihrem Angebot ein Datenblatt mit einer Abbildung des Gerätes bei. Das beigelegte Datenblatt gilt nicht als Beantwortung der folgenden Fragen, sondern dient lediglich einer übersichtlichen Präsentation des angebotenen Gerätes.
Erfüllt das von Ihnen angebotene Produkt diese Anforderungen und ist es durch eine eindeutige Herstellerbezeichnung und das beiliegende Datenblatt eindeutig identifiziert? (Ja/Nein)</t>
  </si>
  <si>
    <t>Das Multifunktionsgerät muss mindestens folgende Betriebssysteme unterstützen:
•	Microsoft Windows 10 (32-bit/64-bit)
•	Microsoft Windows 11 (32-bit/64-bit)
•	Microsoft Windows Server 2012 (32-bit/64-bit)
•	Microsoft Windows Server 2012, R2 (64-bit)
•	Microsoft Windows Server 2016 (64-bit)
•	Microsoft Windows Server 2019 (64-bit)
•	Microsoft Windows Server 2022 (64-bit)
•	Microsoft Windows Server 2025 (/64-bit)
•	Macintosh OS x 10.x
•	Linux
Erfüllt das von Ihnen angebotene Gerät diese Anforderung?
(Ja/Nein)</t>
  </si>
  <si>
    <t>Das Multifunktionsgerät unterstützt mindestens nachfolgend aufgeführte Seitenbeschreibungssprachen/Funktionen:
•	PCL, mindestens Version 5
•	PostScript 3
Erfüllt das von Ihnen angebotene Gerät diese Anforderung?
(Ja/Nein)</t>
  </si>
  <si>
    <t>Zusätzlich unterstützt das Multifunktionsgerät mindestens folgende Druckerfunktionen:
•	Direktdruck von Portable Document Format – PDF
•	Direktdruck von Tagged Image File Format – TIFF (Farbe und schwarz/weiß)
•	Direktdruck von JPEG
•	Drucken aus einer VMware-Umgebung
Erfüllt das von Ihnen angebotene Gerät diese Anforderung?
(Ja/Nein)</t>
  </si>
  <si>
    <t>Das Multifunktionsgerät unterstützt geräte- und treiberseitig mindestens die Standarddruckformate DIN A4 (210 mm x 297 mm) und DIN A5 (148 mm x 210 mm).
Erfüllt das von Ihnen angebotene Gerät diese Anforderung?
(Ja/Nein)</t>
  </si>
  <si>
    <t>Das Multifunktionsgerät verfügt über eine Netzwerkschnittstelle (Ethernet) mit RJ45-Anschluss, welche mindestens die Modi  10/100/1000Base-T gemäß IEEE 802.3 Clause 40 unterstützt. Zusätzlich ist das Multifunktionsgerät mit mindestens einer USB-Schnittstelle, mindestens Version 2.0 ausgestattet.
Erfüllt das von Ihnen angebotene Gerät diese Anforderung?
(Ja/Nein)</t>
  </si>
  <si>
    <t>Das Multifunktionsgerät weist für die Funktionalitäten Drucken, Kopieren und Scannen einen gemeinsamen Systemspeicher von mindestens 512 MB auf.
Erfüllt das von Ihnen angebotene Gerät diese Anforderung?
(Ja/Nein)</t>
  </si>
  <si>
    <t>Das Multifunktionsgerät verfügt über mindestens eine waagerecht angeordnete, geschlossene Papierkassette, welche eine Aufnahmekapazität von mindestens 250 Blatt (DIN A4, 80 g/m2) zur Verfügung stellt sowie mindestens eine manuelle Papierzuführung.
Erfüllt das von Ihnen angebotene Gerät diese Anforderung?
(Ja/Nein)</t>
  </si>
  <si>
    <t>Auf Anforderung durch den Auftraggeber ist es möglich, das Multifunktionsgerät mit mindestens einer weiteren Papierzufuhr mit einer geschlossenen Papierkassette, welche eine Aufnahmekapazität von mindestens 250 Blatt (DIN A4, 80 g/m2) hat, auszustatten.
Erfüllt das von Ihnen angebotene Gerät diese Anforderung?
(Ja/Nein)</t>
  </si>
  <si>
    <t>Ist das Multifunktionsgerät mit einem Berührungsbildschirm („Farb-Touchscreen-Display“) ausgestattet? (Ja/Nein)</t>
  </si>
  <si>
    <t>Nein: 0 Punkte</t>
  </si>
  <si>
    <t>Ja: 10 Punkte</t>
  </si>
  <si>
    <t>Das Multifunktionsgerät weist eine Druckauflösung (Druckqualität) von mindestens 600 dpi x 600 dpi auf.
Erfüllt das von Ihnen angebotene Gerät diese Anforderung?
(Ja/Nein)</t>
  </si>
  <si>
    <t>Das Multifunktionsgerät weist eine Druckgeschwindigkeit bei DINA4-Druck von mindestens 28 Seiten pro Minute in Farbe sowie in schwarz/weiß auf.
Zur Bestimmung der Druckgeschwindigkeit ist gemäß den Vorgaben der ISO 10561 zu verfahren.
Erfüllt das von Ihnen angebotene Gerät diese Anforderung?
(Ja/Nein)</t>
  </si>
  <si>
    <t>Das Multifunktionsgerät unterstützt den Druck von Papier mit einem Papiergewicht von mindestens 64 g/m2 bis mindestens 120 g/m2.
Erfüllt das von Ihnen angebotene Gerät diese Anforderung?
(Ja/Nein)</t>
  </si>
  <si>
    <t>Das Multifunktionsgerät ermöglicht den Druck auf mindestens folgenden Medien:
•	Normalpapier,
•	Recyclingpapier nach EN 12281:2002,
•	Folien,
•	Etiketten sowie
•	Briefumschläge.
Erfüllt das von Ihnen angebotene Gerät diese Anforderung?
(Ja/Nein)</t>
  </si>
  <si>
    <t>Das vom Hersteller empfohlene durchschnittliche Druckvolumen pro Monat beträgt mindestens 4.000 DIN-A4-Seiten. Zusätzlich ist das Multifunktionsgerät für eine kurzzeitige Spitzenauslastung von bis zu 75.000 Seiten pro Monat ausgelegt.
Erfüllt das von Ihnen angebotene Gerät diese Anforderung?
(Ja/Nein)</t>
  </si>
  <si>
    <t>Das Multifunktionsgerät ist mit einer automatischen Duplexeinheit ausgerüstet und führt den beidseitigen Druck ohne manuellen Eingriff des Nutzers aus.
Erfüllt das von Ihnen angebotene Gerät diese Anforderung?
(Ja/Nein)</t>
  </si>
  <si>
    <t>Geben Sie für das Multifunktionsgerät die Aufwärmzeit in Sekunden an. Anzugeben ist der Wert, den das Multifunktionsgerät vom Druckbefehl bis zum Abschluss des ersten Ausdruckes benötigt. Der Wert ist unter folgenden Voraussetzungen zu messen:
•	Das Multifunktionsgerät befindet sich im Betriebsmodus "Sleep, Standby".
•	Das Multifunktionsgerät ist lokal an einen Arbeitsplatzrechner über einen USB-Anschluss, Version 2.0 angeschlossen.
•	Das Betriebssystem auf dem Arbeitsplatzrechner ist Microsoft Windows 11 mit allen verfügbaren Service Packs und Updates.
•	Auf dem Arbeitsplatzrechner ist der den Lieferumfang umfassende Treiber für das Druckgerät installiert.
•	Das Druckgerät ist mit dem im Lieferumfang angebotenen Toner ausgestattet.
•	Das Papier, auf dem der Ausdruck erfolgt, hat ein Gewicht von 80 g/m2.
•	Zur Messung der Aufwärmzeit ist das Reichweiten-Testdokument gemäß ISO/IEC 19798 mit folgenden Druck-Einstellungen zu verwenden:
-	Auftragsart: Normal
-	Seitenaufdruck: 1-seitig
-	Druckqualität: optimiert
-	Bildqualität: Farbe
•	Es ist die Zeit zwischen dem letztmaligen Befehl zum Ausdruck des Dokumentes bis zum Abschluss des Druckvorganges der ersten Seite bzw. der Möglichkeit zur Entnahme der ersten Seite aus dem Multifunktionsgerät zu messen und anzugeben.</t>
  </si>
  <si>
    <t>Das  Multifunktionsgerät die Aufwärmzeit mit der geringsten Aufwärmzeit in Sekunden erhält die volle Bewertungspunktzahl.
 Je 5 % Abweichung vom Maximalwert erfolgt ein Punkt Abwertung.
 Die minimale Bewertungspunktzahl beträgt 0 Punkte.</t>
  </si>
  <si>
    <t>Das Multifunktionsgerät ist mit einem feststehenden Vorlagenglas ausgestattet, welches Vorlagenformate mindestens in den Größen DIN A4 und DIN A5 aufnimmt.
Erfüllt das von Ihnen angebotene Gerät diese Anforderung?
(Ja/Nein)</t>
  </si>
  <si>
    <t>Das Multifunktionsgerät weist eine Auflösung (Qualität) von mindestens 600 x 600 dpi beim Kopieren auf.
Erfüllt das von Ihnen angebotene Gerät diese Anforderung?
(Ja/Nein)</t>
  </si>
  <si>
    <t>Das Multifunktionsgerät weist eine Kopiergeschwindigkeit bei DINA4- Druck von mindestens 28 Seiten pro Minute in Farbe sowie in schwarz/weiß auf.
Zur Bestimmung der Kopiergeschwindigkeit ist gemäß den Vorgaben der ISO 24735 zu verfahren.
Erfüllt das von Ihnen angebotene Gerät diese Anforderung?
(Ja/Nein)</t>
  </si>
  <si>
    <t>Das Multifunktionsgerät ist mit einem variablen Zoom ausgestattet, mit dem Verkleinerungen bzw. Vergrößerungen in einem Bereich von mindestens 50 % bis 200 % möglich sind.
Erfüllt das von Ihnen angebotene Gerät diese Anforderung?
(Ja/Nein)</t>
  </si>
  <si>
    <t>Das Multifunktionsgerät unterstützt bei Kopier- und Scanaufträgen mindestens die folgenden Funktionen:
•	Text
•	Foto
•	Text/Foto
Erfüllt das von Ihnen angebotene Gerät diese Anforderung?
(Ja/Nein)</t>
  </si>
  <si>
    <t>Die optische Auflösung (Scanfunktion) des Multifunktionsgerätes beträgt mindestens 600 dpi. Die Farbtiefe der Scanfunktion des Multifunktionsgerätes beträgt mindestens 24-Bit und 256 Graustufen.
Erfüllt das von Ihnen angebotene Gerät diese Anforderung?
(Ja/Nein)</t>
  </si>
  <si>
    <t>Das Multifunktionsgerät weist eine Scan-Geschwindigkeit von mindestens 10 Seiten pro Minute in Farbe sowie mindestens 15 Seiten pro Minute in schwarz/weiß auf.
Bieterhinweis:
Die zeitliche Angabe „Minute“ beinhaltet keine Aufwärmzeit, sondern die reine Scan-Zeit aus einem scanbereiten Systemstatus.
Erfüllt das von Ihnen angebotene Gerät diese Anforderung?
(Ja/Nein)</t>
  </si>
  <si>
    <t>Das Multifunktionsgerät ist mindestens mit den Funktionen …
•	Scan-to-E-Mail (Basis ist der Microsoft Exchange Server 2019),
•	Scan-to-home folder (SMB – Server Message Block),
•	Scan-to-FTP – File Transfer Protocol sowie
•	Scan-to-WebDAV (SharePoint)
… ausgestattet.
Zusätzlich muss das Scannen von Dokumenten möglich sein, während das System druckt bzw. kopiert.
Erfüllt das von Ihnen angebotene Gerät diese Anforderung?
(Ja/Nein)</t>
  </si>
  <si>
    <t>Das Multifunktionsgerät (Scanfunktion) ist mit einer automatischen Duplexfunktion sowie einem automatischen Vorlageneinzug mit Wendung (Reversing Automatic Document Feeder – RADF) mit einer Kapazität von mindestens 80 Blatt (80 g/m2) für die Vorlagenformate DIN A4, DIN A5 und DIN A6 ausgestattet.
Erfüllt das von Ihnen angebotene Gerät diese Anforderung?
(Ja/Nein)</t>
  </si>
  <si>
    <t>Das Multifunktionsgerät unterstützt mindestens folgende Speicherformate:
•	Portable Document Format – PDF
•	PDF/A
•	Tagged Image File Format – TIFF (Farbe und schwarz/weiß)
•	JPEG
Erfüllt das von Ihnen angebotene Gerät diese Anforderung?
(Ja/Nein)</t>
  </si>
  <si>
    <t>Das Multifunktionsgerät verfügt über eine Faxfunktion (Senden und Empfangen), welche mindestens folgende Anforderungen erfüllt:
•	Betrieb an einem analogen Anschluss an einer VOIP-Nebenstellenanlage PBX der Firma CNT AG
•	Wahl ohne Wähltonerkennung
•	Übertragungsgeschwindigkeit für kommende und gehende Faxe ist unterschiedlich einstellbar
•	Einstellbare Fax-Übertragungsgeschwindigkeit von mindestens 9.6 kbps - 33.6 kbps
•	Mindestens zehn speicherbare Faxgruppenspeicher mit 32 Zielrufnummern
•	Faxstempelfunktion mit NTP vom Zeitserver
•	Sende-/Empfangsspeicher für mindestens 100 Seiten
•	ECM-Fehlerkontrolle muss sowohl bei Empfang als auch beim Versand deaktiviert werden können
Alle dargestellten Konfigurationseinstellungen müssen sowohl für den Versand als auch für den Empfang von Faxen zur Verfügung
stehen.
Erfüllt das von Ihnen angebotene Gerät diese Anforderung?
(Ja/Nein)</t>
  </si>
  <si>
    <t>Geben Sie den "Typischen Stromverbrauch pro Woche" – TSV (kWh/Woche) gemäß Energy Star, Version 2.0 des Multifunktionsgerätes an und ergänzen Sie den angegebenen Wert im Preisblatt. Weisen Sie den Wert mittels Messprotokoll nach!
Bieterhinweis:
Das Multifunktionsgerät mit dem gemäß Messprotokoll geringsten "Typischen Stromverbrauch pro Woche" erhält die volle Bewertungspunktzahl. Je 5 % Abweichung vom Minimalwert erfolgt ein Punkt Abwertung. Die minimale Bewertungspunktzahl beträgt 0 Punkte.</t>
  </si>
  <si>
    <t>Das  Multifunktionsgerät mit der geringsten die Stromaufnahmen erhält die volle Bewertungspunktzahl.
 Je 5 % Abweichung vom Maximalwert erfolgt ein Punkt Abwertung.
 Die minimale Bewertungspunktzahl beträgt 0 Punkte.</t>
  </si>
  <si>
    <t>Geben Sie den Schallleistungspegel LWAd in dB (A) an, den das Multifunktionsgerät im Betriebszustand Betrieb (Farbe) erreicht.
Bieterhinweis:
Das Multifunktionsgerät mit dem geringsten Schallleistungspegel erhält die volle Bewertungspunktzahl. Je 1 % Abweichung vom Minimalwert erfolgt ein Punkt Abwertung. Die minimale Bewertungspunktzahl beträgt 0 Punkte</t>
  </si>
  <si>
    <t>Das  Multifunktionsgerät mit dem geringsten Schallleistngspegel erhält die volle Bewertungspunktzahl.
 Je 5 % Abweichung vom Maximalwert erfolgt ein Punkt Abwertung.
 Die minimale Bewertungspunktzahl beträgt 0 Punkte.</t>
  </si>
  <si>
    <t>Hochleistungs-Multifunktionsgerät DIN A3</t>
  </si>
  <si>
    <t>Im Lieferumfang enthalten sind:
•	ein Multifunktionsgerät,
•	ein Netzkabel (Spannung 230 Volt +/- 10 %, CEE 7/4, Deutschland) mit einer Länge von mindestens 180 cm für das Multifunktionsgerät,
•	ein Netzwerkkabel (mindestens ein gemäß ISO/IEC 11801:2002 U/UTP-Kabel, welches dem Anforderungsprofil der Kategorie 6 gemäß ISO/IEC 11801:2002 und EN 50173-1:2002 entspricht) mit einer Länge von mindestens 400 cm,
•	ein Datenträger mit Treibersoftware für aktuelle Betriebssysteme (der bloße Verweis auf eine Downloadseite im Internet erfüllt die Anforderung nicht),
•	eine präferiert deutschsprachige Dokumentation.
Bitte benennen Sie das Multifunktionsgerät mit einer eindeutigen Produktbezeichnung und legen Sie Ihrem Angebot ein Datenblatt mit einer Abbildung des Gerätes bei. Das beigelegte Datenblatt gilt nicht als Beantwortung der folgenden Fragen, sondern dient nur einer übersichtlichen Präsentation des angebotenen Gerätes.
Erfüllt das von Ihnen angebotene Produkt diese Anforderungen und ist es durch eine eindeutige Herstellerbezeichnung und das beiliegende Datenblatt eindeutig identifiziert? (Ja/Nein)</t>
  </si>
  <si>
    <t>Das Multifunktionsgerät erkennt und verarbeitet Ein- /Ausgabeformate mindestens in den Größen DIN A3 (297 mm x 420 mm), DIN A4 (210 mm x 297 mm) und DIN A5 (148 mm x 210 mm) automatisch.
Erfüllt das von Ihnen angebotene Gerät diese Anforderung?
(Ja/Nein)</t>
  </si>
  <si>
    <t>Das Multifunktionsgerät ist mit einem Berührungsbildschirm („Farb-Touchscreen-Display“) ausgestattet.
Erfüllt das von Ihnen angebotene Gerät diese Anforderung?
(Ja/Nein)</t>
  </si>
  <si>
    <t>Ist das Multifunktionsgerät zusätzlich zum Berührungsbildschirm mit einer 10er Tastatur zur Nummerneingabe ausgestattet?
(Ja/Nein)</t>
  </si>
  <si>
    <t>Ist die Menüführung des Berührungsbildschirmes dahingehend administrierbar, dass mehrere Funktionen, welche vom Multifunktionsgerät bereitgestellt werden, zusammengefasst werden können (i. S. einer „Makroprogrammierung“? (Ja/Nein)</t>
  </si>
  <si>
    <t>Das Multifunktionsgerät verfügt über eine Netzwerkschnittstelle (Ethernet) mit RJ45-Anschluss, welche mindestens die Modi 10/100/1000Base-T gemäß IEEE 802.3 Clause 40 unterstützt. 
Zusätzlich ist das angebotene Multifunktionsgerät mit mindestens einer USB-Schnittstelle, mindestens Version 2.0 ausgestattet.
Erfüllt das von Ihnen angebotene Gerät diese Anforderung?
(Ja/Nein)</t>
  </si>
  <si>
    <t>Das Multifunktionsgerät weist einen für die Funktionalitäten Drucken, Kopieren, Scannen und Faxen gemeinsamen Systemspeicher von mindestens 1 GB auf.
Zusätzlich werden folgende Forderung erfüllt:
•	Das angebotene Multifunktionsgerät ist mit einer technischen Lösung (Hard- und/oder Software) ausgestattet, mit der temporär im Arbeitsspeicher gespeicherte Daten nach dem Drucken, Kopieren oder Scannen ohne Performanceverlust automatisch und unwiderruflich gelöscht werden, z. B. durch Überschreiben (Security-Kit).
•	Die Daten im Arbeitsspeicher werden bis zum Drucken, Kopieren und Scannen und anschließendem Löschen verschlüsselt gespeichert.
•	Das angebotene Security-Kit ist nach Common Criteria (ISO 15408) für Stufe EAL3 oder höher bzw. gleichwertig zertifiziert. (Bitte fügen Sie eine Kopie des Zertifikates als Anlage bei).
Erfüllt das von Ihnen angebotene Gerät diese Anforderung?
(Ja/Nein)</t>
  </si>
  <si>
    <t>Das Multifunktionsgerät weist eine für die Funktionalitäten Drucken, Kopieren und Scannen gemeinsame Festplatte von mindestens 250 GB auf.
Erfüllt das von Ihnen angebotene Gerät diese Anforderung?
(Ja/Nein)</t>
  </si>
  <si>
    <t>Das Multifunktionsgerät verfügt über insgesamt mindestens drei waagerecht angeordnete, geschlossene Papierkassetten, welche mindestens folgende Aufnahmekapazität (DIN A4, 80 g/m2) zur Verfügung stellen, wobei mindestens eine Papierkassette Papier in dem Format DIN A3 aufnehmen können muss:
•	eine Papierkassette mit einer Kapazität von mindestens 500 Blatt
•	eine Papierkassette mit einer Kapazität von mindestens 500 Blatt
•	eine Papierkassette mit einer Kapazität von mindestens 2.000 Blatt
Zusätzlich verfügt das Multifunktionsgerät über mindestens einen Einzelblatteinzug/Stapelblatteinzug mit einer Kapazität von mindestens 100 Blatt.
Auf die Papierkassetten bzw. den Stapeleinzug kann sowohl im Druck- als auch im Kopiermodus zugegriffen werden.
Erfüllt das von Ihnen angebotene Gerät diese Anforderung?
(Ja/Nein)</t>
  </si>
  <si>
    <t>Das Multifunktionsgerät ist mit einem Finisher ausgestattet, der mindestens elektronisch sortieren, heften und lochen kann.
Dabei muss beim Heften mindestens zwischen den Funktionen…
•	keine Heftung
•	Einzelheftung
•	Doppelheftung
… und beim Lochen mindestens zwischen den Funktionen …
•	keine Lochung
•	zweifach Lochung
•	vierfach Lochung
… variabel gewählt werden können.
Erfüllt das von Ihnen angebotene Gerät diese Anforderung?
(Ja/Nein)</t>
  </si>
  <si>
    <t>Mit der mitgelieferten Softwarelösung muss es möglich sein, die Funktion „Vertraulicher Druck“ (bspw. „Follow-Me-Verfahren“) mittels RFID-Token durchzuführen.
Verwendeter Token Typ: Legic Prime Token; MIM256-Chip; Trägerfrequenz: 13,56 MHz
Der Auftraggeber stellt einen RFID-Token des o. g. Typs für Testzwecke zur Verfügung.
In die Handhabung der Funktion „Vertraulicher Druck“ ist das IT-Personal des Auftraggebers durch den Auftragnehmer einzuweisen.
Bieterhinweis:
Nach Absprache stellt der Auftraggeber einen RFID-Token per Versand zur Verfügung. Der RFID-Token ist spätestens zum Zeitpunkt der Angebotsabgabe an den Auftraggeber zurückzugeben. Eine Beschädigung oder ein Verlust des RFID-Tokens ist unverzüglich dem Auftraggeber anzuzeigen.
Erfüllt das von Ihnen angebotene Gerät diese Anforderung?
(Ja/Nein)</t>
  </si>
  <si>
    <t>Zusätzlich soll das Multifunktionsgerät mindestens folgende Funktionen unterstützen:
•	Die Scanziele (Benutzerverzeichnisse) und Rufnummern sollen im Benutzerprofil speicherbar und idealerweise (mit dem RFID-Token) auch individuell abrufbar sein.
•	Eine individuelle Einstellung von Betriebs- und Ruhezeiten soll möglich sein (Standby).
•	Nach Authentifizierung am Druckgerät via Chip und wenn keine weitere Interaktion seitens des Benutzers erfolgt, soll nach einer definierten Zeit eine automatische Abmeldung des Benutzers erfolgen.
Bitte beschreiben Sie ob, und wenn ja, wie die Umsetzung der dargestellten Funktionen erfolgt.</t>
  </si>
  <si>
    <t>Das Multifunktionsgerät verarbeitet Papierstärken von mindestens bis zu 200 g/m2.
Erfüllt das von Ihnen angebotene Gerät diese Anforderung?
(Ja/Nein)</t>
  </si>
  <si>
    <t>Das Multifunktionsgerät weist eine Druckgeschwindigkeit bei DINA4- Druck von mindestens 28 Seiten pro Minute in Farbe sowie in schwarz/weiß und bei DIN-A3-Druck von mindestens 12 Seiten pro Minute in Farbe sowie in schwarz/weiß auf.
Zur Bestimmung der Druckgeschwindigkeit ist gemäß den Vorgaben der ISO 10561 zu verfahren.
Erfüllt das von Ihnen angebotene Gerät diese Anforderung?
(Ja/Nein)</t>
  </si>
  <si>
    <t>Das vom Hersteller empfohlene durchschnittliche Druckvolumen pro Monat beträgt mindestens 6.500 DIN-A4-Seiten. Zusätzlich ist das Multifunktionsgerät für eine kurzzeitige Spitzenauslastung von bis zu 90.000 Seiten pro Monat ausgelegt.
Erfüllt das von Ihnen angebotene Gerät diese Anforderung?
(Ja/Nein)</t>
  </si>
  <si>
    <t>Geben Sie für das Multifunktionsgerät die Aufwärmzeit in Sekunden an. Anzugeben ist der Wert, den das Multifunktionsgerät vom Druckbefehl bis zum Abschluss des ersten Ausdruckes benötigt. Der Wert ist unter folgenden Voraussetzungen zu messen:
•	Das Multifunktionsgerät befindet sich im Betriebsmodus "Sleep, Standby".
•	Das Multifunktionsgerät ist lokal an einen Arbeitsplatzrechner über einen USB-Anschluss, Version 2.0 angeschlossen.
•	Das Betriebssystem auf dem Arbeitsplatzrechner ist Microsoft Windows 11 mit allen verfügbaren Service Packs und Updates.
•	Auf dem Arbeitsplatzrechner ist der den Lieferumfang umfassende Treiber für das Druckgerät installiert.
•	Das Druckgerät ist mit dem im Lieferumfang angebotenen Toner ausgestattet.
•	Das Papier, auf dem der Ausdruck erfolgt, hat ein Gewicht von 80 g/m2.
•	Zur Messung der Aufwärmzeit ist das Reichweiten- Testdokument gemäß ISO/IEC 19798 mit folgenden Druck- Einstellungen zu verwenden:
-	Auftragsart: Normal
-	Seitenaufdruck: 1-seitig
-	Druckqualität: optimiert
-	Bildqualität: Farbe
•	Es ist die Zeit zwischen dem letztmaligen Befehl zum Ausdruck des Dokumentes bis zum Abschluss des Druckvorganges der ersten Seite bzw. der Möglichkeit zur Entnahme der ersten Seite aus dem Multifunktionsgerät zu messen und anzugeben.
Bieterhinweis:
Das Multifunktionsgerät mit der geringsten Aufwärmzeit erhält die volle Bewertungspunktzahl. Je 5 % Abweichung vom Minimalwert erfolgt ein Punkt Abwertung. Die minimale Bewertungspunktzahl beträgt 0 Punkte.</t>
  </si>
  <si>
    <t>Das Multifunktionsgerät ist mit einem feststehenden Vorlagenglas ausgestattet, welches Vorlagenformate mindestens in den Größen DIN A3, DIN A4, DIN A5 und DIN A6 aufnimmt.
Erfüllt das von Ihnen angebotene Gerät diese Anforderung?
(Ja/Nein)</t>
  </si>
  <si>
    <t>Das Multifunktionsgerät weist eine Scan-Geschwindigkeit von mindestens 40 Seiten pro Minute in Farbe sowie in schwarz/weiß auf.
Bieterhinweis:
Die zeitliche Angabe „Minute“ beinhaltet keine Aufwärmzeit, sondern die reine Scan-Zeit aus einem scanbereiten Systemstatus.
Erfüllt das von Ihnen angebotene Gerät diese Anforderung?
(Ja/Nein)</t>
  </si>
  <si>
    <t>Das Multifunktionsgerät (Scanfunktion) ist mit einer automatischen Duplexfunktion sowie einem automatischen Vorlageneinzug mit Wendung (Reversing Automatic Document Feeder – RADF) mit einer Kapazität von mindestens 80 Blatt (80 g/m2) für die Vorlagenformate DIN A3, DIN A4, DIN A5 und DIN A6 ausgestattet.
Erfüllt das von Ihnen angebotene Gerät diese Anforderung?
(Ja/Nein)</t>
  </si>
  <si>
    <t>Das Multifunktionsgerät verfügt über eine Faxfunktion (Senden und Empfangen), welche mindestens folgende Anforderungen erfüllt:
•	Betrieb an einem analogen Anschluss an einer VOIP-Nebenstellenanlage PBX der Firma CNT AG
•	Wahl ohne Wähltonerkennung
•	Übertragungsgeschwindigkeit für kommende und gehende Faxe ist unterschiedlich einstellbar
•	Einstellbare Fax-Übertragungsgeschwindigkeit von mindestens 9.6 kbps - 33.6 kbps
•	Mindestens zehn speicherbare Faxgruppenspeicher mit 32 Zielrufnummern
•	Faxstempelfunktion mit NTP vom Zeitserver
•	Sende-/Empfangsspeicher für mindestens 100 Seiten
•	ECM-Fehlerkontrolle muss sowohl bei Empfang als auch beim Versand deaktiviert werden können
Alle dargestellten Konfigurationseinstellungen müssen sowohl für den Versand als auch für den Empfang von Faxen zur Verfügung stehen.
Erfüllt das von Ihnen angebotene Gerät diese Anforderung?
(Ja/Nein)</t>
  </si>
  <si>
    <t>Im täglichen Betrieb der Multifunktionsgeräte (Faxanwendung) kann ein Dokument an bspw. 200 Empfänger in einem Vorgang gefaxt werden. Dabei wird das Dokument einmalig eingescannt und an die definierte Empfängergruppe versandt.
Hier ist es dem Auftraggeber wichtig, dass die folgenden Funktionen während des Versendens von Faxen weiterhin zur Verfügung stehen:
•	Drucken
•	Scannen (nach dem Scan der Faxvorlage)
•	Kopieren (nach dem Scan der Faxvorlage)
Stehen alle oder nur Teile der Funktionen während des Versendens von Faxen an eine Empfängergruppe zur Verfügung?
Bitte benennen Sie, welche der dargestellten Funktionen weiterhin (während des Senden der Faxe) benutzbar sind.</t>
  </si>
  <si>
    <t>Geben Sie den Schallleistungspegel LWAd in dB (A) an, den das Multifunktionsgerät im Betriebszustand Betrieb (Farbe) erreicht.
Bieterhinweis:
Das Multifunktionsgerät mit dem geringsten Schallleistungspegel erhält die volle Bewertungspunktzahl. Je 1 % Abweichung vom Minimalwert erfolgt ein Punkt Abwertung. Die minimale Bewertungspunktzahl beträgt 0 Punkte.</t>
  </si>
  <si>
    <t>Anforderungen Hochleistungs Großformatdrucker Plotter</t>
  </si>
  <si>
    <t>Im Lieferumfang enthalten sind:
•	ein Großformat Plotter,
•	ein Netzkabel (Spannung 230 Volt +/- 10 %, CEE 7/4, Deutschland) mit einer Länge von mindestens 180 cm für das Multifunktionsgerät,
•	ein Netzwerkkabel (mindestens ein gemäß ISO/IEC 11801:2002 U/UTP-Kabel, welches dem Anforderungsprofil der Kategorie 6 gemäß ISO/IEC 11801:2002 und EN 50173-1:2002 entspricht) mit einer Länge von mindestens 400 cm,
•	ein Datenträger mit Treibersoftware für aktuelle Betriebssysteme (der bloße Verweis auf eine Downloadseite im Internet erfüllt die Anforderung nicht),
•	eine präferiert deutschsprachige Dokumentation.
Bitte benennen Sie das Multifunktionsgerät mit einer eindeutigen Produktbezeichnung und legen Sie Ihrem Angebot ein Datenblatt mit einer Abbildung des Gerätes bei. Das beigelegte Datenblatt gilt nicht als Beantwortung der folgenden Fragen, sondern dient nur einer übersichtlichen Präsentation des angebotenen Gerätes.
Erfüllt das von Ihnen angebotene Produkt diese Anforderungen und ist es durch eine eindeutige Herstellerbezeichnung und das beiliegende Datenblatt eindeutig identifiziert? (Ja/Nein)</t>
  </si>
  <si>
    <t>Der Großformat Plotter basiert auf einer Farb-Inkjetdruck-Technologie mit Pigmenttinte verfügt mindestens über folgende Hauptfunktionen:
•	Drucken (schwarz/weiß und farbig)
•	Kopieren (schwarz/weiß und farbig)
•	Scannen (schwarz/weiß und farbig)
Erfüllt das von Ihnen angebotene Gerät diese Anforderung?
(Ja/Nein)</t>
  </si>
  <si>
    <t>Der Großformat Plotter muss mindestens folgende Betriebssysteme unterstützen:
•	Microsoft Windows 10 (32-bit/64-bit)
•	Microsoft Windows 11 (32-bit/64-bit)
•	Microsoft Windows Server 2012 (32-bit/64-bit)
•	Microsoft Windows Server 2012, R2 (64-bit)
•	Microsoft Windows Server 2016 (64-bit)
•	Microsoft Windows Server 2019 (64-bit)
•	Microsoft Windows Server 2022 (64-bit)
•	Microsoft Windows Server 2025 (/64-bit)
•	Macintosh OS x 10.x
•	Linux
Erfüllt das von Ihnen angebotene Gerät diese Anforderung?
(Ja/Nein)</t>
  </si>
  <si>
    <t>Der Großformat Plotter unterstützt mindestens nachfolgend aufgeführte Seitenbeschreibungssprachen/Funktionen:
•	PCL, mindestens Version 5
•	PostScript 3
Erfüllt das von Ihnen angebotene Gerät diese Anforderung?
(Ja/Nein)</t>
  </si>
  <si>
    <t>Der Großformat Plotter erkennt und verarbeitet für Ein- /Ausgabeformate die maximale Medienbreite von 36 Zoll (91,4 cm) für den Druck und Scan
Erfüllt das von Ihnen angebotene Gerät diese Anforderung?
(Ja/Nein)</t>
  </si>
  <si>
    <t>Der Großformat Plotter ist mit einem Berührungsbildschirm („Farb-Touchscreen-Display“) von mindestens15,6 Zoll ausgestattet.
Erfüllt das von Ihnen angebotene Gerät diese Anforderung?
(Ja/Nein)</t>
  </si>
  <si>
    <t>Der Großformat Plotter verfügt über eine Netzwerkschnittstelle (Ethernet) mit RJ45-Anschluss, welche mindestens die Modi 10/100/1000Base-T gemäß IEEE 802.3 Clause 40 unterstützt. 
Zusätzlich ist das angebotene Multifunktionsgerät mit mindestens einer USB-Schnittstelle, mindestens Version 2.0 ausgestattet.
Erfüllt das von Ihnen angebotene Gerät diese Anforderung?
(Ja/Nein)</t>
  </si>
  <si>
    <t>Der Großformat Plotter weist einen für die Funktionalitäten Drucken, Kopieren und Scannen gemeinsamen Systemspeicher von mindestens 128 GB auf.
Zusätzlich werden folgende Forderung erfüllt:
•	Der angebotene Großformat Plotter ist mit einer technischen Lösung (Hard- und/oder Software) ausgestattet, mit der temporär im Arbeitsspeicher gespeicherte Daten nach dem Drucken, Kopieren oder Scannen ohne Performanceverlust automatisch und unwiderruflich gelöscht werden, z. B. durch Überschreiben (Security-Kit).
•	Die Daten im Arbeitsspeicher werden bis zum Drucken, Kopieren und Scannen und anschließendem Löschen verschlüsselt gespeichert.
•	Das angebotene Security-Kit ist nach Common Criteria (ISO 15408) für Stufe EAL3 oder höher bzw. gleichwertig zertifiziert. (Bitte fügen Sie eine Kopie des Zertifikates als Anlage bei).
Erfüllt das von Ihnen angebotene Gerät diese Anforderung?
(Ja/Nein)</t>
  </si>
  <si>
    <t>Der Großformat Plotter weist eine für die Funktionalitäten Drucken, Kopieren und Scannen gemeinsame Festplatte von mindestens 500 GB auf.
Erfüllt das von Ihnen angebotene Gerät diese Anforderung?
(Ja/Nein)</t>
  </si>
  <si>
    <t>Der Großformat Plotter verfügt über mindestens eine waagerecht angeordnete, Rolleneinheiten, welche mindestens eine 50m A0 Papierrolle in der Stärke 1 mm und der Breite 36 Zoll (91,4 cm) für den Druck und Scan aufnehmen kann zudem besteht die Möglichkeit:
•	den Plotter mit verschiedenen Rolleneinheiten und Zusatzgeräten zu erweitern
•	der Konfiguration des automatischen Abschneidens (Automatic Cutting) des Druckes, in der der Gerätekonfiguration
Erfüllt das von Ihnen angebotene Gerät diese Anforderung?
(Ja/Nein)</t>
  </si>
  <si>
    <t>Der Großformat Plotter verfügt über mindestens folgende Funktionen:
•	4 "HotSwap"-Tintentanks Pigmenttinte, die sich im laufenden Betrieb einzeln wechseln lassen.
•	Media Handling: Automatische Papiererkennung und Druck auf unterschiedlichen Papiertypen.
Erfüllt das von Ihnen angebotene Gerät diese Anforderung?
(Ja/Nein)</t>
  </si>
  <si>
    <t>Zusätzlich soll der Großformat Plotter mindestens folgende Funktionen unterstützen:
•	Die Scanziele (Benutzerverzeichnisse) sollen im Benutzerprofil speicherbar und idealerweise (mit dem RFID-Token) auch individuell abrufbar sein.
•	Eine individuelle Einstellung von Betriebs- und Ruhezeiten soll möglich sein (Standby).
•	Nach Authentifizierung am Druckgerät via Chip und wenn keine weitere Interaktion seitens des Benutzers erfolgt, soll nach einer definierten Zeit eine automatische Abmeldung des Benutzers erfolgen.
Bitte beschreiben Sie ob, und wenn ja, wie die Umsetzung der dargestellten Funktionen erfolgt.</t>
  </si>
  <si>
    <t>Der Großformat Plotter weist eine Druckauflösung (Druckqualität) von maximal 2.400 dpi x 1.200 dpi auf.
Erfüllt das von Ihnen angebotene Gerät diese Anforderung?
(Ja/Nein)</t>
  </si>
  <si>
    <t>Der Großformat Plotter weist eine Druckgeschwindigkeit bei DIN A0 und DIN A1 Druck von mindestens 3,2 Seiten pro in Farbe und schwarz/weiß auf.
Zur Bestimmung der Druckgeschwindigkeit ist gemäß den Vorgaben der ISO 10561 zu verfahren.
Erfüllt das von Ihnen angebotene Gerät diese Anforderung?
(Ja/Nein)</t>
  </si>
  <si>
    <t>Geben Sie für den Großformat Plotter die Aufwärmzeit in Sekunden an. Anzugeben ist der Wert, den der Großformat Plotter vom Druckbefehl bis zum Abschluss des ersten Ausdruckesmeters benötigt. Der Wert ist unter folgenden Voraussetzungen zu messen:
•	Das Großformat Plotter befindet sich im Betriebsmodus "Sleep, Standby".
•	Das Großformat Plotter ist lokal an einen Arbeitsplatzrechner über einen USB-Anschluss, Version 2.0 angeschlossen.
•	Das Betriebssystem auf dem Arbeitsplatzrechner ist Microsoft Windows 11 mit allen verfügbaren Service Packs und Updates.
•	Auf dem Arbeitsplatzrechner ist der den Lieferumfang umfassende Treiber für das Druckgerät installiert.
•	Das Druckgerät ist mit dem im Lieferumfang angebotenen Farb-Inkjet Tinte ausgestattet.
•	Das Papier, auf dem der Ausdruck erfolgt, hat ein Gewicht von 130 g/m2.
•	Zur Messung der Aufwärmzeit ist das Reichweiten- Testdokument gemäß ISO/IEC 19798 mit folgenden Druck- Einstellungen zu verwenden:
-	Auftragsart: Normal
-	Seitenaufdruck: 1-seitig
-	Druckqualität: optimiert
-	Bildqualität: Farbe
Bieterhinweis:
Der Großformat Plotter mit der geringsten Aufwärmzeit erhält die volle Bewertungspunktzahl. Je 5 % Abweichung vom Minimalwert erfolgt ein Punkt Abwertung. Die minimale Bewertungspunktzahl beträgt 0 Punkte.</t>
  </si>
  <si>
    <t>Der Hocheistungsplotter die Aufwärmzeit mit der geringsten Aufwärmzeit in Sekunden erhält die volle Bewertungspunktzahl.
 Je 5 % Abweichung vom Maximalwert erfolgt ein Punkt Abwertung.
 Die minimale Bewertungspunktzahl beträgt 0 Punkte.</t>
  </si>
  <si>
    <t>Der Großformat Plotter weist eine Auflösung (Qualität) von mindestens 1.200  x 1.200 dpi beim Kopieren und Scannen auf.
Erfüllt das von Ihnen angebotene Gerät diese Anforderung?
(Ja/Nein)</t>
  </si>
  <si>
    <t>Der Großformat Plotter ist mindestens mit den Funktionen …
•	Scan-to-E-Mail (Basis ist der Microsoft Exchange Server 2019),
•	Scan-to-home folder (SMB – Server Message Block),
•	Scan-to-FTP – File Transfer Protocol sowie
•	Scan-to-WebDAV (SharePoint)
… ausgestattet.
Erfüllt das von Ihnen angebotene Gerät diese Anforderung?
(Ja/Nein)</t>
  </si>
  <si>
    <t>Geben Sie den "Typischen Stromverbrauch pro Woche" – TSV (kWh/Woche) gemäß Energy Star, Version 2.0 des Multifunktionsgerätes an und ergänzen Sie den angegebenen Wert im Preisblatt. Weisen Sie den Wert mittels Messprotokoll nach!
Bieterhinweis:
Der Großformat Plotter mit dem gemäß Messprotokoll geringsten "Typischen Stromverbrauch pro Woche" erhält die volle Bewertungspunktzahl. Je 5 % Abweichung vom Minimalwert erfolgt ein Punkt Abwertung. Die minimale Bewertungspunktzahl beträgt 0 Punkte.</t>
  </si>
  <si>
    <t>Der Hocheistungsplotter mit der geringsten die Stromaufnahmen erhält die volle Bewertungspunktzahl.
 Je 5 % Abweichung vom Maximalwert erfolgt ein Punkt Abwertung.
 Die minimale Bewertungspunktzahl beträgt 0 Punkte.</t>
  </si>
  <si>
    <t>Geben Sie den Schallleistungspegel LWAd in dB (A) an, den der Großformat Plotter im Betriebszustand Betrieb (Farbe) erreicht.
Bieterhinweis:
Der Großformat Plotter mit dem geringsten Schallleistungspegel erhält die volle Bewertungspunktzahl. Je 1 % Abweichung vom Minimalwert erfolgt ein Punkt Abwertung. Die minimale Bewertungspunktzahl beträgt 0 Punkte.</t>
  </si>
  <si>
    <t>Der Hocheistungsplotter mit dem geringsten Schallleistngspegel erhält die volle Bewertungspunktzahl.
 Je 5 % Abweichung vom Maximalwert erfolgt ein Punkt Abwertung.
 Die minimale Bewertungspunktzahl beträgt 0 Punkte.</t>
  </si>
  <si>
    <t xml:space="preserve">Sicherheitsanforderungen an alle Druckertypen und den Dienstleister </t>
  </si>
  <si>
    <t>Unterstützung sicherer Protokolle zur Datenübertragung und Administration. Alle Druckertypen müssen ausschließlich über verschlüsselte Protokolle wie HTTPS und SNMPv3 verwaltet werden. Sämtliche Protokolle, mit denen unverschlüsselt auf Drucker und Multifunktionsgeräte zugegriffen werden kann, müssen durch verschlüsselte ersetzt oder abgeschaltet werden.
Erfüllt das von Ihnen angebotene Gerät diese Anforderung?
(Ja/Nein)</t>
  </si>
  <si>
    <t>Das Standard-Passwort für Administrative Accounts. müssen in einem Passwort mit der entsprechenden HPA-Vorgabe für Admin-PW gem. der RL Identitätsmanagement änderbar sein
Erfüllt das von Ihnen angebotene Gerät diese Anforderung?
(Ja/Nein)</t>
  </si>
  <si>
    <t>Die Anzeige des Bedienfelds der Geräte darf Remote über das Netz ist ausschließlich den Administratoren sichtbar sein und die Möglichkeit, Geräte über das Bootmenü auf die Werkseinstellungen zurückzustellen, sind einzuschränken 
Erfüllt das von Ihnen angebotene Gerät diese Anforderung?
(Ja/Nein)</t>
  </si>
  <si>
    <t>Nicht benötigte Gerätefunktionen müssen abgeschaltet werden. Insbesondere müssen alle nicht benötigten Daten- und Netzschnittstellen von Druckern, Kopierern und Multifunktionsgeräten deaktiviert werden. Zudem müssen alle Schnittstellen für externe Speichermedien (USB etc.) gesperrt werden.
Erfüllt das von Ihnen angebotene Gerät diese Anforderung?
(Ja/Nein)</t>
  </si>
  <si>
    <t>Sofern die E-Mail-Funktion auf den Geräten verwendet wird muß sichergestellt sein, dass E-Mails ausschließlich mit der E-Mail-Adresse eines authentisierten Benutzers versendet werden können. Auch müssen Dokumente nur an interne E-Mail-Adressen verschickt werden können.
Zudem sind die Zugriffe für eingehende Fax-Dokumente sowie Sendeberichte nur autorisierten Benutzern zugänglich zu machen.
Metadaten im Klartext dürfen nicht für Unberechtigte sichtbar sein.
Erfüllt das von Ihnen angebotene Gerät diese Anforderung?
(Ja/Nein)</t>
  </si>
  <si>
    <t>Verschlüsselung der abgespeicherten Informationen, alle auf geräteinternen, nichtflüchtigen Speichermedien abgelegten Informationen sollten verschlüsselt werden.
Zudem müssen die Druckaufträge verschlüsselt zwischen dem Printserver und dem jeweiligen Drucker übertragen werden.
Erfüllt das von Ihnen angebotene Gerät diese Anforderung?
(Ja/Nein)</t>
  </si>
  <si>
    <t>Authentifizierung der Benutzer erfolgt am Gerät mit Zutrittskarten des Benutzers. Nach der Authentifizierung des  Benutzers darf dieser ausschließlich Zugriff auf die eigenen Druckaufträge haben
Erfüllt das von Ihnen angebotene Gerät diese Anforderung?
(Ja/Nein)</t>
  </si>
  <si>
    <t>Auf dem Printserver müssen die Benutzernamen der jeweiligen Druckaufträge nur anonymisiert angezeigt werden. Die Daten müssen nach einer vordefinierten Zeit automatisch auf dem Printserver und dem jeweiligen Drucker gelöscht werden.
Erfüllt das von Ihnen angebotene Gerät diese Anforderung?
(Ja/Nein)</t>
  </si>
  <si>
    <t>Es muss sichergestellt sein, dass keine Firmware oder Zusatzsoftware in Druckern und Multifunktionsgeräten installiert werden kann, die nicht vom jeweiligen Hersteller verifiziert und freigegeben wurde.
Erfüllt das von Ihnen angebotene Gerät diese Anforderung?
(Ja/Nein)</t>
  </si>
  <si>
    <t>Original</t>
  </si>
  <si>
    <t>Benutzerleitfaden zur Bewertungsmatrix</t>
  </si>
  <si>
    <t>Allgemeine Erläuterung</t>
  </si>
  <si>
    <t>Manuelle Eintragungen auf den Arbeitsblättern  "Titelseite" und "Unterschrift" sind mit ### versehen und gelb hinterlegt. In der Fußzeile sind notwendige Eintragungen nur mit ### versehen.
Soweit Sie auf den Arbeitsblättern "Übersicht", "Leistung" oder "Leistung 1" zusätzliche Zeilen benötigen, sind diese per Ausfüllkästchen (Drag &amp; Drop) zu kopieren. Markieren Sie dazu die betreffenden Zellen und kopieren diese per Drag &amp; Drop (nach unten ziehen). 
Generell sind nur Einträge in den weiß hinterlegten Zellen notwendig, wobei in den Spalten B, C und D im Arbeitsblatt "Leistung" eine fortlaufende Nummerierung automatisch generiert wird.
Die Angabe der Zellen und Spalten in diesem Benutzerleitfaden erfolgt statisch d. h., sobald in den einzelnen Arbeitsblättern neue Spalten oder Zeilen hinzugefügt werden, kann der Verweis auf Zellen in den einzelnen Erläuterungen hinfällig sein. Daher bitte vorher mit der Bewertungsmatrix auseinander setzen, damit die Auswirkungen einzelner Einträge einwandfrei nachvollzogen werden können.</t>
  </si>
  <si>
    <t>Arbeitsblatt "Übersicht"</t>
  </si>
  <si>
    <t>Allgemein</t>
  </si>
  <si>
    <r>
      <t xml:space="preserve">Das Arbeitsblatt "Übersicht" dient dazu, die Leistung der einzelnen Bieter gegenüber zu stellen. Die einzelnen Leistungen werden aus den den Bietern zugeordneten Arbeitsblättern bezogen. Als Referenz dient das Arbeitsblatt "Leistung". Zusätzlich benötigte Zeilen sind wie oben beschrieben einzufügen. Um die notwendige Anzahl an Auswertungen zu generieren, gehen Sie wie folgt vor: Die Zellen G3:G## markieren und gemäß der Anzahl an Bietern per Ausfüllkästchen (Drag &amp; Drop) kopieren (nach rechts ziehen). Sobald in der Spalte A der Wert "0" auftritt, ist die notwendige Anzahl an benötigten Zeilen erreicht. Zu viel generierte Zeilen können wie folgt gelöscht werden: Zeilen-Überschift makieren -&gt; rechts Klick -&gt; Zellen löschen. Weitere Eintragungen müssen auf diesem Arbeitsblatt nicht getätigt werden.
</t>
    </r>
    <r>
      <rPr>
        <b/>
        <sz val="8"/>
        <rFont val="Arial"/>
        <family val="2"/>
      </rPr>
      <t>WICHTIG:</t>
    </r>
    <r>
      <rPr>
        <sz val="8"/>
        <rFont val="Arial"/>
        <family val="2"/>
      </rPr>
      <t xml:space="preserve">
Sollte aus Gründen der IT-Sicherheit die Nutzung von Makros nicht erlaubt sein, ist in der Zeile 9 der identische Name des auszuwertenden Arbeitsblatts händisch einzutragen!</t>
    </r>
  </si>
  <si>
    <t>Arbeitsblatt "Leistung"</t>
  </si>
  <si>
    <t>Als Referenz/Kopiervorlage zum Anlegen zusätzlicher Bieter dient das Arbeitsblatt "Leistung 1". Sämtliche, für alle Bieter identischen Voraussetzungen wie z. B. Referenz, Anforderungen, Gewichtungspunkte, Zielerfüllungsgrade o.ä. werden aus dem Arbeitsblatt "Leistung" übernommen. Zur Bewertung der einzelnen Angebote sind dementsprechend die Bewertungspunkte, die Erfüllung/nicht Erfüllung eines A-Kriteriums sowie die Anmerkungen zur Punktevergabe manuell für jeden Bieter anzugeben.
Zum Kopieren des Arbeitsblatts gehen Sie bitte wie folgt vor:
rechts Klick auf Tabellenblatt "Leistung 1" in der Tabellenblattnavigationsleiste (unten) -&gt; verschieben oder kopieren... -&gt; Häkchen bei "Kopie erstellen" -&gt; gewünschte Platzierung auswählen (kann auch im nachhinein angepasst werden) -&gt; neues Tabellenblatt umbenennen
Zum Kopieren der notwendigen Anzahl an Zeilen gehen Sie bitte wie oben beschrieben vor.</t>
  </si>
  <si>
    <t>Zelle:</t>
  </si>
  <si>
    <t>Eintragoptionen:</t>
  </si>
  <si>
    <t>Erläuterung:</t>
  </si>
  <si>
    <t>A1</t>
  </si>
  <si>
    <t>keine</t>
  </si>
  <si>
    <t>Der Wortlaut wird von dem Arbeitsblatt 'Titelseite' Zelle A9 &amp; B9 übernommen. Dieser kann bei Bedarf auch überbeschrieben werden, ohne dass dies Auswirkungen auf die Rechenlogiken hat.</t>
  </si>
  <si>
    <t>G6</t>
  </si>
  <si>
    <t>Prozente</t>
  </si>
  <si>
    <r>
      <t xml:space="preserve">In dieser Zelle ist die Mindestpunktzahl in Prozent anzugeben. Sollte keine Mindestpunktzahl gefordert sein, ist hier zwingend </t>
    </r>
    <r>
      <rPr>
        <b/>
        <sz val="8"/>
        <rFont val="Arial"/>
        <family val="2"/>
      </rPr>
      <t>0 %</t>
    </r>
    <r>
      <rPr>
        <sz val="8"/>
        <rFont val="Arial"/>
        <family val="2"/>
      </rPr>
      <t xml:space="preserve"> einzutragen. Eintragungen in dieser Zelle haben Auswirkungen auf die Zelle P8 - "Mindestpunktzahl erreicht?"</t>
    </r>
  </si>
  <si>
    <t>G7</t>
  </si>
  <si>
    <t xml:space="preserve">In dieser Zelle werden alle vergebenen Gewichtungspunkte per hinterlegter Formel aufaddiert. </t>
  </si>
  <si>
    <t>O6</t>
  </si>
  <si>
    <t>Stellt dar, ob alle A-Kriterien erfüllt sind. Zur besseren Veranschaulichung verfärbt sich die Zelle bei einem "Ja" grün und bei einem "Nein" rot.</t>
  </si>
  <si>
    <t>O7</t>
  </si>
  <si>
    <t>Stellt dar, ob die in der Zelle H6 definierte Mindestpunktzahl erreicht wurde. Mögliche Ausgaben können sein:
- "Ja" - Mindestpunktzahl wurde erreicht (Zelle verfärbt sich grün)
- "Keine MP notwendig" - Es wird keine Mindestpunktzahl verlangt -&gt; Zelle H6 wurde mit 0% befüllt (Zelle verfärbt sich grün)
- "Keine MP definiert" - In der Zelle H6 wurde keine Eintragung vorgenommen (Zelle verfärbt sich rot)
- "Keine GP definiert" - es wurden keine Gewichtungspunkte definiert -&gt; Zelle H7 = 0 (Zelle verfärbt sich rot)
- "Nein" - Mindestpunktzahl wurde nicht erreicht (Zelle verfärbt sich rot)</t>
  </si>
  <si>
    <t>O9</t>
  </si>
  <si>
    <t>Stellt dar, wie viel Leistungspunkte der Bieter von den maximal zu erreichenden Leistungspunkten erhalten hat</t>
  </si>
  <si>
    <t>Spalten:</t>
  </si>
  <si>
    <t>KG oder K</t>
  </si>
  <si>
    <r>
      <t xml:space="preserve">Bei einer neuen Kriteriengruppe ist hier das Kürzel </t>
    </r>
    <r>
      <rPr>
        <b/>
        <sz val="8"/>
        <rFont val="Arial"/>
        <family val="2"/>
      </rPr>
      <t>KG</t>
    </r>
    <r>
      <rPr>
        <sz val="8"/>
        <rFont val="Arial"/>
        <family val="2"/>
      </rPr>
      <t xml:space="preserve"> einzutragen, bei einem Kriterium ist hier das Kürzel </t>
    </r>
    <r>
      <rPr>
        <b/>
        <sz val="8"/>
        <rFont val="Arial"/>
        <family val="2"/>
      </rPr>
      <t>K</t>
    </r>
    <r>
      <rPr>
        <sz val="8"/>
        <rFont val="Arial"/>
        <family val="2"/>
      </rPr>
      <t xml:space="preserve"> einzutragen.</t>
    </r>
  </si>
  <si>
    <t>B - D</t>
  </si>
  <si>
    <t>Gemäß dem gewählten Eintrag in Spalte A wird in den Spalten B - D eine fortlaufende Nummer generiert.</t>
  </si>
  <si>
    <t>E</t>
  </si>
  <si>
    <t>allgemein</t>
  </si>
  <si>
    <t>Der Eintrag in der Spalte E - "Typ" hat Auswirkungen auf alle weiteren Spalten. Auf diesen Eintrag basierend werden spezifische Optionen bereitgestellt, Formatierungen angepasst und Rechenlogiken verarbeitet.</t>
  </si>
  <si>
    <t>A oder B</t>
  </si>
  <si>
    <r>
      <t xml:space="preserve">Ausschlusskriterium oder Bewertungskriterium - Ist zu wählen, wenn in Spalte A - "Referenz" ein </t>
    </r>
    <r>
      <rPr>
        <b/>
        <sz val="8"/>
        <rFont val="Arial"/>
        <family val="2"/>
      </rPr>
      <t>K</t>
    </r>
    <r>
      <rPr>
        <sz val="8"/>
        <rFont val="Arial"/>
        <family val="2"/>
      </rPr>
      <t xml:space="preserve"> angegeben ist</t>
    </r>
  </si>
  <si>
    <t>F</t>
  </si>
  <si>
    <t>Bezeichnung Kriteriengruppe</t>
  </si>
  <si>
    <r>
      <t xml:space="preserve">Wenn in Spalte A - "Referenz" </t>
    </r>
    <r>
      <rPr>
        <b/>
        <sz val="8"/>
        <rFont val="Arial"/>
        <family val="2"/>
      </rPr>
      <t>KG</t>
    </r>
    <r>
      <rPr>
        <sz val="8"/>
        <rFont val="Arial"/>
        <family val="2"/>
      </rPr>
      <t xml:space="preserve"> eingetragen ist, erfolgt hier die Bezeichnung der Kriteriengruppe gemäß Leistungsbeschreibung</t>
    </r>
  </si>
  <si>
    <t>Wortlaut des Kriteriums</t>
  </si>
  <si>
    <r>
      <t xml:space="preserve">Wenn in Spalte A - "Referenz" ein </t>
    </r>
    <r>
      <rPr>
        <b/>
        <sz val="8"/>
        <rFont val="Arial"/>
        <family val="2"/>
      </rPr>
      <t>K</t>
    </r>
    <r>
      <rPr>
        <sz val="8"/>
        <rFont val="Arial"/>
        <family val="2"/>
      </rPr>
      <t xml:space="preserve"> eingetragen ist, erfolgt hier die Darstellung des Wortlauts des Kriteriums. Dieser kann aus der Leistungsbeschreibung per kopieren und einfügen übernommen werden. 
Wichtig ist hierbei, dass die Silbentrennung im Word-Dokument deaktiviert wird, jedes Kriterium für sich kopiert, eingefügt und die Zelle in der Bewertungsmatrix vor dem Einfügen per Doppelklick angewählt wird (Bearbeitungsmodus).</t>
    </r>
  </si>
  <si>
    <t>G</t>
  </si>
  <si>
    <t>Summe der Gewichtungspunkte</t>
  </si>
  <si>
    <r>
      <t xml:space="preserve">Wenn in Spalte A - "Referenz" ein </t>
    </r>
    <r>
      <rPr>
        <b/>
        <sz val="8"/>
        <rFont val="Arial"/>
        <family val="2"/>
      </rPr>
      <t>KG</t>
    </r>
    <r>
      <rPr>
        <sz val="8"/>
        <rFont val="Arial"/>
        <family val="2"/>
      </rPr>
      <t xml:space="preserve"> eingetragen ist, erfolgt hier automatisch die Summierung der auf die einzelnen Kriterien der jeweiligen Kriteriengruppe verteilten Gewichtungspunkte.</t>
    </r>
  </si>
  <si>
    <r>
      <t xml:space="preserve">Wenn in Spalte E - "Typ" ein </t>
    </r>
    <r>
      <rPr>
        <b/>
        <sz val="8"/>
        <rFont val="Arial"/>
        <family val="2"/>
      </rPr>
      <t>A</t>
    </r>
    <r>
      <rPr>
        <sz val="8"/>
        <rFont val="Arial"/>
        <family val="2"/>
      </rPr>
      <t xml:space="preserve"> eingetragen ist, wird diese Zelle ausgegraut. Einträge können vorgenommen werden, haben aber keinen Einfluss auf die weitere Berechnung.</t>
    </r>
  </si>
  <si>
    <t>Gewichtungspunkte</t>
  </si>
  <si>
    <r>
      <t xml:space="preserve">Wenn in Spalte E - "Typ" ein </t>
    </r>
    <r>
      <rPr>
        <b/>
        <sz val="8"/>
        <rFont val="Arial"/>
        <family val="2"/>
      </rPr>
      <t>B</t>
    </r>
    <r>
      <rPr>
        <sz val="8"/>
        <rFont val="Arial"/>
        <family val="2"/>
      </rPr>
      <t xml:space="preserve"> eingetragen ist, werden in dieser die Gewichtungspunkte für das jeweilige Kriterium eingetragen.
</t>
    </r>
    <r>
      <rPr>
        <b/>
        <sz val="8"/>
        <rFont val="Arial"/>
        <family val="2"/>
      </rPr>
      <t>WICHTIG:</t>
    </r>
    <r>
      <rPr>
        <sz val="8"/>
        <rFont val="Arial"/>
        <family val="2"/>
      </rPr>
      <t xml:space="preserve">
Soweit in dieser Spalte Eintragungen vorgenommen werden, wird die hinterlegte Formel überschrieben. Bitte achten Sie darauf, dass, wenn sich noch Änderungen in der Bewertungsmatrix ergeben, die entsprechende Zelle wieder mit der Formel versehen wird. Dazu markieren Sie eine Zelle, die noch mit der Formel versehen ist und kopieren diese per Ausfüllkästchen (Drag &amp; Drop) oder per Copy &amp; Paste.</t>
    </r>
  </si>
  <si>
    <t>H</t>
  </si>
  <si>
    <t xml:space="preserve"> 0 - 10</t>
  </si>
  <si>
    <r>
      <t xml:space="preserve">Die Spalte H - "BP" ist nur relevant, soweit in der Spalte E - "Typ" ein </t>
    </r>
    <r>
      <rPr>
        <b/>
        <sz val="8"/>
        <rFont val="Arial"/>
        <family val="2"/>
      </rPr>
      <t>B</t>
    </r>
    <r>
      <rPr>
        <sz val="8"/>
        <rFont val="Arial"/>
        <family val="2"/>
      </rPr>
      <t xml:space="preserve"> eingetragen wurde. Hier sind durch den AG die tatsächlich erreichten Bewertungspunkte zwischen 0 und 10 einzutragen. 
Soweit in Spalte E - "Typ" kein </t>
    </r>
    <r>
      <rPr>
        <b/>
        <sz val="8"/>
        <rFont val="Arial"/>
        <family val="2"/>
      </rPr>
      <t>B</t>
    </r>
    <r>
      <rPr>
        <sz val="8"/>
        <rFont val="Arial"/>
        <family val="2"/>
      </rPr>
      <t xml:space="preserve"> eingetragen ist, ist die Bepunktung zwar möglich, wirkt sich aber nicht auf die Gesamtbewertung aus. </t>
    </r>
  </si>
  <si>
    <t>I - J</t>
  </si>
  <si>
    <t xml:space="preserve">In den Spalten I - J - "LP" erfolgt keine Eintragung durch den AG oder den Bieter. Diese Spalte ist relevant, soweit in der Spalte E - "Typ" ein B eingetragen ist und unterteilt sich in mögliche und erreichte Leistungspunkte. Die möglichen Leistungspunkte ergeben sich aus den Gewichtungspunkten multipliziert mit 10. Die erreichten Leistungspunkte ergeben sich aus dem Produkt aus den Werten der Spalte G - "GP" und der Spalte H - "BP". </t>
  </si>
  <si>
    <t>Ja / Nein</t>
  </si>
  <si>
    <r>
      <t xml:space="preserve">Die Spalte K - "erfüllt/nicht erfüllt" ist nur relevant, soweit in der Spalte E - "Typ" ein </t>
    </r>
    <r>
      <rPr>
        <b/>
        <sz val="8"/>
        <rFont val="Arial"/>
        <family val="2"/>
      </rPr>
      <t>A</t>
    </r>
    <r>
      <rPr>
        <sz val="8"/>
        <rFont val="Arial"/>
        <family val="2"/>
      </rPr>
      <t xml:space="preserve"> eingetragen ist. Hier sollte der Bieter auswählen, ob er das geforderte Ausschlusskriterium erfüllt (Ja) oder nicht erfüllt (Nein). Zur besseren Veranschaulichung verfärbt sich die Zelle bei einem "Ja" grün und bei einem "Nein" rot.
Sollte in der Spalte E - "Typ" kein </t>
    </r>
    <r>
      <rPr>
        <b/>
        <sz val="8"/>
        <rFont val="Arial"/>
        <family val="2"/>
      </rPr>
      <t>A</t>
    </r>
    <r>
      <rPr>
        <sz val="8"/>
        <rFont val="Arial"/>
        <family val="2"/>
      </rPr>
      <t xml:space="preserve"> ausgewählt worden sein, sind Einträge in der Spalte K zwar möglich, werden aber in die Gesamtbewertung nicht einbezogen. Ausschließlich diese Spalte ist bei einem aktivierten Blattschutz editierbar.</t>
    </r>
  </si>
  <si>
    <t>L</t>
  </si>
  <si>
    <t>1 oder 2</t>
  </si>
  <si>
    <r>
      <t xml:space="preserve">Die Spalte L - "Vorlagen" ist nur relevant, wenn in der Spalte E - "Typ" ein </t>
    </r>
    <r>
      <rPr>
        <b/>
        <sz val="8"/>
        <rFont val="Arial"/>
        <family val="2"/>
      </rPr>
      <t>B</t>
    </r>
    <r>
      <rPr>
        <sz val="8"/>
        <rFont val="Arial"/>
        <family val="2"/>
      </rPr>
      <t xml:space="preserve"> eingetragen. Mit der Auswahl der Vorlage 1 oder Vorlage 2 werden Mustertexte für die Erwartungshaltung eingefügt. Diese Mustertexte beziehen sich allerdings nur auf allgemeine Fragstellungen, z. B. "Beschreiben Sie Ihre Projektorganisation!", d. h. eine genaue Spezifikation der erwarteten Antwort kann nicht erfolgen oder ist nicht möglich. Sobald spezifische Eigenschaften abgefragt werden, sollten die Vorlagen nicht verwendet werden. Näheres dazu bei Spalten M - O - "Zielerfüllungsgrad".
Die Vorlagentexte können individuell angepasst werden. Gehen Sie dazu bitte in die jeweilige Zelle (z. B. N14) und passen Sie den Text in der Bearbeitungsleiste an. 
Soweit Sie die Bewertungsmatrix dem Bieter zur Verfügung stellen wollen, ist die Spalte L - "Vorlagen" auszublenden. 
Vorgehensweise: Spalte markieren --&gt; rechte Maustaste --&gt; Ausblenden</t>
    </r>
  </si>
  <si>
    <t>M - O</t>
  </si>
  <si>
    <t>Vorlagen gemäß Spalte E oder Freitext</t>
  </si>
  <si>
    <r>
      <t xml:space="preserve">Ist in Spalte E - "Typ" ein </t>
    </r>
    <r>
      <rPr>
        <b/>
        <sz val="8"/>
        <rFont val="Arial"/>
        <family val="2"/>
      </rPr>
      <t>A</t>
    </r>
    <r>
      <rPr>
        <sz val="8"/>
        <rFont val="Arial"/>
        <family val="2"/>
      </rPr>
      <t xml:space="preserve"> ausgewählt, erfolgt in Spalte N die Fragestellung "Anforderung erfüllt?", welche in Spalte K durch den Bieter oder im nachhinein durch den AG zu beantworten ist.
Die Spalten M - O - "Zielerfüllungsgrad" sind nur relevant, soweit in Spalte E - "Typ" ein </t>
    </r>
    <r>
      <rPr>
        <b/>
        <sz val="8"/>
        <rFont val="Arial"/>
        <family val="2"/>
      </rPr>
      <t>B</t>
    </r>
    <r>
      <rPr>
        <sz val="8"/>
        <rFont val="Arial"/>
        <family val="2"/>
      </rPr>
      <t xml:space="preserve"> eingetragen wurde. Soweit es sich bei dem Bewertungskriterium um eine allgemeine Fragestellung handelt, z. B. "Beschreiben Sie Ihre Prozessorganisation!", sollte in Spalte L - "Vorlagen" eine Vorlage genutzt werden. Bei spezifischen Fragestellungen, z. B. "Geben Sie den bei Lieferung des Systems installierten Arbeitsspeicher an." muss eine genaue Spezifikation und die dementsprechende Bepunktung angegeben werden. Dies könnte am Beispiel des Arbeitsspeichers wie folgt aussehen: 
Spalte M: &lt;2 GB = 0 Pkt.; 2 GB - 4 GB = 3 Pkt.
Spalte N: 6 GB = 5 Pkt.
Spalte O: 8 GB = 8 Pkt.; &gt;8 GB = 10 Pkt.</t>
    </r>
  </si>
  <si>
    <t>Q</t>
  </si>
  <si>
    <t>Freitext</t>
  </si>
  <si>
    <r>
      <t xml:space="preserve">Die Spalte Q - "Anmerkungen" ist nur relevant, soweit in der Spalte E - "Typ" ein </t>
    </r>
    <r>
      <rPr>
        <b/>
        <sz val="8"/>
        <rFont val="Arial"/>
        <family val="2"/>
      </rPr>
      <t>B</t>
    </r>
    <r>
      <rPr>
        <sz val="8"/>
        <rFont val="Arial"/>
        <family val="2"/>
      </rPr>
      <t xml:space="preserve"> eingetragen. In dieser Spalte sind die detaillierten Gründe anzubringen, warum ein Bieter wie viel Bewertungspunkte abgezogen bekommen hat.</t>
    </r>
  </si>
  <si>
    <t>P:</t>
  </si>
  <si>
    <r>
      <t xml:space="preserve">Die Spalte P - "LP" dient zur Nebenrechnung und ist nur relevant, soweit in der Spalte E - "Typ" ein </t>
    </r>
    <r>
      <rPr>
        <b/>
        <sz val="8"/>
        <rFont val="Arial"/>
        <family val="2"/>
      </rPr>
      <t>B</t>
    </r>
    <r>
      <rPr>
        <sz val="8"/>
        <rFont val="Arial"/>
        <family val="2"/>
      </rPr>
      <t xml:space="preserve"> eingetragen ist. Einträge sind hier weder vom AG noch vom Bieter vorzunehmen. 
Soweit Sie die Bewertungsmatrix dem Bieter zur Verfügung stellen wollen, ist die Spalte P - "LP" auszublenden. Vorgehensweise: Spalte markieren --&gt; rechte Maustaste --&gt; Ausblenden</t>
    </r>
  </si>
  <si>
    <t>Q:</t>
  </si>
  <si>
    <r>
      <t xml:space="preserve">Die Spalte Q - "GP" dient zur Nebenrechnung und ist nur relevant, soweit in der "Spalte A - Referenz" ein </t>
    </r>
    <r>
      <rPr>
        <b/>
        <sz val="8"/>
        <rFont val="Arial"/>
        <family val="2"/>
      </rPr>
      <t>KG</t>
    </r>
    <r>
      <rPr>
        <sz val="8"/>
        <rFont val="Arial"/>
        <family val="2"/>
      </rPr>
      <t xml:space="preserve"> eingetragen ist. Einträge sind hier weder vom AG noch vom Bieter vorzunehmen. 
Soweit Sie die Bewertungsmatrix dem Bieter zur Verfügung stellen wollen, ist die Spalte Q - "GP" auszublenden. Vorgehensweise: Spalte markieren --&gt; rechte Maustaste --&gt; Ausblenden</t>
    </r>
  </si>
  <si>
    <t>Alle angebotenen Druckersysteme müssen vollumfänglich IEEE 802.1X unterstützen, einschließlich der zertifikatsbasierten Authentifizierung, um eine Integration in die vorhandene Network Access Control (NAC) Umgebung zu gewährleisten.
Die Geräte müssen insbesondere folgende Anforderungen erfüllen:
•	Kompatibilität mit gängigen NAC‑Lösungen (z. B. Cisco ISE, Aruba ClearPass, ExtremeControl oder vergleichbare Systeme)
•	Sicherstellung, dass Netzwerkfunktionen des Geräts erst nach erfolgreicher 802.1X‑Authentifizierung aktiv sind
•	Unterstützung der zertifikatsbasierten Authentifizierung (z. B. EAP-TLS) als 802.1X‑Authentifizierungsmechanismus
Der Anbieter hat die vollständige 802.1X‑Fähigkeit der angebotenen Druckermodelle nachzuweisen (z. B. durch technische Unterlagen, Herstellerbestätigung oder entsprechende Zertifikate).</t>
  </si>
  <si>
    <t>Ja</t>
  </si>
  <si>
    <t>Anforderung am 03.03.2026 gestrichen</t>
  </si>
  <si>
    <t>Bewertungsmatrix für Vergabeverfahren IT-2097-25-O-EU</t>
  </si>
  <si>
    <t>Bestätigen Sie die in Ziffer 2.7 „Liste der  unternehmenskritischen Anwendungen“ definierten Anforderungen?
Bestätigen Sie die Erfüllung dieser Anforderung? (Ja/Nein)</t>
  </si>
  <si>
    <t>Bestätigen Sie die Erfüllung der in Ziffer 2.5 „Organisatorische Rahmenbedingungen“ definierten Anforderungen? (Ja/Nein)</t>
  </si>
  <si>
    <t>Stellen Sie dar, wie Sie die in Ziffer 2.5.5 „Berichtswesen“ geforderten Inhalte der Berichte erheben und welche Rückschlüsse sowohl für den Auftraggeber als auch für den Auftragnehmer daraus gezogen werden können.
Gehen Sie des Weiteren darauf ein, welche zusätzlichen Servicequalitäten aus Ihrer Sicht in das Berichtswesen aufgenommen werden sollten.</t>
  </si>
  <si>
    <t>Stellen Sie dar, wie Ihre typische Vorgehensweise bei der Umsetzung von Änderungsanforderungen (vgl. Ziffer 2.5.6 „Änderungsmanagement“) ist. Beziehen Sie Ihre Ausführungen auf den konkreten Auftragsgegenstand.
Beschreiben Sie zusätzlich, wie die Umsetzung, der Informationsfluss gegenüber dem Auftraggeber sowie die Dokumentation sichergestellt werden.</t>
  </si>
  <si>
    <t>Bestätigen Sie die Erfüllung der in Ziffer 2.6 ff. „Technische Anforderungen“ definierten Anforderungen? (Ja/Nein)</t>
  </si>
  <si>
    <t>Bestätigen Sie die Erfüllung der in Ziffer 2.8 „Definition der Störungsarten“ definierten Anforderungen? (Ja/Nein)</t>
  </si>
  <si>
    <t>Bestätigen Sie die Erfüllung der in Ziffer 2.9 „Service-, Bereitstellungs- und Wartungszeiten“ definierten Anforderungen? (Ja/Nein)</t>
  </si>
  <si>
    <t>Stellen Sie dar, wie Sie die Einhaltung der in Ziffer 2.9 „Service-, Bereitstellungs- und Wartungszeiten“ dargestellten Anforderungen sicherstellen.</t>
  </si>
  <si>
    <t>Bestätigen Sie die Erfüllung der in Ziffer 2.10 „Service-Level“ definierten Anforderungen? (Ja/Nein)</t>
  </si>
  <si>
    <t>Bestätigen Sie die Erfüllung der in Ziffer 2.11.1 „IMAC/R-Services“ definierten Anforderungen? (Ja/Nein)</t>
  </si>
  <si>
    <t>Bestätigen Sie die Erfüllung der in Ziffer 2.12 ff. „Lieferleistung“ definierten Anforderungen?  (Ja/Nein)</t>
  </si>
  <si>
    <t>Stellen Sie dar, wie Sie die in Ziffer 2.12 „Lieferleistung“ definierten Anforderungen, unter Berücksichtigung der in Ziffer 2.12.2 dargestellten Leistungsorte, in der Praxis umsetzen.
Gehen Sie dabei zusätzlich auf die Mitwirkungsleistungen sowie vorbereitende Maßnahmen ein, die der Auftraggeber bei den geforderten Leistungen erbringen muss.
Stellen Sie ebenfalls umfassend dar, welche möglichen Risiken im Allgemeinen und im konkreten Bezug auf die zu erbringenden Leistungen bestehen und wie diese vermieden bzw. reduziert/übertragen werden können.</t>
  </si>
  <si>
    <t>Bestätigen Sie die Erfüllung der in Ziffer 2.12.3 „Service und Support“ definierten Anforderungen? (Ja/Nein)</t>
  </si>
  <si>
    <t>Bestätigen Sie die Erfüllung der in Ziffer 2.12.2 „Leistungsort und Leistungszeit“  definierten Anforderungen? (Ja/Nein)</t>
  </si>
  <si>
    <t>Stellen Sie dar, wie Sie die in Ziffer 2.12.3 „Service und Support“ definierten Anforderungen in der Praxis umsetzen.
Gehen Sie hierbei zusätzlich auf die möglichen Meldewege und Mitwirkungsleistungen ein, die der Auftraggeber zu erbringen hat und wie Sie den zeitgerechten Austausch defekter Produkte organisieren und realisieren.
Gehen Sie bei Ihren Ausführungen zusätzlich darauf ein, wie Ihr Prozess für die Störungs-/Problembearbeitung aufgebaut ist und abgearbeitet wird. Berücksichtigen Sie bei Ihren Ausführungen, dass die Fehlerübermittlung teilweise unstrukturiert und  lückenhaft erfolgen kann.</t>
  </si>
  <si>
    <t>Bestätigen Sie die Erfüllung der in Ziffer 2.12.4 „Instandhaltungsleistungen“ definierten Anforderungen? (Ja/Nein)</t>
  </si>
  <si>
    <t>Bestätigen Sie die Erfüllung der in Ziffer 2.12.5 „Vernichten von Datenträger“ definierten Anforderungen? (Ja/Nein)</t>
  </si>
  <si>
    <t>Bestätigen Sie die Erfüllung der in Ziffer 2.12.6 „Managementtool: Zugriffskontrolle/Geräteverwaltung/Monitoring“ definierten Anforderungen? (Ja/Nein)</t>
  </si>
  <si>
    <t>Stellen Sie Ihre Geräteklassen-übergreifende Softwarelösung vor und gehen Sie darauf ein, wie durch deren Einsatz die Erfüllung der in Ziffer 2.12.6 „Managementtool: Zugriffskontrolle/Geräteverwaltung/Monitoring“ definierten Anforderungen sichergestellt wird.
Beschreiben Sie zusätzlich, welche über die Anforderungen hinausgehenden Funktionen Ihre Softwarelösung bietet und welcher Mehrwert dadurch beim Auftraggeber generiert wird.</t>
  </si>
  <si>
    <t>Bestätigen Sie die Erfüllung der in Ziffer 2.12.7 „Preismodell“ definierten Anforderungen?  (Ja/Nein)</t>
  </si>
  <si>
    <t>Bestätigen Sie, dass die ermittelte Seitenzahl bzw. Reichweite des Verbrauchsmaterials für die jeweiligen Multifunktionsgeräte gemäß den Anforderungen aus Ziffer 2.12.7 „Preismodell“ in das Preisblatt eingetragen wurde?</t>
  </si>
  <si>
    <r>
      <t>Bestätige</t>
    </r>
    <r>
      <rPr>
        <sz val="8"/>
        <rFont val="Arial"/>
        <family val="2"/>
      </rPr>
      <t xml:space="preserve">n Sie die Erfüllung der in Ziffer 2.12.4 „Instandsetzungsleistung“ </t>
    </r>
    <r>
      <rPr>
        <sz val="8"/>
        <color theme="0"/>
        <rFont val="Arial"/>
        <family val="2"/>
      </rPr>
      <t>definierten Anforderungen?</t>
    </r>
  </si>
  <si>
    <r>
      <t>Funktionen wie „Scan in den Gerätespeicher" muss abgeschaltet werden.</t>
    </r>
    <r>
      <rPr>
        <strike/>
        <sz val="8"/>
        <color theme="0"/>
        <rFont val="Arial"/>
        <family val="2"/>
      </rPr>
      <t xml:space="preserve"> Die „Yellow-Dots“-Funktion muss deaktivierbar sein</t>
    </r>
    <r>
      <rPr>
        <sz val="8"/>
        <color theme="0"/>
        <rFont val="Arial"/>
        <family val="2"/>
      </rPr>
      <t xml:space="preserve">
Erfüllt das von Ihnen angebotene Gerät diese Anforderung?
(Ja/Nein)</t>
    </r>
  </si>
  <si>
    <r>
      <t xml:space="preserve">Das Multifunktionsgerät basiert auf einer Farb-Drucktechnologie (Laser) und verfügt mindestens über folgende Hauptfunktionen:
•	Drucken (schwarz/weiß und farbig)
•	Kopieren (schwarz/weiß und farbig)
•	Scannen (schwarz/weiß und farbig)
•	Faxen (schwarz/weiß </t>
    </r>
    <r>
      <rPr>
        <strike/>
        <sz val="8"/>
        <color theme="0"/>
        <rFont val="Arial"/>
        <family val="2"/>
      </rPr>
      <t>und farbig</t>
    </r>
    <r>
      <rPr>
        <sz val="8"/>
        <color theme="0"/>
        <rFont val="Arial"/>
        <family val="2"/>
      </rPr>
      <t>)
Erfüllt das von Ihnen angebotene Gerät diese Anforderung?
(Ja/Nein)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</si>
</sst>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numFmts>
  <fonts count="20">
    <font>
      <sz val="11"/>
      <name val="NDRSans"/>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8"/>
      <name val="NDRSans"/>
    </font>
    <font>
      <b/>
      <sz val="8"/>
      <name val="Arial"/>
      <family val="2"/>
    </font>
    <font>
      <b/>
      <sz val="14"/>
      <name val="Arial"/>
      <family val="2"/>
    </font>
    <font>
      <b/>
      <u/>
      <sz val="8"/>
      <name val="Arial"/>
      <family val="2"/>
    </font>
    <font>
      <b/>
      <sz val="8"/>
      <color theme="0"/>
      <name val="Arial"/>
      <family val="2"/>
    </font>
    <font>
      <sz val="8"/>
      <color theme="0"/>
      <name val="Arial"/>
      <family val="2"/>
    </font>
    <font>
      <b/>
      <sz val="8"/>
      <color theme="1"/>
      <name val="Arial"/>
      <family val="2"/>
    </font>
    <font>
      <b/>
      <sz val="10"/>
      <name val="Arial"/>
      <family val="2"/>
    </font>
    <font>
      <b/>
      <sz val="12"/>
      <name val="Arial"/>
      <family val="2"/>
    </font>
    <font>
      <b/>
      <sz val="10"/>
      <color theme="0"/>
      <name val="Arial"/>
      <family val="2"/>
    </font>
    <font>
      <sz val="11"/>
      <name val="NDRSans"/>
    </font>
    <font>
      <sz val="8"/>
      <color rgb="FF00B050"/>
      <name val="Arial"/>
      <family val="2"/>
    </font>
    <font>
      <strike/>
      <sz val="8"/>
      <color theme="0"/>
      <name val="Arial"/>
      <family val="2"/>
    </font>
    <font>
      <strike/>
      <sz val="8"/>
      <name val="Arial"/>
      <family val="2"/>
    </font>
  </fonts>
  <fills count="8">
    <fill>
      <patternFill patternType="none"/>
    </fill>
    <fill>
      <patternFill patternType="gray125"/>
    </fill>
    <fill>
      <patternFill patternType="solid">
        <fgColor theme="4" tint="-0.24994659260841701"/>
        <bgColor indexed="64"/>
      </patternFill>
    </fill>
    <fill>
      <patternFill patternType="solid">
        <fgColor theme="4" tint="0.59996337778862885"/>
        <bgColor indexed="64"/>
      </patternFill>
    </fill>
    <fill>
      <patternFill patternType="solid">
        <fgColor theme="4" tint="0.39994506668294322"/>
        <bgColor indexed="64"/>
      </patternFill>
    </fill>
    <fill>
      <patternFill patternType="solid">
        <fgColor theme="0"/>
        <bgColor indexed="64"/>
      </patternFill>
    </fill>
    <fill>
      <patternFill patternType="solid">
        <fgColor theme="4" tint="-0.249977111117893"/>
        <bgColor indexed="64"/>
      </patternFill>
    </fill>
    <fill>
      <patternFill patternType="solid">
        <fgColor rgb="FFFFFF00"/>
        <bgColor indexed="64"/>
      </patternFill>
    </fill>
  </fills>
  <borders count="4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64"/>
      </left>
      <right/>
      <top/>
      <bottom/>
      <diagonal/>
    </border>
    <border>
      <left/>
      <right style="thin">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n">
        <color auto="1"/>
      </top>
      <bottom style="thin">
        <color auto="1"/>
      </bottom>
      <diagonal/>
    </border>
    <border>
      <left style="thin">
        <color auto="1"/>
      </left>
      <right style="thin">
        <color auto="1"/>
      </right>
      <top/>
      <bottom/>
      <diagonal/>
    </border>
    <border>
      <left style="medium">
        <color indexed="64"/>
      </left>
      <right style="thin">
        <color auto="1"/>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indexed="64"/>
      </top>
      <bottom/>
      <diagonal/>
    </border>
    <border>
      <left style="medium">
        <color indexed="64"/>
      </left>
      <right style="thin">
        <color auto="1"/>
      </right>
      <top/>
      <bottom style="thin">
        <color auto="1"/>
      </bottom>
      <diagonal/>
    </border>
    <border>
      <left style="medium">
        <color indexed="64"/>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bottom style="medium">
        <color indexed="64"/>
      </bottom>
      <diagonal/>
    </border>
  </borders>
  <cellStyleXfs count="6">
    <xf numFmtId="0" fontId="0" fillId="0" borderId="0"/>
    <xf numFmtId="0" fontId="4" fillId="0" borderId="0" applyProtection="0"/>
    <xf numFmtId="0" fontId="3" fillId="0" borderId="0"/>
    <xf numFmtId="0" fontId="2" fillId="0" borderId="0"/>
    <xf numFmtId="9" fontId="16" fillId="0" borderId="0" applyFont="0" applyFill="0" applyBorder="0" applyAlignment="0" applyProtection="0"/>
    <xf numFmtId="0" fontId="1" fillId="0" borderId="0"/>
  </cellStyleXfs>
  <cellXfs count="171">
    <xf numFmtId="0" fontId="0" fillId="0" borderId="0" xfId="0"/>
    <xf numFmtId="0" fontId="6" fillId="0" borderId="0" xfId="0" applyFont="1"/>
    <xf numFmtId="0" fontId="5" fillId="0" borderId="0" xfId="0" applyFont="1"/>
    <xf numFmtId="49" fontId="5" fillId="0" borderId="0" xfId="0" applyNumberFormat="1" applyFont="1" applyAlignment="1">
      <alignment horizontal="left" wrapText="1"/>
    </xf>
    <xf numFmtId="0" fontId="5" fillId="0" borderId="0" xfId="0" applyFont="1" applyAlignment="1">
      <alignment horizontal="center" vertical="center"/>
    </xf>
    <xf numFmtId="3" fontId="5" fillId="0" borderId="0" xfId="0" applyNumberFormat="1" applyFont="1" applyAlignment="1">
      <alignment horizontal="center" vertical="center" wrapText="1"/>
    </xf>
    <xf numFmtId="3" fontId="5" fillId="0" borderId="0" xfId="0" applyNumberFormat="1" applyFont="1" applyAlignment="1">
      <alignment horizontal="center" vertical="center"/>
    </xf>
    <xf numFmtId="49" fontId="5" fillId="0" borderId="0" xfId="0" applyNumberFormat="1" applyFont="1" applyAlignment="1">
      <alignment horizontal="center" vertical="center" wrapText="1"/>
    </xf>
    <xf numFmtId="1"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vertical="center"/>
    </xf>
    <xf numFmtId="0" fontId="5" fillId="0" borderId="13" xfId="0" applyFont="1" applyBorder="1" applyAlignment="1">
      <alignment vertical="center"/>
    </xf>
    <xf numFmtId="0" fontId="5" fillId="0" borderId="11" xfId="0" applyFont="1" applyBorder="1" applyAlignment="1">
      <alignment vertical="center" wrapText="1"/>
    </xf>
    <xf numFmtId="0" fontId="5" fillId="0" borderId="14" xfId="0" applyFont="1" applyBorder="1" applyAlignment="1">
      <alignment vertical="center" wrapText="1"/>
    </xf>
    <xf numFmtId="0" fontId="5" fillId="0" borderId="0" xfId="0" applyFont="1" applyAlignment="1">
      <alignment wrapText="1"/>
    </xf>
    <xf numFmtId="0" fontId="5" fillId="0" borderId="1" xfId="0" applyFont="1" applyBorder="1" applyAlignment="1">
      <alignment vertical="center" wrapText="1"/>
    </xf>
    <xf numFmtId="0" fontId="5" fillId="0" borderId="11" xfId="0" applyFont="1" applyBorder="1" applyAlignment="1">
      <alignment wrapText="1"/>
    </xf>
    <xf numFmtId="0" fontId="5" fillId="0" borderId="23" xfId="0" applyFont="1" applyBorder="1" applyAlignment="1">
      <alignment horizontal="left" vertical="center" wrapText="1"/>
    </xf>
    <xf numFmtId="0" fontId="5" fillId="0" borderId="13" xfId="0" applyFont="1" applyBorder="1" applyAlignment="1">
      <alignment vertical="center" wrapText="1"/>
    </xf>
    <xf numFmtId="0" fontId="13" fillId="0" borderId="22" xfId="0" applyFont="1" applyBorder="1" applyAlignment="1">
      <alignment horizontal="center" vertical="center" wrapText="1"/>
    </xf>
    <xf numFmtId="0" fontId="13" fillId="0" borderId="23" xfId="0" applyFont="1" applyBorder="1" applyAlignment="1">
      <alignment vertical="center" wrapText="1"/>
    </xf>
    <xf numFmtId="3" fontId="12" fillId="3" borderId="16" xfId="1" applyNumberFormat="1" applyFont="1" applyFill="1" applyBorder="1" applyAlignment="1" applyProtection="1">
      <alignment vertical="center" wrapText="1"/>
    </xf>
    <xf numFmtId="0" fontId="11" fillId="0" borderId="1" xfId="0" applyFont="1" applyBorder="1" applyAlignment="1">
      <alignment horizontal="center" vertical="center" wrapText="1"/>
    </xf>
    <xf numFmtId="0" fontId="5" fillId="0" borderId="1" xfId="0" applyFont="1" applyBorder="1" applyAlignment="1">
      <alignment horizontal="center" vertical="center"/>
    </xf>
    <xf numFmtId="1" fontId="11"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1" fontId="15" fillId="2" borderId="1" xfId="0" applyNumberFormat="1" applyFont="1" applyFill="1" applyBorder="1" applyAlignment="1">
      <alignment horizontal="center" vertical="center"/>
    </xf>
    <xf numFmtId="0" fontId="5" fillId="0" borderId="30" xfId="0" applyFont="1" applyBorder="1" applyAlignment="1">
      <alignment horizontal="right" vertical="center"/>
    </xf>
    <xf numFmtId="0" fontId="5" fillId="0" borderId="31" xfId="0" applyFont="1" applyBorder="1" applyAlignment="1">
      <alignment horizontal="left"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xf>
    <xf numFmtId="0" fontId="5" fillId="0" borderId="0" xfId="0" applyFont="1" applyAlignment="1">
      <alignment horizontal="left"/>
    </xf>
    <xf numFmtId="3" fontId="5" fillId="0" borderId="1" xfId="0" applyNumberFormat="1" applyFont="1" applyBorder="1" applyAlignment="1">
      <alignment vertical="center"/>
    </xf>
    <xf numFmtId="3" fontId="5" fillId="0" borderId="0" xfId="0" applyNumberFormat="1" applyFont="1"/>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wrapText="1"/>
    </xf>
    <xf numFmtId="0" fontId="5" fillId="0" borderId="7" xfId="0" applyFont="1" applyBorder="1" applyAlignment="1">
      <alignment vertical="center" wrapText="1"/>
    </xf>
    <xf numFmtId="0" fontId="5" fillId="0" borderId="37" xfId="0" applyFont="1" applyBorder="1" applyAlignment="1">
      <alignment vertical="center" wrapText="1"/>
    </xf>
    <xf numFmtId="0" fontId="5" fillId="0" borderId="7" xfId="0" applyFont="1" applyBorder="1" applyAlignment="1">
      <alignment horizontal="left" vertical="center" wrapText="1"/>
    </xf>
    <xf numFmtId="0" fontId="5" fillId="0" borderId="37" xfId="0" applyFont="1" applyBorder="1" applyAlignment="1">
      <alignment horizontal="left" vertical="center" wrapText="1"/>
    </xf>
    <xf numFmtId="0" fontId="5" fillId="0" borderId="40" xfId="0" applyFont="1" applyBorder="1" applyAlignment="1">
      <alignment horizontal="left" vertical="center" wrapText="1"/>
    </xf>
    <xf numFmtId="0" fontId="5" fillId="0" borderId="9" xfId="0" applyFont="1" applyBorder="1"/>
    <xf numFmtId="164" fontId="10" fillId="6" borderId="1" xfId="4" applyNumberFormat="1" applyFont="1" applyFill="1" applyBorder="1" applyAlignment="1" applyProtection="1">
      <alignment horizontal="center" vertical="center" wrapText="1"/>
    </xf>
    <xf numFmtId="0" fontId="11" fillId="0" borderId="1" xfId="0" applyFont="1" applyBorder="1" applyAlignment="1">
      <alignment horizontal="center" vertical="center"/>
    </xf>
    <xf numFmtId="0" fontId="11" fillId="0" borderId="30" xfId="0" applyFont="1" applyBorder="1" applyAlignment="1">
      <alignment horizontal="left" vertical="center" wrapText="1"/>
    </xf>
    <xf numFmtId="0" fontId="5" fillId="0" borderId="1" xfId="0" applyFont="1" applyBorder="1" applyAlignment="1">
      <alignment horizontal="left" vertical="top" wrapText="1"/>
    </xf>
    <xf numFmtId="3" fontId="12" fillId="3" borderId="7" xfId="1" applyNumberFormat="1" applyFont="1" applyFill="1" applyBorder="1" applyAlignment="1" applyProtection="1">
      <alignment horizontal="center" vertical="center" wrapText="1"/>
    </xf>
    <xf numFmtId="3" fontId="12" fillId="3" borderId="27" xfId="1" applyNumberFormat="1" applyFont="1" applyFill="1" applyBorder="1" applyAlignment="1" applyProtection="1">
      <alignment horizontal="center" vertical="center" wrapText="1"/>
    </xf>
    <xf numFmtId="3" fontId="12" fillId="3" borderId="16" xfId="1" applyNumberFormat="1" applyFont="1" applyFill="1" applyBorder="1" applyAlignment="1" applyProtection="1">
      <alignment horizontal="center" vertical="center" wrapText="1"/>
    </xf>
    <xf numFmtId="0" fontId="10" fillId="2" borderId="30" xfId="0" applyFont="1" applyFill="1" applyBorder="1" applyAlignment="1">
      <alignment horizontal="right" vertical="center" wrapText="1"/>
    </xf>
    <xf numFmtId="0" fontId="17" fillId="0" borderId="1" xfId="0" applyFont="1" applyBorder="1" applyAlignment="1">
      <alignment horizontal="left" vertical="center" wrapText="1"/>
    </xf>
    <xf numFmtId="0" fontId="17" fillId="0" borderId="0" xfId="0" applyFont="1"/>
    <xf numFmtId="0" fontId="5" fillId="0" borderId="30" xfId="0" applyFont="1" applyBorder="1" applyAlignment="1">
      <alignment horizontal="left" vertical="center" wrapText="1"/>
    </xf>
    <xf numFmtId="0" fontId="11" fillId="0" borderId="30" xfId="0" applyFont="1" applyBorder="1" applyAlignment="1">
      <alignment horizontal="left" wrapText="1"/>
    </xf>
    <xf numFmtId="0" fontId="7" fillId="0" borderId="30" xfId="0" applyFont="1" applyBorder="1" applyAlignment="1">
      <alignment horizontal="right" vertical="center"/>
    </xf>
    <xf numFmtId="0" fontId="7" fillId="0" borderId="15" xfId="0" applyFont="1" applyBorder="1" applyAlignment="1">
      <alignment horizontal="center" vertical="center" wrapText="1"/>
    </xf>
    <xf numFmtId="0" fontId="7" fillId="0" borderId="31" xfId="0" applyFont="1" applyBorder="1" applyAlignment="1">
      <alignment horizontal="left" vertical="center" wrapText="1"/>
    </xf>
    <xf numFmtId="0" fontId="5" fillId="0" borderId="15"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11" fillId="0" borderId="1" xfId="0" applyFont="1" applyFill="1" applyBorder="1" applyAlignment="1">
      <alignment horizontal="center" vertical="center"/>
    </xf>
    <xf numFmtId="0" fontId="5" fillId="0" borderId="30" xfId="0" applyFont="1" applyFill="1" applyBorder="1" applyAlignment="1">
      <alignment horizontal="right" vertical="center"/>
    </xf>
    <xf numFmtId="0" fontId="5" fillId="0" borderId="15" xfId="0" applyFont="1" applyFill="1" applyBorder="1" applyAlignment="1">
      <alignment horizontal="center" vertical="center" wrapText="1"/>
    </xf>
    <xf numFmtId="0" fontId="5" fillId="0" borderId="31" xfId="0" applyFont="1" applyFill="1" applyBorder="1" applyAlignment="1">
      <alignment horizontal="left" vertical="center" wrapText="1"/>
    </xf>
    <xf numFmtId="0" fontId="18" fillId="0" borderId="1" xfId="0" applyFont="1" applyBorder="1" applyAlignment="1">
      <alignment horizontal="center" vertical="center"/>
    </xf>
    <xf numFmtId="0" fontId="19" fillId="0" borderId="30" xfId="0" applyFont="1" applyBorder="1" applyAlignment="1">
      <alignment horizontal="right" vertical="center"/>
    </xf>
    <xf numFmtId="0" fontId="19" fillId="0" borderId="15" xfId="0" applyFont="1" applyBorder="1" applyAlignment="1">
      <alignment horizontal="center" vertical="center" wrapText="1"/>
    </xf>
    <xf numFmtId="0" fontId="19" fillId="0" borderId="31" xfId="0" applyFont="1" applyBorder="1" applyAlignment="1">
      <alignment horizontal="left" vertical="center" wrapText="1"/>
    </xf>
    <xf numFmtId="0" fontId="18" fillId="0" borderId="30" xfId="0" applyFont="1" applyBorder="1" applyAlignment="1">
      <alignment horizontal="left"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xf>
    <xf numFmtId="1" fontId="18"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0" fontId="19" fillId="0" borderId="0" xfId="0" applyFont="1"/>
    <xf numFmtId="0" fontId="11" fillId="0" borderId="30"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 fontId="11"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3" fontId="5" fillId="0" borderId="0" xfId="0" applyNumberFormat="1" applyFont="1" applyFill="1" applyAlignment="1">
      <alignment horizontal="center" vertical="center" wrapText="1"/>
    </xf>
    <xf numFmtId="0" fontId="5" fillId="0" borderId="0" xfId="0" applyFont="1" applyFill="1"/>
    <xf numFmtId="0" fontId="18" fillId="7" borderId="30" xfId="0" applyFont="1" applyFill="1" applyBorder="1" applyAlignment="1">
      <alignment horizontal="left" vertical="center" wrapText="1"/>
    </xf>
    <xf numFmtId="3" fontId="19" fillId="0" borderId="0" xfId="0" applyNumberFormat="1" applyFont="1" applyAlignment="1">
      <alignment horizontal="center" vertical="center" wrapText="1"/>
    </xf>
    <xf numFmtId="0" fontId="8" fillId="5" borderId="6" xfId="1" applyFont="1" applyFill="1" applyBorder="1" applyAlignment="1" applyProtection="1">
      <alignment horizontal="center" vertical="center"/>
    </xf>
    <xf numFmtId="0" fontId="8" fillId="5" borderId="2" xfId="1" applyFont="1" applyFill="1" applyBorder="1" applyAlignment="1" applyProtection="1">
      <alignment horizontal="center" vertical="center"/>
    </xf>
    <xf numFmtId="0" fontId="8" fillId="5" borderId="32" xfId="1" applyFont="1" applyFill="1" applyBorder="1" applyAlignment="1" applyProtection="1">
      <alignment horizontal="center" vertical="center"/>
    </xf>
    <xf numFmtId="0" fontId="8" fillId="4" borderId="3" xfId="1" applyFont="1" applyFill="1" applyBorder="1" applyAlignment="1" applyProtection="1">
      <alignment horizontal="left" vertical="center" wrapText="1"/>
    </xf>
    <xf numFmtId="0" fontId="8" fillId="4" borderId="4" xfId="1" applyFont="1" applyFill="1" applyBorder="1" applyAlignment="1" applyProtection="1">
      <alignment horizontal="left" vertical="center" wrapText="1"/>
    </xf>
    <xf numFmtId="0" fontId="8" fillId="4" borderId="5" xfId="1" applyFont="1" applyFill="1" applyBorder="1" applyAlignment="1" applyProtection="1">
      <alignment horizontal="left" vertical="center" wrapText="1"/>
    </xf>
    <xf numFmtId="3" fontId="12" fillId="3" borderId="1" xfId="1" applyNumberFormat="1" applyFont="1" applyFill="1" applyBorder="1" applyAlignment="1" applyProtection="1">
      <alignment horizontal="center" vertical="center" wrapText="1"/>
    </xf>
    <xf numFmtId="3" fontId="12" fillId="3" borderId="3" xfId="1" applyNumberFormat="1" applyFont="1" applyFill="1" applyBorder="1" applyAlignment="1" applyProtection="1">
      <alignment horizontal="center" vertical="center" wrapText="1"/>
    </xf>
    <xf numFmtId="3" fontId="12" fillId="3" borderId="4" xfId="1" applyNumberFormat="1" applyFont="1" applyFill="1" applyBorder="1" applyAlignment="1" applyProtection="1">
      <alignment horizontal="center" vertical="center" wrapText="1"/>
    </xf>
    <xf numFmtId="3" fontId="12" fillId="3" borderId="5" xfId="1" applyNumberFormat="1" applyFont="1" applyFill="1" applyBorder="1" applyAlignment="1" applyProtection="1">
      <alignment horizontal="center" vertical="center" wrapText="1"/>
    </xf>
    <xf numFmtId="3" fontId="12" fillId="3" borderId="8" xfId="1" applyNumberFormat="1" applyFont="1" applyFill="1" applyBorder="1" applyAlignment="1" applyProtection="1">
      <alignment horizontal="center" vertical="center" wrapText="1"/>
    </xf>
    <xf numFmtId="3" fontId="12" fillId="3" borderId="0" xfId="1" applyNumberFormat="1" applyFont="1" applyFill="1" applyAlignment="1" applyProtection="1">
      <alignment horizontal="center" vertical="center" wrapText="1"/>
    </xf>
    <xf numFmtId="3" fontId="12" fillId="3" borderId="9" xfId="1" applyNumberFormat="1" applyFont="1" applyFill="1" applyBorder="1" applyAlignment="1" applyProtection="1">
      <alignment horizontal="center" vertical="center" wrapText="1"/>
    </xf>
    <xf numFmtId="3" fontId="12" fillId="3" borderId="7" xfId="1" applyNumberFormat="1" applyFont="1" applyFill="1" applyBorder="1" applyAlignment="1" applyProtection="1">
      <alignment horizontal="center" vertical="center" wrapText="1"/>
    </xf>
    <xf numFmtId="3" fontId="12" fillId="3" borderId="27" xfId="1" applyNumberFormat="1" applyFont="1" applyFill="1" applyBorder="1" applyAlignment="1" applyProtection="1">
      <alignment horizontal="center" vertical="center" wrapText="1"/>
    </xf>
    <xf numFmtId="3" fontId="12" fillId="3" borderId="16" xfId="1" applyNumberFormat="1" applyFont="1" applyFill="1" applyBorder="1" applyAlignment="1" applyProtection="1">
      <alignment horizontal="center" vertical="center" wrapText="1"/>
    </xf>
    <xf numFmtId="3" fontId="12" fillId="3" borderId="6" xfId="1" applyNumberFormat="1" applyFont="1" applyFill="1" applyBorder="1" applyAlignment="1" applyProtection="1">
      <alignment horizontal="center" vertical="center" wrapText="1"/>
    </xf>
    <xf numFmtId="0" fontId="8" fillId="4" borderId="8" xfId="1" applyFont="1" applyFill="1" applyBorder="1" applyAlignment="1" applyProtection="1">
      <alignment horizontal="left" vertical="center"/>
    </xf>
    <xf numFmtId="0" fontId="8" fillId="4" borderId="0" xfId="1" applyFont="1" applyFill="1" applyAlignment="1" applyProtection="1">
      <alignment horizontal="left" vertical="center"/>
    </xf>
    <xf numFmtId="0" fontId="8" fillId="4" borderId="9" xfId="1" applyFont="1" applyFill="1" applyBorder="1" applyAlignment="1" applyProtection="1">
      <alignment horizontal="left" vertical="center"/>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8" fillId="4" borderId="8" xfId="1" applyFont="1" applyFill="1" applyBorder="1" applyAlignment="1" applyProtection="1">
      <alignment horizontal="center" vertical="center"/>
    </xf>
    <xf numFmtId="0" fontId="8" fillId="4" borderId="0" xfId="1" applyFont="1" applyFill="1" applyAlignment="1" applyProtection="1">
      <alignment horizontal="center" vertical="center"/>
    </xf>
    <xf numFmtId="0" fontId="8" fillId="4" borderId="6" xfId="1" applyFont="1" applyFill="1" applyBorder="1" applyAlignment="1" applyProtection="1">
      <alignment horizontal="center" vertical="center"/>
    </xf>
    <xf numFmtId="0" fontId="8" fillId="4" borderId="2" xfId="1" applyFont="1" applyFill="1" applyBorder="1" applyAlignment="1" applyProtection="1">
      <alignment horizontal="center" vertical="center"/>
    </xf>
    <xf numFmtId="0" fontId="15" fillId="2" borderId="30" xfId="0" applyFont="1" applyFill="1" applyBorder="1" applyAlignment="1">
      <alignment horizontal="right" vertical="center" wrapText="1"/>
    </xf>
    <xf numFmtId="0" fontId="15" fillId="2" borderId="31" xfId="0" applyFont="1" applyFill="1" applyBorder="1" applyAlignment="1">
      <alignment horizontal="right" vertical="center" wrapText="1"/>
    </xf>
    <xf numFmtId="0" fontId="10" fillId="2" borderId="30" xfId="0" applyFont="1" applyFill="1" applyBorder="1" applyAlignment="1">
      <alignment horizontal="right" vertical="center" wrapText="1"/>
    </xf>
    <xf numFmtId="0" fontId="10" fillId="2" borderId="31" xfId="0" applyFont="1" applyFill="1" applyBorder="1" applyAlignment="1">
      <alignment horizontal="right" vertical="center" wrapText="1"/>
    </xf>
    <xf numFmtId="0" fontId="5" fillId="0" borderId="8" xfId="0" applyFont="1" applyBorder="1" applyAlignment="1">
      <alignment horizontal="center"/>
    </xf>
    <xf numFmtId="0" fontId="5" fillId="0" borderId="0" xfId="0" applyFont="1" applyAlignment="1">
      <alignment horizontal="center"/>
    </xf>
    <xf numFmtId="0" fontId="5" fillId="0" borderId="9" xfId="0" applyFont="1" applyBorder="1" applyAlignment="1">
      <alignment horizontal="center"/>
    </xf>
    <xf numFmtId="0" fontId="8" fillId="0" borderId="3" xfId="1" applyFont="1" applyBorder="1" applyAlignment="1" applyProtection="1">
      <alignment horizontal="center" vertical="center"/>
    </xf>
    <xf numFmtId="0" fontId="8" fillId="0" borderId="4" xfId="1" applyFont="1" applyBorder="1" applyAlignment="1" applyProtection="1">
      <alignment horizontal="center" vertical="center"/>
    </xf>
    <xf numFmtId="0" fontId="8" fillId="0" borderId="5" xfId="1" applyFont="1" applyBorder="1" applyAlignment="1" applyProtection="1">
      <alignment horizontal="center" vertical="center"/>
    </xf>
    <xf numFmtId="0" fontId="9" fillId="4" borderId="0" xfId="0" applyFont="1" applyFill="1" applyAlignment="1">
      <alignment horizontal="left" vertical="center"/>
    </xf>
    <xf numFmtId="0" fontId="9" fillId="4" borderId="9" xfId="0" applyFont="1" applyFill="1" applyBorder="1" applyAlignment="1">
      <alignment horizontal="left" vertical="center"/>
    </xf>
    <xf numFmtId="0" fontId="5" fillId="4" borderId="2" xfId="0" applyFont="1" applyFill="1" applyBorder="1" applyAlignment="1">
      <alignment horizontal="left" vertical="top" wrapText="1"/>
    </xf>
    <xf numFmtId="0" fontId="5" fillId="4" borderId="32" xfId="0" applyFont="1" applyFill="1" applyBorder="1" applyAlignment="1">
      <alignment horizontal="left" vertical="top" wrapText="1"/>
    </xf>
    <xf numFmtId="0" fontId="5" fillId="0" borderId="3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1" xfId="0" applyFont="1" applyBorder="1" applyAlignment="1">
      <alignment horizontal="center" vertical="center" wrapText="1"/>
    </xf>
    <xf numFmtId="0" fontId="14" fillId="0" borderId="41" xfId="0" applyFont="1" applyBorder="1" applyAlignment="1">
      <alignment horizontal="left" vertical="center"/>
    </xf>
    <xf numFmtId="0" fontId="14" fillId="0" borderId="39" xfId="0" applyFont="1" applyBorder="1" applyAlignment="1">
      <alignment horizontal="left" vertical="center"/>
    </xf>
    <xf numFmtId="0" fontId="14" fillId="0" borderId="33" xfId="0" applyFont="1" applyBorder="1" applyAlignment="1">
      <alignment horizontal="center" vertical="center"/>
    </xf>
    <xf numFmtId="0" fontId="14" fillId="0" borderId="0" xfId="0" applyFont="1" applyAlignment="1">
      <alignment horizontal="center" vertical="center"/>
    </xf>
    <xf numFmtId="0" fontId="14" fillId="0" borderId="34"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4" fillId="0" borderId="35" xfId="0" applyFont="1" applyBorder="1" applyAlignment="1">
      <alignment horizontal="center" vertical="center"/>
    </xf>
    <xf numFmtId="0" fontId="4" fillId="0" borderId="38" xfId="0" applyFont="1" applyBorder="1" applyAlignment="1">
      <alignment horizontal="center" vertical="center"/>
    </xf>
    <xf numFmtId="0" fontId="4" fillId="0" borderId="36" xfId="0" applyFont="1" applyBorder="1" applyAlignment="1">
      <alignment horizontal="center" vertical="center"/>
    </xf>
    <xf numFmtId="0" fontId="5" fillId="0" borderId="10" xfId="0" applyFont="1" applyBorder="1" applyAlignment="1">
      <alignment horizontal="left" vertical="center"/>
    </xf>
    <xf numFmtId="0" fontId="5" fillId="0" borderId="1" xfId="0" applyFont="1" applyBorder="1" applyAlignment="1">
      <alignment horizontal="left" vertical="center"/>
    </xf>
    <xf numFmtId="1" fontId="5" fillId="0" borderId="12" xfId="0" applyNumberFormat="1" applyFont="1" applyBorder="1" applyAlignment="1">
      <alignment horizontal="left" vertical="center"/>
    </xf>
    <xf numFmtId="0" fontId="5" fillId="0" borderId="13" xfId="0" applyFont="1" applyBorder="1" applyAlignment="1">
      <alignment horizontal="left" vertical="center"/>
    </xf>
    <xf numFmtId="1" fontId="5" fillId="0" borderId="10" xfId="0" applyNumberFormat="1" applyFont="1" applyBorder="1" applyAlignment="1">
      <alignment horizontal="left" vertical="center"/>
    </xf>
    <xf numFmtId="0" fontId="5" fillId="0" borderId="28" xfId="0" applyFont="1" applyBorder="1" applyAlignment="1">
      <alignment horizontal="left" vertical="center"/>
    </xf>
    <xf numFmtId="0" fontId="5" fillId="0" borderId="7"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14" fillId="0" borderId="35" xfId="0" applyFont="1" applyBorder="1" applyAlignment="1">
      <alignment horizontal="center" vertical="center"/>
    </xf>
    <xf numFmtId="0" fontId="14" fillId="0" borderId="38" xfId="0" applyFont="1" applyBorder="1" applyAlignment="1">
      <alignment horizontal="center" vertical="center"/>
    </xf>
    <xf numFmtId="0" fontId="14" fillId="0" borderId="36"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3" fontId="5" fillId="0" borderId="1" xfId="0" applyNumberFormat="1" applyFont="1" applyBorder="1" applyAlignment="1">
      <alignment horizontal="left" vertical="center"/>
    </xf>
    <xf numFmtId="0" fontId="5" fillId="0" borderId="10" xfId="0" applyFont="1" applyBorder="1" applyAlignment="1">
      <alignment horizontal="center" vertical="center"/>
    </xf>
    <xf numFmtId="3" fontId="5" fillId="0" borderId="16" xfId="0" applyNumberFormat="1"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3" fontId="5" fillId="0" borderId="27" xfId="0" applyNumberFormat="1" applyFont="1" applyBorder="1" applyAlignment="1">
      <alignment horizontal="left" vertical="center"/>
    </xf>
    <xf numFmtId="0" fontId="5" fillId="0" borderId="29" xfId="0" applyFont="1" applyBorder="1" applyAlignment="1">
      <alignment horizontal="center" vertical="center"/>
    </xf>
    <xf numFmtId="0" fontId="5" fillId="0" borderId="28" xfId="0" applyFont="1" applyBorder="1" applyAlignment="1">
      <alignment horizontal="center" vertical="center"/>
    </xf>
  </cellXfs>
  <cellStyles count="6">
    <cellStyle name="Prozent" xfId="4" builtinId="5"/>
    <cellStyle name="Standard" xfId="0" builtinId="0"/>
    <cellStyle name="Standard 2" xfId="2" xr:uid="{00000000-0005-0000-0000-000002000000}"/>
    <cellStyle name="Standard 2 2" xfId="3" xr:uid="{00000000-0005-0000-0000-000003000000}"/>
    <cellStyle name="Standard 2 2 2 2 2" xfId="5" xr:uid="{00000000-0005-0000-0000-000004000000}"/>
    <cellStyle name="Standard_Tabelle1" xfId="1" xr:uid="{00000000-0005-0000-0000-000005000000}"/>
  </cellStyles>
  <dxfs count="633">
    <dxf>
      <font>
        <color rgb="FFFF0000"/>
      </font>
      <fill>
        <patternFill patternType="mediumGray">
          <bgColor theme="0" tint="-0.24994659260841701"/>
        </patternFill>
      </fill>
    </dxf>
    <dxf>
      <fill>
        <patternFill patternType="mediumGray">
          <bgColor theme="0" tint="-0.24994659260841701"/>
        </patternFill>
      </fill>
    </dxf>
    <dxf>
      <font>
        <color rgb="FFFF0000"/>
      </font>
      <fill>
        <patternFill patternType="mediumGray">
          <bgColor theme="0" tint="-0.24994659260841701"/>
        </patternFill>
      </fill>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ill>
        <patternFill patternType="mediumGray">
          <bgColor theme="0" tint="-0.24994659260841701"/>
        </patternFill>
      </fill>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ill>
        <patternFill patternType="mediumGray">
          <bgColor theme="0" tint="-0.24994659260841701"/>
        </patternFill>
      </fill>
    </dxf>
    <dxf>
      <font>
        <color rgb="FFFF0000"/>
      </font>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ill>
        <patternFill patternType="mediumGray">
          <bgColor theme="0" tint="-0.24994659260841701"/>
        </patternFill>
      </fill>
    </dxf>
    <dxf>
      <font>
        <color rgb="FFFF0000"/>
      </font>
    </dxf>
    <dxf>
      <fill>
        <patternFill patternType="mediumGray">
          <bgColor theme="0" tint="-0.24994659260841701"/>
        </patternFill>
      </fill>
    </dxf>
    <dxf>
      <font>
        <color rgb="FFFF0000"/>
      </font>
      <fill>
        <patternFill patternType="mediumGray">
          <bgColor theme="0" tint="-0.24994659260841701"/>
        </patternFill>
      </fill>
    </dxf>
    <dxf>
      <fill>
        <patternFill patternType="mediumGray">
          <bgColor theme="0" tint="-0.24994659260841701"/>
        </patternFill>
      </fill>
    </dxf>
    <dxf>
      <font>
        <color rgb="FFFF0000"/>
      </font>
      <fill>
        <patternFill patternType="mediumGray">
          <bgColor theme="0" tint="-0.24994659260841701"/>
        </patternFill>
      </fill>
    </dxf>
    <dxf>
      <font>
        <color rgb="FFFF0000"/>
      </font>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dxf>
    <dxf>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ill>
        <patternFill patternType="mediumGray">
          <bgColor theme="0" tint="-0.24994659260841701"/>
        </patternFill>
      </fill>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dxf>
    <dxf>
      <fill>
        <patternFill patternType="mediumGray">
          <bgColor theme="0" tint="-0.24994659260841701"/>
        </patternFill>
      </fill>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dxf>
    <dxf>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dxf>
    <dxf>
      <fill>
        <patternFill patternType="mediumGray">
          <bgColor theme="0" tint="-0.24994659260841701"/>
        </patternFill>
      </fill>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ill>
        <patternFill patternType="mediumGray">
          <bgColor theme="0" tint="-0.24994659260841701"/>
        </patternFill>
      </fill>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ill>
        <patternFill patternType="mediumGray">
          <bgColor theme="0" tint="-0.24994659260841701"/>
        </patternFill>
      </fill>
    </dxf>
    <dxf>
      <font>
        <color rgb="FFFF0000"/>
      </font>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ill>
        <patternFill>
          <bgColor rgb="FFFF0000"/>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bgColor theme="0"/>
        </patternFill>
      </fill>
      <border>
        <left style="thin">
          <color auto="1"/>
        </left>
        <right style="thin">
          <color auto="1"/>
        </right>
        <top style="thin">
          <color auto="1"/>
        </top>
        <bottom style="thin">
          <color auto="1"/>
        </bottom>
        <vertical/>
        <horizontal/>
      </border>
    </dxf>
    <dxf>
      <font>
        <color theme="1"/>
      </font>
      <fill>
        <patternFill>
          <bgColor theme="0"/>
        </patternFill>
      </fill>
      <border>
        <left style="thin">
          <color auto="1"/>
        </left>
        <right style="thin">
          <color auto="1"/>
        </right>
        <top style="thin">
          <color auto="1"/>
        </top>
        <bottom style="thin">
          <color auto="1"/>
        </bottom>
        <vertical/>
        <horizontal/>
      </border>
    </dxf>
    <dxf>
      <font>
        <color rgb="FFFF0000"/>
      </font>
      <fill>
        <patternFill>
          <bgColor theme="4" tint="-0.24994659260841701"/>
        </patternFill>
      </fill>
      <border>
        <right style="thin">
          <color auto="1"/>
        </right>
        <top style="thin">
          <color auto="1"/>
        </top>
        <bottom style="thin">
          <color auto="1"/>
        </bottom>
        <vertical/>
        <horizontal/>
      </border>
    </dxf>
    <dxf>
      <border>
        <right style="thin">
          <color auto="1"/>
        </right>
        <top style="thin">
          <color auto="1"/>
        </top>
        <bottom style="thin">
          <color auto="1"/>
        </bottom>
        <vertical/>
        <horizontal/>
      </border>
    </dxf>
    <dxf>
      <font>
        <color rgb="FFFF0000"/>
      </font>
      <fill>
        <patternFill>
          <bgColor theme="4" tint="-0.24994659260841701"/>
        </patternFill>
      </fill>
      <border>
        <right style="thin">
          <color auto="1"/>
        </right>
        <top style="thin">
          <color auto="1"/>
        </top>
        <bottom style="thin">
          <color auto="1"/>
        </bottom>
        <vertical/>
        <horizontal/>
      </border>
    </dxf>
    <dxf>
      <font>
        <color rgb="FFFF0000"/>
      </font>
      <fill>
        <patternFill>
          <bgColor theme="4" tint="-0.24994659260841701"/>
        </patternFill>
      </fill>
      <border>
        <top style="thin">
          <color auto="1"/>
        </top>
        <bottom style="thin">
          <color auto="1"/>
        </bottom>
        <vertical/>
        <horizontal/>
      </border>
    </dxf>
    <dxf>
      <border>
        <top style="thin">
          <color auto="1"/>
        </top>
        <bottom style="thin">
          <color auto="1"/>
        </bottom>
        <vertical/>
        <horizontal/>
      </border>
    </dxf>
    <dxf>
      <font>
        <color rgb="FFFF0000"/>
      </font>
      <fill>
        <patternFill>
          <bgColor theme="4" tint="-0.24994659260841701"/>
        </patternFill>
      </fill>
      <border>
        <top style="thin">
          <color auto="1"/>
        </top>
        <bottom style="thin">
          <color auto="1"/>
        </bottom>
        <vertical/>
        <horizontal/>
      </border>
    </dxf>
    <dxf>
      <fill>
        <patternFill patternType="mediumGray">
          <bgColor theme="0" tint="-0.24994659260841701"/>
        </patternFill>
      </fill>
    </dxf>
    <dxf>
      <fill>
        <patternFill patternType="mediumGray">
          <bgColor theme="0" tint="-0.24994659260841701"/>
        </patternFill>
      </fill>
    </dxf>
    <dxf>
      <font>
        <color theme="0"/>
      </font>
      <fill>
        <patternFill>
          <bgColor theme="4" tint="-0.24994659260841701"/>
        </patternFill>
      </fill>
      <border>
        <top style="thin">
          <color auto="1"/>
        </top>
        <bottom style="thin">
          <color auto="1"/>
        </bottom>
        <vertical/>
        <horizontal/>
      </border>
    </dxf>
    <dxf>
      <border>
        <left/>
        <top style="thin">
          <color auto="1"/>
        </top>
        <bottom style="thin">
          <color auto="1"/>
        </bottom>
        <vertical/>
        <horizontal/>
      </border>
    </dxf>
    <dxf>
      <font>
        <color theme="0"/>
      </font>
      <fill>
        <patternFill>
          <bgColor theme="4" tint="-0.24994659260841701"/>
        </patternFill>
      </fill>
      <border>
        <top style="thin">
          <color auto="1"/>
        </top>
        <bottom style="thin">
          <color auto="1"/>
        </bottom>
        <vertical/>
        <horizontal/>
      </border>
    </dxf>
    <dxf>
      <font>
        <color theme="1"/>
      </font>
      <fill>
        <patternFill>
          <bgColor theme="0"/>
        </patternFill>
      </fill>
      <border>
        <left style="thin">
          <color auto="1"/>
        </left>
        <top style="thin">
          <color auto="1"/>
        </top>
        <bottom style="thin">
          <color auto="1"/>
        </bottom>
        <vertical/>
        <horizontal/>
      </border>
    </dxf>
    <dxf>
      <font>
        <color theme="0"/>
      </font>
      <fill>
        <patternFill>
          <bgColor theme="4" tint="-0.24994659260841701"/>
        </patternFill>
      </fill>
      <border>
        <left style="thin">
          <color auto="1"/>
        </left>
        <right/>
        <top style="thin">
          <color auto="1"/>
        </top>
        <bottom style="thin">
          <color auto="1"/>
        </bottom>
        <vertical/>
        <horizontal/>
      </border>
    </dxf>
  </dxfs>
  <tableStyles count="0" defaultTableStyle="TableStyleMedium9" defaultPivotStyle="PivotStyleLight16"/>
  <colors>
    <mruColors>
      <color rgb="FF3366FF"/>
      <color rgb="FF333399"/>
      <color rgb="FF3333FF"/>
      <color rgb="FF0000FF"/>
      <color rgb="FF0066FF"/>
      <color rgb="FF1F4978"/>
      <color rgb="FFBFBFB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outlinePr summaryBelow="0" summaryRight="0"/>
    <pageSetUpPr fitToPage="1"/>
  </sheetPr>
  <dimension ref="A1:P173"/>
  <sheetViews>
    <sheetView showGridLines="0" tabSelected="1" view="pageBreakPreview" topLeftCell="A131" zoomScale="110" zoomScaleNormal="100" zoomScaleSheetLayoutView="110" zoomScalePageLayoutView="85" workbookViewId="0">
      <selection activeCell="F63" sqref="F63"/>
    </sheetView>
  </sheetViews>
  <sheetFormatPr baseColWidth="10" defaultColWidth="11" defaultRowHeight="11.25"/>
  <cols>
    <col min="1" max="1" width="2.25" style="2" customWidth="1"/>
    <col min="2" max="2" width="2.5" style="2" customWidth="1"/>
    <col min="3" max="3" width="0.625" style="2" customWidth="1"/>
    <col min="4" max="4" width="2.75" style="2" customWidth="1"/>
    <col min="5" max="5" width="3.375" style="2" bestFit="1" customWidth="1"/>
    <col min="6" max="6" width="62.5" style="3" customWidth="1"/>
    <col min="7" max="7" width="5" style="4" customWidth="1"/>
    <col min="8" max="8" width="3.125" style="5" bestFit="1" customWidth="1"/>
    <col min="9" max="9" width="6.375" style="5" bestFit="1" customWidth="1"/>
    <col min="10" max="10" width="6.375" style="6" bestFit="1" customWidth="1"/>
    <col min="11" max="11" width="8.75" style="7" bestFit="1" customWidth="1"/>
    <col min="12" max="12" width="7.125" style="4" hidden="1" customWidth="1"/>
    <col min="13" max="13" width="22.75" style="6" customWidth="1"/>
    <col min="14" max="14" width="23.5" style="6" customWidth="1"/>
    <col min="15" max="15" width="23" style="6" customWidth="1"/>
    <col min="16" max="16" width="18.75" style="5" customWidth="1"/>
    <col min="17" max="18" width="11" style="2"/>
    <col min="19" max="19" width="11" style="2" customWidth="1"/>
    <col min="20" max="16384" width="11" style="2"/>
  </cols>
  <sheetData>
    <row r="1" spans="1:16" s="1" customFormat="1" ht="37.5" customHeight="1">
      <c r="A1" s="90" t="s">
        <v>220</v>
      </c>
      <c r="B1" s="91"/>
      <c r="C1" s="91"/>
      <c r="D1" s="91"/>
      <c r="E1" s="91"/>
      <c r="F1" s="91"/>
      <c r="G1" s="91"/>
      <c r="H1" s="91"/>
      <c r="I1" s="91"/>
      <c r="J1" s="91"/>
      <c r="K1" s="91"/>
      <c r="L1" s="91"/>
      <c r="M1" s="91"/>
      <c r="N1" s="91"/>
      <c r="O1" s="91"/>
      <c r="P1" s="92"/>
    </row>
    <row r="2" spans="1:16" customFormat="1" ht="18.95" customHeight="1">
      <c r="A2" s="104" t="s">
        <v>0</v>
      </c>
      <c r="B2" s="105"/>
      <c r="C2" s="105"/>
      <c r="D2" s="105"/>
      <c r="E2" s="105"/>
      <c r="F2" s="105"/>
      <c r="G2" s="105"/>
      <c r="H2" s="105"/>
      <c r="I2" s="105"/>
      <c r="J2" s="105"/>
      <c r="K2" s="105"/>
      <c r="L2" s="105"/>
      <c r="M2" s="105"/>
      <c r="N2" s="105"/>
      <c r="O2" s="105"/>
      <c r="P2" s="106"/>
    </row>
    <row r="3" spans="1:16" customFormat="1" ht="18" customHeight="1">
      <c r="A3" s="110"/>
      <c r="B3" s="111"/>
      <c r="C3" s="111"/>
      <c r="D3" s="111"/>
      <c r="E3" s="124" t="s">
        <v>1</v>
      </c>
      <c r="F3" s="124"/>
      <c r="G3" s="124"/>
      <c r="H3" s="124"/>
      <c r="I3" s="124"/>
      <c r="J3" s="124"/>
      <c r="K3" s="124"/>
      <c r="L3" s="124"/>
      <c r="M3" s="124"/>
      <c r="N3" s="124"/>
      <c r="O3" s="124"/>
      <c r="P3" s="125"/>
    </row>
    <row r="4" spans="1:16" s="1" customFormat="1" ht="37.5" customHeight="1">
      <c r="A4" s="112"/>
      <c r="B4" s="113"/>
      <c r="C4" s="113"/>
      <c r="D4" s="113"/>
      <c r="E4" s="126" t="s">
        <v>2</v>
      </c>
      <c r="F4" s="126"/>
      <c r="G4" s="126"/>
      <c r="H4" s="126"/>
      <c r="I4" s="126"/>
      <c r="J4" s="126"/>
      <c r="K4" s="126"/>
      <c r="L4" s="126"/>
      <c r="M4" s="126"/>
      <c r="N4" s="126"/>
      <c r="O4" s="126"/>
      <c r="P4" s="127"/>
    </row>
    <row r="5" spans="1:16" s="1" customFormat="1" ht="18">
      <c r="A5" s="121"/>
      <c r="B5" s="122"/>
      <c r="C5" s="122"/>
      <c r="D5" s="122"/>
      <c r="E5" s="122"/>
      <c r="F5" s="122"/>
      <c r="G5" s="122"/>
      <c r="H5" s="122"/>
      <c r="I5" s="122"/>
      <c r="J5" s="122"/>
      <c r="K5" s="122"/>
      <c r="L5" s="122"/>
      <c r="M5" s="122"/>
      <c r="N5" s="122"/>
      <c r="O5" s="122"/>
      <c r="P5" s="123"/>
    </row>
    <row r="6" spans="1:16" ht="15.2" customHeight="1">
      <c r="A6" s="107"/>
      <c r="B6" s="108"/>
      <c r="C6" s="108"/>
      <c r="D6" s="108"/>
      <c r="E6" s="109"/>
      <c r="F6" s="53" t="s">
        <v>3</v>
      </c>
      <c r="G6" s="46">
        <v>0</v>
      </c>
      <c r="H6" s="107"/>
      <c r="I6" s="108"/>
      <c r="J6" s="108"/>
      <c r="K6" s="108"/>
      <c r="L6" s="109"/>
      <c r="M6" s="116" t="s">
        <v>4</v>
      </c>
      <c r="N6" s="117"/>
      <c r="O6" s="8" t="str">
        <f>IF(COUNTIFS($A$13:$A$773,"K",$E$13:$E$773,"A",$K$13:$K$773,"Ja")=COUNTIFS($A$13:$A$773,"K",$E$13:$E$773,"A"),"Ja","Nein")</f>
        <v>Nein</v>
      </c>
      <c r="P6" s="45"/>
    </row>
    <row r="7" spans="1:16" ht="14.25" customHeight="1">
      <c r="A7" s="107"/>
      <c r="B7" s="108"/>
      <c r="C7" s="108"/>
      <c r="D7" s="108"/>
      <c r="E7" s="109"/>
      <c r="F7" s="53" t="s">
        <v>5</v>
      </c>
      <c r="G7" s="9">
        <f>SUMIFS($G$13:$G$773,$A$13:$A$773,"=KG")</f>
        <v>2150</v>
      </c>
      <c r="H7" s="107"/>
      <c r="I7" s="108"/>
      <c r="J7" s="108"/>
      <c r="K7" s="108"/>
      <c r="L7" s="109"/>
      <c r="M7" s="116" t="s">
        <v>6</v>
      </c>
      <c r="N7" s="117"/>
      <c r="O7" s="8" t="str">
        <f>IF($G$6="","Keine MP definiert",IF($G$6=0,"Keine MP notwendig",IF($G$7=0,"Keine GP definiert",IF(SUMIFS($J$13:$J$773,$A$13:$A$773,"=KG")&gt;=SUMIFS($G$13:$G$773,$A$13:$A$773,"=KG")*10*$G$6,"Ja","Nein"))))</f>
        <v>Keine MP notwendig</v>
      </c>
      <c r="P7" s="45"/>
    </row>
    <row r="8" spans="1:16">
      <c r="A8" s="118"/>
      <c r="B8" s="119"/>
      <c r="C8" s="119"/>
      <c r="D8" s="119"/>
      <c r="E8" s="119"/>
      <c r="F8" s="119"/>
      <c r="G8" s="119"/>
      <c r="H8" s="119"/>
      <c r="I8" s="119"/>
      <c r="J8" s="119"/>
      <c r="K8" s="119"/>
      <c r="L8" s="119"/>
      <c r="M8" s="119"/>
      <c r="N8" s="119"/>
      <c r="O8" s="119"/>
      <c r="P8" s="120"/>
    </row>
    <row r="9" spans="1:16" ht="15.2" customHeight="1">
      <c r="A9" s="107"/>
      <c r="B9" s="108"/>
      <c r="C9" s="108"/>
      <c r="D9" s="108"/>
      <c r="E9" s="108"/>
      <c r="F9" s="108"/>
      <c r="G9" s="108"/>
      <c r="H9" s="108"/>
      <c r="I9" s="108"/>
      <c r="J9" s="108"/>
      <c r="K9" s="108"/>
      <c r="L9" s="109"/>
      <c r="M9" s="114" t="s">
        <v>7</v>
      </c>
      <c r="N9" s="115"/>
      <c r="O9" s="28">
        <f ca="1">CONCATENATE(SUMIFS($J$13:$J$773,$A$13:$A$773,"=KG")," von ",SUMIFS($G$13:$G$773,$A$13:$A$773,"=KG")*10)</f>
        <v>0</v>
      </c>
      <c r="P9" s="45"/>
    </row>
    <row r="10" spans="1:16" s="1" customFormat="1" ht="18">
      <c r="A10" s="87"/>
      <c r="B10" s="88"/>
      <c r="C10" s="88"/>
      <c r="D10" s="88"/>
      <c r="E10" s="88"/>
      <c r="F10" s="88"/>
      <c r="G10" s="88"/>
      <c r="H10" s="88"/>
      <c r="I10" s="88"/>
      <c r="J10" s="88"/>
      <c r="K10" s="88"/>
      <c r="L10" s="88"/>
      <c r="M10" s="88"/>
      <c r="N10" s="88"/>
      <c r="O10" s="88"/>
      <c r="P10" s="89"/>
    </row>
    <row r="11" spans="1:16" ht="18.95" customHeight="1">
      <c r="A11" s="94" t="s">
        <v>8</v>
      </c>
      <c r="B11" s="95"/>
      <c r="C11" s="95"/>
      <c r="D11" s="96"/>
      <c r="E11" s="100" t="s">
        <v>9</v>
      </c>
      <c r="F11" s="94" t="s">
        <v>10</v>
      </c>
      <c r="G11" s="100" t="s">
        <v>11</v>
      </c>
      <c r="H11" s="101" t="s">
        <v>12</v>
      </c>
      <c r="I11" s="93" t="s">
        <v>13</v>
      </c>
      <c r="J11" s="93"/>
      <c r="K11" s="50" t="s">
        <v>14</v>
      </c>
      <c r="L11" s="100" t="s">
        <v>15</v>
      </c>
      <c r="M11" s="100" t="s">
        <v>16</v>
      </c>
      <c r="N11" s="100"/>
      <c r="O11" s="100"/>
      <c r="P11" s="100" t="s">
        <v>17</v>
      </c>
    </row>
    <row r="12" spans="1:16" ht="18.95" customHeight="1">
      <c r="A12" s="97"/>
      <c r="B12" s="98"/>
      <c r="C12" s="98"/>
      <c r="D12" s="99"/>
      <c r="E12" s="101"/>
      <c r="F12" s="103"/>
      <c r="G12" s="101"/>
      <c r="H12" s="102"/>
      <c r="I12" s="52" t="s">
        <v>18</v>
      </c>
      <c r="J12" s="23" t="s">
        <v>19</v>
      </c>
      <c r="K12" s="51" t="s">
        <v>20</v>
      </c>
      <c r="L12" s="101"/>
      <c r="M12" s="51" t="s">
        <v>21</v>
      </c>
      <c r="N12" s="51" t="s">
        <v>22</v>
      </c>
      <c r="O12" s="51" t="s">
        <v>23</v>
      </c>
      <c r="P12" s="101"/>
    </row>
    <row r="13" spans="1:16" ht="11.45" customHeight="1">
      <c r="A13" s="47" t="s">
        <v>24</v>
      </c>
      <c r="B13" s="29">
        <f t="shared" ref="B13:B31" si="0">IF($A13&lt;&gt;"KG",$B12,$B12+1)</f>
        <v>1</v>
      </c>
      <c r="C13" s="31" t="str">
        <f>IF(AND($A13="K",$B13&lt;&gt;""),".","")</f>
        <v/>
      </c>
      <c r="D13" s="30" t="str">
        <f t="shared" ref="D13:D48" si="1">IF(A13&lt;&gt;"KG",IF(A12&lt;&gt;"KG",D12+1,1),"")</f>
        <v/>
      </c>
      <c r="E13" s="47"/>
      <c r="F13" s="48" t="s">
        <v>25</v>
      </c>
      <c r="G13" s="24">
        <f>IF($A13="KG",SUMIFS($G14:$G$773,$B14:$B$773,"="&amp;$B13),"")</f>
        <v>200</v>
      </c>
      <c r="H13" s="25"/>
      <c r="I13" s="25">
        <f t="shared" ref="I13:I99" si="2">IF(OR($G13=0,$G13="",$G13="-"),"",$G13*10)</f>
        <v>2000</v>
      </c>
      <c r="J13" s="26">
        <f>IF(OR($G13=0,$G13="",$G13="-"),"",IF($E13="B",$G13*$H13,IF($A13="KG",SUMIFS($J14:$J23,$B14:$B23,"="&amp;$B13),"")))</f>
        <v>0</v>
      </c>
      <c r="K13" s="25"/>
      <c r="L13" s="27"/>
      <c r="M13" s="27" t="str">
        <f>IF(AND($E13&lt;&gt;"A",$E13&lt;&gt;"B"),"",IF($E13="A","",IF($E13="B",IF($L13=1,"Die Ausführungen geben keinen oder nur ungenügenden Aufschluss über den Sachverhalt.",IF($L13=2,"Die angegebenen Werte sind im Vergleich zu den anderen Angeboten im unteren Drittel der Vergleichswerte angesiedelt.",IF($L13=3,"Die Ausführungen geben keinen oder nur ungenügenden Aufschluss über den Sachverhalt bzw. schließen viele geforderte Bestandteile aus.",IF($L13=4,"0 Pkt: Nein","")))))))</f>
        <v/>
      </c>
      <c r="N13" s="27" t="str">
        <f>IF(AND($E13&lt;&gt;"A",$E13&lt;&gt;"B"),"",IF($E13="A","Anforderung erfüllt?",IF($E13="B",IF($L13=1,"Die Ausführungen geben größtenteils Aufschluss über den Sachverhalt.",IF($L13=2,"Die angegebenen Werte sind im Vergleich zu den anderen Angeboten im mittleren Drittel der Vergleichswerte angesiedelt.",IF($L13=3,"Die Ausführungen geben größtenteils Aufschluss über den Sachverhalt bzw. schließen nur  wenige geforderte Bestandteile aus.",IF($L13=4,"-","")))))))</f>
        <v/>
      </c>
      <c r="O13" s="27" t="str">
        <f>IF(AND($E13&lt;&gt;"A",$E13&lt;&gt;"B"),"",IF($E13="A","",IF($E13="B",IF($L13=1,"Die Ausführungen geben vollumfänglich Aufschluss über den Sachverhalt.",IF($L13=2,"Die angegebenen Werte sind im Vergleich zu den anderen Angeboten im oberen Drittel der Vergleichswerte angesiedelt.",IF($L13=3,"Die Ausführungen geben vollumfänglich Aufschluss über den Sachverhalt bzw. schließen keine oder nur sehr wenige geforderte Bestandteile aus.",IF($L13=4,"10 Pkt: Ja","")))))))</f>
        <v/>
      </c>
      <c r="P13" s="36"/>
    </row>
    <row r="14" spans="1:16" s="55" customFormat="1" ht="202.5">
      <c r="A14" s="25" t="s">
        <v>26</v>
      </c>
      <c r="B14" s="29">
        <f t="shared" si="0"/>
        <v>1</v>
      </c>
      <c r="C14" s="31" t="str">
        <f t="shared" ref="C14:C132" si="3">IF(AND($A14="K",$B14&lt;&gt;""),".","")</f>
        <v>.</v>
      </c>
      <c r="D14" s="30">
        <f t="shared" si="1"/>
        <v>1</v>
      </c>
      <c r="E14" s="25" t="s">
        <v>27</v>
      </c>
      <c r="F14" s="56" t="s">
        <v>28</v>
      </c>
      <c r="G14" s="27">
        <v>200</v>
      </c>
      <c r="H14" s="25"/>
      <c r="I14" s="25">
        <f t="shared" si="2"/>
        <v>2000</v>
      </c>
      <c r="J14" s="26">
        <f t="shared" ref="J14:J77" si="4">IF(OR($G14=0,$G14="",$G14="-"),"",IF($E14="B",$G14*$H14,IF($A14="KG",SUMIFS($J15:$J752,$B15:$B752,"="&amp;$B14),"")))</f>
        <v>0</v>
      </c>
      <c r="K14" s="25"/>
      <c r="L14" s="27"/>
      <c r="M14" s="49" t="s">
        <v>29</v>
      </c>
      <c r="N14" s="49" t="s">
        <v>30</v>
      </c>
      <c r="O14" s="49" t="s">
        <v>31</v>
      </c>
      <c r="P14" s="54"/>
    </row>
    <row r="15" spans="1:16" ht="33.75">
      <c r="A15" s="47" t="s">
        <v>26</v>
      </c>
      <c r="B15" s="29">
        <f t="shared" si="0"/>
        <v>1</v>
      </c>
      <c r="C15" s="31" t="str">
        <f t="shared" si="3"/>
        <v>.</v>
      </c>
      <c r="D15" s="30">
        <f t="shared" si="1"/>
        <v>2</v>
      </c>
      <c r="E15" s="47" t="s">
        <v>32</v>
      </c>
      <c r="F15" s="48" t="s">
        <v>33</v>
      </c>
      <c r="G15" s="24" t="str">
        <f>IF($A15="KG",SUMIFS($G16:$G$774,$B16:$B$774,"="&amp;$B15),"")</f>
        <v/>
      </c>
      <c r="H15" s="25"/>
      <c r="I15" s="25" t="str">
        <f t="shared" si="2"/>
        <v/>
      </c>
      <c r="J15" s="26" t="str">
        <f t="shared" si="4"/>
        <v/>
      </c>
      <c r="K15" s="25"/>
      <c r="L15" s="27"/>
      <c r="M15" s="27" t="str">
        <f t="shared" ref="M15:M20" si="5">IF(AND($E15&lt;&gt;"A",$E15&lt;&gt;"B"),"",IF($E15="A","",IF($E15="B",IF($L15=1,"Die Darstellung der geforderten Bestandteile geben keinen oder nur ungenügenden Aufschluss über die Projektorganisation. Die inhaltliche Darstellung lässt nicht erkennen, dass den Projektanforderungen damit genüge getan ist.",IF($L15=2,"Die angegebenen Werte sind im Vergleich zu den anderen Angeboten im unteren Drittel der Vergleichswerte angesiedelt.",IF($L15=3,"Die Ausführungen geben keinen oder nur ungenügenden Aufschluss über den Sachverhalt bzw. schließen viele geforderte Bestandteile aus.",IF($L15=4,"0 Pkt: Nein","")))))))</f>
        <v/>
      </c>
      <c r="N15" s="27" t="str">
        <f t="shared" ref="N15:N20" si="6">IF(AND($E15&lt;&gt;"A",$E15&lt;&gt;"B"),"",IF($E15="A","Anforderung erfüllt?",IF($E15="B",IF($L15=1,"Die Darstellung der geforderten Bestandteile geben teilweise bis ausreichenden Aufschluss über die Projektorganisation. Die inhaltliche Darstellung lässt nur teilweise erkennen, dass den Projektanforderungen damit genüge getan ist.",IF($L15=2,"Die angegebenen Werte sind im Vergleich zu den anderen Angeboten im mittleren Drittel der Vergleichswerte angesiedelt.",IF($L15=3,"Die Ausführungen geben größtenteils Aufschluss über den Sachverhalt bzw. schließen nur  wenige geforderte Bestandteile aus.",IF($L15=4,"-","")))))))</f>
        <v>Anforderung erfüllt?</v>
      </c>
      <c r="O15" s="27" t="str">
        <f t="shared" ref="O15:O20" si="7">IF(AND($E15&lt;&gt;"A",$E15&lt;&gt;"B"),"",IF($E15="A","",IF($E15="B",IF($L15=1,"Die Darstellung der geforderten Bestandteile größtenteils bis vollumfänglich Aufschluss über die Projektorganisation. Die inhaltliche Darstellung lässt erkennen, dass den Projektanforderungen damit größtenteils bis vollumfänglich genüge getan ist.",IF($L15=2,"Die angegebenen Werte sind im Vergleich zu den anderen Angeboten im oberen Drittel der Vergleichswerte angesiedelt.",IF($L15=3,"Die Ausführungen geben vollumfänglich Aufschluss über den Sachverhalt bzw. schließen keine oder nur sehr wenige geforderte Bestandteile aus.",IF($L15=4,"10 Pkt: Ja","")))))))</f>
        <v/>
      </c>
      <c r="P15" s="36"/>
    </row>
    <row r="16" spans="1:16" ht="67.5">
      <c r="A16" s="47" t="s">
        <v>26</v>
      </c>
      <c r="B16" s="29">
        <f t="shared" si="0"/>
        <v>1</v>
      </c>
      <c r="C16" s="31" t="str">
        <f t="shared" si="3"/>
        <v>.</v>
      </c>
      <c r="D16" s="30">
        <f t="shared" si="1"/>
        <v>3</v>
      </c>
      <c r="E16" s="47" t="s">
        <v>32</v>
      </c>
      <c r="F16" s="48" t="s">
        <v>34</v>
      </c>
      <c r="G16" s="24" t="str">
        <f>IF($A16="KG",SUMIFS($G20:$G$774,$B20:$B$774,"="&amp;$B16),"")</f>
        <v/>
      </c>
      <c r="H16" s="25"/>
      <c r="I16" s="25" t="str">
        <f t="shared" si="2"/>
        <v/>
      </c>
      <c r="J16" s="26" t="str">
        <f t="shared" si="4"/>
        <v/>
      </c>
      <c r="K16" s="25"/>
      <c r="L16" s="27"/>
      <c r="M16" s="27" t="str">
        <f t="shared" si="5"/>
        <v/>
      </c>
      <c r="N16" s="27" t="str">
        <f t="shared" si="6"/>
        <v>Anforderung erfüllt?</v>
      </c>
      <c r="O16" s="27" t="str">
        <f t="shared" si="7"/>
        <v/>
      </c>
      <c r="P16" s="36"/>
    </row>
    <row r="17" spans="1:16" ht="33.75">
      <c r="A17" s="47" t="s">
        <v>26</v>
      </c>
      <c r="B17" s="29">
        <f t="shared" si="0"/>
        <v>1</v>
      </c>
      <c r="C17" s="31" t="str">
        <f t="shared" si="3"/>
        <v>.</v>
      </c>
      <c r="D17" s="30">
        <f t="shared" ref="D17:D23" si="8">IF(A17&lt;&gt;"KG",IF(A16&lt;&gt;"KG",D16+1,1),"")</f>
        <v>4</v>
      </c>
      <c r="E17" s="47" t="s">
        <v>32</v>
      </c>
      <c r="F17" s="48" t="s">
        <v>35</v>
      </c>
      <c r="G17" s="24" t="str">
        <f>IF($A17="KG",SUMIFS($G18:$G$774,$B18:$B$774,"="&amp;$B17),"")</f>
        <v/>
      </c>
      <c r="H17" s="25"/>
      <c r="I17" s="25" t="str">
        <f t="shared" si="2"/>
        <v/>
      </c>
      <c r="J17" s="26" t="str">
        <f t="shared" si="4"/>
        <v/>
      </c>
      <c r="K17" s="25"/>
      <c r="L17" s="27"/>
      <c r="M17" s="27" t="str">
        <f t="shared" si="5"/>
        <v/>
      </c>
      <c r="N17" s="27" t="str">
        <f t="shared" si="6"/>
        <v>Anforderung erfüllt?</v>
      </c>
      <c r="O17" s="27" t="str">
        <f t="shared" si="7"/>
        <v/>
      </c>
      <c r="P17" s="36"/>
    </row>
    <row r="18" spans="1:16" ht="56.25">
      <c r="A18" s="47" t="s">
        <v>26</v>
      </c>
      <c r="B18" s="29">
        <f t="shared" si="0"/>
        <v>1</v>
      </c>
      <c r="C18" s="31" t="str">
        <f t="shared" si="3"/>
        <v>.</v>
      </c>
      <c r="D18" s="30">
        <f t="shared" si="8"/>
        <v>5</v>
      </c>
      <c r="E18" s="47" t="s">
        <v>32</v>
      </c>
      <c r="F18" s="48" t="s">
        <v>36</v>
      </c>
      <c r="G18" s="24" t="str">
        <f>IF($A18="KG",SUMIFS($G19:$G$774,$B19:$B$774,"="&amp;$B18),"")</f>
        <v/>
      </c>
      <c r="H18" s="25"/>
      <c r="I18" s="25" t="str">
        <f t="shared" si="2"/>
        <v/>
      </c>
      <c r="J18" s="26" t="str">
        <f t="shared" si="4"/>
        <v/>
      </c>
      <c r="K18" s="25"/>
      <c r="L18" s="27"/>
      <c r="M18" s="27" t="str">
        <f t="shared" si="5"/>
        <v/>
      </c>
      <c r="N18" s="27" t="str">
        <f t="shared" si="6"/>
        <v>Anforderung erfüllt?</v>
      </c>
      <c r="O18" s="27" t="str">
        <f t="shared" si="7"/>
        <v/>
      </c>
      <c r="P18" s="36"/>
    </row>
    <row r="19" spans="1:16" ht="56.25">
      <c r="A19" s="47" t="s">
        <v>26</v>
      </c>
      <c r="B19" s="29">
        <f t="shared" si="0"/>
        <v>1</v>
      </c>
      <c r="C19" s="31" t="str">
        <f t="shared" si="3"/>
        <v>.</v>
      </c>
      <c r="D19" s="30">
        <f t="shared" si="8"/>
        <v>6</v>
      </c>
      <c r="E19" s="47" t="s">
        <v>32</v>
      </c>
      <c r="F19" s="48" t="s">
        <v>37</v>
      </c>
      <c r="G19" s="24" t="str">
        <f>IF($A19="KG",SUMIFS($G20:$G$774,$B20:$B$774,"="&amp;$B19),"")</f>
        <v/>
      </c>
      <c r="H19" s="25"/>
      <c r="I19" s="25" t="str">
        <f t="shared" si="2"/>
        <v/>
      </c>
      <c r="J19" s="26" t="str">
        <f t="shared" si="4"/>
        <v/>
      </c>
      <c r="K19" s="25"/>
      <c r="L19" s="27"/>
      <c r="M19" s="27" t="str">
        <f t="shared" si="5"/>
        <v/>
      </c>
      <c r="N19" s="27" t="str">
        <f t="shared" si="6"/>
        <v>Anforderung erfüllt?</v>
      </c>
      <c r="O19" s="27" t="str">
        <f t="shared" si="7"/>
        <v/>
      </c>
      <c r="P19" s="36"/>
    </row>
    <row r="20" spans="1:16" ht="33.75">
      <c r="A20" s="47" t="s">
        <v>26</v>
      </c>
      <c r="B20" s="29">
        <f t="shared" si="0"/>
        <v>1</v>
      </c>
      <c r="C20" s="31" t="str">
        <f t="shared" si="3"/>
        <v>.</v>
      </c>
      <c r="D20" s="30">
        <f t="shared" si="8"/>
        <v>7</v>
      </c>
      <c r="E20" s="47" t="s">
        <v>32</v>
      </c>
      <c r="F20" s="48" t="s">
        <v>221</v>
      </c>
      <c r="G20" s="24" t="str">
        <f>IF($A20="KG",SUMIFS($G21:$G$774,$B21:$B$774,"="&amp;$B20),"")</f>
        <v/>
      </c>
      <c r="H20" s="25"/>
      <c r="I20" s="25" t="str">
        <f t="shared" si="2"/>
        <v/>
      </c>
      <c r="J20" s="26" t="str">
        <f t="shared" si="4"/>
        <v/>
      </c>
      <c r="K20" s="25"/>
      <c r="L20" s="27"/>
      <c r="M20" s="27" t="str">
        <f t="shared" si="5"/>
        <v/>
      </c>
      <c r="N20" s="27" t="str">
        <f t="shared" si="6"/>
        <v>Anforderung erfüllt?</v>
      </c>
      <c r="O20" s="27" t="str">
        <f t="shared" si="7"/>
        <v/>
      </c>
      <c r="P20" s="36"/>
    </row>
    <row r="21" spans="1:16" ht="90">
      <c r="A21" s="47" t="s">
        <v>26</v>
      </c>
      <c r="B21" s="29">
        <f t="shared" si="0"/>
        <v>1</v>
      </c>
      <c r="C21" s="31" t="str">
        <f t="shared" si="3"/>
        <v>.</v>
      </c>
      <c r="D21" s="30">
        <f t="shared" si="8"/>
        <v>8</v>
      </c>
      <c r="E21" s="47" t="s">
        <v>32</v>
      </c>
      <c r="F21" s="48" t="s">
        <v>38</v>
      </c>
      <c r="G21" s="24" t="str">
        <f>IF($A21="KG",SUMIFS($G22:$G$774,$B22:$B$774,"="&amp;$B21),"")</f>
        <v/>
      </c>
      <c r="H21" s="25"/>
      <c r="I21" s="25" t="str">
        <f t="shared" si="2"/>
        <v/>
      </c>
      <c r="J21" s="26" t="str">
        <f t="shared" si="4"/>
        <v/>
      </c>
      <c r="K21" s="25"/>
      <c r="L21" s="27"/>
      <c r="M21" s="27" t="str">
        <f t="shared" ref="M21:M25" si="9">IF(AND($E21&lt;&gt;"A",$E21&lt;&gt;"B"),"",IF($E21="A","",IF($E21="B",IF($L21=1,"Die Darstellung der geforderten Bestandteile geben keinen oder nur ungenügenden Aufschluss über die Projektorganisation. Die inhaltliche Darstellung lässt nicht erkennen, dass den Projektanforderungen damit genüge getan ist.",IF($L21=2,"Die angegebenen Werte sind im Vergleich zu den anderen Angeboten im unteren Drittel der Vergleichswerte angesiedelt.",IF($L21=3,"Die Ausführungen geben keinen oder nur ungenügenden Aufschluss über den Sachverhalt bzw. schließen viele geforderte Bestandteile aus.",IF($L21=4,"0 Pkt: Nein","")))))))</f>
        <v/>
      </c>
      <c r="N21" s="27" t="str">
        <f t="shared" ref="N21:N25" si="10">IF(AND($E21&lt;&gt;"A",$E21&lt;&gt;"B"),"",IF($E21="A","Anforderung erfüllt?",IF($E21="B",IF($L21=1,"Die Darstellung der geforderten Bestandteile geben teilweise bis ausreichenden Aufschluss über die Projektorganisation. Die inhaltliche Darstellung lässt nur teilweise erkennen, dass den Projektanforderungen damit genüge getan ist.",IF($L21=2,"Die angegebenen Werte sind im Vergleich zu den anderen Angeboten im mittleren Drittel der Vergleichswerte angesiedelt.",IF($L21=3,"Die Ausführungen geben größtenteils Aufschluss über den Sachverhalt bzw. schließen nur  wenige geforderte Bestandteile aus.",IF($L21=4,"-","")))))))</f>
        <v>Anforderung erfüllt?</v>
      </c>
      <c r="O21" s="27" t="str">
        <f t="shared" ref="O21:O25" si="11">IF(AND($E21&lt;&gt;"A",$E21&lt;&gt;"B"),"",IF($E21="A","",IF($E21="B",IF($L21=1,"Die Darstellung der geforderten Bestandteile größtenteils bis vollumfänglich Aufschluss über die Projektorganisation. Die inhaltliche Darstellung lässt erkennen, dass den Projektanforderungen damit größtenteils bis vollumfänglich genüge getan ist.",IF($L21=2,"Die angegebenen Werte sind im Vergleich zu den anderen Angeboten im oberen Drittel der Vergleichswerte angesiedelt.",IF($L21=3,"Die Ausführungen geben vollumfänglich Aufschluss über den Sachverhalt bzw. schließen keine oder nur sehr wenige geforderte Bestandteile aus.",IF($L21=4,"10 Pkt: Ja","")))))))</f>
        <v/>
      </c>
      <c r="P21" s="36"/>
    </row>
    <row r="22" spans="1:16" ht="45">
      <c r="A22" s="47" t="s">
        <v>26</v>
      </c>
      <c r="B22" s="29">
        <f t="shared" si="0"/>
        <v>1</v>
      </c>
      <c r="C22" s="31" t="str">
        <f t="shared" si="3"/>
        <v>.</v>
      </c>
      <c r="D22" s="30">
        <f t="shared" si="8"/>
        <v>9</v>
      </c>
      <c r="E22" s="47" t="s">
        <v>32</v>
      </c>
      <c r="F22" s="48" t="s">
        <v>39</v>
      </c>
      <c r="G22" s="24" t="str">
        <f>IF($A22="KG",SUMIFS($G23:$G$774,$B23:$B$774,"="&amp;$B22),"")</f>
        <v/>
      </c>
      <c r="H22" s="25"/>
      <c r="I22" s="25" t="str">
        <f t="shared" si="2"/>
        <v/>
      </c>
      <c r="J22" s="26" t="str">
        <f t="shared" si="4"/>
        <v/>
      </c>
      <c r="K22" s="25"/>
      <c r="L22" s="27"/>
      <c r="M22" s="27" t="str">
        <f t="shared" si="9"/>
        <v/>
      </c>
      <c r="N22" s="27" t="str">
        <f t="shared" si="10"/>
        <v>Anforderung erfüllt?</v>
      </c>
      <c r="O22" s="27" t="str">
        <f t="shared" si="11"/>
        <v/>
      </c>
      <c r="P22" s="36"/>
    </row>
    <row r="23" spans="1:16" ht="101.25">
      <c r="A23" s="47" t="s">
        <v>26</v>
      </c>
      <c r="B23" s="29">
        <f t="shared" si="0"/>
        <v>1</v>
      </c>
      <c r="C23" s="31" t="str">
        <f t="shared" si="3"/>
        <v>.</v>
      </c>
      <c r="D23" s="30">
        <f t="shared" si="8"/>
        <v>10</v>
      </c>
      <c r="E23" s="47" t="s">
        <v>32</v>
      </c>
      <c r="F23" s="48" t="s">
        <v>40</v>
      </c>
      <c r="G23" s="24" t="str">
        <f>IF($A23="KG",SUMIFS($G24:$G$774,$B24:$B$774,"="&amp;$B23),"")</f>
        <v/>
      </c>
      <c r="H23" s="25"/>
      <c r="I23" s="25" t="str">
        <f t="shared" si="2"/>
        <v/>
      </c>
      <c r="J23" s="26" t="str">
        <f t="shared" si="4"/>
        <v/>
      </c>
      <c r="K23" s="25"/>
      <c r="L23" s="27"/>
      <c r="M23" s="27" t="str">
        <f t="shared" si="9"/>
        <v/>
      </c>
      <c r="N23" s="27" t="str">
        <f t="shared" si="10"/>
        <v>Anforderung erfüllt?</v>
      </c>
      <c r="O23" s="27" t="str">
        <f t="shared" si="11"/>
        <v/>
      </c>
      <c r="P23" s="36"/>
    </row>
    <row r="24" spans="1:16">
      <c r="A24" s="47" t="s">
        <v>24</v>
      </c>
      <c r="B24" s="29">
        <f>IF($A24&lt;&gt;"KG",$B23,$B23+1)</f>
        <v>2</v>
      </c>
      <c r="C24" s="31" t="str">
        <f t="shared" si="3"/>
        <v/>
      </c>
      <c r="D24" s="30" t="str">
        <f>IF(A24&lt;&gt;"KG",IF(A23&lt;&gt;"KG",D23+1,1),"")</f>
        <v/>
      </c>
      <c r="E24" s="47"/>
      <c r="F24" s="48" t="s">
        <v>41</v>
      </c>
      <c r="G24" s="24">
        <f>IF($A24="KG",SUMIFS($G25:$G$774,$B25:$B$774,"="&amp;$B24),"")</f>
        <v>900</v>
      </c>
      <c r="H24" s="25"/>
      <c r="I24" s="25">
        <f t="shared" si="2"/>
        <v>9000</v>
      </c>
      <c r="J24" s="26">
        <f>IF(OR($G24=0,$G24="",$G24="-"),"",IF($E24="B",$G24*$H24,IF($A24="KG",SUMIFS($J25:$J48,$B25:$B48,"="&amp;$B24),"")))</f>
        <v>0</v>
      </c>
      <c r="K24" s="25"/>
      <c r="L24" s="27"/>
      <c r="M24" s="27" t="str">
        <f t="shared" si="9"/>
        <v/>
      </c>
      <c r="N24" s="27" t="str">
        <f t="shared" si="10"/>
        <v/>
      </c>
      <c r="O24" s="27" t="str">
        <f t="shared" si="11"/>
        <v/>
      </c>
      <c r="P24" s="36"/>
    </row>
    <row r="25" spans="1:16" ht="22.5">
      <c r="A25" s="47" t="s">
        <v>26</v>
      </c>
      <c r="B25" s="29">
        <f t="shared" si="0"/>
        <v>2</v>
      </c>
      <c r="C25" s="31" t="str">
        <f t="shared" si="3"/>
        <v>.</v>
      </c>
      <c r="D25" s="30">
        <f t="shared" si="1"/>
        <v>1</v>
      </c>
      <c r="E25" s="47" t="s">
        <v>32</v>
      </c>
      <c r="F25" s="48" t="s">
        <v>222</v>
      </c>
      <c r="G25" s="24" t="str">
        <f>IF($A25="KG",SUMIFS($G26:$G$774,$B26:$B$774,"="&amp;$B25),"")</f>
        <v/>
      </c>
      <c r="H25" s="25"/>
      <c r="I25" s="25" t="str">
        <f t="shared" si="2"/>
        <v/>
      </c>
      <c r="J25" s="26" t="str">
        <f t="shared" si="4"/>
        <v/>
      </c>
      <c r="K25" s="25"/>
      <c r="L25" s="27"/>
      <c r="M25" s="27" t="str">
        <f t="shared" si="9"/>
        <v/>
      </c>
      <c r="N25" s="27" t="str">
        <f t="shared" si="10"/>
        <v>Anforderung erfüllt?</v>
      </c>
      <c r="O25" s="27" t="str">
        <f t="shared" si="11"/>
        <v/>
      </c>
      <c r="P25" s="36"/>
    </row>
    <row r="26" spans="1:16" ht="90">
      <c r="A26" s="47" t="s">
        <v>26</v>
      </c>
      <c r="B26" s="29">
        <f t="shared" si="0"/>
        <v>2</v>
      </c>
      <c r="C26" s="31" t="str">
        <f t="shared" si="3"/>
        <v>.</v>
      </c>
      <c r="D26" s="30">
        <f t="shared" si="1"/>
        <v>2</v>
      </c>
      <c r="E26" s="47" t="s">
        <v>27</v>
      </c>
      <c r="F26" s="48" t="s">
        <v>223</v>
      </c>
      <c r="G26" s="24">
        <v>100</v>
      </c>
      <c r="H26" s="25"/>
      <c r="I26" s="25">
        <f t="shared" si="2"/>
        <v>1000</v>
      </c>
      <c r="J26" s="26">
        <f t="shared" si="4"/>
        <v>0</v>
      </c>
      <c r="K26" s="25"/>
      <c r="L26" s="27"/>
      <c r="M26" s="36" t="s">
        <v>42</v>
      </c>
      <c r="N26" s="36" t="s">
        <v>43</v>
      </c>
      <c r="O26" s="36" t="s">
        <v>44</v>
      </c>
    </row>
    <row r="27" spans="1:16" ht="90">
      <c r="A27" s="47" t="s">
        <v>26</v>
      </c>
      <c r="B27" s="29">
        <f t="shared" si="0"/>
        <v>2</v>
      </c>
      <c r="C27" s="31" t="str">
        <f t="shared" si="3"/>
        <v>.</v>
      </c>
      <c r="D27" s="30">
        <f t="shared" si="1"/>
        <v>3</v>
      </c>
      <c r="E27" s="47" t="s">
        <v>27</v>
      </c>
      <c r="F27" s="48" t="s">
        <v>224</v>
      </c>
      <c r="G27" s="24">
        <v>100</v>
      </c>
      <c r="H27" s="25"/>
      <c r="I27" s="25">
        <f t="shared" si="2"/>
        <v>1000</v>
      </c>
      <c r="J27" s="26">
        <f t="shared" si="4"/>
        <v>0</v>
      </c>
      <c r="K27" s="25"/>
      <c r="L27" s="27"/>
      <c r="M27" s="36" t="s">
        <v>42</v>
      </c>
      <c r="N27" s="36" t="s">
        <v>43</v>
      </c>
      <c r="O27" s="36" t="s">
        <v>44</v>
      </c>
    </row>
    <row r="28" spans="1:16" ht="22.5">
      <c r="A28" s="47" t="s">
        <v>26</v>
      </c>
      <c r="B28" s="29">
        <f>IF($A28&lt;&gt;"KG",$B26,$B26+1)</f>
        <v>2</v>
      </c>
      <c r="C28" s="31" t="str">
        <f t="shared" si="3"/>
        <v>.</v>
      </c>
      <c r="D28" s="30">
        <f t="shared" si="1"/>
        <v>4</v>
      </c>
      <c r="E28" s="47" t="s">
        <v>32</v>
      </c>
      <c r="F28" s="48" t="s">
        <v>225</v>
      </c>
      <c r="G28" s="24" t="str">
        <f>IF($A28="KG",SUMIFS($G29:$G$774,$B29:$B$774,"="&amp;$B28),"")</f>
        <v/>
      </c>
      <c r="H28" s="25"/>
      <c r="I28" s="25" t="str">
        <f t="shared" si="2"/>
        <v/>
      </c>
      <c r="J28" s="26" t="str">
        <f t="shared" si="4"/>
        <v/>
      </c>
      <c r="K28" s="25"/>
      <c r="L28" s="27"/>
      <c r="M28" s="27" t="str">
        <f>IF(AND($E28&lt;&gt;"A",$E28&lt;&gt;"B"),"",IF($E28="A","",IF($E28="B",IF($L28=1,"Die Darstellung der geforderten Bestandteile geben keinen oder nur ungenügenden Aufschluss über die Projektorganisation. Die inhaltliche Darstellung lässt nicht erkennen, dass den Projektanforderungen damit genüge getan ist.",IF($L28=2,"Die angegebenen Werte sind im Vergleich zu den anderen Angeboten im unteren Drittel der Vergleichswerte angesiedelt.",IF($L28=3,"Die Ausführungen geben keinen oder nur ungenügenden Aufschluss über den Sachverhalt bzw. schließen viele geforderte Bestandteile aus.",IF($L28=4,"0 Pkt: Nein","")))))))</f>
        <v/>
      </c>
      <c r="N28" s="27" t="str">
        <f>IF(AND($E28&lt;&gt;"A",$E28&lt;&gt;"B"),"",IF($E28="A","Anforderung erfüllt?",IF($E28="B",IF($L28=1,"Die Darstellung der geforderten Bestandteile geben teilweise bis ausreichenden Aufschluss über die Projektorganisation. Die inhaltliche Darstellung lässt nur teilweise erkennen, dass den Projektanforderungen damit genüge getan ist.",IF($L28=2,"Die angegebenen Werte sind im Vergleich zu den anderen Angeboten im mittleren Drittel der Vergleichswerte angesiedelt.",IF($L28=3,"Die Ausführungen geben größtenteils Aufschluss über den Sachverhalt bzw. schließen nur  wenige geforderte Bestandteile aus.",IF($L28=4,"-","")))))))</f>
        <v>Anforderung erfüllt?</v>
      </c>
      <c r="O28" s="27" t="str">
        <f>IF(AND($E28&lt;&gt;"A",$E28&lt;&gt;"B"),"",IF($E28="A","",IF($E28="B",IF($L28=1,"Die Darstellung der geforderten Bestandteile größtenteils bis vollumfänglich Aufschluss über die Projektorganisation. Die inhaltliche Darstellung lässt erkennen, dass den Projektanforderungen damit größtenteils bis vollumfänglich genüge getan ist.",IF($L28=2,"Die angegebenen Werte sind im Vergleich zu den anderen Angeboten im oberen Drittel der Vergleichswerte angesiedelt.",IF($L28=3,"Die Ausführungen geben vollumfänglich Aufschluss über den Sachverhalt bzw. schließen keine oder nur sehr wenige geforderte Bestandteile aus.",IF($L28=4,"10 Pkt: Ja","")))))))</f>
        <v/>
      </c>
    </row>
    <row r="29" spans="1:16" ht="22.5">
      <c r="A29" s="47" t="s">
        <v>26</v>
      </c>
      <c r="B29" s="29">
        <f>IF($A29&lt;&gt;"KG",$B27,$B27+1)</f>
        <v>2</v>
      </c>
      <c r="C29" s="31" t="str">
        <f t="shared" si="3"/>
        <v>.</v>
      </c>
      <c r="D29" s="30">
        <f t="shared" si="1"/>
        <v>5</v>
      </c>
      <c r="E29" s="47" t="s">
        <v>32</v>
      </c>
      <c r="F29" s="48" t="s">
        <v>226</v>
      </c>
      <c r="G29" s="24" t="str">
        <f>IF($A29="KG",SUMIFS($G30:$G$774,$B30:$B$774,"="&amp;$B29),"")</f>
        <v/>
      </c>
      <c r="H29" s="25"/>
      <c r="I29" s="25" t="str">
        <f t="shared" si="2"/>
        <v/>
      </c>
      <c r="J29" s="26" t="str">
        <f t="shared" si="4"/>
        <v/>
      </c>
      <c r="K29" s="25"/>
      <c r="L29" s="27"/>
      <c r="M29" s="27" t="str">
        <f>IF(AND($E29&lt;&gt;"A",$E29&lt;&gt;"B"),"",IF($E29="A","",IF($E29="B",IF($L29=1,"Die Darstellung der geforderten Bestandteile geben keinen oder nur ungenügenden Aufschluss über die Projektorganisation. Die inhaltliche Darstellung lässt nicht erkennen, dass den Projektanforderungen damit genüge getan ist.",IF($L29=2,"Die angegebenen Werte sind im Vergleich zu den anderen Angeboten im unteren Drittel der Vergleichswerte angesiedelt.",IF($L29=3,"Die Ausführungen geben keinen oder nur ungenügenden Aufschluss über den Sachverhalt bzw. schließen viele geforderte Bestandteile aus.",IF($L29=4,"0 Pkt: Nein","")))))))</f>
        <v/>
      </c>
      <c r="N29" s="27" t="str">
        <f>IF(AND($E29&lt;&gt;"A",$E29&lt;&gt;"B"),"",IF($E29="A","Anforderung erfüllt?",IF($E29="B",IF($L29=1,"Die Darstellung der geforderten Bestandteile geben teilweise bis ausreichenden Aufschluss über die Projektorganisation. Die inhaltliche Darstellung lässt nur teilweise erkennen, dass den Projektanforderungen damit genüge getan ist.",IF($L29=2,"Die angegebenen Werte sind im Vergleich zu den anderen Angeboten im mittleren Drittel der Vergleichswerte angesiedelt.",IF($L29=3,"Die Ausführungen geben größtenteils Aufschluss über den Sachverhalt bzw. schließen nur  wenige geforderte Bestandteile aus.",IF($L29=4,"-","")))))))</f>
        <v>Anforderung erfüllt?</v>
      </c>
      <c r="O29" s="27" t="str">
        <f>IF(AND($E29&lt;&gt;"A",$E29&lt;&gt;"B"),"",IF($E29="A","",IF($E29="B",IF($L29=1,"Die Darstellung der geforderten Bestandteile größtenteils bis vollumfänglich Aufschluss über die Projektorganisation. Die inhaltliche Darstellung lässt erkennen, dass den Projektanforderungen damit größtenteils bis vollumfänglich genüge getan ist.",IF($L29=2,"Die angegebenen Werte sind im Vergleich zu den anderen Angeboten im oberen Drittel der Vergleichswerte angesiedelt.",IF($L29=3,"Die Ausführungen geben vollumfänglich Aufschluss über den Sachverhalt bzw. schließen keine oder nur sehr wenige geforderte Bestandteile aus.",IF($L29=4,"10 Pkt: Ja","")))))))</f>
        <v/>
      </c>
    </row>
    <row r="30" spans="1:16" ht="90">
      <c r="A30" s="47" t="s">
        <v>26</v>
      </c>
      <c r="B30" s="29">
        <f t="shared" si="0"/>
        <v>2</v>
      </c>
      <c r="C30" s="31" t="str">
        <f t="shared" si="3"/>
        <v>.</v>
      </c>
      <c r="D30" s="30">
        <f t="shared" si="1"/>
        <v>6</v>
      </c>
      <c r="E30" s="47" t="s">
        <v>27</v>
      </c>
      <c r="F30" s="48" t="s">
        <v>45</v>
      </c>
      <c r="G30" s="24">
        <v>100</v>
      </c>
      <c r="H30" s="25"/>
      <c r="I30" s="25">
        <f t="shared" si="2"/>
        <v>1000</v>
      </c>
      <c r="J30" s="26">
        <f t="shared" si="4"/>
        <v>0</v>
      </c>
      <c r="K30" s="25"/>
      <c r="L30" s="27"/>
      <c r="M30" s="36" t="s">
        <v>42</v>
      </c>
      <c r="N30" s="36" t="s">
        <v>43</v>
      </c>
      <c r="O30" s="36" t="s">
        <v>44</v>
      </c>
    </row>
    <row r="31" spans="1:16">
      <c r="A31" s="47" t="s">
        <v>26</v>
      </c>
      <c r="B31" s="29">
        <f t="shared" si="0"/>
        <v>2</v>
      </c>
      <c r="C31" s="31" t="str">
        <f t="shared" si="3"/>
        <v>.</v>
      </c>
      <c r="D31" s="30">
        <f t="shared" si="1"/>
        <v>7</v>
      </c>
      <c r="E31" s="47" t="s">
        <v>32</v>
      </c>
      <c r="F31" s="48" t="s">
        <v>46</v>
      </c>
      <c r="G31" s="24" t="str">
        <f>IF($A31="KG",SUMIFS($G48:$G$774,$B48:$B$774,"="&amp;$B31),"")</f>
        <v/>
      </c>
      <c r="H31" s="25"/>
      <c r="I31" s="25" t="str">
        <f t="shared" si="2"/>
        <v/>
      </c>
      <c r="J31" s="26" t="str">
        <f t="shared" si="4"/>
        <v/>
      </c>
      <c r="K31" s="25"/>
      <c r="L31" s="27"/>
      <c r="M31" s="49"/>
      <c r="N31" s="49"/>
      <c r="O31" s="49"/>
    </row>
    <row r="32" spans="1:16" ht="90">
      <c r="A32" s="47" t="s">
        <v>26</v>
      </c>
      <c r="B32" s="29">
        <f>IF($A32&lt;&gt;"KG",$B30,$B30+1)</f>
        <v>2</v>
      </c>
      <c r="C32" s="31" t="str">
        <f t="shared" si="3"/>
        <v>.</v>
      </c>
      <c r="D32" s="30">
        <f t="shared" si="1"/>
        <v>8</v>
      </c>
      <c r="E32" s="47" t="s">
        <v>27</v>
      </c>
      <c r="F32" s="48" t="s">
        <v>47</v>
      </c>
      <c r="G32" s="24">
        <v>100</v>
      </c>
      <c r="H32" s="25"/>
      <c r="I32" s="25">
        <f t="shared" si="2"/>
        <v>1000</v>
      </c>
      <c r="J32" s="26">
        <f t="shared" si="4"/>
        <v>0</v>
      </c>
      <c r="K32" s="25"/>
      <c r="L32" s="27"/>
      <c r="M32" s="36" t="s">
        <v>42</v>
      </c>
      <c r="N32" s="36" t="s">
        <v>43</v>
      </c>
      <c r="O32" s="36" t="s">
        <v>44</v>
      </c>
    </row>
    <row r="33" spans="1:15" ht="22.5">
      <c r="A33" s="47" t="s">
        <v>26</v>
      </c>
      <c r="B33" s="29">
        <f>IF($A33&lt;&gt;"KG",$B31,$B31+1)</f>
        <v>2</v>
      </c>
      <c r="C33" s="31" t="str">
        <f t="shared" si="3"/>
        <v>.</v>
      </c>
      <c r="D33" s="30">
        <f t="shared" si="1"/>
        <v>9</v>
      </c>
      <c r="E33" s="47" t="s">
        <v>32</v>
      </c>
      <c r="F33" s="48" t="s">
        <v>227</v>
      </c>
      <c r="G33" s="24" t="str">
        <f>IF($A33="KG",SUMIFS($G34:$G$774,$B34:$B$774,"="&amp;$B33),"")</f>
        <v/>
      </c>
      <c r="H33" s="25"/>
      <c r="I33" s="25" t="str">
        <f t="shared" si="2"/>
        <v/>
      </c>
      <c r="J33" s="26" t="str">
        <f t="shared" si="4"/>
        <v/>
      </c>
      <c r="K33" s="25"/>
      <c r="L33" s="27"/>
      <c r="M33" s="27" t="str">
        <f>IF(AND($E33&lt;&gt;"A",$E33&lt;&gt;"B"),"",IF($E33="A","",IF($E33="B",IF($L33=1,"Die Darstellung der geforderten Bestandteile geben keinen oder nur ungenügenden Aufschluss über die Projektorganisation. Die inhaltliche Darstellung lässt nicht erkennen, dass den Projektanforderungen damit genüge getan ist.",IF($L33=2,"Die angegebenen Werte sind im Vergleich zu den anderen Angeboten im unteren Drittel der Vergleichswerte angesiedelt.",IF($L33=3,"Die Ausführungen geben keinen oder nur ungenügenden Aufschluss über den Sachverhalt bzw. schließen viele geforderte Bestandteile aus.",IF($L33=4,"0 Pkt: Nein","")))))))</f>
        <v/>
      </c>
      <c r="N33" s="27" t="str">
        <f>IF(AND($E33&lt;&gt;"A",$E33&lt;&gt;"B"),"",IF($E33="A","Anforderung erfüllt?",IF($E33="B",IF($L33=1,"Die Darstellung der geforderten Bestandteile geben teilweise bis ausreichenden Aufschluss über die Projektorganisation. Die inhaltliche Darstellung lässt nur teilweise erkennen, dass den Projektanforderungen damit genüge getan ist.",IF($L33=2,"Die angegebenen Werte sind im Vergleich zu den anderen Angeboten im mittleren Drittel der Vergleichswerte angesiedelt.",IF($L33=3,"Die Ausführungen geben größtenteils Aufschluss über den Sachverhalt bzw. schließen nur  wenige geforderte Bestandteile aus.",IF($L33=4,"-","")))))))</f>
        <v>Anforderung erfüllt?</v>
      </c>
      <c r="O33" s="27" t="str">
        <f>IF(AND($E33&lt;&gt;"A",$E33&lt;&gt;"B"),"",IF($E33="A","",IF($E33="B",IF($L33=1,"Die Darstellung der geforderten Bestandteile größtenteils bis vollumfänglich Aufschluss über die Projektorganisation. Die inhaltliche Darstellung lässt erkennen, dass den Projektanforderungen damit größtenteils bis vollumfänglich genüge getan ist.",IF($L33=2,"Die angegebenen Werte sind im Vergleich zu den anderen Angeboten im oberen Drittel der Vergleichswerte angesiedelt.",IF($L33=3,"Die Ausführungen geben vollumfänglich Aufschluss über den Sachverhalt bzw. schließen keine oder nur sehr wenige geforderte Bestandteile aus.",IF($L33=4,"10 Pkt: Ja","")))))))</f>
        <v/>
      </c>
    </row>
    <row r="34" spans="1:15" ht="90">
      <c r="A34" s="47" t="s">
        <v>26</v>
      </c>
      <c r="B34" s="29">
        <f t="shared" ref="B34" si="12">IF($A34&lt;&gt;"KG",$B33,$B33+1)</f>
        <v>2</v>
      </c>
      <c r="C34" s="31" t="str">
        <f t="shared" si="3"/>
        <v>.</v>
      </c>
      <c r="D34" s="30">
        <f t="shared" si="1"/>
        <v>10</v>
      </c>
      <c r="E34" s="47" t="s">
        <v>27</v>
      </c>
      <c r="F34" s="48" t="s">
        <v>228</v>
      </c>
      <c r="G34" s="24">
        <v>100</v>
      </c>
      <c r="H34" s="25"/>
      <c r="I34" s="25">
        <f t="shared" si="2"/>
        <v>1000</v>
      </c>
      <c r="J34" s="26">
        <f t="shared" si="4"/>
        <v>0</v>
      </c>
      <c r="K34" s="25"/>
      <c r="L34" s="27"/>
      <c r="M34" s="36" t="s">
        <v>42</v>
      </c>
      <c r="N34" s="36" t="s">
        <v>43</v>
      </c>
      <c r="O34" s="36" t="s">
        <v>44</v>
      </c>
    </row>
    <row r="35" spans="1:15">
      <c r="A35" s="47" t="s">
        <v>26</v>
      </c>
      <c r="B35" s="29">
        <f>IF($A35&lt;&gt;"KG",$B30,$B30+1)</f>
        <v>2</v>
      </c>
      <c r="C35" s="31" t="str">
        <f t="shared" si="3"/>
        <v>.</v>
      </c>
      <c r="D35" s="30">
        <f t="shared" si="1"/>
        <v>11</v>
      </c>
      <c r="E35" s="47" t="s">
        <v>32</v>
      </c>
      <c r="F35" s="48" t="s">
        <v>229</v>
      </c>
      <c r="G35" s="24" t="str">
        <f>IF($A35="KG",SUMIFS($G36:$G$774,$B36:$B$774,"="&amp;$B35),"")</f>
        <v/>
      </c>
      <c r="H35" s="25"/>
      <c r="I35" s="25" t="str">
        <f t="shared" si="2"/>
        <v/>
      </c>
      <c r="J35" s="26" t="str">
        <f t="shared" si="4"/>
        <v/>
      </c>
      <c r="K35" s="25"/>
      <c r="L35" s="27"/>
      <c r="M35" s="27" t="str">
        <f>IF(AND($E35&lt;&gt;"A",$E35&lt;&gt;"B"),"",IF($E35="A","",IF($E35="B",IF($L35=1,"Die Darstellung der geforderten Bestandteile geben keinen oder nur ungenügenden Aufschluss über die Projektorganisation. Die inhaltliche Darstellung lässt nicht erkennen, dass den Projektanforderungen damit genüge getan ist.",IF($L35=2,"Die angegebenen Werte sind im Vergleich zu den anderen Angeboten im unteren Drittel der Vergleichswerte angesiedelt.",IF($L35=3,"Die Ausführungen geben keinen oder nur ungenügenden Aufschluss über den Sachverhalt bzw. schließen viele geforderte Bestandteile aus.",IF($L35=4,"0 Pkt: Nein","")))))))</f>
        <v/>
      </c>
      <c r="N35" s="27" t="str">
        <f>IF(AND($E35&lt;&gt;"A",$E35&lt;&gt;"B"),"",IF($E35="A","Anforderung erfüllt?",IF($E35="B",IF($L35=1,"Die Darstellung der geforderten Bestandteile geben teilweise bis ausreichenden Aufschluss über die Projektorganisation. Die inhaltliche Darstellung lässt nur teilweise erkennen, dass den Projektanforderungen damit genüge getan ist.",IF($L35=2,"Die angegebenen Werte sind im Vergleich zu den anderen Angeboten im mittleren Drittel der Vergleichswerte angesiedelt.",IF($L35=3,"Die Ausführungen geben größtenteils Aufschluss über den Sachverhalt bzw. schließen nur  wenige geforderte Bestandteile aus.",IF($L35=4,"-","")))))))</f>
        <v>Anforderung erfüllt?</v>
      </c>
      <c r="O35" s="27" t="str">
        <f>IF(AND($E35&lt;&gt;"A",$E35&lt;&gt;"B"),"",IF($E35="A","",IF($E35="B",IF($L35=1,"Die Darstellung der geforderten Bestandteile größtenteils bis vollumfänglich Aufschluss über die Projektorganisation. Die inhaltliche Darstellung lässt erkennen, dass den Projektanforderungen damit größtenteils bis vollumfänglich genüge getan ist.",IF($L35=2,"Die angegebenen Werte sind im Vergleich zu den anderen Angeboten im oberen Drittel der Vergleichswerte angesiedelt.",IF($L35=3,"Die Ausführungen geben vollumfänglich Aufschluss über den Sachverhalt bzw. schließen keine oder nur sehr wenige geforderte Bestandteile aus.",IF($L35=4,"10 Pkt: Ja","")))))))</f>
        <v/>
      </c>
    </row>
    <row r="36" spans="1:15" ht="22.5">
      <c r="A36" s="47" t="s">
        <v>26</v>
      </c>
      <c r="B36" s="29">
        <f>IF($A36&lt;&gt;"KG",$B34,$B34+1)</f>
        <v>2</v>
      </c>
      <c r="C36" s="31" t="str">
        <f t="shared" si="3"/>
        <v>.</v>
      </c>
      <c r="D36" s="30">
        <f t="shared" si="1"/>
        <v>12</v>
      </c>
      <c r="E36" s="47" t="s">
        <v>32</v>
      </c>
      <c r="F36" s="48" t="s">
        <v>230</v>
      </c>
      <c r="G36" s="24" t="str">
        <f>IF($A36="KG",SUMIFS($G37:$G$774,$B37:$B$774,"="&amp;$B36),"")</f>
        <v/>
      </c>
      <c r="H36" s="25"/>
      <c r="I36" s="25" t="str">
        <f t="shared" si="2"/>
        <v/>
      </c>
      <c r="J36" s="26" t="str">
        <f t="shared" si="4"/>
        <v/>
      </c>
      <c r="K36" s="25"/>
      <c r="L36" s="27"/>
      <c r="M36" s="27" t="str">
        <f>IF(AND($E36&lt;&gt;"A",$E36&lt;&gt;"B"),"",IF($E36="A","",IF($E36="B",IF($L36=1,"Die Darstellung der geforderten Bestandteile geben keinen oder nur ungenügenden Aufschluss über die Projektorganisation. Die inhaltliche Darstellung lässt nicht erkennen, dass den Projektanforderungen damit genüge getan ist.",IF($L36=2,"Die angegebenen Werte sind im Vergleich zu den anderen Angeboten im unteren Drittel der Vergleichswerte angesiedelt.",IF($L36=3,"Die Ausführungen geben keinen oder nur ungenügenden Aufschluss über den Sachverhalt bzw. schließen viele geforderte Bestandteile aus.",IF($L36=4,"0 Pkt: Nein","")))))))</f>
        <v/>
      </c>
      <c r="N36" s="27" t="str">
        <f>IF(AND($E36&lt;&gt;"A",$E36&lt;&gt;"B"),"",IF($E36="A","Anforderung erfüllt?",IF($E36="B",IF($L36=1,"Die Darstellung der geforderten Bestandteile geben teilweise bis ausreichenden Aufschluss über die Projektorganisation. Die inhaltliche Darstellung lässt nur teilweise erkennen, dass den Projektanforderungen damit genüge getan ist.",IF($L36=2,"Die angegebenen Werte sind im Vergleich zu den anderen Angeboten im mittleren Drittel der Vergleichswerte angesiedelt.",IF($L36=3,"Die Ausführungen geben größtenteils Aufschluss über den Sachverhalt bzw. schließen nur  wenige geforderte Bestandteile aus.",IF($L36=4,"-","")))))))</f>
        <v>Anforderung erfüllt?</v>
      </c>
      <c r="O36" s="27" t="str">
        <f>IF(AND($E36&lt;&gt;"A",$E36&lt;&gt;"B"),"",IF($E36="A","",IF($E36="B",IF($L36=1,"Die Darstellung der geforderten Bestandteile größtenteils bis vollumfänglich Aufschluss über die Projektorganisation. Die inhaltliche Darstellung lässt erkennen, dass den Projektanforderungen damit größtenteils bis vollumfänglich genüge getan ist.",IF($L36=2,"Die angegebenen Werte sind im Vergleich zu den anderen Angeboten im oberen Drittel der Vergleichswerte angesiedelt.",IF($L36=3,"Die Ausführungen geben vollumfänglich Aufschluss über den Sachverhalt bzw. schließen keine oder nur sehr wenige geforderte Bestandteile aus.",IF($L36=4,"10 Pkt: Ja","")))))))</f>
        <v/>
      </c>
    </row>
    <row r="37" spans="1:15" ht="22.5">
      <c r="A37" s="47" t="s">
        <v>26</v>
      </c>
      <c r="B37" s="29">
        <f t="shared" ref="B37" si="13">IF($A37&lt;&gt;"KG",$B36,$B36+1)</f>
        <v>2</v>
      </c>
      <c r="C37" s="31" t="str">
        <f t="shared" si="3"/>
        <v>.</v>
      </c>
      <c r="D37" s="30">
        <f t="shared" si="1"/>
        <v>13</v>
      </c>
      <c r="E37" s="47" t="s">
        <v>32</v>
      </c>
      <c r="F37" s="48" t="s">
        <v>231</v>
      </c>
      <c r="G37" s="24" t="str">
        <f>IF($A37="KG",SUMIFS($G38:$G$774,$B38:$B$774,"="&amp;$B37),"")</f>
        <v/>
      </c>
      <c r="H37" s="25"/>
      <c r="I37" s="25" t="str">
        <f t="shared" si="2"/>
        <v/>
      </c>
      <c r="J37" s="26" t="str">
        <f t="shared" si="4"/>
        <v/>
      </c>
      <c r="K37" s="25"/>
      <c r="L37" s="27"/>
      <c r="M37" s="27" t="str">
        <f>IF(AND($E37&lt;&gt;"A",$E37&lt;&gt;"B"),"",IF($E37="A","",IF($E37="B",IF($L37=1,"Die Darstellung der geforderten Bestandteile geben keinen oder nur ungenügenden Aufschluss über die Projektorganisation. Die inhaltliche Darstellung lässt nicht erkennen, dass den Projektanforderungen damit genüge getan ist.",IF($L37=2,"Die angegebenen Werte sind im Vergleich zu den anderen Angeboten im unteren Drittel der Vergleichswerte angesiedelt.",IF($L37=3,"Die Ausführungen geben keinen oder nur ungenügenden Aufschluss über den Sachverhalt bzw. schließen viele geforderte Bestandteile aus.",IF($L37=4,"0 Pkt: Nein","")))))))</f>
        <v/>
      </c>
      <c r="N37" s="27" t="str">
        <f>IF(AND($E37&lt;&gt;"A",$E37&lt;&gt;"B"),"",IF($E37="A","Anforderung erfüllt?",IF($E37="B",IF($L37=1,"Die Darstellung der geforderten Bestandteile geben teilweise bis ausreichenden Aufschluss über die Projektorganisation. Die inhaltliche Darstellung lässt nur teilweise erkennen, dass den Projektanforderungen damit genüge getan ist.",IF($L37=2,"Die angegebenen Werte sind im Vergleich zu den anderen Angeboten im mittleren Drittel der Vergleichswerte angesiedelt.",IF($L37=3,"Die Ausführungen geben größtenteils Aufschluss über den Sachverhalt bzw. schließen nur  wenige geforderte Bestandteile aus.",IF($L37=4,"-","")))))))</f>
        <v>Anforderung erfüllt?</v>
      </c>
      <c r="O37" s="27" t="str">
        <f>IF(AND($E37&lt;&gt;"A",$E37&lt;&gt;"B"),"",IF($E37="A","",IF($E37="B",IF($L37=1,"Die Darstellung der geforderten Bestandteile größtenteils bis vollumfänglich Aufschluss über die Projektorganisation. Die inhaltliche Darstellung lässt erkennen, dass den Projektanforderungen damit größtenteils bis vollumfänglich genüge getan ist.",IF($L37=2,"Die angegebenen Werte sind im Vergleich zu den anderen Angeboten im oberen Drittel der Vergleichswerte angesiedelt.",IF($L37=3,"Die Ausführungen geben vollumfänglich Aufschluss über den Sachverhalt bzw. schließen keine oder nur sehr wenige geforderte Bestandteile aus.",IF($L37=4,"10 Pkt: Ja","")))))))</f>
        <v/>
      </c>
    </row>
    <row r="38" spans="1:15" ht="90">
      <c r="A38" s="47" t="s">
        <v>26</v>
      </c>
      <c r="B38" s="29">
        <f>IF($A38&lt;&gt;"KG",$B34,$B34+1)</f>
        <v>2</v>
      </c>
      <c r="C38" s="31" t="str">
        <f t="shared" si="3"/>
        <v>.</v>
      </c>
      <c r="D38" s="30">
        <f t="shared" si="1"/>
        <v>14</v>
      </c>
      <c r="E38" s="47" t="s">
        <v>27</v>
      </c>
      <c r="F38" s="48" t="s">
        <v>232</v>
      </c>
      <c r="G38" s="24">
        <v>100</v>
      </c>
      <c r="H38" s="25"/>
      <c r="I38" s="25">
        <f t="shared" si="2"/>
        <v>1000</v>
      </c>
      <c r="J38" s="26">
        <f t="shared" si="4"/>
        <v>0</v>
      </c>
      <c r="K38" s="25"/>
      <c r="L38" s="27"/>
      <c r="M38" s="36" t="s">
        <v>42</v>
      </c>
      <c r="N38" s="36" t="s">
        <v>43</v>
      </c>
      <c r="O38" s="36" t="s">
        <v>44</v>
      </c>
    </row>
    <row r="39" spans="1:15" ht="22.5">
      <c r="A39" s="47" t="s">
        <v>26</v>
      </c>
      <c r="B39" s="29">
        <f>IF($A39&lt;&gt;"KG",$B33,$B33+1)</f>
        <v>2</v>
      </c>
      <c r="C39" s="31" t="str">
        <f t="shared" si="3"/>
        <v>.</v>
      </c>
      <c r="D39" s="30">
        <f t="shared" si="1"/>
        <v>15</v>
      </c>
      <c r="E39" s="47" t="s">
        <v>32</v>
      </c>
      <c r="F39" s="48" t="s">
        <v>233</v>
      </c>
      <c r="G39" s="24" t="str">
        <f>IF($A39="KG",SUMIFS($G40:$G$774,$B40:$B$774,"="&amp;$B39),"")</f>
        <v/>
      </c>
      <c r="H39" s="25"/>
      <c r="I39" s="25" t="str">
        <f t="shared" si="2"/>
        <v/>
      </c>
      <c r="J39" s="26" t="str">
        <f t="shared" si="4"/>
        <v/>
      </c>
      <c r="K39" s="25"/>
      <c r="L39" s="27"/>
      <c r="M39" s="27" t="str">
        <f>IF(AND($E39&lt;&gt;"A",$E39&lt;&gt;"B"),"",IF($E39="A","",IF($E39="B",IF($L39=1,"Die Darstellung der geforderten Bestandteile geben keinen oder nur ungenügenden Aufschluss über die Projektorganisation. Die inhaltliche Darstellung lässt nicht erkennen, dass den Projektanforderungen damit genüge getan ist.",IF($L39=2,"Die angegebenen Werte sind im Vergleich zu den anderen Angeboten im unteren Drittel der Vergleichswerte angesiedelt.",IF($L39=3,"Die Ausführungen geben keinen oder nur ungenügenden Aufschluss über den Sachverhalt bzw. schließen viele geforderte Bestandteile aus.",IF($L39=4,"0 Pkt: Nein","")))))))</f>
        <v/>
      </c>
      <c r="N39" s="27" t="str">
        <f>IF(AND($E39&lt;&gt;"A",$E39&lt;&gt;"B"),"",IF($E39="A","Anforderung erfüllt?",IF($E39="B",IF($L39=1,"Die Darstellung der geforderten Bestandteile geben teilweise bis ausreichenden Aufschluss über die Projektorganisation. Die inhaltliche Darstellung lässt nur teilweise erkennen, dass den Projektanforderungen damit genüge getan ist.",IF($L39=2,"Die angegebenen Werte sind im Vergleich zu den anderen Angeboten im mittleren Drittel der Vergleichswerte angesiedelt.",IF($L39=3,"Die Ausführungen geben größtenteils Aufschluss über den Sachverhalt bzw. schließen nur  wenige geforderte Bestandteile aus.",IF($L39=4,"-","")))))))</f>
        <v>Anforderung erfüllt?</v>
      </c>
      <c r="O39" s="27" t="str">
        <f>IF(AND($E39&lt;&gt;"A",$E39&lt;&gt;"B"),"",IF($E39="A","",IF($E39="B",IF($L39=1,"Die Darstellung der geforderten Bestandteile größtenteils bis vollumfänglich Aufschluss über die Projektorganisation. Die inhaltliche Darstellung lässt erkennen, dass den Projektanforderungen damit größtenteils bis vollumfänglich genüge getan ist.",IF($L39=2,"Die angegebenen Werte sind im Vergleich zu den anderen Angeboten im oberen Drittel der Vergleichswerte angesiedelt.",IF($L39=3,"Die Ausführungen geben vollumfänglich Aufschluss über den Sachverhalt bzw. schließen keine oder nur sehr wenige geforderte Bestandteile aus.",IF($L39=4,"10 Pkt: Ja","")))))))</f>
        <v/>
      </c>
    </row>
    <row r="40" spans="1:15" ht="22.5">
      <c r="A40" s="47" t="s">
        <v>26</v>
      </c>
      <c r="B40" s="29">
        <f>IF($A40&lt;&gt;"KG",$B34,$B34+1)</f>
        <v>2</v>
      </c>
      <c r="C40" s="31" t="str">
        <f t="shared" si="3"/>
        <v>.</v>
      </c>
      <c r="D40" s="30">
        <f t="shared" si="1"/>
        <v>16</v>
      </c>
      <c r="E40" s="47" t="s">
        <v>32</v>
      </c>
      <c r="F40" s="48" t="s">
        <v>234</v>
      </c>
      <c r="G40" s="24" t="str">
        <f>IF($A40="KG",SUMIFS($G41:$G$774,$B41:$B$774,"="&amp;$B40),"")</f>
        <v/>
      </c>
      <c r="H40" s="25"/>
      <c r="I40" s="25" t="str">
        <f t="shared" si="2"/>
        <v/>
      </c>
      <c r="J40" s="26" t="str">
        <f t="shared" si="4"/>
        <v/>
      </c>
      <c r="K40" s="25"/>
      <c r="L40" s="27"/>
      <c r="M40" s="27" t="str">
        <f>IF(AND($E40&lt;&gt;"A",$E40&lt;&gt;"B"),"",IF($E40="A","",IF($E40="B",IF($L40=1,"Die Darstellung der geforderten Bestandteile geben keinen oder nur ungenügenden Aufschluss über die Projektorganisation. Die inhaltliche Darstellung lässt nicht erkennen, dass den Projektanforderungen damit genüge getan ist.",IF($L40=2,"Die angegebenen Werte sind im Vergleich zu den anderen Angeboten im unteren Drittel der Vergleichswerte angesiedelt.",IF($L40=3,"Die Ausführungen geben keinen oder nur ungenügenden Aufschluss über den Sachverhalt bzw. schließen viele geforderte Bestandteile aus.",IF($L40=4,"0 Pkt: Nein","")))))))</f>
        <v/>
      </c>
      <c r="N40" s="27" t="str">
        <f>IF(AND($E40&lt;&gt;"A",$E40&lt;&gt;"B"),"",IF($E40="A","Anforderung erfüllt?",IF($E40="B",IF($L40=1,"Die Darstellung der geforderten Bestandteile geben teilweise bis ausreichenden Aufschluss über die Projektorganisation. Die inhaltliche Darstellung lässt nur teilweise erkennen, dass den Projektanforderungen damit genüge getan ist.",IF($L40=2,"Die angegebenen Werte sind im Vergleich zu den anderen Angeboten im mittleren Drittel der Vergleichswerte angesiedelt.",IF($L40=3,"Die Ausführungen geben größtenteils Aufschluss über den Sachverhalt bzw. schließen nur  wenige geforderte Bestandteile aus.",IF($L40=4,"-","")))))))</f>
        <v>Anforderung erfüllt?</v>
      </c>
      <c r="O40" s="27" t="str">
        <f>IF(AND($E40&lt;&gt;"A",$E40&lt;&gt;"B"),"",IF($E40="A","",IF($E40="B",IF($L40=1,"Die Darstellung der geforderten Bestandteile größtenteils bis vollumfänglich Aufschluss über die Projektorganisation. Die inhaltliche Darstellung lässt erkennen, dass den Projektanforderungen damit größtenteils bis vollumfänglich genüge getan ist.",IF($L40=2,"Die angegebenen Werte sind im Vergleich zu den anderen Angeboten im oberen Drittel der Vergleichswerte angesiedelt.",IF($L40=3,"Die Ausführungen geben vollumfänglich Aufschluss über den Sachverhalt bzw. schließen keine oder nur sehr wenige geforderte Bestandteile aus.",IF($L40=4,"10 Pkt: Ja","")))))))</f>
        <v/>
      </c>
    </row>
    <row r="41" spans="1:15" ht="90">
      <c r="A41" s="47" t="s">
        <v>26</v>
      </c>
      <c r="B41" s="29">
        <f>IF($A41&lt;&gt;"KG",$B38,$B38+1)</f>
        <v>2</v>
      </c>
      <c r="C41" s="31" t="str">
        <f t="shared" si="3"/>
        <v>.</v>
      </c>
      <c r="D41" s="30">
        <f t="shared" si="1"/>
        <v>17</v>
      </c>
      <c r="E41" s="47" t="s">
        <v>27</v>
      </c>
      <c r="F41" s="48" t="s">
        <v>235</v>
      </c>
      <c r="G41" s="24">
        <v>100</v>
      </c>
      <c r="H41" s="25"/>
      <c r="I41" s="25">
        <f t="shared" si="2"/>
        <v>1000</v>
      </c>
      <c r="J41" s="26">
        <f t="shared" si="4"/>
        <v>0</v>
      </c>
      <c r="K41" s="25"/>
      <c r="L41" s="27"/>
      <c r="M41" s="36" t="s">
        <v>42</v>
      </c>
      <c r="N41" s="36" t="s">
        <v>43</v>
      </c>
      <c r="O41" s="36" t="s">
        <v>44</v>
      </c>
    </row>
    <row r="42" spans="1:15" ht="22.5">
      <c r="A42" s="47" t="s">
        <v>26</v>
      </c>
      <c r="B42" s="29">
        <f t="shared" ref="B42" si="14">IF($A42&lt;&gt;"KG",$B41,$B41+1)</f>
        <v>2</v>
      </c>
      <c r="C42" s="31" t="str">
        <f t="shared" si="3"/>
        <v>.</v>
      </c>
      <c r="D42" s="30">
        <f t="shared" si="1"/>
        <v>18</v>
      </c>
      <c r="E42" s="47" t="s">
        <v>32</v>
      </c>
      <c r="F42" s="48" t="s">
        <v>242</v>
      </c>
      <c r="G42" s="24" t="str">
        <f>IF($A42="KG",SUMIFS($G64:$G$774,$B64:$B$774,"="&amp;$B42),"")</f>
        <v/>
      </c>
      <c r="H42" s="25"/>
      <c r="I42" s="25" t="str">
        <f t="shared" si="2"/>
        <v/>
      </c>
      <c r="J42" s="26" t="str">
        <f t="shared" si="4"/>
        <v/>
      </c>
      <c r="K42" s="25"/>
      <c r="L42" s="27"/>
      <c r="M42" s="49"/>
      <c r="N42" s="27" t="str">
        <f t="shared" ref="N42:N43" si="15">IF(AND($E42&lt;&gt;"A",$E42&lt;&gt;"B"),"",IF($E42="A","Anforderung erfüllt?",IF($E42="B",IF($L42=1,"Die Darstellung der geforderten Bestandteile geben teilweise bis ausreichenden Aufschluss über die Projektorganisation. Die inhaltliche Darstellung lässt nur teilweise erkennen, dass den Projektanforderungen damit genüge getan ist.",IF($L42=2,"Die angegebenen Werte sind im Vergleich zu den anderen Angeboten im mittleren Drittel der Vergleichswerte angesiedelt.",IF($L42=3,"Die Ausführungen geben größtenteils Aufschluss über den Sachverhalt bzw. schließen nur  wenige geforderte Bestandteile aus.",IF($L42=4,"-","")))))))</f>
        <v>Anforderung erfüllt?</v>
      </c>
      <c r="O42" s="49"/>
    </row>
    <row r="43" spans="1:15" ht="22.5">
      <c r="A43" s="47" t="s">
        <v>26</v>
      </c>
      <c r="B43" s="29">
        <f>IF($A43&lt;&gt;"KG",$B38,$B38+1)</f>
        <v>2</v>
      </c>
      <c r="C43" s="31" t="str">
        <f t="shared" si="3"/>
        <v>.</v>
      </c>
      <c r="D43" s="30">
        <f t="shared" si="1"/>
        <v>19</v>
      </c>
      <c r="E43" s="47" t="s">
        <v>32</v>
      </c>
      <c r="F43" s="48" t="s">
        <v>236</v>
      </c>
      <c r="G43" s="24" t="str">
        <f>IF($A43="KG",SUMIFS($G65:$G$774,$B65:$B$774,"="&amp;$B43),"")</f>
        <v/>
      </c>
      <c r="H43" s="25"/>
      <c r="I43" s="25" t="str">
        <f t="shared" si="2"/>
        <v/>
      </c>
      <c r="J43" s="26" t="str">
        <f t="shared" si="4"/>
        <v/>
      </c>
      <c r="K43" s="25"/>
      <c r="L43" s="27"/>
      <c r="M43" s="49"/>
      <c r="N43" s="27" t="str">
        <f t="shared" si="15"/>
        <v>Anforderung erfüllt?</v>
      </c>
      <c r="O43" s="49"/>
    </row>
    <row r="44" spans="1:15" ht="22.5">
      <c r="A44" s="47" t="s">
        <v>26</v>
      </c>
      <c r="B44" s="29">
        <f>IF($A44&lt;&gt;"KG",$B38,$B38+1)</f>
        <v>2</v>
      </c>
      <c r="C44" s="31" t="str">
        <f t="shared" si="3"/>
        <v>.</v>
      </c>
      <c r="D44" s="30">
        <f t="shared" si="1"/>
        <v>20</v>
      </c>
      <c r="E44" s="47" t="s">
        <v>32</v>
      </c>
      <c r="F44" s="48" t="s">
        <v>237</v>
      </c>
      <c r="G44" s="24" t="str">
        <f>IF($A44="KG",SUMIFS($G45:$G$774,$B45:$B$774,"="&amp;$B44),"")</f>
        <v/>
      </c>
      <c r="H44" s="25"/>
      <c r="I44" s="25" t="str">
        <f t="shared" si="2"/>
        <v/>
      </c>
      <c r="J44" s="26" t="str">
        <f t="shared" si="4"/>
        <v/>
      </c>
      <c r="K44" s="25"/>
      <c r="L44" s="27"/>
      <c r="M44" s="27" t="str">
        <f>IF(AND($E44&lt;&gt;"A",$E44&lt;&gt;"B"),"",IF($E44="A","",IF($E44="B",IF($L44=1,"Die Darstellung der geforderten Bestandteile geben keinen oder nur ungenügenden Aufschluss über die Projektorganisation. Die inhaltliche Darstellung lässt nicht erkennen, dass den Projektanforderungen damit genüge getan ist.",IF($L44=2,"Die angegebenen Werte sind im Vergleich zu den anderen Angeboten im unteren Drittel der Vergleichswerte angesiedelt.",IF($L44=3,"Die Ausführungen geben keinen oder nur ungenügenden Aufschluss über den Sachverhalt bzw. schließen viele geforderte Bestandteile aus.",IF($L44=4,"0 Pkt: Nein","")))))))</f>
        <v/>
      </c>
      <c r="N44" s="27" t="str">
        <f>IF(AND($E44&lt;&gt;"A",$E44&lt;&gt;"B"),"",IF($E44="A","Anforderung erfüllt?",IF($E44="B",IF($L44=1,"Die Darstellung der geforderten Bestandteile geben teilweise bis ausreichenden Aufschluss über die Projektorganisation. Die inhaltliche Darstellung lässt nur teilweise erkennen, dass den Projektanforderungen damit genüge getan ist.",IF($L44=2,"Die angegebenen Werte sind im Vergleich zu den anderen Angeboten im mittleren Drittel der Vergleichswerte angesiedelt.",IF($L44=3,"Die Ausführungen geben größtenteils Aufschluss über den Sachverhalt bzw. schließen nur  wenige geforderte Bestandteile aus.",IF($L44=4,"-","")))))))</f>
        <v>Anforderung erfüllt?</v>
      </c>
      <c r="O44" s="27" t="str">
        <f>IF(AND($E44&lt;&gt;"A",$E44&lt;&gt;"B"),"",IF($E44="A","",IF($E44="B",IF($L44=1,"Die Darstellung der geforderten Bestandteile größtenteils bis vollumfänglich Aufschluss über die Projektorganisation. Die inhaltliche Darstellung lässt erkennen, dass den Projektanforderungen damit größtenteils bis vollumfänglich genüge getan ist.",IF($L44=2,"Die angegebenen Werte sind im Vergleich zu den anderen Angeboten im oberen Drittel der Vergleichswerte angesiedelt.",IF($L44=3,"Die Ausführungen geben vollumfänglich Aufschluss über den Sachverhalt bzw. schließen keine oder nur sehr wenige geforderte Bestandteile aus.",IF($L44=4,"10 Pkt: Ja","")))))))</f>
        <v/>
      </c>
    </row>
    <row r="45" spans="1:15" ht="90">
      <c r="A45" s="47" t="s">
        <v>26</v>
      </c>
      <c r="B45" s="29">
        <f>IF($A45&lt;&gt;"KG",$B43,$B43+1)</f>
        <v>2</v>
      </c>
      <c r="C45" s="31" t="str">
        <f t="shared" si="3"/>
        <v>.</v>
      </c>
      <c r="D45" s="30">
        <f t="shared" si="1"/>
        <v>21</v>
      </c>
      <c r="E45" s="47" t="s">
        <v>27</v>
      </c>
      <c r="F45" s="48" t="s">
        <v>48</v>
      </c>
      <c r="G45" s="24">
        <v>100</v>
      </c>
      <c r="H45" s="25"/>
      <c r="I45" s="25">
        <f>IF(OR($G45=0,$G45="",$G45="-"),"",$G45*10)</f>
        <v>1000</v>
      </c>
      <c r="J45" s="26">
        <f t="shared" si="4"/>
        <v>0</v>
      </c>
      <c r="K45" s="25"/>
      <c r="L45" s="27"/>
      <c r="M45" s="36" t="s">
        <v>42</v>
      </c>
      <c r="N45" s="36" t="s">
        <v>43</v>
      </c>
      <c r="O45" s="36" t="s">
        <v>44</v>
      </c>
    </row>
    <row r="46" spans="1:15" ht="22.5">
      <c r="A46" s="47" t="s">
        <v>26</v>
      </c>
      <c r="B46" s="29">
        <f>IF($A46&lt;&gt;"KG",$B41,$B41+1)</f>
        <v>2</v>
      </c>
      <c r="C46" s="31" t="str">
        <f t="shared" si="3"/>
        <v>.</v>
      </c>
      <c r="D46" s="30">
        <f t="shared" si="1"/>
        <v>22</v>
      </c>
      <c r="E46" s="47" t="s">
        <v>32</v>
      </c>
      <c r="F46" s="48" t="s">
        <v>238</v>
      </c>
      <c r="G46" s="24" t="str">
        <f>IF($A46="KG",SUMIFS($G64:$G$774,$B64:$B$774,"="&amp;$B46),"")</f>
        <v/>
      </c>
      <c r="H46" s="25"/>
      <c r="I46" s="63" t="str">
        <f t="shared" ref="I46:I47" si="16">IF(OR($G46=0,$G46="",$G46="-"),"",$G46*10)</f>
        <v/>
      </c>
      <c r="J46" s="26" t="str">
        <f t="shared" si="4"/>
        <v/>
      </c>
      <c r="K46" s="25"/>
      <c r="L46" s="27"/>
      <c r="M46" s="27" t="str">
        <f>IF(AND($E46&lt;&gt;"A",$E46&lt;&gt;"B"),"",IF($E46="A","",IF($E46="B",IF($L46=1,"Die Darstellung der geforderten Bestandteile geben keinen oder nur ungenügenden Aufschluss über die Projektorganisation. Die inhaltliche Darstellung lässt nicht erkennen, dass den Projektanforderungen damit genüge getan ist.",IF($L46=2,"Die angegebenen Werte sind im Vergleich zu den anderen Angeboten im unteren Drittel der Vergleichswerte angesiedelt.",IF($L46=3,"Die Ausführungen geben keinen oder nur ungenügenden Aufschluss über den Sachverhalt bzw. schließen viele geforderte Bestandteile aus.",IF($L46=4,"0 Pkt: Nein","")))))))</f>
        <v/>
      </c>
      <c r="N46" s="27" t="str">
        <f>IF(AND($E46&lt;&gt;"A",$E46&lt;&gt;"B"),"",IF($E46="A","Anforderung erfüllt?",IF($E46="B",IF($L46=1,"Die Darstellung der geforderten Bestandteile geben teilweise bis ausreichenden Aufschluss über die Projektorganisation. Die inhaltliche Darstellung lässt nur teilweise erkennen, dass den Projektanforderungen damit genüge getan ist.",IF($L46=2,"Die angegebenen Werte sind im Vergleich zu den anderen Angeboten im mittleren Drittel der Vergleichswerte angesiedelt.",IF($L46=3,"Die Ausführungen geben größtenteils Aufschluss über den Sachverhalt bzw. schließen nur  wenige geforderte Bestandteile aus.",IF($L46=4,"-","")))))))</f>
        <v>Anforderung erfüllt?</v>
      </c>
      <c r="O46" s="27" t="str">
        <f>IF(AND($E46&lt;&gt;"A",$E46&lt;&gt;"B"),"",IF($E46="A","",IF($E46="B",IF($L46=1,"Die Darstellung der geforderten Bestandteile größtenteils bis vollumfänglich Aufschluss über die Projektorganisation. Die inhaltliche Darstellung lässt erkennen, dass den Projektanforderungen damit größtenteils bis vollumfänglich genüge getan ist.",IF($L46=2,"Die angegebenen Werte sind im Vergleich zu den anderen Angeboten im oberen Drittel der Vergleichswerte angesiedelt.",IF($L46=3,"Die Ausführungen geben vollumfänglich Aufschluss über den Sachverhalt bzw. schließen keine oder nur sehr wenige geforderte Bestandteile aus.",IF($L46=4,"10 Pkt: Ja","")))))))</f>
        <v/>
      </c>
    </row>
    <row r="47" spans="1:15" ht="90">
      <c r="A47" s="47" t="s">
        <v>26</v>
      </c>
      <c r="B47" s="29">
        <f t="shared" ref="B47" si="17">IF($A47&lt;&gt;"KG",$B46,$B46+1)</f>
        <v>2</v>
      </c>
      <c r="C47" s="31" t="str">
        <f t="shared" si="3"/>
        <v>.</v>
      </c>
      <c r="D47" s="30">
        <f t="shared" si="1"/>
        <v>23</v>
      </c>
      <c r="E47" s="47" t="s">
        <v>27</v>
      </c>
      <c r="F47" s="48" t="s">
        <v>239</v>
      </c>
      <c r="G47" s="24">
        <v>100</v>
      </c>
      <c r="H47" s="25"/>
      <c r="I47" s="63">
        <f t="shared" si="16"/>
        <v>1000</v>
      </c>
      <c r="J47" s="26">
        <f t="shared" si="4"/>
        <v>0</v>
      </c>
      <c r="K47" s="25"/>
      <c r="L47" s="27"/>
      <c r="M47" s="36" t="s">
        <v>42</v>
      </c>
      <c r="N47" s="36" t="s">
        <v>43</v>
      </c>
      <c r="O47" s="36" t="s">
        <v>44</v>
      </c>
    </row>
    <row r="48" spans="1:15">
      <c r="A48" s="47" t="s">
        <v>26</v>
      </c>
      <c r="B48" s="29">
        <f>IF($A48&lt;&gt;"KG",$B31,$B31+1)</f>
        <v>2</v>
      </c>
      <c r="C48" s="31" t="str">
        <f t="shared" si="3"/>
        <v>.</v>
      </c>
      <c r="D48" s="30">
        <f t="shared" si="1"/>
        <v>24</v>
      </c>
      <c r="E48" s="47" t="s">
        <v>32</v>
      </c>
      <c r="F48" s="48" t="s">
        <v>240</v>
      </c>
      <c r="G48" s="24" t="str">
        <f>IF($A48="KG",SUMIFS($G66:$G$774,$B66:$B$774,"="&amp;$B48),"")</f>
        <v/>
      </c>
      <c r="H48" s="25"/>
      <c r="I48" s="25"/>
      <c r="J48" s="26" t="str">
        <f t="shared" si="4"/>
        <v/>
      </c>
      <c r="K48" s="25"/>
      <c r="L48" s="27"/>
      <c r="M48" s="27" t="str">
        <f>IF(AND($E48&lt;&gt;"A",$E48&lt;&gt;"B"),"",IF($E48="A","",IF($E48="B",IF($L48=1,"Die Darstellung der geforderten Bestandteile geben keinen oder nur ungenügenden Aufschluss über die Projektorganisation. Die inhaltliche Darstellung lässt nicht erkennen, dass den Projektanforderungen damit genüge getan ist.",IF($L48=2,"Die angegebenen Werte sind im Vergleich zu den anderen Angeboten im unteren Drittel der Vergleichswerte angesiedelt.",IF($L48=3,"Die Ausführungen geben keinen oder nur ungenügenden Aufschluss über den Sachverhalt bzw. schließen viele geforderte Bestandteile aus.",IF($L48=4,"0 Pkt: Nein","")))))))</f>
        <v/>
      </c>
      <c r="N48" s="27" t="str">
        <f>IF(AND($E48&lt;&gt;"A",$E48&lt;&gt;"B"),"",IF($E48="A","Anforderung erfüllt?",IF($E48="B",IF($L48=1,"Die Darstellung der geforderten Bestandteile geben teilweise bis ausreichenden Aufschluss über die Projektorganisation. Die inhaltliche Darstellung lässt nur teilweise erkennen, dass den Projektanforderungen damit genüge getan ist.",IF($L48=2,"Die angegebenen Werte sind im Vergleich zu den anderen Angeboten im mittleren Drittel der Vergleichswerte angesiedelt.",IF($L48=3,"Die Ausführungen geben größtenteils Aufschluss über den Sachverhalt bzw. schließen nur  wenige geforderte Bestandteile aus.",IF($L48=4,"-","")))))))</f>
        <v>Anforderung erfüllt?</v>
      </c>
      <c r="O48" s="27" t="str">
        <f>IF(AND($E48&lt;&gt;"A",$E48&lt;&gt;"B"),"",IF($E48="A","",IF($E48="B",IF($L48=1,"Die Darstellung der geforderten Bestandteile größtenteils bis vollumfänglich Aufschluss über die Projektorganisation. Die inhaltliche Darstellung lässt erkennen, dass den Projektanforderungen damit größtenteils bis vollumfänglich genüge getan ist.",IF($L48=2,"Die angegebenen Werte sind im Vergleich zu den anderen Angeboten im oberen Drittel der Vergleichswerte angesiedelt.",IF($L48=3,"Die Ausführungen geben vollumfänglich Aufschluss über den Sachverhalt bzw. schließen keine oder nur sehr wenige geforderte Bestandteile aus.",IF($L48=4,"10 Pkt: Ja","")))))))</f>
        <v/>
      </c>
    </row>
    <row r="49" spans="1:16">
      <c r="A49" s="47" t="s">
        <v>24</v>
      </c>
      <c r="B49" s="29">
        <f>IF($A49&lt;&gt;"KG",$B$48,$B$48+1)</f>
        <v>3</v>
      </c>
      <c r="C49" s="31" t="str">
        <f t="shared" si="3"/>
        <v/>
      </c>
      <c r="D49" s="30" t="str">
        <f>IF(A49&lt;&gt;"KG",IF(A48&lt;&gt;"KG",D48+1,1),"")</f>
        <v/>
      </c>
      <c r="E49" s="47"/>
      <c r="F49" s="48" t="s">
        <v>49</v>
      </c>
      <c r="G49" s="24">
        <f>IF($A49="KG",SUMIFS($G50:$G$774,$B50:$B$774,"="&amp;$B49),"")</f>
        <v>0</v>
      </c>
      <c r="H49" s="25"/>
      <c r="I49" s="25" t="str">
        <f t="shared" si="2"/>
        <v/>
      </c>
      <c r="J49" s="26" t="str">
        <f t="shared" si="4"/>
        <v/>
      </c>
      <c r="K49" s="25"/>
      <c r="L49" s="27"/>
      <c r="M49" s="27" t="str">
        <f t="shared" ref="M49:M66" si="18">IF(AND($E49&lt;&gt;"A",$E49&lt;&gt;"B"),"",IF($E49="A","",IF($E49="B",IF($L49=1,"Die Darstellung der geforderten Bestandteile geben keinen oder nur ungenügenden Aufschluss über die Projektorganisation. Die inhaltliche Darstellung lässt nicht erkennen, dass den Projektanforderungen damit genüge getan ist.",IF($L49=2,"Die angegebenen Werte sind im Vergleich zu den anderen Angeboten im unteren Drittel der Vergleichswerte angesiedelt.",IF($L49=3,"Die Ausführungen geben keinen oder nur ungenügenden Aufschluss über den Sachverhalt bzw. schließen viele geforderte Bestandteile aus.",IF($L49=4,"0 Pkt: Nein","")))))))</f>
        <v/>
      </c>
      <c r="N49" s="27" t="str">
        <f t="shared" ref="N49:N66" si="19">IF(AND($E49&lt;&gt;"A",$E49&lt;&gt;"B"),"",IF($E49="A","Anforderung erfüllt?",IF($E49="B",IF($L49=1,"Die Darstellung der geforderten Bestandteile geben teilweise bis ausreichenden Aufschluss über die Projektorganisation. Die inhaltliche Darstellung lässt nur teilweise erkennen, dass den Projektanforderungen damit genüge getan ist.",IF($L49=2,"Die angegebenen Werte sind im Vergleich zu den anderen Angeboten im mittleren Drittel der Vergleichswerte angesiedelt.",IF($L49=3,"Die Ausführungen geben größtenteils Aufschluss über den Sachverhalt bzw. schließen nur  wenige geforderte Bestandteile aus.",IF($L49=4,"-","")))))))</f>
        <v/>
      </c>
      <c r="O49" s="27" t="str">
        <f t="shared" ref="O49:O66" si="20">IF(AND($E49&lt;&gt;"A",$E49&lt;&gt;"B"),"",IF($E49="A","",IF($E49="B",IF($L49=1,"Die Darstellung der geforderten Bestandteile größtenteils bis vollumfänglich Aufschluss über die Projektorganisation. Die inhaltliche Darstellung lässt erkennen, dass den Projektanforderungen damit größtenteils bis vollumfänglich genüge getan ist.",IF($L49=2,"Die angegebenen Werte sind im Vergleich zu den anderen Angeboten im oberen Drittel der Vergleichswerte angesiedelt.",IF($L49=3,"Die Ausführungen geben vollumfänglich Aufschluss über den Sachverhalt bzw. schließen keine oder nur sehr wenige geforderte Bestandteile aus.",IF($L49=4,"10 Pkt: Ja","")))))))</f>
        <v/>
      </c>
    </row>
    <row r="50" spans="1:16" ht="33.75">
      <c r="A50" s="47" t="s">
        <v>26</v>
      </c>
      <c r="B50" s="29">
        <f>IF($A$50&lt;&gt;"KG",$B$49,$B$49+1)</f>
        <v>3</v>
      </c>
      <c r="C50" s="31" t="str">
        <f t="shared" si="3"/>
        <v>.</v>
      </c>
      <c r="D50" s="30">
        <f>IF(A50&lt;&gt;"KG",IF(A49&lt;&gt;"KG",D49+1,1),"")</f>
        <v>1</v>
      </c>
      <c r="E50" s="47" t="s">
        <v>32</v>
      </c>
      <c r="F50" s="48" t="s">
        <v>50</v>
      </c>
      <c r="G50" s="24" t="str">
        <f>IF($A50="KG",SUMIFS($G60:$G$774,$B60:$B$774,"="&amp;$B50),"")</f>
        <v/>
      </c>
      <c r="H50" s="25"/>
      <c r="I50" s="25" t="str">
        <f t="shared" si="2"/>
        <v/>
      </c>
      <c r="J50" s="26" t="str">
        <f t="shared" si="4"/>
        <v/>
      </c>
      <c r="K50" s="25"/>
      <c r="L50" s="27"/>
      <c r="M50" s="27" t="str">
        <f t="shared" si="18"/>
        <v/>
      </c>
      <c r="N50" s="27" t="str">
        <f t="shared" si="19"/>
        <v>Anforderung erfüllt?</v>
      </c>
      <c r="O50" s="27" t="str">
        <f t="shared" si="20"/>
        <v/>
      </c>
    </row>
    <row r="51" spans="1:16" ht="90">
      <c r="A51" s="47" t="s">
        <v>26</v>
      </c>
      <c r="B51" s="29">
        <f t="shared" ref="B51:B59" si="21">IF($A$50&lt;&gt;"KG",$B$49,$B$49+1)</f>
        <v>3</v>
      </c>
      <c r="C51" s="31" t="str">
        <f t="shared" si="3"/>
        <v>.</v>
      </c>
      <c r="D51" s="30">
        <f t="shared" ref="D51" si="22">IF(A51&lt;&gt;"KG",IF(A50&lt;&gt;"KG",D50+1,1),"")</f>
        <v>2</v>
      </c>
      <c r="E51" s="47" t="s">
        <v>32</v>
      </c>
      <c r="F51" s="48" t="s">
        <v>51</v>
      </c>
      <c r="G51" s="24" t="str">
        <f>IF($A51="KG",SUMIFS($G61:$G$774,$B61:$B$774,"="&amp;$B51),"")</f>
        <v/>
      </c>
      <c r="H51" s="25"/>
      <c r="I51" s="25" t="str">
        <f t="shared" si="2"/>
        <v/>
      </c>
      <c r="J51" s="26" t="str">
        <f t="shared" si="4"/>
        <v/>
      </c>
      <c r="K51" s="25"/>
      <c r="L51" s="27"/>
      <c r="M51" s="27" t="str">
        <f t="shared" si="18"/>
        <v/>
      </c>
      <c r="N51" s="27" t="str">
        <f t="shared" si="19"/>
        <v>Anforderung erfüllt?</v>
      </c>
      <c r="O51" s="27" t="str">
        <f t="shared" si="20"/>
        <v/>
      </c>
    </row>
    <row r="52" spans="1:16" ht="76.5" customHeight="1">
      <c r="A52" s="47" t="s">
        <v>26</v>
      </c>
      <c r="B52" s="29">
        <f>IF($A$50&lt;&gt;"KG",$B$49,$B$49+1)</f>
        <v>3</v>
      </c>
      <c r="C52" s="31" t="str">
        <f t="shared" si="3"/>
        <v>.</v>
      </c>
      <c r="D52" s="30">
        <f>IF(A52&lt;&gt;"KG",IF(A51&lt;&gt;"KG",D51+1,1),"")</f>
        <v>3</v>
      </c>
      <c r="E52" s="47" t="s">
        <v>32</v>
      </c>
      <c r="F52" s="48" t="s">
        <v>52</v>
      </c>
      <c r="G52" s="24" t="str">
        <f>IF($A52="KG",SUMIFS($G62:$G$774,$B62:$B$774,"="&amp;$B52),"")</f>
        <v/>
      </c>
      <c r="H52" s="25"/>
      <c r="I52" s="25" t="str">
        <f t="shared" si="2"/>
        <v/>
      </c>
      <c r="J52" s="26" t="str">
        <f t="shared" si="4"/>
        <v/>
      </c>
      <c r="K52" s="25"/>
      <c r="L52" s="27"/>
      <c r="M52" s="27" t="str">
        <f t="shared" si="18"/>
        <v/>
      </c>
      <c r="N52" s="27" t="str">
        <f t="shared" si="19"/>
        <v>Anforderung erfüllt?</v>
      </c>
      <c r="O52" s="27" t="str">
        <f t="shared" si="20"/>
        <v/>
      </c>
    </row>
    <row r="53" spans="1:16" ht="146.25">
      <c r="A53" s="47" t="s">
        <v>26</v>
      </c>
      <c r="B53" s="29">
        <f t="shared" si="21"/>
        <v>3</v>
      </c>
      <c r="C53" s="31" t="str">
        <f t="shared" si="3"/>
        <v>.</v>
      </c>
      <c r="D53" s="30">
        <f t="shared" ref="D53" si="23">IF(A53&lt;&gt;"KG",IF(A52&lt;&gt;"KG",D52+1,1),"")</f>
        <v>4</v>
      </c>
      <c r="E53" s="47" t="s">
        <v>32</v>
      </c>
      <c r="F53" s="48" t="s">
        <v>53</v>
      </c>
      <c r="G53" s="24" t="str">
        <f>IF($A53="KG",SUMIFS($G63:$G$774,$B63:$B$774,"="&amp;$B53),"")</f>
        <v/>
      </c>
      <c r="H53" s="25"/>
      <c r="I53" s="25" t="str">
        <f t="shared" si="2"/>
        <v/>
      </c>
      <c r="J53" s="26" t="str">
        <f t="shared" si="4"/>
        <v/>
      </c>
      <c r="K53" s="25"/>
      <c r="L53" s="27"/>
      <c r="M53" s="27" t="str">
        <f t="shared" si="18"/>
        <v/>
      </c>
      <c r="N53" s="27" t="str">
        <f t="shared" si="19"/>
        <v>Anforderung erfüllt?</v>
      </c>
      <c r="O53" s="27" t="str">
        <f t="shared" si="20"/>
        <v/>
      </c>
    </row>
    <row r="54" spans="1:16" ht="135">
      <c r="A54" s="47" t="s">
        <v>26</v>
      </c>
      <c r="B54" s="29">
        <f>IF($A$50&lt;&gt;"KG",$B$49,$B$49+1)</f>
        <v>3</v>
      </c>
      <c r="C54" s="31" t="str">
        <f t="shared" si="3"/>
        <v>.</v>
      </c>
      <c r="D54" s="30">
        <f>IF(A54&lt;&gt;"KG",IF(A53&lt;&gt;"KG",D53+1,1),"")</f>
        <v>5</v>
      </c>
      <c r="E54" s="47" t="s">
        <v>32</v>
      </c>
      <c r="F54" s="48" t="s">
        <v>54</v>
      </c>
      <c r="G54" s="24" t="str">
        <f>IF($A54="KG",SUMIFS($G64:$G$774,$B64:$B$774,"="&amp;$B54),"")</f>
        <v/>
      </c>
      <c r="H54" s="25"/>
      <c r="I54" s="25" t="str">
        <f t="shared" si="2"/>
        <v/>
      </c>
      <c r="J54" s="26" t="str">
        <f t="shared" si="4"/>
        <v/>
      </c>
      <c r="K54" s="25"/>
      <c r="L54" s="27"/>
      <c r="M54" s="27" t="str">
        <f t="shared" si="18"/>
        <v/>
      </c>
      <c r="N54" s="27" t="str">
        <f t="shared" si="19"/>
        <v>Anforderung erfüllt?</v>
      </c>
      <c r="O54" s="27" t="str">
        <f t="shared" si="20"/>
        <v/>
      </c>
    </row>
    <row r="55" spans="1:16" ht="45">
      <c r="A55" s="47" t="s">
        <v>26</v>
      </c>
      <c r="B55" s="29">
        <f t="shared" si="21"/>
        <v>3</v>
      </c>
      <c r="C55" s="31" t="str">
        <f t="shared" si="3"/>
        <v>.</v>
      </c>
      <c r="D55" s="30">
        <f t="shared" ref="D55" si="24">IF(A55&lt;&gt;"KG",IF(A54&lt;&gt;"KG",D54+1,1),"")</f>
        <v>6</v>
      </c>
      <c r="E55" s="47" t="s">
        <v>32</v>
      </c>
      <c r="F55" s="48" t="s">
        <v>55</v>
      </c>
      <c r="G55" s="24" t="str">
        <f>IF($A55="KG",SUMIFS($G65:$G$774,$B65:$B$774,"="&amp;$B55),"")</f>
        <v/>
      </c>
      <c r="H55" s="25"/>
      <c r="I55" s="25" t="str">
        <f t="shared" si="2"/>
        <v/>
      </c>
      <c r="J55" s="26" t="str">
        <f t="shared" si="4"/>
        <v/>
      </c>
      <c r="K55" s="25"/>
      <c r="L55" s="27"/>
      <c r="M55" s="27" t="str">
        <f t="shared" si="18"/>
        <v/>
      </c>
      <c r="N55" s="27" t="str">
        <f t="shared" si="19"/>
        <v>Anforderung erfüllt?</v>
      </c>
      <c r="O55" s="27" t="str">
        <f t="shared" si="20"/>
        <v/>
      </c>
    </row>
    <row r="56" spans="1:16" s="77" customFormat="1" ht="33.75">
      <c r="A56" s="68" t="s">
        <v>26</v>
      </c>
      <c r="B56" s="69">
        <f>IF($A$50&lt;&gt;"KG",$B$49,$B$49+1)</f>
        <v>3</v>
      </c>
      <c r="C56" s="70" t="str">
        <f t="shared" si="3"/>
        <v>.</v>
      </c>
      <c r="D56" s="71">
        <f>IF(A56&lt;&gt;"KG",IF(A55&lt;&gt;"KG",D55+1,1),"")</f>
        <v>7</v>
      </c>
      <c r="E56" s="68" t="s">
        <v>32</v>
      </c>
      <c r="F56" s="85" t="s">
        <v>56</v>
      </c>
      <c r="G56" s="73" t="str">
        <f>IF($A56="KG",SUMIFS($G66:$G$774,$B66:$B$774,"="&amp;$B56),"")</f>
        <v/>
      </c>
      <c r="H56" s="74"/>
      <c r="I56" s="74" t="str">
        <f t="shared" si="2"/>
        <v/>
      </c>
      <c r="J56" s="75" t="str">
        <f t="shared" si="4"/>
        <v/>
      </c>
      <c r="K56" s="74"/>
      <c r="L56" s="76"/>
      <c r="M56" s="76" t="str">
        <f t="shared" si="18"/>
        <v/>
      </c>
      <c r="N56" s="76" t="str">
        <f t="shared" si="19"/>
        <v>Anforderung erfüllt?</v>
      </c>
      <c r="O56" s="76" t="str">
        <f t="shared" si="20"/>
        <v/>
      </c>
      <c r="P56" s="86"/>
    </row>
    <row r="57" spans="1:16" ht="90">
      <c r="A57" s="47" t="s">
        <v>26</v>
      </c>
      <c r="B57" s="29">
        <f t="shared" si="21"/>
        <v>3</v>
      </c>
      <c r="C57" s="31" t="str">
        <f t="shared" si="3"/>
        <v>.</v>
      </c>
      <c r="D57" s="30">
        <f t="shared" ref="D57" si="25">IF(A57&lt;&gt;"KG",IF(A56&lt;&gt;"KG",D56+1,1),"")</f>
        <v>8</v>
      </c>
      <c r="E57" s="47" t="s">
        <v>32</v>
      </c>
      <c r="F57" s="48" t="s">
        <v>57</v>
      </c>
      <c r="G57" s="24" t="str">
        <f>IF($A57="KG",SUMIFS($G67:$G$774,$B67:$B$774,"="&amp;$B57),"")</f>
        <v/>
      </c>
      <c r="H57" s="25"/>
      <c r="I57" s="25" t="str">
        <f t="shared" si="2"/>
        <v/>
      </c>
      <c r="J57" s="26" t="str">
        <f t="shared" si="4"/>
        <v/>
      </c>
      <c r="K57" s="25"/>
      <c r="L57" s="27"/>
      <c r="M57" s="27" t="str">
        <f t="shared" si="18"/>
        <v/>
      </c>
      <c r="N57" s="27" t="str">
        <f t="shared" si="19"/>
        <v>Anforderung erfüllt?</v>
      </c>
      <c r="O57" s="27" t="str">
        <f t="shared" si="20"/>
        <v/>
      </c>
    </row>
    <row r="58" spans="1:16" ht="33.75">
      <c r="A58" s="47" t="s">
        <v>26</v>
      </c>
      <c r="B58" s="29">
        <f t="shared" si="21"/>
        <v>3</v>
      </c>
      <c r="C58" s="31" t="str">
        <f>IF(AND($A58="K",$B58&lt;&gt;""),".","")</f>
        <v>.</v>
      </c>
      <c r="D58" s="30">
        <f>IF(A58&lt;&gt;"KG",IF(A57&lt;&gt;"KG",D57+1,1),"")</f>
        <v>9</v>
      </c>
      <c r="E58" s="47" t="s">
        <v>32</v>
      </c>
      <c r="F58" s="48" t="s">
        <v>241</v>
      </c>
      <c r="G58" s="24" t="str">
        <f>IF($A58="KG",SUMIFS($G68:$G$774,$B68:$B$774,"="&amp;$B58),"")</f>
        <v/>
      </c>
      <c r="H58" s="25"/>
      <c r="I58" s="25" t="str">
        <f t="shared" si="2"/>
        <v/>
      </c>
      <c r="J58" s="26" t="str">
        <f t="shared" si="4"/>
        <v/>
      </c>
      <c r="K58" s="25"/>
      <c r="L58" s="27"/>
      <c r="M58" s="27" t="str">
        <f t="shared" si="18"/>
        <v/>
      </c>
      <c r="N58" s="27" t="str">
        <f t="shared" si="19"/>
        <v>Anforderung erfüllt?</v>
      </c>
      <c r="O58" s="27" t="str">
        <f t="shared" si="20"/>
        <v/>
      </c>
    </row>
    <row r="59" spans="1:16" ht="135">
      <c r="A59" s="47" t="s">
        <v>26</v>
      </c>
      <c r="B59" s="29">
        <f t="shared" si="21"/>
        <v>3</v>
      </c>
      <c r="C59" s="61"/>
      <c r="D59" s="30">
        <f>IF(A59&lt;&gt;"KG",IF(A58&lt;&gt;"KG",D58+1,1),"")</f>
        <v>10</v>
      </c>
      <c r="E59" s="47" t="s">
        <v>32</v>
      </c>
      <c r="F59" s="48" t="s">
        <v>217</v>
      </c>
      <c r="G59" s="24"/>
      <c r="H59" s="62"/>
      <c r="I59" s="62"/>
      <c r="J59" s="26" t="str">
        <f t="shared" si="4"/>
        <v/>
      </c>
      <c r="K59" s="62"/>
      <c r="L59" s="27"/>
      <c r="M59" s="27"/>
      <c r="N59" s="27"/>
      <c r="O59" s="27"/>
    </row>
    <row r="60" spans="1:16">
      <c r="A60" s="47" t="s">
        <v>24</v>
      </c>
      <c r="B60" s="29">
        <f>IF($A$49&lt;&gt;"KG",$B$49,$B$49+1)</f>
        <v>4</v>
      </c>
      <c r="C60" s="31" t="str">
        <f>IF(AND($A60="K",$B60&lt;&gt;""),".","")</f>
        <v/>
      </c>
      <c r="D60" s="30" t="str">
        <f>IF(A60&lt;&gt;"KG",IF(A50&lt;&gt;"KG",D50+1,1),"")</f>
        <v/>
      </c>
      <c r="E60" s="47"/>
      <c r="F60" s="48" t="s">
        <v>58</v>
      </c>
      <c r="G60" s="24">
        <v>250</v>
      </c>
      <c r="H60" s="25"/>
      <c r="I60" s="25">
        <f>IF(OR($G60=0,$G60="",$G60="-"),"",$G60*10)</f>
        <v>2500</v>
      </c>
      <c r="J60" s="26">
        <f>IF(OR($G60=0,$G60="",$G60="-"),"",IF($E60="B",$G60*$H60,IF($A60="KG",SUMIFS($J61:$J91,$B61:$B91,"="&amp;$B60),"")))</f>
        <v>0</v>
      </c>
      <c r="K60" s="25"/>
      <c r="L60" s="27"/>
      <c r="M60" s="27" t="str">
        <f t="shared" si="18"/>
        <v/>
      </c>
      <c r="N60" s="27" t="str">
        <f t="shared" si="19"/>
        <v/>
      </c>
      <c r="O60" s="27" t="str">
        <f t="shared" si="20"/>
        <v/>
      </c>
    </row>
    <row r="61" spans="1:16" ht="180">
      <c r="A61" s="47" t="s">
        <v>26</v>
      </c>
      <c r="B61" s="29">
        <f>IF($A$49&lt;&gt;"KG",$B$49,$B$49+1)</f>
        <v>4</v>
      </c>
      <c r="C61" s="31" t="str">
        <f t="shared" si="3"/>
        <v>.</v>
      </c>
      <c r="D61" s="30">
        <f>IF(A61&lt;&gt;"KG",IF(A60&lt;&gt;"KG",D60+1,1),"")</f>
        <v>1</v>
      </c>
      <c r="E61" s="47" t="s">
        <v>32</v>
      </c>
      <c r="F61" s="48" t="s">
        <v>59</v>
      </c>
      <c r="G61" s="24" t="str">
        <f>IF($A61="KG",SUMIFS($G62:$G$773,$B62:$B$773,"="&amp;$B61),"")</f>
        <v/>
      </c>
      <c r="H61" s="25"/>
      <c r="I61" s="25" t="str">
        <f t="shared" si="2"/>
        <v/>
      </c>
      <c r="J61" s="26" t="str">
        <f t="shared" si="4"/>
        <v/>
      </c>
      <c r="K61" s="25"/>
      <c r="L61" s="27"/>
      <c r="M61" s="27" t="str">
        <f t="shared" si="18"/>
        <v/>
      </c>
      <c r="N61" s="27" t="str">
        <f t="shared" si="19"/>
        <v>Anforderung erfüllt?</v>
      </c>
      <c r="O61" s="27" t="str">
        <f t="shared" si="20"/>
        <v/>
      </c>
    </row>
    <row r="62" spans="1:16" ht="90">
      <c r="A62" s="47" t="s">
        <v>26</v>
      </c>
      <c r="B62" s="29">
        <f t="shared" ref="B62:B94" si="26">IF($A62&lt;&gt;"KG",$B61,$B61+1)</f>
        <v>4</v>
      </c>
      <c r="C62" s="31" t="str">
        <f t="shared" si="3"/>
        <v>.</v>
      </c>
      <c r="D62" s="30">
        <f t="shared" ref="D62:D88" si="27">IF(A62&lt;&gt;"KG",IF(A61&lt;&gt;"KG",D61+1,1),"")</f>
        <v>2</v>
      </c>
      <c r="E62" s="47" t="s">
        <v>32</v>
      </c>
      <c r="F62" s="48" t="s">
        <v>244</v>
      </c>
      <c r="G62" s="24" t="str">
        <f>IF($A62="KG",SUMIFS($G63:$G$773,$B63:$B$773,"="&amp;$B62),"")</f>
        <v/>
      </c>
      <c r="H62" s="25"/>
      <c r="I62" s="25" t="str">
        <f t="shared" si="2"/>
        <v/>
      </c>
      <c r="J62" s="26" t="str">
        <f t="shared" si="4"/>
        <v/>
      </c>
      <c r="K62" s="25"/>
      <c r="L62" s="27"/>
      <c r="M62" s="27" t="str">
        <f t="shared" si="18"/>
        <v/>
      </c>
      <c r="N62" s="27" t="str">
        <f t="shared" si="19"/>
        <v>Anforderung erfüllt?</v>
      </c>
      <c r="O62" s="27" t="str">
        <f t="shared" si="20"/>
        <v/>
      </c>
    </row>
    <row r="63" spans="1:16" ht="146.25">
      <c r="A63" s="47" t="s">
        <v>26</v>
      </c>
      <c r="B63" s="29">
        <f>IF($A63&lt;&gt;"KG",$B62,$B62+1)</f>
        <v>4</v>
      </c>
      <c r="C63" s="31" t="str">
        <f>IF(AND($A63="K",$B63&lt;&gt;""),".","")</f>
        <v>.</v>
      </c>
      <c r="D63" s="30">
        <f>IF(A63&lt;&gt;"KG",IF(A62&lt;&gt;"KG",D62+1,1),"")</f>
        <v>3</v>
      </c>
      <c r="E63" s="47" t="s">
        <v>32</v>
      </c>
      <c r="F63" s="48" t="s">
        <v>60</v>
      </c>
      <c r="G63" s="24" t="str">
        <f>IF($A63="KG",SUMIFS($G65:$G$773,$B65:$B$773,"="&amp;$B63),"")</f>
        <v/>
      </c>
      <c r="H63" s="25"/>
      <c r="I63" s="25" t="str">
        <f t="shared" si="2"/>
        <v/>
      </c>
      <c r="J63" s="26" t="str">
        <f t="shared" si="4"/>
        <v/>
      </c>
      <c r="K63" s="25"/>
      <c r="L63" s="27"/>
      <c r="M63" s="27" t="str">
        <f>IF(AND($E63&lt;&gt;"A",$E63&lt;&gt;"B"),"",IF($E63="A","",IF($E63="B",IF($L63=1,"Die Darstellung der geforderten Bestandteile geben keinen oder nur ungenügenden Aufschluss über die Projektorganisation. Die inhaltliche Darstellung lässt nicht erkennen, dass den Projektanforderungen damit genüge getan ist.",IF($L63=2,"Die angegebenen Werte sind im Vergleich zu den anderen Angeboten im unteren Drittel der Vergleichswerte angesiedelt.",IF($L63=3,"Die Ausführungen geben keinen oder nur ungenügenden Aufschluss über den Sachverhalt bzw. schließen viele geforderte Bestandteile aus.",IF($L63=4,"0 Pkt: Nein","")))))))</f>
        <v/>
      </c>
      <c r="N63" s="27" t="str">
        <f>IF(AND($E63&lt;&gt;"A",$E63&lt;&gt;"B"),"",IF($E63="A","Anforderung erfüllt?",IF($E63="B",IF($L63=1,"Die Darstellung der geforderten Bestandteile geben teilweise bis ausreichenden Aufschluss über die Projektorganisation. Die inhaltliche Darstellung lässt nur teilweise erkennen, dass den Projektanforderungen damit genüge getan ist.",IF($L63=2,"Die angegebenen Werte sind im Vergleich zu den anderen Angeboten im mittleren Drittel der Vergleichswerte angesiedelt.",IF($L63=3,"Die Ausführungen geben größtenteils Aufschluss über den Sachverhalt bzw. schließen nur  wenige geforderte Bestandteile aus.",IF($L63=4,"-","")))))))</f>
        <v>Anforderung erfüllt?</v>
      </c>
      <c r="O63" s="27" t="str">
        <f>IF(AND($E63&lt;&gt;"A",$E63&lt;&gt;"B"),"",IF($E63="A","",IF($E63="B",IF($L63=1,"Die Darstellung der geforderten Bestandteile größtenteils bis vollumfänglich Aufschluss über die Projektorganisation. Die inhaltliche Darstellung lässt erkennen, dass den Projektanforderungen damit größtenteils bis vollumfänglich genüge getan ist.",IF($L63=2,"Die angegebenen Werte sind im Vergleich zu den anderen Angeboten im oberen Drittel der Vergleichswerte angesiedelt.",IF($L63=3,"Die Ausführungen geben vollumfänglich Aufschluss über den Sachverhalt bzw. schließen keine oder nur sehr wenige geforderte Bestandteile aus.",IF($L63=4,"10 Pkt: Ja","")))))))</f>
        <v/>
      </c>
    </row>
    <row r="64" spans="1:16" ht="67.5">
      <c r="A64" s="47" t="s">
        <v>26</v>
      </c>
      <c r="B64" s="29">
        <f>IF($A64&lt;&gt;"KG",$B63,$B63+1)</f>
        <v>4</v>
      </c>
      <c r="C64" s="31" t="str">
        <f>IF(AND($A64="K",$B64&lt;&gt;""),".","")</f>
        <v>.</v>
      </c>
      <c r="D64" s="30">
        <f>IF(A64&lt;&gt;"KG",IF(A63&lt;&gt;"KG",D63+1,1),"")</f>
        <v>4</v>
      </c>
      <c r="E64" s="47" t="s">
        <v>32</v>
      </c>
      <c r="F64" s="48" t="s">
        <v>61</v>
      </c>
      <c r="G64" s="24" t="str">
        <f>IF($A64="KG",SUMIFS($G66:$G$773,$B66:$B$773,"="&amp;$B64),"")</f>
        <v/>
      </c>
      <c r="H64" s="25"/>
      <c r="I64" s="25" t="str">
        <f t="shared" si="2"/>
        <v/>
      </c>
      <c r="J64" s="26" t="str">
        <f t="shared" si="4"/>
        <v/>
      </c>
      <c r="K64" s="25"/>
      <c r="L64" s="27"/>
      <c r="M64" s="27"/>
      <c r="N64" s="27" t="str">
        <f t="shared" si="19"/>
        <v>Anforderung erfüllt?</v>
      </c>
      <c r="O64" s="27"/>
    </row>
    <row r="65" spans="1:15" ht="78.75">
      <c r="A65" s="47" t="s">
        <v>26</v>
      </c>
      <c r="B65" s="29">
        <f>IF($A65&lt;&gt;"KG",$B64,$B64+1)</f>
        <v>4</v>
      </c>
      <c r="C65" s="31" t="str">
        <f>IF(AND($A65="K",$B65&lt;&gt;""),".","")</f>
        <v>.</v>
      </c>
      <c r="D65" s="30">
        <f>IF(A65&lt;&gt;"KG",IF(A64&lt;&gt;"KG",D64+1,1),"")</f>
        <v>5</v>
      </c>
      <c r="E65" s="47" t="s">
        <v>32</v>
      </c>
      <c r="F65" s="48" t="s">
        <v>62</v>
      </c>
      <c r="G65" s="24" t="str">
        <f>IF($A65="KG",SUMIFS($G67:$G$773,$B67:$B$773,"="&amp;$B65),"")</f>
        <v/>
      </c>
      <c r="H65" s="25"/>
      <c r="I65" s="25" t="str">
        <f t="shared" si="2"/>
        <v/>
      </c>
      <c r="J65" s="26" t="str">
        <f t="shared" si="4"/>
        <v/>
      </c>
      <c r="K65" s="25"/>
      <c r="L65" s="27"/>
      <c r="M65" s="27" t="str">
        <f t="shared" si="18"/>
        <v/>
      </c>
      <c r="N65" s="27" t="str">
        <f t="shared" si="19"/>
        <v>Anforderung erfüllt?</v>
      </c>
      <c r="O65" s="27" t="str">
        <f t="shared" si="20"/>
        <v/>
      </c>
    </row>
    <row r="66" spans="1:15" ht="45">
      <c r="A66" s="47" t="s">
        <v>26</v>
      </c>
      <c r="B66" s="29">
        <f t="shared" si="26"/>
        <v>4</v>
      </c>
      <c r="C66" s="31" t="str">
        <f t="shared" si="3"/>
        <v>.</v>
      </c>
      <c r="D66" s="30">
        <f t="shared" si="27"/>
        <v>6</v>
      </c>
      <c r="E66" s="47" t="s">
        <v>32</v>
      </c>
      <c r="F66" s="48" t="s">
        <v>63</v>
      </c>
      <c r="G66" s="24" t="str">
        <f>IF($A66="KG",SUMIFS($G68:$G$773,$B68:$B$773,"="&amp;$B66),"")</f>
        <v/>
      </c>
      <c r="H66" s="25"/>
      <c r="I66" s="25" t="str">
        <f t="shared" si="2"/>
        <v/>
      </c>
      <c r="J66" s="26" t="str">
        <f t="shared" si="4"/>
        <v/>
      </c>
      <c r="K66" s="25"/>
      <c r="L66" s="27"/>
      <c r="M66" s="27" t="str">
        <f t="shared" si="18"/>
        <v/>
      </c>
      <c r="N66" s="27" t="str">
        <f t="shared" si="19"/>
        <v>Anforderung erfüllt?</v>
      </c>
      <c r="O66" s="27" t="str">
        <f t="shared" si="20"/>
        <v/>
      </c>
    </row>
    <row r="67" spans="1:15" ht="67.5">
      <c r="A67" s="47" t="s">
        <v>26</v>
      </c>
      <c r="B67" s="29">
        <f t="shared" si="26"/>
        <v>4</v>
      </c>
      <c r="C67" s="31" t="str">
        <f t="shared" si="3"/>
        <v>.</v>
      </c>
      <c r="D67" s="30">
        <f t="shared" si="27"/>
        <v>7</v>
      </c>
      <c r="E67" s="47" t="s">
        <v>32</v>
      </c>
      <c r="F67" s="48" t="s">
        <v>64</v>
      </c>
      <c r="G67" s="24" t="str">
        <f>IF($A67="KG",SUMIFS($G68:$G$773,$B68:$B$773,"="&amp;$B67),"")</f>
        <v/>
      </c>
      <c r="H67" s="25"/>
      <c r="I67" s="25" t="str">
        <f t="shared" si="2"/>
        <v/>
      </c>
      <c r="J67" s="26" t="str">
        <f t="shared" si="4"/>
        <v/>
      </c>
      <c r="K67" s="25"/>
      <c r="L67" s="27"/>
      <c r="M67" s="27" t="str">
        <f t="shared" ref="M67:M72" si="28">IF(AND($E67&lt;&gt;"A",$E67&lt;&gt;"B"),"",IF($E67="A","",IF($E67="B",IF($L67=1,"Die Darstellung der geforderten Bestandteile geben keinen oder nur ungenügenden Aufschluss über die Projektorganisation. Die inhaltliche Darstellung lässt nicht erkennen, dass den Projektanforderungen damit genüge getan ist.",IF($L67=2,"Die angegebenen Werte sind im Vergleich zu den anderen Angeboten im unteren Drittel der Vergleichswerte angesiedelt.",IF($L67=3,"Die Ausführungen geben keinen oder nur ungenügenden Aufschluss über den Sachverhalt bzw. schließen viele geforderte Bestandteile aus.",IF($L67=4,"0 Pkt: Nein","")))))))</f>
        <v/>
      </c>
      <c r="N67" s="27" t="str">
        <f t="shared" ref="N67:N75" si="29">IF(AND($E67&lt;&gt;"A",$E67&lt;&gt;"B"),"",IF($E67="A","Anforderung erfüllt?",IF($E67="B",IF($L67=1,"Die Darstellung der geforderten Bestandteile geben teilweise bis ausreichenden Aufschluss über die Projektorganisation. Die inhaltliche Darstellung lässt nur teilweise erkennen, dass den Projektanforderungen damit genüge getan ist.",IF($L67=2,"Die angegebenen Werte sind im Vergleich zu den anderen Angeboten im mittleren Drittel der Vergleichswerte angesiedelt.",IF($L67=3,"Die Ausführungen geben größtenteils Aufschluss über den Sachverhalt bzw. schließen nur  wenige geforderte Bestandteile aus.",IF($L67=4,"-","")))))))</f>
        <v>Anforderung erfüllt?</v>
      </c>
      <c r="O67" s="27" t="str">
        <f t="shared" ref="O67:O72" si="30">IF(AND($E67&lt;&gt;"A",$E67&lt;&gt;"B"),"",IF($E67="A","",IF($E67="B",IF($L67=1,"Die Darstellung der geforderten Bestandteile größtenteils bis vollumfänglich Aufschluss über die Projektorganisation. Die inhaltliche Darstellung lässt erkennen, dass den Projektanforderungen damit größtenteils bis vollumfänglich genüge getan ist.",IF($L67=2,"Die angegebenen Werte sind im Vergleich zu den anderen Angeboten im oberen Drittel der Vergleichswerte angesiedelt.",IF($L67=3,"Die Ausführungen geben vollumfänglich Aufschluss über den Sachverhalt bzw. schließen keine oder nur sehr wenige geforderte Bestandteile aus.",IF($L67=4,"10 Pkt: Ja","")))))))</f>
        <v/>
      </c>
    </row>
    <row r="68" spans="1:15" ht="45">
      <c r="A68" s="47" t="s">
        <v>26</v>
      </c>
      <c r="B68" s="29">
        <f t="shared" si="26"/>
        <v>4</v>
      </c>
      <c r="C68" s="31" t="str">
        <f t="shared" si="3"/>
        <v>.</v>
      </c>
      <c r="D68" s="30">
        <f t="shared" si="27"/>
        <v>8</v>
      </c>
      <c r="E68" s="47" t="s">
        <v>32</v>
      </c>
      <c r="F68" s="48" t="s">
        <v>65</v>
      </c>
      <c r="G68" s="24" t="str">
        <f>IF($A68="KG",SUMIFS($G69:$G$773,$B69:$B$773,"="&amp;$B68),"")</f>
        <v/>
      </c>
      <c r="H68" s="25"/>
      <c r="I68" s="25" t="str">
        <f t="shared" si="2"/>
        <v/>
      </c>
      <c r="J68" s="26" t="str">
        <f t="shared" si="4"/>
        <v/>
      </c>
      <c r="K68" s="25"/>
      <c r="L68" s="27"/>
      <c r="M68" s="27" t="str">
        <f t="shared" si="28"/>
        <v/>
      </c>
      <c r="N68" s="27" t="str">
        <f t="shared" si="29"/>
        <v>Anforderung erfüllt?</v>
      </c>
      <c r="O68" s="27" t="str">
        <f t="shared" si="30"/>
        <v/>
      </c>
    </row>
    <row r="69" spans="1:15" ht="56.25">
      <c r="A69" s="47" t="s">
        <v>26</v>
      </c>
      <c r="B69" s="29">
        <f t="shared" si="26"/>
        <v>4</v>
      </c>
      <c r="C69" s="31" t="str">
        <f t="shared" si="3"/>
        <v>.</v>
      </c>
      <c r="D69" s="30">
        <f t="shared" si="27"/>
        <v>9</v>
      </c>
      <c r="E69" s="47" t="s">
        <v>32</v>
      </c>
      <c r="F69" s="48" t="s">
        <v>66</v>
      </c>
      <c r="G69" s="24" t="str">
        <f>IF($A69="KG",SUMIFS($G70:$G$773,$B70:$B$773,"="&amp;$B69),"")</f>
        <v/>
      </c>
      <c r="H69" s="25"/>
      <c r="I69" s="25" t="str">
        <f t="shared" si="2"/>
        <v/>
      </c>
      <c r="J69" s="26" t="str">
        <f t="shared" si="4"/>
        <v/>
      </c>
      <c r="K69" s="25"/>
      <c r="L69" s="27"/>
      <c r="M69" s="27" t="str">
        <f t="shared" si="28"/>
        <v/>
      </c>
      <c r="N69" s="27" t="str">
        <f t="shared" si="29"/>
        <v>Anforderung erfüllt?</v>
      </c>
      <c r="O69" s="27" t="str">
        <f t="shared" si="30"/>
        <v/>
      </c>
    </row>
    <row r="70" spans="1:15" ht="56.25">
      <c r="A70" s="47" t="s">
        <v>26</v>
      </c>
      <c r="B70" s="29">
        <f t="shared" si="26"/>
        <v>4</v>
      </c>
      <c r="C70" s="31" t="str">
        <f t="shared" si="3"/>
        <v>.</v>
      </c>
      <c r="D70" s="30">
        <f t="shared" si="27"/>
        <v>10</v>
      </c>
      <c r="E70" s="47" t="s">
        <v>32</v>
      </c>
      <c r="F70" s="48" t="s">
        <v>67</v>
      </c>
      <c r="G70" s="24" t="str">
        <f>IF($A70="KG",SUMIFS($G71:$G$773,$B71:$B$773,"="&amp;$B70),"")</f>
        <v/>
      </c>
      <c r="H70" s="25"/>
      <c r="I70" s="25" t="str">
        <f t="shared" si="2"/>
        <v/>
      </c>
      <c r="J70" s="26" t="str">
        <f t="shared" si="4"/>
        <v/>
      </c>
      <c r="K70" s="25"/>
      <c r="L70" s="27"/>
      <c r="M70" s="27" t="str">
        <f t="shared" si="28"/>
        <v/>
      </c>
      <c r="N70" s="27" t="str">
        <f t="shared" si="29"/>
        <v>Anforderung erfüllt?</v>
      </c>
      <c r="O70" s="27" t="str">
        <f t="shared" si="30"/>
        <v/>
      </c>
    </row>
    <row r="71" spans="1:15" ht="20.100000000000001" customHeight="1">
      <c r="A71" s="47" t="s">
        <v>26</v>
      </c>
      <c r="B71" s="29">
        <f t="shared" si="26"/>
        <v>4</v>
      </c>
      <c r="C71" s="31" t="str">
        <f t="shared" si="3"/>
        <v>.</v>
      </c>
      <c r="D71" s="30">
        <f t="shared" si="27"/>
        <v>11</v>
      </c>
      <c r="E71" s="47" t="s">
        <v>27</v>
      </c>
      <c r="F71" s="48" t="s">
        <v>68</v>
      </c>
      <c r="G71" s="24">
        <v>100</v>
      </c>
      <c r="H71" s="25"/>
      <c r="I71" s="25">
        <f t="shared" si="2"/>
        <v>1000</v>
      </c>
      <c r="J71" s="26">
        <f t="shared" si="4"/>
        <v>0</v>
      </c>
      <c r="K71" s="25"/>
      <c r="L71" s="27"/>
      <c r="M71" s="27" t="s">
        <v>69</v>
      </c>
      <c r="O71" s="27" t="s">
        <v>70</v>
      </c>
    </row>
    <row r="72" spans="1:15" ht="30" customHeight="1">
      <c r="A72" s="47" t="s">
        <v>26</v>
      </c>
      <c r="B72" s="29">
        <f t="shared" si="26"/>
        <v>4</v>
      </c>
      <c r="C72" s="31" t="str">
        <f t="shared" si="3"/>
        <v>.</v>
      </c>
      <c r="D72" s="30">
        <f t="shared" si="27"/>
        <v>12</v>
      </c>
      <c r="E72" s="47" t="s">
        <v>32</v>
      </c>
      <c r="F72" s="48" t="s">
        <v>71</v>
      </c>
      <c r="G72" s="24" t="str">
        <f>IF($A72="KG",SUMIFS($G73:$G$773,$B73:$B$773,"="&amp;$B72),"")</f>
        <v/>
      </c>
      <c r="H72" s="25"/>
      <c r="I72" s="25" t="str">
        <f t="shared" si="2"/>
        <v/>
      </c>
      <c r="J72" s="26" t="str">
        <f t="shared" si="4"/>
        <v/>
      </c>
      <c r="K72" s="25"/>
      <c r="L72" s="27"/>
      <c r="M72" s="27" t="str">
        <f t="shared" si="28"/>
        <v/>
      </c>
      <c r="N72" s="27" t="str">
        <f t="shared" si="29"/>
        <v>Anforderung erfüllt?</v>
      </c>
      <c r="O72" s="27" t="str">
        <f t="shared" si="30"/>
        <v/>
      </c>
    </row>
    <row r="73" spans="1:15" ht="56.25">
      <c r="A73" s="47" t="s">
        <v>26</v>
      </c>
      <c r="B73" s="29">
        <f t="shared" si="26"/>
        <v>4</v>
      </c>
      <c r="C73" s="31" t="str">
        <f t="shared" si="3"/>
        <v>.</v>
      </c>
      <c r="D73" s="30">
        <f t="shared" si="27"/>
        <v>13</v>
      </c>
      <c r="E73" s="47" t="s">
        <v>32</v>
      </c>
      <c r="F73" s="48" t="s">
        <v>72</v>
      </c>
      <c r="G73" s="24" t="str">
        <f>IF($A70="KG",SUMIFS($G71:$G$773,$B71:$B$773,"="&amp;$B70),"")</f>
        <v/>
      </c>
      <c r="H73" s="25"/>
      <c r="I73" s="25" t="str">
        <f t="shared" si="2"/>
        <v/>
      </c>
      <c r="J73" s="26" t="str">
        <f t="shared" si="4"/>
        <v/>
      </c>
      <c r="K73" s="25"/>
      <c r="L73" s="27"/>
      <c r="M73" s="27"/>
      <c r="N73" s="27" t="str">
        <f t="shared" si="29"/>
        <v>Anforderung erfüllt?</v>
      </c>
      <c r="O73" s="27"/>
    </row>
    <row r="74" spans="1:15" ht="45">
      <c r="A74" s="47" t="s">
        <v>26</v>
      </c>
      <c r="B74" s="29">
        <f t="shared" si="26"/>
        <v>4</v>
      </c>
      <c r="C74" s="31" t="str">
        <f t="shared" si="3"/>
        <v>.</v>
      </c>
      <c r="D74" s="30">
        <f t="shared" si="27"/>
        <v>14</v>
      </c>
      <c r="E74" s="47" t="s">
        <v>32</v>
      </c>
      <c r="F74" s="48" t="s">
        <v>73</v>
      </c>
      <c r="G74" s="24" t="str">
        <f>IF($A71="KG",SUMIFS($G72:$G$773,$B72:$B$773,"="&amp;$B71),"")</f>
        <v/>
      </c>
      <c r="H74" s="25"/>
      <c r="I74" s="25" t="str">
        <f t="shared" si="2"/>
        <v/>
      </c>
      <c r="J74" s="26" t="str">
        <f t="shared" si="4"/>
        <v/>
      </c>
      <c r="K74" s="25"/>
      <c r="L74" s="27"/>
      <c r="M74" s="27" t="str">
        <f>IF(AND($E74&lt;&gt;"A",$E74&lt;&gt;"B"),"",IF($E74="A","",IF($E74="B",IF($L74=1,"Die Darstellung der geforderten Bestandteile geben keinen oder nur ungenügenden Aufschluss über die Projektorganisation. Die inhaltliche Darstellung lässt nicht erkennen, dass den Projektanforderungen damit genüge getan ist.",IF($L74=2,"Die angegebenen Werte sind im Vergleich zu den anderen Angeboten im unteren Drittel der Vergleichswerte angesiedelt.",IF($L74=3,"Die Ausführungen geben keinen oder nur ungenügenden Aufschluss über den Sachverhalt bzw. schließen viele geforderte Bestandteile aus.",IF($L74=4,"0 Pkt: Nein","")))))))</f>
        <v/>
      </c>
      <c r="N74" s="27" t="str">
        <f t="shared" si="29"/>
        <v>Anforderung erfüllt?</v>
      </c>
      <c r="O74" s="27" t="str">
        <f>IF(AND($E74&lt;&gt;"A",$E74&lt;&gt;"B"),"",IF($E74="A","",IF($E74="B",IF($L74=1,"Die Darstellung der geforderten Bestandteile größtenteils bis vollumfänglich Aufschluss über die Projektorganisation. Die inhaltliche Darstellung lässt erkennen, dass den Projektanforderungen damit größtenteils bis vollumfänglich genüge getan ist.",IF($L74=2,"Die angegebenen Werte sind im Vergleich zu den anderen Angeboten im oberen Drittel der Vergleichswerte angesiedelt.",IF($L74=3,"Die Ausführungen geben vollumfänglich Aufschluss über den Sachverhalt bzw. schließen keine oder nur sehr wenige geforderte Bestandteile aus.",IF($L74=4,"10 Pkt: Ja","")))))))</f>
        <v/>
      </c>
    </row>
    <row r="75" spans="1:15" ht="90">
      <c r="A75" s="47" t="s">
        <v>26</v>
      </c>
      <c r="B75" s="29">
        <f t="shared" si="26"/>
        <v>4</v>
      </c>
      <c r="C75" s="31" t="str">
        <f t="shared" si="3"/>
        <v>.</v>
      </c>
      <c r="D75" s="30">
        <f>IF(A75&lt;&gt;"KG",IF(A74&lt;&gt;"KG",D74+1,1),"")</f>
        <v>15</v>
      </c>
      <c r="E75" s="47" t="s">
        <v>32</v>
      </c>
      <c r="F75" s="48" t="s">
        <v>74</v>
      </c>
      <c r="G75" s="24" t="str">
        <f>IF($A72="KG",SUMIFS($G73:$G$773,$B73:$B$773,"="&amp;$B72),"")</f>
        <v/>
      </c>
      <c r="H75" s="25"/>
      <c r="I75" s="25" t="str">
        <f t="shared" si="2"/>
        <v/>
      </c>
      <c r="J75" s="26" t="str">
        <f t="shared" si="4"/>
        <v/>
      </c>
      <c r="K75" s="25"/>
      <c r="L75" s="27"/>
      <c r="M75" s="27" t="str">
        <f>IF(AND($E75&lt;&gt;"A",$E75&lt;&gt;"B"),"",IF($E75="A","",IF($E75="B",IF($L75=1,"Die Darstellung der geforderten Bestandteile geben keinen oder nur ungenügenden Aufschluss über die Projektorganisation. Die inhaltliche Darstellung lässt nicht erkennen, dass den Projektanforderungen damit genüge getan ist.",IF($L75=2,"Die angegebenen Werte sind im Vergleich zu den anderen Angeboten im unteren Drittel der Vergleichswerte angesiedelt.",IF($L75=3,"Die Ausführungen geben keinen oder nur ungenügenden Aufschluss über den Sachverhalt bzw. schließen viele geforderte Bestandteile aus.",IF($L75=4,"0 Pkt: Nein","")))))))</f>
        <v/>
      </c>
      <c r="N75" s="27" t="str">
        <f t="shared" si="29"/>
        <v>Anforderung erfüllt?</v>
      </c>
      <c r="O75" s="27" t="str">
        <f>IF(AND($E75&lt;&gt;"A",$E75&lt;&gt;"B"),"",IF($E75="A","",IF($E75="B",IF($L75=1,"Die Darstellung der geforderten Bestandteile größtenteils bis vollumfänglich Aufschluss über die Projektorganisation. Die inhaltliche Darstellung lässt erkennen, dass den Projektanforderungen damit größtenteils bis vollumfänglich genüge getan ist.",IF($L75=2,"Die angegebenen Werte sind im Vergleich zu den anderen Angeboten im oberen Drittel der Vergleichswerte angesiedelt.",IF($L75=3,"Die Ausführungen geben vollumfänglich Aufschluss über den Sachverhalt bzw. schließen keine oder nur sehr wenige geforderte Bestandteile aus.",IF($L75=4,"10 Pkt: Ja","")))))))</f>
        <v/>
      </c>
    </row>
    <row r="76" spans="1:15" ht="56.25">
      <c r="A76" s="47" t="s">
        <v>26</v>
      </c>
      <c r="B76" s="29">
        <f t="shared" si="26"/>
        <v>4</v>
      </c>
      <c r="C76" s="31" t="str">
        <f t="shared" si="3"/>
        <v>.</v>
      </c>
      <c r="D76" s="30">
        <f t="shared" si="27"/>
        <v>16</v>
      </c>
      <c r="E76" s="47" t="s">
        <v>32</v>
      </c>
      <c r="F76" s="48" t="s">
        <v>75</v>
      </c>
      <c r="G76" s="24" t="str">
        <f>IF($A73="KG",SUMIFS($G74:$G$773,$B74:$B$773,"="&amp;$B73),"")</f>
        <v/>
      </c>
      <c r="H76" s="25"/>
      <c r="I76" s="25" t="str">
        <f t="shared" si="2"/>
        <v/>
      </c>
      <c r="J76" s="26" t="str">
        <f t="shared" si="4"/>
        <v/>
      </c>
      <c r="K76" s="25"/>
      <c r="L76" s="27"/>
      <c r="M76" s="27"/>
      <c r="N76" s="27" t="str">
        <f t="shared" ref="N76:N85" si="31">IF(AND($E76&lt;&gt;"A",$E76&lt;&gt;"B"),"",IF($E76="A","Anforderung erfüllt?",IF($E76="B",IF($L76=1,"Die Darstellung der geforderten Bestandteile geben teilweise bis ausreichenden Aufschluss über die Projektorganisation. Die inhaltliche Darstellung lässt nur teilweise erkennen, dass den Projektanforderungen damit genüge getan ist.",IF($L76=2,"Die angegebenen Werte sind im Vergleich zu den anderen Angeboten im mittleren Drittel der Vergleichswerte angesiedelt.",IF($L76=3,"Die Ausführungen geben größtenteils Aufschluss über den Sachverhalt bzw. schließen nur  wenige geforderte Bestandteile aus.",IF($L76=4,"-","")))))))</f>
        <v>Anforderung erfüllt?</v>
      </c>
      <c r="O76" s="27"/>
    </row>
    <row r="77" spans="1:15" ht="45">
      <c r="A77" s="47" t="s">
        <v>26</v>
      </c>
      <c r="B77" s="29">
        <f t="shared" si="26"/>
        <v>4</v>
      </c>
      <c r="C77" s="31" t="str">
        <f t="shared" si="3"/>
        <v>.</v>
      </c>
      <c r="D77" s="30">
        <f t="shared" si="27"/>
        <v>17</v>
      </c>
      <c r="E77" s="47" t="s">
        <v>32</v>
      </c>
      <c r="F77" s="48" t="s">
        <v>76</v>
      </c>
      <c r="G77" s="24" t="str">
        <f>IF($A74="KG",SUMIFS($G75:$G$773,$B75:$B$773,"="&amp;$B74),"")</f>
        <v/>
      </c>
      <c r="H77" s="25"/>
      <c r="I77" s="25" t="str">
        <f t="shared" si="2"/>
        <v/>
      </c>
      <c r="J77" s="26" t="str">
        <f t="shared" si="4"/>
        <v/>
      </c>
      <c r="K77" s="25"/>
      <c r="L77" s="27"/>
      <c r="M77" s="27"/>
      <c r="N77" s="27" t="str">
        <f t="shared" si="31"/>
        <v>Anforderung erfüllt?</v>
      </c>
      <c r="O77" s="27"/>
    </row>
    <row r="78" spans="1:15" ht="222" customHeight="1">
      <c r="A78" s="47" t="s">
        <v>26</v>
      </c>
      <c r="B78" s="58">
        <f t="shared" si="26"/>
        <v>4</v>
      </c>
      <c r="C78" s="59" t="str">
        <f t="shared" si="3"/>
        <v>.</v>
      </c>
      <c r="D78" s="60">
        <f t="shared" si="27"/>
        <v>18</v>
      </c>
      <c r="E78" s="47" t="s">
        <v>27</v>
      </c>
      <c r="F78" s="48" t="s">
        <v>77</v>
      </c>
      <c r="G78" s="24">
        <v>50</v>
      </c>
      <c r="H78" s="25"/>
      <c r="I78" s="25">
        <f t="shared" si="2"/>
        <v>500</v>
      </c>
      <c r="J78" s="26">
        <f t="shared" ref="J78:J141" si="32">IF(OR($G78=0,$G78="",$G78="-"),"",IF($E78="B",$G78*$H78,IF($A78="KG",SUMIFS($J79:$J816,$B79:$B816,"="&amp;$B78),"")))</f>
        <v>0</v>
      </c>
      <c r="K78" s="25"/>
      <c r="L78" s="27"/>
      <c r="M78" s="128" t="s">
        <v>78</v>
      </c>
      <c r="N78" s="129"/>
      <c r="O78" s="130"/>
    </row>
    <row r="79" spans="1:15" ht="45">
      <c r="A79" s="47" t="s">
        <v>26</v>
      </c>
      <c r="B79" s="58">
        <f t="shared" si="26"/>
        <v>4</v>
      </c>
      <c r="C79" s="59" t="str">
        <f t="shared" si="3"/>
        <v>.</v>
      </c>
      <c r="D79" s="60">
        <f t="shared" si="27"/>
        <v>19</v>
      </c>
      <c r="E79" s="47" t="s">
        <v>32</v>
      </c>
      <c r="F79" s="48" t="s">
        <v>79</v>
      </c>
      <c r="G79" s="24" t="str">
        <f>IF($A76="KG",SUMIFS($G77:$G$773,$B77:$B$773,"="&amp;$B76),"")</f>
        <v/>
      </c>
      <c r="H79" s="25"/>
      <c r="I79" s="25" t="str">
        <f t="shared" si="2"/>
        <v/>
      </c>
      <c r="J79" s="26" t="str">
        <f t="shared" si="32"/>
        <v/>
      </c>
      <c r="K79" s="25"/>
      <c r="L79" s="27"/>
      <c r="M79" s="27" t="str">
        <f t="shared" ref="M79:M85" si="33">IF(AND($E79&lt;&gt;"A",$E79&lt;&gt;"B"),"",IF($E79="A","",IF($E79="B",IF($L79=1,"Die Darstellung der geforderten Bestandteile geben keinen oder nur ungenügenden Aufschluss über die Projektorganisation. Die inhaltliche Darstellung lässt nicht erkennen, dass den Projektanforderungen damit genüge getan ist.",IF($L79=2,"Die angegebenen Werte sind im Vergleich zu den anderen Angeboten im unteren Drittel der Vergleichswerte angesiedelt.",IF($L79=3,"Die Ausführungen geben keinen oder nur ungenügenden Aufschluss über den Sachverhalt bzw. schließen viele geforderte Bestandteile aus.",IF($L79=4,"0 Pkt: Nein","")))))))</f>
        <v/>
      </c>
      <c r="N79" s="27" t="str">
        <f t="shared" si="31"/>
        <v>Anforderung erfüllt?</v>
      </c>
      <c r="O79" s="27" t="str">
        <f t="shared" ref="O79:O85" si="34">IF(AND($E79&lt;&gt;"A",$E79&lt;&gt;"B"),"",IF($E79="A","",IF($E79="B",IF($L79=1,"Die Darstellung der geforderten Bestandteile größtenteils bis vollumfänglich Aufschluss über die Projektorganisation. Die inhaltliche Darstellung lässt erkennen, dass den Projektanforderungen damit größtenteils bis vollumfänglich genüge getan ist.",IF($L79=2,"Die angegebenen Werte sind im Vergleich zu den anderen Angeboten im oberen Drittel der Vergleichswerte angesiedelt.",IF($L79=3,"Die Ausführungen geben vollumfänglich Aufschluss über den Sachverhalt bzw. schließen keine oder nur sehr wenige geforderte Bestandteile aus.",IF($L79=4,"10 Pkt: Ja","")))))))</f>
        <v/>
      </c>
    </row>
    <row r="80" spans="1:15" ht="45">
      <c r="A80" s="47" t="s">
        <v>26</v>
      </c>
      <c r="B80" s="58">
        <f t="shared" si="26"/>
        <v>4</v>
      </c>
      <c r="C80" s="59" t="str">
        <f t="shared" si="3"/>
        <v>.</v>
      </c>
      <c r="D80" s="60">
        <f t="shared" si="27"/>
        <v>20</v>
      </c>
      <c r="E80" s="47" t="s">
        <v>32</v>
      </c>
      <c r="F80" s="48" t="s">
        <v>80</v>
      </c>
      <c r="G80" s="24" t="str">
        <f>IF($A77="KG",SUMIFS($G78:$G$773,$B78:$B$773,"="&amp;$B77),"")</f>
        <v/>
      </c>
      <c r="H80" s="25"/>
      <c r="I80" s="25" t="str">
        <f t="shared" si="2"/>
        <v/>
      </c>
      <c r="J80" s="26" t="str">
        <f t="shared" si="32"/>
        <v/>
      </c>
      <c r="K80" s="25"/>
      <c r="L80" s="27"/>
      <c r="M80" s="27" t="str">
        <f t="shared" si="33"/>
        <v/>
      </c>
      <c r="N80" s="27" t="str">
        <f t="shared" si="31"/>
        <v>Anforderung erfüllt?</v>
      </c>
      <c r="O80" s="27" t="str">
        <f t="shared" si="34"/>
        <v/>
      </c>
    </row>
    <row r="81" spans="1:15" ht="56.25">
      <c r="A81" s="47" t="s">
        <v>26</v>
      </c>
      <c r="B81" s="58">
        <f t="shared" si="26"/>
        <v>4</v>
      </c>
      <c r="C81" s="59" t="str">
        <f t="shared" si="3"/>
        <v>.</v>
      </c>
      <c r="D81" s="60">
        <f t="shared" si="27"/>
        <v>21</v>
      </c>
      <c r="E81" s="47" t="s">
        <v>32</v>
      </c>
      <c r="F81" s="48" t="s">
        <v>81</v>
      </c>
      <c r="G81" s="24" t="str">
        <f>IF($A78="KG",SUMIFS($G79:$G$773,$B79:$B$773,"="&amp;$B78),"")</f>
        <v/>
      </c>
      <c r="H81" s="25"/>
      <c r="I81" s="25" t="str">
        <f t="shared" si="2"/>
        <v/>
      </c>
      <c r="J81" s="26" t="str">
        <f t="shared" si="32"/>
        <v/>
      </c>
      <c r="K81" s="25"/>
      <c r="L81" s="27"/>
      <c r="M81" s="27" t="str">
        <f t="shared" si="33"/>
        <v/>
      </c>
      <c r="N81" s="27" t="str">
        <f t="shared" si="31"/>
        <v>Anforderung erfüllt?</v>
      </c>
      <c r="O81" s="27" t="str">
        <f t="shared" si="34"/>
        <v/>
      </c>
    </row>
    <row r="82" spans="1:15" ht="45">
      <c r="A82" s="47" t="s">
        <v>26</v>
      </c>
      <c r="B82" s="29">
        <f t="shared" si="26"/>
        <v>4</v>
      </c>
      <c r="C82" s="31" t="str">
        <f t="shared" si="3"/>
        <v>.</v>
      </c>
      <c r="D82" s="30">
        <f t="shared" si="27"/>
        <v>22</v>
      </c>
      <c r="E82" s="47" t="s">
        <v>32</v>
      </c>
      <c r="F82" s="48" t="s">
        <v>82</v>
      </c>
      <c r="G82" s="24" t="str">
        <f>IF($A79="KG",SUMIFS($G80:$G$773,$B80:$B$773,"="&amp;$B79),"")</f>
        <v/>
      </c>
      <c r="H82" s="25"/>
      <c r="I82" s="25" t="str">
        <f t="shared" si="2"/>
        <v/>
      </c>
      <c r="J82" s="26" t="str">
        <f t="shared" si="32"/>
        <v/>
      </c>
      <c r="K82" s="25"/>
      <c r="L82" s="27"/>
      <c r="M82" s="27" t="str">
        <f t="shared" si="33"/>
        <v/>
      </c>
      <c r="N82" s="27" t="str">
        <f t="shared" si="31"/>
        <v>Anforderung erfüllt?</v>
      </c>
      <c r="O82" s="27" t="str">
        <f t="shared" si="34"/>
        <v/>
      </c>
    </row>
    <row r="83" spans="1:15" ht="78.75">
      <c r="A83" s="47" t="s">
        <v>26</v>
      </c>
      <c r="B83" s="29">
        <f t="shared" si="26"/>
        <v>4</v>
      </c>
      <c r="C83" s="31" t="str">
        <f t="shared" si="3"/>
        <v>.</v>
      </c>
      <c r="D83" s="30">
        <f t="shared" si="27"/>
        <v>23</v>
      </c>
      <c r="E83" s="47" t="s">
        <v>32</v>
      </c>
      <c r="F83" s="48" t="s">
        <v>83</v>
      </c>
      <c r="G83" s="24" t="str">
        <f>IF($A80="KG",SUMIFS($G81:$G$773,$B81:$B$773,"="&amp;$B80),"")</f>
        <v/>
      </c>
      <c r="H83" s="25"/>
      <c r="I83" s="25" t="str">
        <f t="shared" si="2"/>
        <v/>
      </c>
      <c r="J83" s="26" t="str">
        <f t="shared" si="32"/>
        <v/>
      </c>
      <c r="K83" s="25"/>
      <c r="L83" s="27"/>
      <c r="M83" s="27" t="str">
        <f t="shared" si="33"/>
        <v/>
      </c>
      <c r="N83" s="27" t="str">
        <f t="shared" si="31"/>
        <v>Anforderung erfüllt?</v>
      </c>
      <c r="O83" s="27" t="str">
        <f t="shared" si="34"/>
        <v/>
      </c>
    </row>
    <row r="84" spans="1:15" ht="39.950000000000003" customHeight="1">
      <c r="A84" s="47" t="s">
        <v>26</v>
      </c>
      <c r="B84" s="29">
        <f t="shared" si="26"/>
        <v>4</v>
      </c>
      <c r="C84" s="31" t="str">
        <f t="shared" si="3"/>
        <v>.</v>
      </c>
      <c r="D84" s="30">
        <f t="shared" si="27"/>
        <v>24</v>
      </c>
      <c r="E84" s="47" t="s">
        <v>32</v>
      </c>
      <c r="F84" s="48" t="s">
        <v>84</v>
      </c>
      <c r="G84" s="24" t="str">
        <f>IF($A81="KG",SUMIFS($G82:$G$773,$B82:$B$773,"="&amp;$B81),"")</f>
        <v/>
      </c>
      <c r="H84" s="25"/>
      <c r="I84" s="25" t="str">
        <f t="shared" si="2"/>
        <v/>
      </c>
      <c r="J84" s="26" t="str">
        <f t="shared" si="32"/>
        <v/>
      </c>
      <c r="K84" s="25"/>
      <c r="L84" s="27"/>
      <c r="M84" s="27" t="str">
        <f t="shared" si="33"/>
        <v/>
      </c>
      <c r="N84" s="27" t="str">
        <f t="shared" si="31"/>
        <v>Anforderung erfüllt?</v>
      </c>
      <c r="O84" s="27" t="str">
        <f t="shared" si="34"/>
        <v/>
      </c>
    </row>
    <row r="85" spans="1:15" ht="78.75">
      <c r="A85" s="47" t="s">
        <v>26</v>
      </c>
      <c r="B85" s="29">
        <f t="shared" si="26"/>
        <v>4</v>
      </c>
      <c r="C85" s="31" t="str">
        <f t="shared" si="3"/>
        <v>.</v>
      </c>
      <c r="D85" s="30">
        <f t="shared" si="27"/>
        <v>25</v>
      </c>
      <c r="E85" s="47" t="s">
        <v>32</v>
      </c>
      <c r="F85" s="57" t="s">
        <v>85</v>
      </c>
      <c r="G85" s="24" t="str">
        <f>IF($A82="KG",SUMIFS($G83:$G$773,$B83:$B$773,"="&amp;$B82),"")</f>
        <v/>
      </c>
      <c r="H85" s="25"/>
      <c r="I85" s="25" t="str">
        <f t="shared" si="2"/>
        <v/>
      </c>
      <c r="J85" s="26" t="str">
        <f t="shared" si="32"/>
        <v/>
      </c>
      <c r="K85" s="25"/>
      <c r="L85" s="27"/>
      <c r="M85" s="27" t="str">
        <f t="shared" si="33"/>
        <v/>
      </c>
      <c r="N85" s="27" t="str">
        <f t="shared" si="31"/>
        <v>Anforderung erfüllt?</v>
      </c>
      <c r="O85" s="27" t="str">
        <f t="shared" si="34"/>
        <v/>
      </c>
    </row>
    <row r="86" spans="1:15" ht="112.5">
      <c r="A86" s="47" t="s">
        <v>26</v>
      </c>
      <c r="B86" s="29">
        <f t="shared" si="26"/>
        <v>4</v>
      </c>
      <c r="C86" s="31" t="str">
        <f t="shared" si="3"/>
        <v>.</v>
      </c>
      <c r="D86" s="30">
        <f t="shared" ref="D86:D87" si="35">IF(A86&lt;&gt;"KG",IF(A85&lt;&gt;"KG",D85+1,1),"")</f>
        <v>26</v>
      </c>
      <c r="E86" s="47" t="s">
        <v>32</v>
      </c>
      <c r="F86" s="48" t="s">
        <v>86</v>
      </c>
      <c r="G86" s="24" t="str">
        <f>IF($A83="KG",SUMIFS($G84:$G$773,$B84:$B$773,"="&amp;$B83),"")</f>
        <v/>
      </c>
      <c r="H86" s="25"/>
      <c r="I86" s="25" t="str">
        <f t="shared" si="2"/>
        <v/>
      </c>
      <c r="J86" s="26" t="str">
        <f t="shared" si="32"/>
        <v/>
      </c>
      <c r="K86" s="25"/>
      <c r="L86" s="27"/>
      <c r="M86" s="27" t="str">
        <f>IF(AND($E86&lt;&gt;"A",$E86&lt;&gt;"B"),"",IF($E86="A","",IF($E86="B",IF($L86=1,"Die Darstellung der geforderten Bestandteile geben keinen oder nur ungenügenden Aufschluss über die Projektorganisation. Die inhaltliche Darstellung lässt nicht erkennen, dass den Projektanforderungen damit genüge getan ist.",IF($L86=2,"Die angegebenen Werte sind im Vergleich zu den anderen Angeboten im unteren Drittel der Vergleichswerte angesiedelt.",IF($L86=3,"Die Ausführungen geben keinen oder nur ungenügenden Aufschluss über den Sachverhalt bzw. schließen viele geforderte Bestandteile aus.",IF($L86=4,"0 Pkt: Nein","")))))))</f>
        <v/>
      </c>
      <c r="N86" s="27" t="str">
        <f>IF(AND($E86&lt;&gt;"A",$E86&lt;&gt;"B"),"",IF($E86="A","Anforderung erfüllt?",IF($E86="B",IF($L86=1,"Die Darstellung der geforderten Bestandteile geben teilweise bis ausreichenden Aufschluss über die Projektorganisation. Die inhaltliche Darstellung lässt nur teilweise erkennen, dass den Projektanforderungen damit genüge getan ist.",IF($L86=2,"Die angegebenen Werte sind im Vergleich zu den anderen Angeboten im mittleren Drittel der Vergleichswerte angesiedelt.",IF($L86=3,"Die Ausführungen geben größtenteils Aufschluss über den Sachverhalt bzw. schließen nur  wenige geforderte Bestandteile aus.",IF($L86=4,"-","")))))))</f>
        <v>Anforderung erfüllt?</v>
      </c>
      <c r="O86" s="27" t="str">
        <f>IF(AND($E86&lt;&gt;"A",$E86&lt;&gt;"B"),"",IF($E86="A","",IF($E86="B",IF($L86=1,"Die Darstellung der geforderten Bestandteile größtenteils bis vollumfänglich Aufschluss über die Projektorganisation. Die inhaltliche Darstellung lässt erkennen, dass den Projektanforderungen damit größtenteils bis vollumfänglich genüge getan ist.",IF($L86=2,"Die angegebenen Werte sind im Vergleich zu den anderen Angeboten im oberen Drittel der Vergleichswerte angesiedelt.",IF($L86=3,"Die Ausführungen geben vollumfänglich Aufschluss über den Sachverhalt bzw. schließen keine oder nur sehr wenige geforderte Bestandteile aus.",IF($L86=4,"10 Pkt: Ja","")))))))</f>
        <v/>
      </c>
    </row>
    <row r="87" spans="1:15" ht="67.5">
      <c r="A87" s="47" t="s">
        <v>26</v>
      </c>
      <c r="B87" s="29">
        <f t="shared" si="26"/>
        <v>4</v>
      </c>
      <c r="C87" s="31" t="str">
        <f t="shared" si="3"/>
        <v>.</v>
      </c>
      <c r="D87" s="30">
        <f t="shared" si="35"/>
        <v>27</v>
      </c>
      <c r="E87" s="47" t="s">
        <v>32</v>
      </c>
      <c r="F87" s="48" t="s">
        <v>87</v>
      </c>
      <c r="G87" s="24" t="str">
        <f>IF($A84="KG",SUMIFS($G85:$G$773,$B85:$B$773,"="&amp;$B84),"")</f>
        <v/>
      </c>
      <c r="H87" s="25"/>
      <c r="I87" s="25" t="str">
        <f t="shared" si="2"/>
        <v/>
      </c>
      <c r="J87" s="26" t="str">
        <f t="shared" si="32"/>
        <v/>
      </c>
      <c r="K87" s="25"/>
      <c r="L87" s="27"/>
      <c r="M87" s="27" t="str">
        <f>IF(AND($E87&lt;&gt;"A",$E87&lt;&gt;"B"),"",IF($E87="A","",IF($E87="B",IF($L87=1,"Die Darstellung der geforderten Bestandteile geben keinen oder nur ungenügenden Aufschluss über die Projektorganisation. Die inhaltliche Darstellung lässt nicht erkennen, dass den Projektanforderungen damit genüge getan ist.",IF($L87=2,"Die angegebenen Werte sind im Vergleich zu den anderen Angeboten im unteren Drittel der Vergleichswerte angesiedelt.",IF($L87=3,"Die Ausführungen geben keinen oder nur ungenügenden Aufschluss über den Sachverhalt bzw. schließen viele geforderte Bestandteile aus.",IF($L87=4,"0 Pkt: Nein","")))))))</f>
        <v/>
      </c>
      <c r="N87" s="27" t="str">
        <f>IF(AND($E87&lt;&gt;"A",$E87&lt;&gt;"B"),"",IF($E87="A","Anforderung erfüllt?",IF($E87="B",IF($L87=1,"Die Darstellung der geforderten Bestandteile geben teilweise bis ausreichenden Aufschluss über die Projektorganisation. Die inhaltliche Darstellung lässt nur teilweise erkennen, dass den Projektanforderungen damit genüge getan ist.",IF($L87=2,"Die angegebenen Werte sind im Vergleich zu den anderen Angeboten im mittleren Drittel der Vergleichswerte angesiedelt.",IF($L87=3,"Die Ausführungen geben größtenteils Aufschluss über den Sachverhalt bzw. schließen nur  wenige geforderte Bestandteile aus.",IF($L87=4,"-","")))))))</f>
        <v>Anforderung erfüllt?</v>
      </c>
      <c r="O87" s="27" t="str">
        <f>IF(AND($E87&lt;&gt;"A",$E87&lt;&gt;"B"),"",IF($E87="A","",IF($E87="B",IF($L87=1,"Die Darstellung der geforderten Bestandteile größtenteils bis vollumfänglich Aufschluss über die Projektorganisation. Die inhaltliche Darstellung lässt erkennen, dass den Projektanforderungen damit größtenteils bis vollumfänglich genüge getan ist.",IF($L87=2,"Die angegebenen Werte sind im Vergleich zu den anderen Angeboten im oberen Drittel der Vergleichswerte angesiedelt.",IF($L87=3,"Die Ausführungen geben vollumfänglich Aufschluss über den Sachverhalt bzw. schließen keine oder nur sehr wenige geforderte Bestandteile aus.",IF($L87=4,"10 Pkt: Ja","")))))))</f>
        <v/>
      </c>
    </row>
    <row r="88" spans="1:15" ht="78.75">
      <c r="A88" s="47" t="s">
        <v>26</v>
      </c>
      <c r="B88" s="29">
        <f t="shared" si="26"/>
        <v>4</v>
      </c>
      <c r="C88" s="31" t="str">
        <f t="shared" si="3"/>
        <v>.</v>
      </c>
      <c r="D88" s="30">
        <f t="shared" si="27"/>
        <v>28</v>
      </c>
      <c r="E88" s="47" t="s">
        <v>32</v>
      </c>
      <c r="F88" s="48" t="s">
        <v>88</v>
      </c>
      <c r="G88" s="24" t="str">
        <f>IF($A85="KG",SUMIFS($G86:$G$773,$B86:$B$773,"="&amp;$B85),"")</f>
        <v/>
      </c>
      <c r="H88" s="25"/>
      <c r="I88" s="25" t="str">
        <f t="shared" si="2"/>
        <v/>
      </c>
      <c r="J88" s="26" t="str">
        <f t="shared" si="32"/>
        <v/>
      </c>
      <c r="K88" s="25"/>
      <c r="L88" s="27"/>
      <c r="M88" s="27" t="str">
        <f t="shared" ref="M88:M96" si="36">IF(AND($E88&lt;&gt;"A",$E88&lt;&gt;"B"),"",IF($E88="A","",IF($E88="B",IF($L88=1,"Die Darstellung der geforderten Bestandteile geben keinen oder nur ungenügenden Aufschluss über die Projektorganisation. Die inhaltliche Darstellung lässt nicht erkennen, dass den Projektanforderungen damit genüge getan ist.",IF($L88=2,"Die angegebenen Werte sind im Vergleich zu den anderen Angeboten im unteren Drittel der Vergleichswerte angesiedelt.",IF($L88=3,"Die Ausführungen geben keinen oder nur ungenügenden Aufschluss über den Sachverhalt bzw. schließen viele geforderte Bestandteile aus.",IF($L88=4,"0 Pkt: Nein","")))))))</f>
        <v/>
      </c>
      <c r="N88" s="27" t="str">
        <f t="shared" ref="N88:N96" si="37">IF(AND($E88&lt;&gt;"A",$E88&lt;&gt;"B"),"",IF($E88="A","Anforderung erfüllt?",IF($E88="B",IF($L88=1,"Die Darstellung der geforderten Bestandteile geben teilweise bis ausreichenden Aufschluss über die Projektorganisation. Die inhaltliche Darstellung lässt nur teilweise erkennen, dass den Projektanforderungen damit genüge getan ist.",IF($L88=2,"Die angegebenen Werte sind im Vergleich zu den anderen Angeboten im mittleren Drittel der Vergleichswerte angesiedelt.",IF($L88=3,"Die Ausführungen geben größtenteils Aufschluss über den Sachverhalt bzw. schließen nur  wenige geforderte Bestandteile aus.",IF($L88=4,"-","")))))))</f>
        <v>Anforderung erfüllt?</v>
      </c>
      <c r="O88" s="27" t="str">
        <f t="shared" ref="O88:O96" si="38">IF(AND($E88&lt;&gt;"A",$E88&lt;&gt;"B"),"",IF($E88="A","",IF($E88="B",IF($L88=1,"Die Darstellung der geforderten Bestandteile größtenteils bis vollumfänglich Aufschluss über die Projektorganisation. Die inhaltliche Darstellung lässt erkennen, dass den Projektanforderungen damit größtenteils bis vollumfänglich genüge getan ist.",IF($L88=2,"Die angegebenen Werte sind im Vergleich zu den anderen Angeboten im oberen Drittel der Vergleichswerte angesiedelt.",IF($L88=3,"Die Ausführungen geben vollumfänglich Aufschluss über den Sachverhalt bzw. schließen keine oder nur sehr wenige geforderte Bestandteile aus.",IF($L88=4,"10 Pkt: Ja","")))))))</f>
        <v/>
      </c>
    </row>
    <row r="89" spans="1:15" ht="168.75">
      <c r="A89" s="47" t="s">
        <v>26</v>
      </c>
      <c r="B89" s="29">
        <f t="shared" si="26"/>
        <v>4</v>
      </c>
      <c r="C89" s="31" t="str">
        <f t="shared" si="3"/>
        <v>.</v>
      </c>
      <c r="D89" s="30">
        <f t="shared" ref="D89:D137" si="39">IF(A89&lt;&gt;"KG",IF(A88&lt;&gt;"KG",D88+1,1),"")</f>
        <v>29</v>
      </c>
      <c r="E89" s="47" t="s">
        <v>32</v>
      </c>
      <c r="F89" s="48" t="s">
        <v>89</v>
      </c>
      <c r="G89" s="24" t="str">
        <f>IF($A86="KG",SUMIFS($G87:$G$773,$B87:$B$773,"="&amp;$B86),"")</f>
        <v/>
      </c>
      <c r="H89" s="25"/>
      <c r="I89" s="25" t="str">
        <f t="shared" si="2"/>
        <v/>
      </c>
      <c r="J89" s="26" t="str">
        <f t="shared" si="32"/>
        <v/>
      </c>
      <c r="K89" s="25"/>
      <c r="L89" s="27"/>
      <c r="M89" s="27" t="str">
        <f t="shared" si="36"/>
        <v/>
      </c>
      <c r="N89" s="27" t="str">
        <f t="shared" si="37"/>
        <v>Anforderung erfüllt?</v>
      </c>
      <c r="O89" s="27" t="str">
        <f t="shared" si="38"/>
        <v/>
      </c>
    </row>
    <row r="90" spans="1:15" ht="78.75">
      <c r="A90" s="47" t="s">
        <v>26</v>
      </c>
      <c r="B90" s="29">
        <f t="shared" si="26"/>
        <v>4</v>
      </c>
      <c r="C90" s="31" t="str">
        <f t="shared" si="3"/>
        <v>.</v>
      </c>
      <c r="D90" s="30">
        <f t="shared" si="39"/>
        <v>30</v>
      </c>
      <c r="E90" s="47" t="s">
        <v>27</v>
      </c>
      <c r="F90" s="48" t="s">
        <v>90</v>
      </c>
      <c r="G90" s="24">
        <v>50</v>
      </c>
      <c r="H90" s="25"/>
      <c r="I90" s="25">
        <f t="shared" si="2"/>
        <v>500</v>
      </c>
      <c r="J90" s="26">
        <f t="shared" si="32"/>
        <v>0</v>
      </c>
      <c r="K90" s="25"/>
      <c r="L90" s="27"/>
      <c r="M90" s="128" t="s">
        <v>91</v>
      </c>
      <c r="N90" s="129"/>
      <c r="O90" s="130"/>
    </row>
    <row r="91" spans="1:15" ht="67.5">
      <c r="A91" s="47" t="s">
        <v>26</v>
      </c>
      <c r="B91" s="29">
        <f t="shared" si="26"/>
        <v>4</v>
      </c>
      <c r="C91" s="31" t="str">
        <f t="shared" si="3"/>
        <v>.</v>
      </c>
      <c r="D91" s="30">
        <f t="shared" si="39"/>
        <v>31</v>
      </c>
      <c r="E91" s="47" t="s">
        <v>27</v>
      </c>
      <c r="F91" s="48" t="s">
        <v>92</v>
      </c>
      <c r="G91" s="24">
        <v>50</v>
      </c>
      <c r="H91" s="25"/>
      <c r="I91" s="25">
        <f t="shared" si="2"/>
        <v>500</v>
      </c>
      <c r="J91" s="26">
        <f t="shared" si="32"/>
        <v>0</v>
      </c>
      <c r="K91" s="25"/>
      <c r="L91" s="27"/>
      <c r="M91" s="128" t="s">
        <v>93</v>
      </c>
      <c r="N91" s="129"/>
      <c r="O91" s="130"/>
    </row>
    <row r="92" spans="1:15" hidden="1">
      <c r="A92" s="47" t="s">
        <v>26</v>
      </c>
      <c r="B92" s="29">
        <f t="shared" si="26"/>
        <v>4</v>
      </c>
      <c r="C92" s="31" t="str">
        <f t="shared" si="3"/>
        <v>.</v>
      </c>
      <c r="D92" s="30">
        <f t="shared" si="39"/>
        <v>32</v>
      </c>
      <c r="E92" s="47" t="s">
        <v>32</v>
      </c>
      <c r="F92" s="48"/>
      <c r="G92" s="24">
        <v>51</v>
      </c>
      <c r="H92" s="25"/>
      <c r="I92" s="25">
        <f t="shared" si="2"/>
        <v>510</v>
      </c>
      <c r="J92" s="26" t="str">
        <f t="shared" si="32"/>
        <v/>
      </c>
      <c r="K92" s="25"/>
      <c r="L92" s="27"/>
      <c r="M92" s="27" t="str">
        <f t="shared" si="36"/>
        <v/>
      </c>
      <c r="N92" s="27" t="str">
        <f t="shared" si="37"/>
        <v>Anforderung erfüllt?</v>
      </c>
      <c r="O92" s="27" t="str">
        <f t="shared" si="38"/>
        <v/>
      </c>
    </row>
    <row r="93" spans="1:15">
      <c r="A93" s="47" t="s">
        <v>24</v>
      </c>
      <c r="B93" s="29">
        <f>IF($A93&lt;&gt;"KG",$B92,$B92+1)</f>
        <v>5</v>
      </c>
      <c r="C93" s="31" t="str">
        <f t="shared" si="3"/>
        <v/>
      </c>
      <c r="D93" s="30" t="str">
        <f>IF(A93&lt;&gt;"KG",IF(A92&lt;&gt;"KG",D92+1,1),"")</f>
        <v/>
      </c>
      <c r="E93" s="47"/>
      <c r="F93" s="48" t="s">
        <v>94</v>
      </c>
      <c r="G93" s="24">
        <v>400</v>
      </c>
      <c r="H93" s="25"/>
      <c r="I93" s="25">
        <f t="shared" si="2"/>
        <v>4000</v>
      </c>
      <c r="J93" s="26">
        <f ca="1">IF(OR($G93=0,$G93="",$G93="-"),"",IF($E93="B",$G93*$H93,IF($A93="KG",SUMIFS($J94:$J129,$B94:$B129,"="&amp;$B93),"")))</f>
        <v>0</v>
      </c>
      <c r="K93" s="25"/>
      <c r="L93" s="27"/>
      <c r="M93" s="27" t="str">
        <f t="shared" si="36"/>
        <v/>
      </c>
      <c r="N93" s="27" t="str">
        <f t="shared" si="37"/>
        <v/>
      </c>
      <c r="O93" s="27" t="str">
        <f t="shared" si="38"/>
        <v/>
      </c>
    </row>
    <row r="94" spans="1:15" ht="180">
      <c r="A94" s="47" t="s">
        <v>26</v>
      </c>
      <c r="B94" s="29">
        <f t="shared" si="26"/>
        <v>5</v>
      </c>
      <c r="C94" s="31" t="str">
        <f t="shared" si="3"/>
        <v>.</v>
      </c>
      <c r="D94" s="30">
        <f t="shared" si="39"/>
        <v>1</v>
      </c>
      <c r="E94" s="47" t="s">
        <v>32</v>
      </c>
      <c r="F94" s="48" t="s">
        <v>95</v>
      </c>
      <c r="G94" s="24" t="str">
        <f>IF($A91="KG",SUMIFS($G92:$G$773,$B92:$B$773,"="&amp;$B91),"")</f>
        <v/>
      </c>
      <c r="H94" s="25"/>
      <c r="I94" s="25" t="str">
        <f t="shared" si="2"/>
        <v/>
      </c>
      <c r="J94" s="26" t="str">
        <f t="shared" si="32"/>
        <v/>
      </c>
      <c r="K94" s="25"/>
      <c r="L94" s="27"/>
      <c r="M94" s="27" t="str">
        <f t="shared" si="36"/>
        <v/>
      </c>
      <c r="N94" s="27" t="str">
        <f t="shared" si="37"/>
        <v>Anforderung erfüllt?</v>
      </c>
      <c r="O94" s="27" t="str">
        <f t="shared" si="38"/>
        <v/>
      </c>
    </row>
    <row r="95" spans="1:15" ht="90">
      <c r="A95" s="47" t="s">
        <v>26</v>
      </c>
      <c r="B95" s="29">
        <f t="shared" ref="B95:B157" si="40">IF($A95&lt;&gt;"KG",$B94,$B94+1)</f>
        <v>5</v>
      </c>
      <c r="C95" s="31" t="str">
        <f t="shared" si="3"/>
        <v>.</v>
      </c>
      <c r="D95" s="30">
        <f t="shared" si="39"/>
        <v>2</v>
      </c>
      <c r="E95" s="47" t="s">
        <v>32</v>
      </c>
      <c r="F95" s="48" t="s">
        <v>244</v>
      </c>
      <c r="G95" s="24" t="str">
        <f>IF($A92="KG",SUMIFS($G93:$G$773,$B93:$B$773,"="&amp;$B92),"")</f>
        <v/>
      </c>
      <c r="H95" s="25"/>
      <c r="I95" s="25" t="str">
        <f t="shared" si="2"/>
        <v/>
      </c>
      <c r="J95" s="26" t="str">
        <f t="shared" si="32"/>
        <v/>
      </c>
      <c r="K95" s="25"/>
      <c r="L95" s="27"/>
      <c r="M95" s="27" t="str">
        <f t="shared" si="36"/>
        <v/>
      </c>
      <c r="N95" s="27" t="str">
        <f t="shared" si="37"/>
        <v>Anforderung erfüllt?</v>
      </c>
      <c r="O95" s="27" t="str">
        <f t="shared" si="38"/>
        <v/>
      </c>
    </row>
    <row r="96" spans="1:15" ht="146.25">
      <c r="A96" s="47" t="s">
        <v>26</v>
      </c>
      <c r="B96" s="29">
        <f t="shared" si="40"/>
        <v>5</v>
      </c>
      <c r="C96" s="31" t="str">
        <f t="shared" si="3"/>
        <v>.</v>
      </c>
      <c r="D96" s="30">
        <f t="shared" si="39"/>
        <v>3</v>
      </c>
      <c r="E96" s="47" t="s">
        <v>32</v>
      </c>
      <c r="F96" s="48" t="s">
        <v>60</v>
      </c>
      <c r="G96" s="24" t="str">
        <f ca="1">IF($A93="KG",SUMIFS($G94:$G$773,$B94:$B$773,"="&amp;$B93),"")</f>
        <v/>
      </c>
      <c r="H96" s="25"/>
      <c r="I96" s="25" t="str">
        <f t="shared" ca="1" si="2"/>
        <v/>
      </c>
      <c r="J96" s="26">
        <f t="shared" ca="1" si="32"/>
        <v>0</v>
      </c>
      <c r="K96" s="25"/>
      <c r="L96" s="27"/>
      <c r="M96" s="27" t="str">
        <f t="shared" si="36"/>
        <v/>
      </c>
      <c r="N96" s="27" t="str">
        <f t="shared" si="37"/>
        <v>Anforderung erfüllt?</v>
      </c>
      <c r="O96" s="27" t="str">
        <f t="shared" si="38"/>
        <v/>
      </c>
    </row>
    <row r="97" spans="1:15" ht="67.5">
      <c r="A97" s="47" t="s">
        <v>26</v>
      </c>
      <c r="B97" s="29">
        <f t="shared" si="40"/>
        <v>5</v>
      </c>
      <c r="C97" s="31" t="str">
        <f t="shared" si="3"/>
        <v>.</v>
      </c>
      <c r="D97" s="30">
        <f t="shared" si="39"/>
        <v>4</v>
      </c>
      <c r="E97" s="47" t="s">
        <v>32</v>
      </c>
      <c r="F97" s="48" t="s">
        <v>61</v>
      </c>
      <c r="G97" s="24" t="str">
        <f>IF($A94="KG",SUMIFS($G95:$G$773,$B95:$B$773,"="&amp;$B94),"")</f>
        <v/>
      </c>
      <c r="H97" s="25"/>
      <c r="I97" s="25" t="str">
        <f t="shared" si="2"/>
        <v/>
      </c>
      <c r="J97" s="26" t="str">
        <f t="shared" si="32"/>
        <v/>
      </c>
      <c r="K97" s="25"/>
      <c r="L97" s="27"/>
      <c r="M97" s="27" t="str">
        <f>IF(AND($E97&lt;&gt;"A",$E97&lt;&gt;"B"),"",IF($E97="A","",IF($E97="B",IF($L97=1,"Die Darstellung der geforderten Bestandteile geben keinen oder nur ungenügenden Aufschluss über die Projektorganisation. Die inhaltliche Darstellung lässt nicht erkennen, dass den Projektanforderungen damit genüge getan ist.",IF($L97=2,"Die angegebenen Werte sind im Vergleich zu den anderen Angeboten im unteren Drittel der Vergleichswerte angesiedelt.",IF($L97=3,"Die Ausführungen geben keinen oder nur ungenügenden Aufschluss über den Sachverhalt bzw. schließen viele geforderte Bestandteile aus.",IF($L97=4,"0 Pkt: Nein","")))))))</f>
        <v/>
      </c>
      <c r="N97" s="27" t="str">
        <f>IF(AND($E97&lt;&gt;"A",$E97&lt;&gt;"B"),"",IF($E97="A","Anforderung erfüllt?",IF($E97="B",IF($L97=1,"Die Darstellung der geforderten Bestandteile geben teilweise bis ausreichenden Aufschluss über die Projektorganisation. Die inhaltliche Darstellung lässt nur teilweise erkennen, dass den Projektanforderungen damit genüge getan ist.",IF($L97=2,"Die angegebenen Werte sind im Vergleich zu den anderen Angeboten im mittleren Drittel der Vergleichswerte angesiedelt.",IF($L97=3,"Die Ausführungen geben größtenteils Aufschluss über den Sachverhalt bzw. schließen nur  wenige geforderte Bestandteile aus.",IF($L97=4,"-","")))))))</f>
        <v>Anforderung erfüllt?</v>
      </c>
      <c r="O97" s="27" t="str">
        <f>IF(AND($E97&lt;&gt;"A",$E97&lt;&gt;"B"),"",IF($E97="A","",IF($E97="B",IF($L97=1,"Die Darstellung der geforderten Bestandteile größtenteils bis vollumfänglich Aufschluss über die Projektorganisation. Die inhaltliche Darstellung lässt erkennen, dass den Projektanforderungen damit größtenteils bis vollumfänglich genüge getan ist.",IF($L97=2,"Die angegebenen Werte sind im Vergleich zu den anderen Angeboten im oberen Drittel der Vergleichswerte angesiedelt.",IF($L97=3,"Die Ausführungen geben vollumfänglich Aufschluss über den Sachverhalt bzw. schließen keine oder nur sehr wenige geforderte Bestandteile aus.",IF($L97=4,"10 Pkt: Ja","")))))))</f>
        <v/>
      </c>
    </row>
    <row r="98" spans="1:15" ht="78.75">
      <c r="A98" s="47" t="s">
        <v>26</v>
      </c>
      <c r="B98" s="29">
        <f t="shared" si="40"/>
        <v>5</v>
      </c>
      <c r="C98" s="31" t="str">
        <f t="shared" si="3"/>
        <v>.</v>
      </c>
      <c r="D98" s="30">
        <f t="shared" si="39"/>
        <v>5</v>
      </c>
      <c r="E98" s="47" t="s">
        <v>32</v>
      </c>
      <c r="F98" s="48" t="s">
        <v>62</v>
      </c>
      <c r="G98" s="24" t="str">
        <f>IF($A95="KG",SUMIFS($G96:$G$773,$B96:$B$773,"="&amp;$B95),"")</f>
        <v/>
      </c>
      <c r="H98" s="25"/>
      <c r="I98" s="25" t="str">
        <f t="shared" si="2"/>
        <v/>
      </c>
      <c r="J98" s="26" t="str">
        <f t="shared" si="32"/>
        <v/>
      </c>
      <c r="K98" s="25"/>
      <c r="L98" s="27"/>
      <c r="M98" s="27" t="str">
        <f>IF(AND($E98&lt;&gt;"A",$E98&lt;&gt;"B"),"",IF($E98="A","",IF($E98="B",IF($L98=1,"Die Darstellung der geforderten Bestandteile geben keinen oder nur ungenügenden Aufschluss über die Projektorganisation. Die inhaltliche Darstellung lässt nicht erkennen, dass den Projektanforderungen damit genüge getan ist.",IF($L98=2,"Die angegebenen Werte sind im Vergleich zu den anderen Angeboten im unteren Drittel der Vergleichswerte angesiedelt.",IF($L98=3,"Die Ausführungen geben keinen oder nur ungenügenden Aufschluss über den Sachverhalt bzw. schließen viele geforderte Bestandteile aus.",IF($L98=4,"0 Pkt: Nein","")))))))</f>
        <v/>
      </c>
      <c r="N98" s="27" t="str">
        <f>IF(AND($E98&lt;&gt;"A",$E98&lt;&gt;"B"),"",IF($E98="A","Anforderung erfüllt?",IF($E98="B",IF($L98=1,"Die Darstellung der geforderten Bestandteile geben teilweise bis ausreichenden Aufschluss über die Projektorganisation. Die inhaltliche Darstellung lässt nur teilweise erkennen, dass den Projektanforderungen damit genüge getan ist.",IF($L98=2,"Die angegebenen Werte sind im Vergleich zu den anderen Angeboten im mittleren Drittel der Vergleichswerte angesiedelt.",IF($L98=3,"Die Ausführungen geben größtenteils Aufschluss über den Sachverhalt bzw. schließen nur  wenige geforderte Bestandteile aus.",IF($L98=4,"-","")))))))</f>
        <v>Anforderung erfüllt?</v>
      </c>
      <c r="O98" s="27" t="str">
        <f>IF(AND($E98&lt;&gt;"A",$E98&lt;&gt;"B"),"",IF($E98="A","",IF($E98="B",IF($L98=1,"Die Darstellung der geforderten Bestandteile größtenteils bis vollumfänglich Aufschluss über die Projektorganisation. Die inhaltliche Darstellung lässt erkennen, dass den Projektanforderungen damit größtenteils bis vollumfänglich genüge getan ist.",IF($L98=2,"Die angegebenen Werte sind im Vergleich zu den anderen Angeboten im oberen Drittel der Vergleichswerte angesiedelt.",IF($L98=3,"Die Ausführungen geben vollumfänglich Aufschluss über den Sachverhalt bzw. schließen keine oder nur sehr wenige geforderte Bestandteile aus.",IF($L98=4,"10 Pkt: Ja","")))))))</f>
        <v/>
      </c>
    </row>
    <row r="99" spans="1:15" ht="45">
      <c r="A99" s="47" t="s">
        <v>26</v>
      </c>
      <c r="B99" s="29">
        <f t="shared" si="40"/>
        <v>5</v>
      </c>
      <c r="C99" s="31" t="str">
        <f t="shared" si="3"/>
        <v>.</v>
      </c>
      <c r="D99" s="30">
        <f t="shared" si="39"/>
        <v>6</v>
      </c>
      <c r="E99" s="47" t="s">
        <v>32</v>
      </c>
      <c r="F99" s="48" t="s">
        <v>96</v>
      </c>
      <c r="G99" s="24" t="str">
        <f>IF($A96="KG",SUMIFS($G97:$G$773,$B97:$B$773,"="&amp;$B96),"")</f>
        <v/>
      </c>
      <c r="H99" s="25"/>
      <c r="I99" s="25" t="str">
        <f t="shared" si="2"/>
        <v/>
      </c>
      <c r="J99" s="26" t="str">
        <f t="shared" si="32"/>
        <v/>
      </c>
      <c r="K99" s="25"/>
      <c r="L99" s="27"/>
      <c r="M99" s="27" t="str">
        <f t="shared" ref="M99" si="41">IF(AND($E99&lt;&gt;"A",$E99&lt;&gt;"B"),"",IF($E99="A","",IF($E99="B",IF($L99=1,"Die Darstellung der geforderten Bestandteile geben keinen oder nur ungenügenden Aufschluss über die Projektorganisation. Die inhaltliche Darstellung lässt nicht erkennen, dass den Projektanforderungen damit genüge getan ist.",IF($L99=2,"Die angegebenen Werte sind im Vergleich zu den anderen Angeboten im unteren Drittel der Vergleichswerte angesiedelt.",IF($L99=3,"Die Ausführungen geben keinen oder nur ungenügenden Aufschluss über den Sachverhalt bzw. schließen viele geforderte Bestandteile aus.",IF($L99=4,"0 Pkt: Nein","")))))))</f>
        <v/>
      </c>
      <c r="N99" s="27" t="str">
        <f t="shared" ref="N99" si="42">IF(AND($E99&lt;&gt;"A",$E99&lt;&gt;"B"),"",IF($E99="A","Anforderung erfüllt?",IF($E99="B",IF($L99=1,"Die Darstellung der geforderten Bestandteile geben teilweise bis ausreichenden Aufschluss über die Projektorganisation. Die inhaltliche Darstellung lässt nur teilweise erkennen, dass den Projektanforderungen damit genüge getan ist.",IF($L99=2,"Die angegebenen Werte sind im Vergleich zu den anderen Angeboten im mittleren Drittel der Vergleichswerte angesiedelt.",IF($L99=3,"Die Ausführungen geben größtenteils Aufschluss über den Sachverhalt bzw. schließen nur  wenige geforderte Bestandteile aus.",IF($L99=4,"-","")))))))</f>
        <v>Anforderung erfüllt?</v>
      </c>
      <c r="O99" s="27" t="str">
        <f t="shared" ref="O99" si="43">IF(AND($E99&lt;&gt;"A",$E99&lt;&gt;"B"),"",IF($E99="A","",IF($E99="B",IF($L99=1,"Die Darstellung der geforderten Bestandteile größtenteils bis vollumfänglich Aufschluss über die Projektorganisation. Die inhaltliche Darstellung lässt erkennen, dass den Projektanforderungen damit größtenteils bis vollumfänglich genüge getan ist.",IF($L99=2,"Die angegebenen Werte sind im Vergleich zu den anderen Angeboten im oberen Drittel der Vergleichswerte angesiedelt.",IF($L99=3,"Die Ausführungen geben vollumfänglich Aufschluss über den Sachverhalt bzw. schließen keine oder nur sehr wenige geforderte Bestandteile aus.",IF($L99=4,"10 Pkt: Ja","")))))))</f>
        <v/>
      </c>
    </row>
    <row r="100" spans="1:15" ht="45">
      <c r="A100" s="47" t="s">
        <v>26</v>
      </c>
      <c r="B100" s="29">
        <f t="shared" si="40"/>
        <v>5</v>
      </c>
      <c r="C100" s="31" t="str">
        <f t="shared" si="3"/>
        <v>.</v>
      </c>
      <c r="D100" s="30">
        <f t="shared" si="39"/>
        <v>7</v>
      </c>
      <c r="E100" s="47" t="s">
        <v>27</v>
      </c>
      <c r="F100" s="48" t="s">
        <v>97</v>
      </c>
      <c r="G100" s="24">
        <v>50</v>
      </c>
      <c r="H100" s="25"/>
      <c r="I100" s="25">
        <f t="shared" ref="I100:I129" si="44">IF(OR($G100=0,$G100="",$G100="-"),"",$G100*10)</f>
        <v>500</v>
      </c>
      <c r="J100" s="26">
        <f t="shared" si="32"/>
        <v>0</v>
      </c>
      <c r="K100" s="25"/>
      <c r="L100" s="27"/>
      <c r="M100" s="27" t="s">
        <v>69</v>
      </c>
      <c r="N100" s="27"/>
      <c r="O100" s="27" t="s">
        <v>70</v>
      </c>
    </row>
    <row r="101" spans="1:15" ht="30" customHeight="1">
      <c r="A101" s="47" t="s">
        <v>26</v>
      </c>
      <c r="B101" s="29">
        <f t="shared" si="40"/>
        <v>5</v>
      </c>
      <c r="C101" s="31" t="str">
        <f t="shared" si="3"/>
        <v>.</v>
      </c>
      <c r="D101" s="30">
        <f t="shared" si="39"/>
        <v>8</v>
      </c>
      <c r="E101" s="47" t="s">
        <v>27</v>
      </c>
      <c r="F101" s="48" t="s">
        <v>98</v>
      </c>
      <c r="G101" s="24">
        <v>50</v>
      </c>
      <c r="H101" s="25"/>
      <c r="I101" s="25">
        <f t="shared" si="44"/>
        <v>500</v>
      </c>
      <c r="J101" s="26">
        <f t="shared" si="32"/>
        <v>0</v>
      </c>
      <c r="K101" s="25"/>
      <c r="L101" s="27"/>
      <c r="M101" s="27" t="s">
        <v>69</v>
      </c>
      <c r="N101" s="27"/>
      <c r="O101" s="27" t="s">
        <v>70</v>
      </c>
    </row>
    <row r="102" spans="1:15" ht="33.75">
      <c r="A102" s="47" t="s">
        <v>26</v>
      </c>
      <c r="B102" s="29">
        <f t="shared" si="40"/>
        <v>5</v>
      </c>
      <c r="C102" s="31" t="str">
        <f t="shared" si="3"/>
        <v>.</v>
      </c>
      <c r="D102" s="30">
        <f t="shared" si="39"/>
        <v>9</v>
      </c>
      <c r="E102" s="47" t="s">
        <v>27</v>
      </c>
      <c r="F102" s="48" t="s">
        <v>99</v>
      </c>
      <c r="G102" s="24">
        <v>50</v>
      </c>
      <c r="H102" s="25"/>
      <c r="I102" s="25">
        <f t="shared" si="44"/>
        <v>500</v>
      </c>
      <c r="J102" s="26">
        <f t="shared" si="32"/>
        <v>0</v>
      </c>
      <c r="K102" s="25"/>
      <c r="L102" s="27"/>
      <c r="M102" s="27" t="s">
        <v>69</v>
      </c>
      <c r="N102" s="27"/>
      <c r="O102" s="27" t="s">
        <v>70</v>
      </c>
    </row>
    <row r="103" spans="1:15" ht="67.5">
      <c r="A103" s="47" t="s">
        <v>26</v>
      </c>
      <c r="B103" s="29">
        <f t="shared" si="40"/>
        <v>5</v>
      </c>
      <c r="C103" s="31" t="str">
        <f t="shared" si="3"/>
        <v>.</v>
      </c>
      <c r="D103" s="30">
        <f t="shared" si="39"/>
        <v>10</v>
      </c>
      <c r="E103" s="47" t="s">
        <v>32</v>
      </c>
      <c r="F103" s="48" t="s">
        <v>100</v>
      </c>
      <c r="G103" s="24" t="str">
        <f>IF($A100="KG",SUMIFS($G101:$G$773,$B101:$B$773,"="&amp;$B100),"")</f>
        <v/>
      </c>
      <c r="H103" s="25"/>
      <c r="I103" s="25" t="str">
        <f t="shared" si="44"/>
        <v/>
      </c>
      <c r="J103" s="26" t="str">
        <f t="shared" si="32"/>
        <v/>
      </c>
      <c r="K103" s="25"/>
      <c r="L103" s="27"/>
      <c r="M103" s="27" t="str">
        <f>IF(AND($E103&lt;&gt;"A",$E103&lt;&gt;"B"),"",IF($E103="A","",IF($E103="B",IF($L103=1,"Die Darstellung der geforderten Bestandteile geben keinen oder nur ungenügenden Aufschluss über die Projektorganisation. Die inhaltliche Darstellung lässt nicht erkennen, dass den Projektanforderungen damit genüge getan ist.",IF($L103=2,"Die angegebenen Werte sind im Vergleich zu den anderen Angeboten im unteren Drittel der Vergleichswerte angesiedelt.",IF($L103=3,"Die Ausführungen geben keinen oder nur ungenügenden Aufschluss über den Sachverhalt bzw. schließen viele geforderte Bestandteile aus.",IF($L103=4,"0 Pkt: Nein","")))))))</f>
        <v/>
      </c>
      <c r="N103" s="27" t="str">
        <f>IF(AND($E103&lt;&gt;"A",$E103&lt;&gt;"B"),"",IF($E103="A","Anforderung erfüllt?",IF($E103="B",IF($L103=1,"Die Darstellung der geforderten Bestandteile geben teilweise bis ausreichenden Aufschluss über die Projektorganisation. Die inhaltliche Darstellung lässt nur teilweise erkennen, dass den Projektanforderungen damit genüge getan ist.",IF($L103=2,"Die angegebenen Werte sind im Vergleich zu den anderen Angeboten im mittleren Drittel der Vergleichswerte angesiedelt.",IF($L103=3,"Die Ausführungen geben größtenteils Aufschluss über den Sachverhalt bzw. schließen nur  wenige geforderte Bestandteile aus.",IF($L103=4,"-","")))))))</f>
        <v>Anforderung erfüllt?</v>
      </c>
      <c r="O103" s="27" t="str">
        <f>IF(AND($E103&lt;&gt;"A",$E103&lt;&gt;"B"),"",IF($E103="A","",IF($E103="B",IF($L103=1,"Die Darstellung der geforderten Bestandteile größtenteils bis vollumfänglich Aufschluss über die Projektorganisation. Die inhaltliche Darstellung lässt erkennen, dass den Projektanforderungen damit größtenteils bis vollumfänglich genüge getan ist.",IF($L103=2,"Die angegebenen Werte sind im Vergleich zu den anderen Angeboten im oberen Drittel der Vergleichswerte angesiedelt.",IF($L103=3,"Die Ausführungen geben vollumfänglich Aufschluss über den Sachverhalt bzw. schließen keine oder nur sehr wenige geforderte Bestandteile aus.",IF($L103=4,"10 Pkt: Ja","")))))))</f>
        <v/>
      </c>
    </row>
    <row r="104" spans="1:15" ht="146.25">
      <c r="A104" s="47" t="s">
        <v>26</v>
      </c>
      <c r="B104" s="29">
        <f t="shared" si="40"/>
        <v>5</v>
      </c>
      <c r="C104" s="31" t="str">
        <f t="shared" si="3"/>
        <v>.</v>
      </c>
      <c r="D104" s="30">
        <f t="shared" si="39"/>
        <v>11</v>
      </c>
      <c r="E104" s="47" t="s">
        <v>32</v>
      </c>
      <c r="F104" s="48" t="s">
        <v>101</v>
      </c>
      <c r="G104" s="24" t="str">
        <f>IF($A101="KG",SUMIFS($G102:$G$773,$B102:$B$773,"="&amp;$B101),"")</f>
        <v/>
      </c>
      <c r="H104" s="25"/>
      <c r="I104" s="25" t="str">
        <f t="shared" si="44"/>
        <v/>
      </c>
      <c r="J104" s="26" t="str">
        <f t="shared" si="32"/>
        <v/>
      </c>
      <c r="K104" s="25"/>
      <c r="L104" s="27"/>
      <c r="M104" s="27" t="str">
        <f t="shared" ref="M104:M106" si="45">IF(AND($E104&lt;&gt;"A",$E104&lt;&gt;"B"),"",IF($E104="A","",IF($E104="B",IF($L104=1,"Die Darstellung der geforderten Bestandteile geben keinen oder nur ungenügenden Aufschluss über die Projektorganisation. Die inhaltliche Darstellung lässt nicht erkennen, dass den Projektanforderungen damit genüge getan ist.",IF($L104=2,"Die angegebenen Werte sind im Vergleich zu den anderen Angeboten im unteren Drittel der Vergleichswerte angesiedelt.",IF($L104=3,"Die Ausführungen geben keinen oder nur ungenügenden Aufschluss über den Sachverhalt bzw. schließen viele geforderte Bestandteile aus.",IF($L104=4,"0 Pkt: Nein","")))))))</f>
        <v/>
      </c>
      <c r="N104" s="27" t="str">
        <f t="shared" ref="N104:N106" si="46">IF(AND($E104&lt;&gt;"A",$E104&lt;&gt;"B"),"",IF($E104="A","Anforderung erfüllt?",IF($E104="B",IF($L104=1,"Die Darstellung der geforderten Bestandteile geben teilweise bis ausreichenden Aufschluss über die Projektorganisation. Die inhaltliche Darstellung lässt nur teilweise erkennen, dass den Projektanforderungen damit genüge getan ist.",IF($L104=2,"Die angegebenen Werte sind im Vergleich zu den anderen Angeboten im mittleren Drittel der Vergleichswerte angesiedelt.",IF($L104=3,"Die Ausführungen geben größtenteils Aufschluss über den Sachverhalt bzw. schließen nur  wenige geforderte Bestandteile aus.",IF($L104=4,"-","")))))))</f>
        <v>Anforderung erfüllt?</v>
      </c>
      <c r="O104" s="27" t="str">
        <f t="shared" ref="O104:O106" si="47">IF(AND($E104&lt;&gt;"A",$E104&lt;&gt;"B"),"",IF($E104="A","",IF($E104="B",IF($L104=1,"Die Darstellung der geforderten Bestandteile größtenteils bis vollumfänglich Aufschluss über die Projektorganisation. Die inhaltliche Darstellung lässt erkennen, dass den Projektanforderungen damit größtenteils bis vollumfänglich genüge getan ist.",IF($L104=2,"Die angegebenen Werte sind im Vergleich zu den anderen Angeboten im oberen Drittel der Vergleichswerte angesiedelt.",IF($L104=3,"Die Ausführungen geben vollumfänglich Aufschluss über den Sachverhalt bzw. schließen keine oder nur sehr wenige geforderte Bestandteile aus.",IF($L104=4,"10 Pkt: Ja","")))))))</f>
        <v/>
      </c>
    </row>
    <row r="105" spans="1:15" ht="45">
      <c r="A105" s="47" t="s">
        <v>26</v>
      </c>
      <c r="B105" s="29">
        <f t="shared" si="40"/>
        <v>5</v>
      </c>
      <c r="C105" s="31" t="str">
        <f t="shared" si="3"/>
        <v>.</v>
      </c>
      <c r="D105" s="30">
        <f t="shared" si="39"/>
        <v>12</v>
      </c>
      <c r="E105" s="47" t="s">
        <v>32</v>
      </c>
      <c r="F105" s="48" t="s">
        <v>102</v>
      </c>
      <c r="G105" s="24" t="str">
        <f>IF($A102="KG",SUMIFS($G103:$G$773,$B103:$B$773,"="&amp;$B102),"")</f>
        <v/>
      </c>
      <c r="H105" s="25"/>
      <c r="I105" s="25" t="str">
        <f t="shared" si="44"/>
        <v/>
      </c>
      <c r="J105" s="26" t="str">
        <f t="shared" si="32"/>
        <v/>
      </c>
      <c r="K105" s="25"/>
      <c r="L105" s="27"/>
      <c r="M105" s="27" t="str">
        <f t="shared" si="45"/>
        <v/>
      </c>
      <c r="N105" s="27" t="str">
        <f t="shared" si="46"/>
        <v>Anforderung erfüllt?</v>
      </c>
      <c r="O105" s="27" t="str">
        <f t="shared" si="47"/>
        <v/>
      </c>
    </row>
    <row r="106" spans="1:15" ht="146.25">
      <c r="A106" s="47" t="s">
        <v>26</v>
      </c>
      <c r="B106" s="29">
        <f t="shared" si="40"/>
        <v>5</v>
      </c>
      <c r="C106" s="31" t="str">
        <f t="shared" si="3"/>
        <v>.</v>
      </c>
      <c r="D106" s="30">
        <f t="shared" si="39"/>
        <v>13</v>
      </c>
      <c r="E106" s="47" t="s">
        <v>32</v>
      </c>
      <c r="F106" s="48" t="s">
        <v>103</v>
      </c>
      <c r="G106" s="24" t="str">
        <f>IF($A103="KG",SUMIFS($G104:$G$773,$B104:$B$773,"="&amp;$B103),"")</f>
        <v/>
      </c>
      <c r="H106" s="25"/>
      <c r="I106" s="25" t="str">
        <f t="shared" si="44"/>
        <v/>
      </c>
      <c r="J106" s="26" t="str">
        <f t="shared" si="32"/>
        <v/>
      </c>
      <c r="K106" s="25"/>
      <c r="L106" s="27"/>
      <c r="M106" s="27" t="str">
        <f t="shared" si="45"/>
        <v/>
      </c>
      <c r="N106" s="27" t="str">
        <f t="shared" si="46"/>
        <v>Anforderung erfüllt?</v>
      </c>
      <c r="O106" s="27" t="str">
        <f t="shared" si="47"/>
        <v/>
      </c>
    </row>
    <row r="107" spans="1:15" ht="146.25">
      <c r="A107" s="47" t="s">
        <v>26</v>
      </c>
      <c r="B107" s="29">
        <f t="shared" si="40"/>
        <v>5</v>
      </c>
      <c r="C107" s="31" t="str">
        <f t="shared" si="3"/>
        <v>.</v>
      </c>
      <c r="D107" s="30">
        <f t="shared" si="39"/>
        <v>14</v>
      </c>
      <c r="E107" s="47" t="s">
        <v>32</v>
      </c>
      <c r="F107" s="48" t="s">
        <v>104</v>
      </c>
      <c r="G107" s="24" t="str">
        <f>IF($A104="KG",SUMIFS($G105:$G$773,$B105:$B$773,"="&amp;$B104),"")</f>
        <v/>
      </c>
      <c r="H107" s="25"/>
      <c r="I107" s="25" t="str">
        <f t="shared" si="44"/>
        <v/>
      </c>
      <c r="J107" s="26" t="str">
        <f t="shared" si="32"/>
        <v/>
      </c>
      <c r="K107" s="25"/>
      <c r="L107" s="27"/>
      <c r="M107" s="27" t="str">
        <f>IF(AND($E107&lt;&gt;"A",$E107&lt;&gt;"B"),"",IF($E107="A","",IF($E107="B",IF($L107=1,"Die Darstellung der geforderten Bestandteile geben keinen oder nur ungenügenden Aufschluss über die Projektorganisation. Die inhaltliche Darstellung lässt nicht erkennen, dass den Projektanforderungen damit genüge getan ist.",IF($L107=2,"Die angegebenen Werte sind im Vergleich zu den anderen Angeboten im unteren Drittel der Vergleichswerte angesiedelt.",IF($L107=3,"Die Ausführungen geben keinen oder nur ungenügenden Aufschluss über den Sachverhalt bzw. schließen viele geforderte Bestandteile aus.",IF($L107=4,"0 Pkt: Nein","")))))))</f>
        <v/>
      </c>
      <c r="N107" s="27" t="str">
        <f>IF(AND($E107&lt;&gt;"A",$E107&lt;&gt;"B"),"",IF($E107="A","Anforderung erfüllt?",IF($E107="B",IF($L107=1,"Die Darstellung der geforderten Bestandteile geben teilweise bis ausreichenden Aufschluss über die Projektorganisation. Die inhaltliche Darstellung lässt nur teilweise erkennen, dass den Projektanforderungen damit genüge getan ist.",IF($L107=2,"Die angegebenen Werte sind im Vergleich zu den anderen Angeboten im mittleren Drittel der Vergleichswerte angesiedelt.",IF($L107=3,"Die Ausführungen geben größtenteils Aufschluss über den Sachverhalt bzw. schließen nur  wenige geforderte Bestandteile aus.",IF($L107=4,"-","")))))))</f>
        <v>Anforderung erfüllt?</v>
      </c>
      <c r="O107" s="27" t="str">
        <f>IF(AND($E107&lt;&gt;"A",$E107&lt;&gt;"B"),"",IF($E107="A","",IF($E107="B",IF($L107=1,"Die Darstellung der geforderten Bestandteile größtenteils bis vollumfänglich Aufschluss über die Projektorganisation. Die inhaltliche Darstellung lässt erkennen, dass den Projektanforderungen damit größtenteils bis vollumfänglich genüge getan ist.",IF($L107=2,"Die angegebenen Werte sind im Vergleich zu den anderen Angeboten im oberen Drittel der Vergleichswerte angesiedelt.",IF($L107=3,"Die Ausführungen geben vollumfänglich Aufschluss über den Sachverhalt bzw. schließen keine oder nur sehr wenige geforderte Bestandteile aus.",IF($L107=4,"10 Pkt: Ja","")))))))</f>
        <v/>
      </c>
    </row>
    <row r="108" spans="1:15" ht="135">
      <c r="A108" s="47" t="s">
        <v>26</v>
      </c>
      <c r="B108" s="29">
        <f t="shared" si="40"/>
        <v>5</v>
      </c>
      <c r="C108" s="31" t="str">
        <f t="shared" si="3"/>
        <v>.</v>
      </c>
      <c r="D108" s="30">
        <f t="shared" si="39"/>
        <v>15</v>
      </c>
      <c r="E108" s="47" t="s">
        <v>32</v>
      </c>
      <c r="F108" s="48" t="s">
        <v>105</v>
      </c>
      <c r="G108" s="24" t="str">
        <f>IF($A105="KG",SUMIFS($G106:$G$773,$B106:$B$773,"="&amp;$B105),"")</f>
        <v/>
      </c>
      <c r="H108" s="25"/>
      <c r="I108" s="25" t="str">
        <f t="shared" si="44"/>
        <v/>
      </c>
      <c r="J108" s="26" t="str">
        <f t="shared" si="32"/>
        <v/>
      </c>
      <c r="K108" s="25"/>
      <c r="L108" s="27"/>
      <c r="M108" s="27" t="str">
        <f>IF(AND($E108&lt;&gt;"A",$E108&lt;&gt;"B"),"",IF($E108="A","",IF($E108="B",IF($L108=1,"Die Darstellung der geforderten Bestandteile geben keinen oder nur ungenügenden Aufschluss über die Projektorganisation. Die inhaltliche Darstellung lässt nicht erkennen, dass den Projektanforderungen damit genüge getan ist.",IF($L108=2,"Die angegebenen Werte sind im Vergleich zu den anderen Angeboten im unteren Drittel der Vergleichswerte angesiedelt.",IF($L108=3,"Die Ausführungen geben keinen oder nur ungenügenden Aufschluss über den Sachverhalt bzw. schließen viele geforderte Bestandteile aus.",IF($L108=4,"0 Pkt: Nein","")))))))</f>
        <v/>
      </c>
      <c r="N108" s="27" t="str">
        <f>IF(AND($E108&lt;&gt;"A",$E108&lt;&gt;"B"),"",IF($E108="A","Anforderung erfüllt?",IF($E108="B",IF($L108=1,"Die Darstellung der geforderten Bestandteile geben teilweise bis ausreichenden Aufschluss über die Projektorganisation. Die inhaltliche Darstellung lässt nur teilweise erkennen, dass den Projektanforderungen damit genüge getan ist.",IF($L108=2,"Die angegebenen Werte sind im Vergleich zu den anderen Angeboten im mittleren Drittel der Vergleichswerte angesiedelt.",IF($L108=3,"Die Ausführungen geben größtenteils Aufschluss über den Sachverhalt bzw. schließen nur  wenige geforderte Bestandteile aus.",IF($L108=4,"-","")))))))</f>
        <v>Anforderung erfüllt?</v>
      </c>
      <c r="O108" s="27" t="str">
        <f>IF(AND($E108&lt;&gt;"A",$E108&lt;&gt;"B"),"",IF($E108="A","",IF($E108="B",IF($L108=1,"Die Darstellung der geforderten Bestandteile größtenteils bis vollumfänglich Aufschluss über die Projektorganisation. Die inhaltliche Darstellung lässt erkennen, dass den Projektanforderungen damit größtenteils bis vollumfänglich genüge getan ist.",IF($L108=2,"Die angegebenen Werte sind im Vergleich zu den anderen Angeboten im oberen Drittel der Vergleichswerte angesiedelt.",IF($L108=3,"Die Ausführungen geben vollumfänglich Aufschluss über den Sachverhalt bzw. schließen keine oder nur sehr wenige geforderte Bestandteile aus.",IF($L108=4,"10 Pkt: Ja","")))))))</f>
        <v/>
      </c>
    </row>
    <row r="109" spans="1:15" ht="91.5" customHeight="1">
      <c r="A109" s="47" t="s">
        <v>26</v>
      </c>
      <c r="B109" s="29">
        <f t="shared" si="40"/>
        <v>5</v>
      </c>
      <c r="C109" s="31" t="str">
        <f t="shared" si="3"/>
        <v>.</v>
      </c>
      <c r="D109" s="30">
        <f t="shared" si="39"/>
        <v>16</v>
      </c>
      <c r="E109" s="47" t="s">
        <v>27</v>
      </c>
      <c r="F109" s="48" t="s">
        <v>106</v>
      </c>
      <c r="G109" s="24">
        <v>100</v>
      </c>
      <c r="H109" s="25"/>
      <c r="I109" s="25">
        <f t="shared" si="44"/>
        <v>1000</v>
      </c>
      <c r="J109" s="26">
        <f t="shared" si="32"/>
        <v>0</v>
      </c>
      <c r="K109" s="25"/>
      <c r="L109" s="27"/>
      <c r="M109" s="36" t="s">
        <v>42</v>
      </c>
      <c r="N109" s="36" t="s">
        <v>43</v>
      </c>
      <c r="O109" s="36" t="s">
        <v>44</v>
      </c>
    </row>
    <row r="110" spans="1:15" ht="33.75">
      <c r="A110" s="47" t="s">
        <v>26</v>
      </c>
      <c r="B110" s="29">
        <f t="shared" si="40"/>
        <v>5</v>
      </c>
      <c r="C110" s="31" t="str">
        <f t="shared" si="3"/>
        <v>.</v>
      </c>
      <c r="D110" s="30">
        <f t="shared" si="39"/>
        <v>17</v>
      </c>
      <c r="E110" s="47" t="s">
        <v>32</v>
      </c>
      <c r="F110" s="48" t="s">
        <v>107</v>
      </c>
      <c r="G110" s="24" t="str">
        <f>IF($A107="KG",SUMIFS($G108:$G$773,$B108:$B$773,"="&amp;$B107),"")</f>
        <v/>
      </c>
      <c r="H110" s="25"/>
      <c r="I110" s="25" t="str">
        <f t="shared" si="44"/>
        <v/>
      </c>
      <c r="J110" s="26" t="str">
        <f t="shared" si="32"/>
        <v/>
      </c>
      <c r="K110" s="25"/>
      <c r="L110" s="27"/>
      <c r="M110" s="27" t="str">
        <f t="shared" ref="M110:M111" si="48">IF(AND($E110&lt;&gt;"A",$E110&lt;&gt;"B"),"",IF($E110="A","",IF($E110="B",IF($L110=1,"Die Darstellung der geforderten Bestandteile geben keinen oder nur ungenügenden Aufschluss über die Projektorganisation. Die inhaltliche Darstellung lässt nicht erkennen, dass den Projektanforderungen damit genüge getan ist.",IF($L110=2,"Die angegebenen Werte sind im Vergleich zu den anderen Angeboten im unteren Drittel der Vergleichswerte angesiedelt.",IF($L110=3,"Die Ausführungen geben keinen oder nur ungenügenden Aufschluss über den Sachverhalt bzw. schließen viele geforderte Bestandteile aus.",IF($L110=4,"0 Pkt: Nein","")))))))</f>
        <v/>
      </c>
      <c r="N110" s="27" t="str">
        <f t="shared" ref="N110:N111" si="49">IF(AND($E110&lt;&gt;"A",$E110&lt;&gt;"B"),"",IF($E110="A","Anforderung erfüllt?",IF($E110="B",IF($L110=1,"Die Darstellung der geforderten Bestandteile geben teilweise bis ausreichenden Aufschluss über die Projektorganisation. Die inhaltliche Darstellung lässt nur teilweise erkennen, dass den Projektanforderungen damit genüge getan ist.",IF($L110=2,"Die angegebenen Werte sind im Vergleich zu den anderen Angeboten im mittleren Drittel der Vergleichswerte angesiedelt.",IF($L110=3,"Die Ausführungen geben größtenteils Aufschluss über den Sachverhalt bzw. schließen nur  wenige geforderte Bestandteile aus.",IF($L110=4,"-","")))))))</f>
        <v>Anforderung erfüllt?</v>
      </c>
      <c r="O110" s="27" t="str">
        <f t="shared" ref="O110:O111" si="50">IF(AND($E110&lt;&gt;"A",$E110&lt;&gt;"B"),"",IF($E110="A","",IF($E110="B",IF($L110=1,"Die Darstellung der geforderten Bestandteile größtenteils bis vollumfänglich Aufschluss über die Projektorganisation. Die inhaltliche Darstellung lässt erkennen, dass den Projektanforderungen damit größtenteils bis vollumfänglich genüge getan ist.",IF($L110=2,"Die angegebenen Werte sind im Vergleich zu den anderen Angeboten im oberen Drittel der Vergleichswerte angesiedelt.",IF($L110=3,"Die Ausführungen geben vollumfänglich Aufschluss über den Sachverhalt bzw. schließen keine oder nur sehr wenige geforderte Bestandteile aus.",IF($L110=4,"10 Pkt: Ja","")))))))</f>
        <v/>
      </c>
    </row>
    <row r="111" spans="1:15" ht="30" customHeight="1">
      <c r="A111" s="47" t="s">
        <v>26</v>
      </c>
      <c r="B111" s="29">
        <f t="shared" si="40"/>
        <v>5</v>
      </c>
      <c r="C111" s="31" t="str">
        <f t="shared" si="3"/>
        <v>.</v>
      </c>
      <c r="D111" s="30">
        <f t="shared" si="39"/>
        <v>18</v>
      </c>
      <c r="E111" s="47" t="s">
        <v>32</v>
      </c>
      <c r="F111" s="48" t="s">
        <v>71</v>
      </c>
      <c r="G111" s="24" t="str">
        <f>IF($A108="KG",SUMIFS($G109:$G$773,$B109:$B$773,"="&amp;$B108),"")</f>
        <v/>
      </c>
      <c r="H111" s="25"/>
      <c r="I111" s="25" t="str">
        <f t="shared" si="44"/>
        <v/>
      </c>
      <c r="J111" s="26" t="str">
        <f t="shared" si="32"/>
        <v/>
      </c>
      <c r="K111" s="25"/>
      <c r="L111" s="27"/>
      <c r="M111" s="27" t="str">
        <f t="shared" si="48"/>
        <v/>
      </c>
      <c r="N111" s="27" t="str">
        <f t="shared" si="49"/>
        <v>Anforderung erfüllt?</v>
      </c>
      <c r="O111" s="27" t="str">
        <f t="shared" si="50"/>
        <v/>
      </c>
    </row>
    <row r="112" spans="1:15" ht="67.5">
      <c r="A112" s="47" t="s">
        <v>26</v>
      </c>
      <c r="B112" s="29">
        <f t="shared" si="40"/>
        <v>5</v>
      </c>
      <c r="C112" s="31" t="str">
        <f t="shared" si="3"/>
        <v>.</v>
      </c>
      <c r="D112" s="30">
        <f t="shared" si="39"/>
        <v>19</v>
      </c>
      <c r="E112" s="47" t="s">
        <v>32</v>
      </c>
      <c r="F112" s="48" t="s">
        <v>108</v>
      </c>
      <c r="G112" s="24" t="str">
        <f>IF($A109="KG",SUMIFS($G110:$G$773,$B110:$B$773,"="&amp;$B109),"")</f>
        <v/>
      </c>
      <c r="H112" s="25"/>
      <c r="I112" s="25" t="str">
        <f t="shared" si="44"/>
        <v/>
      </c>
      <c r="J112" s="26" t="str">
        <f t="shared" si="32"/>
        <v/>
      </c>
      <c r="K112" s="25"/>
      <c r="L112" s="27"/>
      <c r="M112" s="27" t="str">
        <f>IF(AND($E112&lt;&gt;"A",$E112&lt;&gt;"B"),"",IF($E112="A","",IF($E112="B",IF($L112=1,"Die Darstellung der geforderten Bestandteile geben keinen oder nur ungenügenden Aufschluss über die Projektorganisation. Die inhaltliche Darstellung lässt nicht erkennen, dass den Projektanforderungen damit genüge getan ist.",IF($L112=2,"Die angegebenen Werte sind im Vergleich zu den anderen Angeboten im unteren Drittel der Vergleichswerte angesiedelt.",IF($L112=3,"Die Ausführungen geben keinen oder nur ungenügenden Aufschluss über den Sachverhalt bzw. schließen viele geforderte Bestandteile aus.",IF($L112=4,"0 Pkt: Nein","")))))))</f>
        <v/>
      </c>
      <c r="N112" s="27" t="str">
        <f>IF(AND($E112&lt;&gt;"A",$E112&lt;&gt;"B"),"",IF($E112="A","Anforderung erfüllt?",IF($E112="B",IF($L112=1,"Die Darstellung der geforderten Bestandteile geben teilweise bis ausreichenden Aufschluss über die Projektorganisation. Die inhaltliche Darstellung lässt nur teilweise erkennen, dass den Projektanforderungen damit genüge getan ist.",IF($L112=2,"Die angegebenen Werte sind im Vergleich zu den anderen Angeboten im mittleren Drittel der Vergleichswerte angesiedelt.",IF($L112=3,"Die Ausführungen geben größtenteils Aufschluss über den Sachverhalt bzw. schließen nur  wenige geforderte Bestandteile aus.",IF($L112=4,"-","")))))))</f>
        <v>Anforderung erfüllt?</v>
      </c>
      <c r="O112" s="27" t="str">
        <f>IF(AND($E112&lt;&gt;"A",$E112&lt;&gt;"B"),"",IF($E112="A","",IF($E112="B",IF($L112=1,"Die Darstellung der geforderten Bestandteile größtenteils bis vollumfänglich Aufschluss über die Projektorganisation. Die inhaltliche Darstellung lässt erkennen, dass den Projektanforderungen damit größtenteils bis vollumfänglich genüge getan ist.",IF($L112=2,"Die angegebenen Werte sind im Vergleich zu den anderen Angeboten im oberen Drittel der Vergleichswerte angesiedelt.",IF($L112=3,"Die Ausführungen geben vollumfänglich Aufschluss über den Sachverhalt bzw. schließen keine oder nur sehr wenige geforderte Bestandteile aus.",IF($L112=4,"10 Pkt: Ja","")))))))</f>
        <v/>
      </c>
    </row>
    <row r="113" spans="1:15" ht="90">
      <c r="A113" s="47" t="s">
        <v>26</v>
      </c>
      <c r="B113" s="29">
        <f t="shared" si="40"/>
        <v>5</v>
      </c>
      <c r="C113" s="31" t="str">
        <f t="shared" si="3"/>
        <v>.</v>
      </c>
      <c r="D113" s="30">
        <f t="shared" si="39"/>
        <v>20</v>
      </c>
      <c r="E113" s="47" t="s">
        <v>32</v>
      </c>
      <c r="F113" s="48" t="s">
        <v>74</v>
      </c>
      <c r="G113" s="24" t="str">
        <f>IF($A110="KG",SUMIFS($G111:$G$773,$B111:$B$773,"="&amp;$B110),"")</f>
        <v/>
      </c>
      <c r="H113" s="25"/>
      <c r="I113" s="25" t="str">
        <f t="shared" si="44"/>
        <v/>
      </c>
      <c r="J113" s="26" t="str">
        <f t="shared" si="32"/>
        <v/>
      </c>
      <c r="K113" s="25"/>
      <c r="L113" s="27"/>
      <c r="M113" s="27" t="str">
        <f>IF(AND($E113&lt;&gt;"A",$E113&lt;&gt;"B"),"",IF($E113="A","",IF($E113="B",IF($L113=1,"Die Darstellung der geforderten Bestandteile geben keinen oder nur ungenügenden Aufschluss über die Projektorganisation. Die inhaltliche Darstellung lässt nicht erkennen, dass den Projektanforderungen damit genüge getan ist.",IF($L113=2,"Die angegebenen Werte sind im Vergleich zu den anderen Angeboten im unteren Drittel der Vergleichswerte angesiedelt.",IF($L113=3,"Die Ausführungen geben keinen oder nur ungenügenden Aufschluss über den Sachverhalt bzw. schließen viele geforderte Bestandteile aus.",IF($L113=4,"0 Pkt: Nein","")))))))</f>
        <v/>
      </c>
      <c r="N113" s="27" t="str">
        <f>IF(AND($E113&lt;&gt;"A",$E113&lt;&gt;"B"),"",IF($E113="A","Anforderung erfüllt?",IF($E113="B",IF($L113=1,"Die Darstellung der geforderten Bestandteile geben teilweise bis ausreichenden Aufschluss über die Projektorganisation. Die inhaltliche Darstellung lässt nur teilweise erkennen, dass den Projektanforderungen damit genüge getan ist.",IF($L113=2,"Die angegebenen Werte sind im Vergleich zu den anderen Angeboten im mittleren Drittel der Vergleichswerte angesiedelt.",IF($L113=3,"Die Ausführungen geben größtenteils Aufschluss über den Sachverhalt bzw. schließen nur  wenige geforderte Bestandteile aus.",IF($L113=4,"-","")))))))</f>
        <v>Anforderung erfüllt?</v>
      </c>
      <c r="O113" s="27" t="str">
        <f>IF(AND($E113&lt;&gt;"A",$E113&lt;&gt;"B"),"",IF($E113="A","",IF($E113="B",IF($L113=1,"Die Darstellung der geforderten Bestandteile größtenteils bis vollumfänglich Aufschluss über die Projektorganisation. Die inhaltliche Darstellung lässt erkennen, dass den Projektanforderungen damit größtenteils bis vollumfänglich genüge getan ist.",IF($L113=2,"Die angegebenen Werte sind im Vergleich zu den anderen Angeboten im oberen Drittel der Vergleichswerte angesiedelt.",IF($L113=3,"Die Ausführungen geben vollumfänglich Aufschluss über den Sachverhalt bzw. schließen keine oder nur sehr wenige geforderte Bestandteile aus.",IF($L113=4,"10 Pkt: Ja","")))))))</f>
        <v/>
      </c>
    </row>
    <row r="114" spans="1:15" ht="56.25">
      <c r="A114" s="47" t="s">
        <v>26</v>
      </c>
      <c r="B114" s="29">
        <f t="shared" si="40"/>
        <v>5</v>
      </c>
      <c r="C114" s="31" t="str">
        <f t="shared" si="3"/>
        <v>.</v>
      </c>
      <c r="D114" s="30">
        <f t="shared" ref="D114:D124" si="51">IF(A114&lt;&gt;"KG",IF(A113&lt;&gt;"KG",D113+1,1),"")</f>
        <v>21</v>
      </c>
      <c r="E114" s="47" t="s">
        <v>32</v>
      </c>
      <c r="F114" s="48" t="s">
        <v>109</v>
      </c>
      <c r="G114" s="24" t="str">
        <f>IF($A111="KG",SUMIFS($G112:$G$773,$B112:$B$773,"="&amp;$B111),"")</f>
        <v/>
      </c>
      <c r="H114" s="25"/>
      <c r="I114" s="25" t="str">
        <f t="shared" si="44"/>
        <v/>
      </c>
      <c r="J114" s="26" t="str">
        <f t="shared" si="32"/>
        <v/>
      </c>
      <c r="K114" s="25"/>
      <c r="L114" s="27"/>
      <c r="M114" s="27" t="str">
        <f>IF(AND($E114&lt;&gt;"A",$E114&lt;&gt;"B"),"",IF($E114="A","",IF($E114="B",IF($L114=1,"Die Darstellung der geforderten Bestandteile geben keinen oder nur ungenügenden Aufschluss über die Projektorganisation. Die inhaltliche Darstellung lässt nicht erkennen, dass den Projektanforderungen damit genüge getan ist.",IF($L114=2,"Die angegebenen Werte sind im Vergleich zu den anderen Angeboten im unteren Drittel der Vergleichswerte angesiedelt.",IF($L114=3,"Die Ausführungen geben keinen oder nur ungenügenden Aufschluss über den Sachverhalt bzw. schließen viele geforderte Bestandteile aus.",IF($L114=4,"0 Pkt: Nein","")))))))</f>
        <v/>
      </c>
      <c r="N114" s="27" t="str">
        <f>IF(AND($E114&lt;&gt;"A",$E114&lt;&gt;"B"),"",IF($E114="A","Anforderung erfüllt?",IF($E114="B",IF($L114=1,"Die Darstellung der geforderten Bestandteile geben teilweise bis ausreichenden Aufschluss über die Projektorganisation. Die inhaltliche Darstellung lässt nur teilweise erkennen, dass den Projektanforderungen damit genüge getan ist.",IF($L114=2,"Die angegebenen Werte sind im Vergleich zu den anderen Angeboten im mittleren Drittel der Vergleichswerte angesiedelt.",IF($L114=3,"Die Ausführungen geben größtenteils Aufschluss über den Sachverhalt bzw. schließen nur  wenige geforderte Bestandteile aus.",IF($L114=4,"-","")))))))</f>
        <v>Anforderung erfüllt?</v>
      </c>
      <c r="O114" s="27" t="str">
        <f>IF(AND($E114&lt;&gt;"A",$E114&lt;&gt;"B"),"",IF($E114="A","",IF($E114="B",IF($L114=1,"Die Darstellung der geforderten Bestandteile größtenteils bis vollumfänglich Aufschluss über die Projektorganisation. Die inhaltliche Darstellung lässt erkennen, dass den Projektanforderungen damit größtenteils bis vollumfänglich genüge getan ist.",IF($L114=2,"Die angegebenen Werte sind im Vergleich zu den anderen Angeboten im oberen Drittel der Vergleichswerte angesiedelt.",IF($L114=3,"Die Ausführungen geben vollumfänglich Aufschluss über den Sachverhalt bzw. schließen keine oder nur sehr wenige geforderte Bestandteile aus.",IF($L114=4,"10 Pkt: Ja","")))))))</f>
        <v/>
      </c>
    </row>
    <row r="115" spans="1:15" ht="45">
      <c r="A115" s="47" t="s">
        <v>26</v>
      </c>
      <c r="B115" s="29">
        <f t="shared" si="40"/>
        <v>5</v>
      </c>
      <c r="C115" s="31" t="str">
        <f t="shared" si="3"/>
        <v>.</v>
      </c>
      <c r="D115" s="30">
        <f t="shared" si="51"/>
        <v>22</v>
      </c>
      <c r="E115" s="47" t="s">
        <v>32</v>
      </c>
      <c r="F115" s="48" t="s">
        <v>76</v>
      </c>
      <c r="G115" s="24" t="str">
        <f>IF($A112="KG",SUMIFS($G113:$G$773,$B113:$B$773,"="&amp;$B112),"")</f>
        <v/>
      </c>
      <c r="H115" s="25"/>
      <c r="I115" s="25" t="str">
        <f t="shared" si="44"/>
        <v/>
      </c>
      <c r="J115" s="26" t="str">
        <f t="shared" si="32"/>
        <v/>
      </c>
      <c r="K115" s="25"/>
      <c r="L115" s="27"/>
      <c r="M115" s="27" t="str">
        <f t="shared" ref="M115" si="52">IF(AND($E115&lt;&gt;"A",$E115&lt;&gt;"B"),"",IF($E115="A","",IF($E115="B",IF($L115=1,"Die Darstellung der geforderten Bestandteile geben keinen oder nur ungenügenden Aufschluss über die Projektorganisation. Die inhaltliche Darstellung lässt nicht erkennen, dass den Projektanforderungen damit genüge getan ist.",IF($L115=2,"Die angegebenen Werte sind im Vergleich zu den anderen Angeboten im unteren Drittel der Vergleichswerte angesiedelt.",IF($L115=3,"Die Ausführungen geben keinen oder nur ungenügenden Aufschluss über den Sachverhalt bzw. schließen viele geforderte Bestandteile aus.",IF($L115=4,"0 Pkt: Nein","")))))))</f>
        <v/>
      </c>
      <c r="N115" s="27" t="str">
        <f t="shared" ref="N115" si="53">IF(AND($E115&lt;&gt;"A",$E115&lt;&gt;"B"),"",IF($E115="A","Anforderung erfüllt?",IF($E115="B",IF($L115=1,"Die Darstellung der geforderten Bestandteile geben teilweise bis ausreichenden Aufschluss über die Projektorganisation. Die inhaltliche Darstellung lässt nur teilweise erkennen, dass den Projektanforderungen damit genüge getan ist.",IF($L115=2,"Die angegebenen Werte sind im Vergleich zu den anderen Angeboten im mittleren Drittel der Vergleichswerte angesiedelt.",IF($L115=3,"Die Ausführungen geben größtenteils Aufschluss über den Sachverhalt bzw. schließen nur  wenige geforderte Bestandteile aus.",IF($L115=4,"-","")))))))</f>
        <v>Anforderung erfüllt?</v>
      </c>
      <c r="O115" s="27" t="str">
        <f t="shared" ref="O115" si="54">IF(AND($E115&lt;&gt;"A",$E115&lt;&gt;"B"),"",IF($E115="A","",IF($E115="B",IF($L115=1,"Die Darstellung der geforderten Bestandteile größtenteils bis vollumfänglich Aufschluss über die Projektorganisation. Die inhaltliche Darstellung lässt erkennen, dass den Projektanforderungen damit größtenteils bis vollumfänglich genüge getan ist.",IF($L115=2,"Die angegebenen Werte sind im Vergleich zu den anderen Angeboten im oberen Drittel der Vergleichswerte angesiedelt.",IF($L115=3,"Die Ausführungen geben vollumfänglich Aufschluss über den Sachverhalt bzw. schließen keine oder nur sehr wenige geforderte Bestandteile aus.",IF($L115=4,"10 Pkt: Ja","")))))))</f>
        <v/>
      </c>
    </row>
    <row r="116" spans="1:15" ht="281.25">
      <c r="A116" s="47" t="s">
        <v>26</v>
      </c>
      <c r="B116" s="29">
        <f t="shared" si="40"/>
        <v>5</v>
      </c>
      <c r="C116" s="31" t="str">
        <f t="shared" si="3"/>
        <v>.</v>
      </c>
      <c r="D116" s="30">
        <f t="shared" si="51"/>
        <v>23</v>
      </c>
      <c r="E116" s="47" t="s">
        <v>27</v>
      </c>
      <c r="F116" s="48" t="s">
        <v>110</v>
      </c>
      <c r="G116" s="24">
        <v>50</v>
      </c>
      <c r="H116" s="25"/>
      <c r="I116" s="25">
        <f t="shared" si="44"/>
        <v>500</v>
      </c>
      <c r="J116" s="26">
        <f t="shared" si="32"/>
        <v>0</v>
      </c>
      <c r="K116" s="25"/>
      <c r="L116" s="27"/>
      <c r="M116" s="128" t="s">
        <v>78</v>
      </c>
      <c r="N116" s="129"/>
      <c r="O116" s="130"/>
    </row>
    <row r="117" spans="1:15" ht="39.950000000000003" customHeight="1">
      <c r="A117" s="47" t="s">
        <v>26</v>
      </c>
      <c r="B117" s="29">
        <f t="shared" si="40"/>
        <v>5</v>
      </c>
      <c r="C117" s="31" t="str">
        <f t="shared" si="3"/>
        <v>.</v>
      </c>
      <c r="D117" s="30">
        <f t="shared" si="51"/>
        <v>24</v>
      </c>
      <c r="E117" s="47" t="s">
        <v>32</v>
      </c>
      <c r="F117" s="48" t="s">
        <v>111</v>
      </c>
      <c r="G117" s="24" t="str">
        <f>IF($A114="KG",SUMIFS($G115:$G$773,$B115:$B$773,"="&amp;$B114),"")</f>
        <v/>
      </c>
      <c r="H117" s="25"/>
      <c r="I117" s="25" t="str">
        <f t="shared" si="44"/>
        <v/>
      </c>
      <c r="J117" s="26" t="str">
        <f t="shared" si="32"/>
        <v/>
      </c>
      <c r="K117" s="25"/>
      <c r="L117" s="27"/>
      <c r="M117" s="27" t="str">
        <f>IF(AND($E117&lt;&gt;"A",$E117&lt;&gt;"B"),"",IF($E117="A","",IF($E117="B",IF($L117=1,"Die Darstellung der geforderten Bestandteile geben keinen oder nur ungenügenden Aufschluss über die Projektorganisation. Die inhaltliche Darstellung lässt nicht erkennen, dass den Projektanforderungen damit genüge getan ist.",IF($L117=2,"Die angegebenen Werte sind im Vergleich zu den anderen Angeboten im unteren Drittel der Vergleichswerte angesiedelt.",IF($L117=3,"Die Ausführungen geben keinen oder nur ungenügenden Aufschluss über den Sachverhalt bzw. schließen viele geforderte Bestandteile aus.",IF($L117=4,"0 Pkt: Nein","")))))))</f>
        <v/>
      </c>
      <c r="N117" s="27" t="str">
        <f>IF(AND($E117&lt;&gt;"A",$E117&lt;&gt;"B"),"",IF($E117="A","Anforderung erfüllt?",IF($E117="B",IF($L117=1,"Die Darstellung der geforderten Bestandteile geben teilweise bis ausreichenden Aufschluss über die Projektorganisation. Die inhaltliche Darstellung lässt nur teilweise erkennen, dass den Projektanforderungen damit genüge getan ist.",IF($L117=2,"Die angegebenen Werte sind im Vergleich zu den anderen Angeboten im mittleren Drittel der Vergleichswerte angesiedelt.",IF($L117=3,"Die Ausführungen geben größtenteils Aufschluss über den Sachverhalt bzw. schließen nur  wenige geforderte Bestandteile aus.",IF($L117=4,"-","")))))))</f>
        <v>Anforderung erfüllt?</v>
      </c>
      <c r="O117" s="27" t="str">
        <f>IF(AND($E117&lt;&gt;"A",$E117&lt;&gt;"B"),"",IF($E117="A","",IF($E117="B",IF($L117=1,"Die Darstellung der geforderten Bestandteile größtenteils bis vollumfänglich Aufschluss über die Projektorganisation. Die inhaltliche Darstellung lässt erkennen, dass den Projektanforderungen damit größtenteils bis vollumfänglich genüge getan ist.",IF($L117=2,"Die angegebenen Werte sind im Vergleich zu den anderen Angeboten im oberen Drittel der Vergleichswerte angesiedelt.",IF($L117=3,"Die Ausführungen geben vollumfänglich Aufschluss über den Sachverhalt bzw. schließen keine oder nur sehr wenige geforderte Bestandteile aus.",IF($L117=4,"10 Pkt: Ja","")))))))</f>
        <v/>
      </c>
    </row>
    <row r="118" spans="1:15" ht="45">
      <c r="A118" s="47" t="s">
        <v>26</v>
      </c>
      <c r="B118" s="29">
        <f t="shared" si="40"/>
        <v>5</v>
      </c>
      <c r="C118" s="31" t="str">
        <f t="shared" si="3"/>
        <v>.</v>
      </c>
      <c r="D118" s="30">
        <f t="shared" si="51"/>
        <v>25</v>
      </c>
      <c r="E118" s="47" t="s">
        <v>32</v>
      </c>
      <c r="F118" s="48" t="s">
        <v>80</v>
      </c>
      <c r="G118" s="24" t="str">
        <f>IF($A115="KG",SUMIFS($G116:$G$773,$B116:$B$773,"="&amp;$B115),"")</f>
        <v/>
      </c>
      <c r="H118" s="25"/>
      <c r="I118" s="25" t="str">
        <f t="shared" si="44"/>
        <v/>
      </c>
      <c r="J118" s="26" t="str">
        <f t="shared" si="32"/>
        <v/>
      </c>
      <c r="K118" s="25"/>
      <c r="L118" s="27"/>
      <c r="M118" s="27" t="str">
        <f>IF(AND($E118&lt;&gt;"A",$E118&lt;&gt;"B"),"",IF($E118="A","",IF($E118="B",IF($L118=1,"Die Darstellung der geforderten Bestandteile geben keinen oder nur ungenügenden Aufschluss über die Projektorganisation. Die inhaltliche Darstellung lässt nicht erkennen, dass den Projektanforderungen damit genüge getan ist.",IF($L118=2,"Die angegebenen Werte sind im Vergleich zu den anderen Angeboten im unteren Drittel der Vergleichswerte angesiedelt.",IF($L118=3,"Die Ausführungen geben keinen oder nur ungenügenden Aufschluss über den Sachverhalt bzw. schließen viele geforderte Bestandteile aus.",IF($L118=4,"0 Pkt: Nein","")))))))</f>
        <v/>
      </c>
      <c r="N118" s="27" t="str">
        <f>IF(AND($E118&lt;&gt;"A",$E118&lt;&gt;"B"),"",IF($E118="A","Anforderung erfüllt?",IF($E118="B",IF($L118=1,"Die Darstellung der geforderten Bestandteile geben teilweise bis ausreichenden Aufschluss über die Projektorganisation. Die inhaltliche Darstellung lässt nur teilweise erkennen, dass den Projektanforderungen damit genüge getan ist.",IF($L118=2,"Die angegebenen Werte sind im Vergleich zu den anderen Angeboten im mittleren Drittel der Vergleichswerte angesiedelt.",IF($L118=3,"Die Ausführungen geben größtenteils Aufschluss über den Sachverhalt bzw. schließen nur  wenige geforderte Bestandteile aus.",IF($L118=4,"-","")))))))</f>
        <v>Anforderung erfüllt?</v>
      </c>
      <c r="O118" s="27" t="str">
        <f>IF(AND($E118&lt;&gt;"A",$E118&lt;&gt;"B"),"",IF($E118="A","",IF($E118="B",IF($L118=1,"Die Darstellung der geforderten Bestandteile größtenteils bis vollumfänglich Aufschluss über die Projektorganisation. Die inhaltliche Darstellung lässt erkennen, dass den Projektanforderungen damit größtenteils bis vollumfänglich genüge getan ist.",IF($L118=2,"Die angegebenen Werte sind im Vergleich zu den anderen Angeboten im oberen Drittel der Vergleichswerte angesiedelt.",IF($L118=3,"Die Ausführungen geben vollumfänglich Aufschluss über den Sachverhalt bzw. schließen keine oder nur sehr wenige geforderte Bestandteile aus.",IF($L118=4,"10 Pkt: Ja","")))))))</f>
        <v/>
      </c>
    </row>
    <row r="119" spans="1:15" ht="45">
      <c r="A119" s="47" t="s">
        <v>26</v>
      </c>
      <c r="B119" s="29">
        <f t="shared" si="40"/>
        <v>5</v>
      </c>
      <c r="C119" s="31" t="str">
        <f t="shared" si="3"/>
        <v>.</v>
      </c>
      <c r="D119" s="30">
        <f t="shared" si="51"/>
        <v>26</v>
      </c>
      <c r="E119" s="47" t="s">
        <v>32</v>
      </c>
      <c r="F119" s="48" t="s">
        <v>82</v>
      </c>
      <c r="G119" s="24" t="str">
        <f>IF($A116="KG",SUMIFS($G117:$G$773,$B117:$B$773,"="&amp;$B116),"")</f>
        <v/>
      </c>
      <c r="H119" s="25"/>
      <c r="I119" s="25" t="str">
        <f t="shared" si="44"/>
        <v/>
      </c>
      <c r="J119" s="26" t="str">
        <f t="shared" si="32"/>
        <v/>
      </c>
      <c r="K119" s="25"/>
      <c r="L119" s="27"/>
      <c r="M119" s="27" t="str">
        <f>IF(AND($E119&lt;&gt;"A",$E119&lt;&gt;"B"),"",IF($E119="A","",IF($E119="B",IF($L119=1,"Die Darstellung der geforderten Bestandteile geben keinen oder nur ungenügenden Aufschluss über die Projektorganisation. Die inhaltliche Darstellung lässt nicht erkennen, dass den Projektanforderungen damit genüge getan ist.",IF($L119=2,"Die angegebenen Werte sind im Vergleich zu den anderen Angeboten im unteren Drittel der Vergleichswerte angesiedelt.",IF($L119=3,"Die Ausführungen geben keinen oder nur ungenügenden Aufschluss über den Sachverhalt bzw. schließen viele geforderte Bestandteile aus.",IF($L119=4,"0 Pkt: Nein","")))))))</f>
        <v/>
      </c>
      <c r="N119" s="27" t="str">
        <f>IF(AND($E119&lt;&gt;"A",$E119&lt;&gt;"B"),"",IF($E119="A","Anforderung erfüllt?",IF($E119="B",IF($L119=1,"Die Darstellung der geforderten Bestandteile geben teilweise bis ausreichenden Aufschluss über die Projektorganisation. Die inhaltliche Darstellung lässt nur teilweise erkennen, dass den Projektanforderungen damit genüge getan ist.",IF($L119=2,"Die angegebenen Werte sind im Vergleich zu den anderen Angeboten im mittleren Drittel der Vergleichswerte angesiedelt.",IF($L119=3,"Die Ausführungen geben größtenteils Aufschluss über den Sachverhalt bzw. schließen nur  wenige geforderte Bestandteile aus.",IF($L119=4,"-","")))))))</f>
        <v>Anforderung erfüllt?</v>
      </c>
      <c r="O119" s="27" t="str">
        <f>IF(AND($E119&lt;&gt;"A",$E119&lt;&gt;"B"),"",IF($E119="A","",IF($E119="B",IF($L119=1,"Die Darstellung der geforderten Bestandteile größtenteils bis vollumfänglich Aufschluss über die Projektorganisation. Die inhaltliche Darstellung lässt erkennen, dass den Projektanforderungen damit größtenteils bis vollumfänglich genüge getan ist.",IF($L119=2,"Die angegebenen Werte sind im Vergleich zu den anderen Angeboten im oberen Drittel der Vergleichswerte angesiedelt.",IF($L119=3,"Die Ausführungen geben vollumfänglich Aufschluss über den Sachverhalt bzw. schließen keine oder nur sehr wenige geforderte Bestandteile aus.",IF($L119=4,"10 Pkt: Ja","")))))))</f>
        <v/>
      </c>
    </row>
    <row r="120" spans="1:15" ht="78.75">
      <c r="A120" s="47" t="s">
        <v>26</v>
      </c>
      <c r="B120" s="29">
        <f t="shared" si="40"/>
        <v>5</v>
      </c>
      <c r="C120" s="31" t="str">
        <f t="shared" si="3"/>
        <v>.</v>
      </c>
      <c r="D120" s="30">
        <f t="shared" si="51"/>
        <v>27</v>
      </c>
      <c r="E120" s="47" t="s">
        <v>32</v>
      </c>
      <c r="F120" s="48" t="s">
        <v>83</v>
      </c>
      <c r="G120" s="24" t="str">
        <f>IF($A117="KG",SUMIFS($G118:$G$773,$B118:$B$773,"="&amp;$B117),"")</f>
        <v/>
      </c>
      <c r="H120" s="25"/>
      <c r="I120" s="25" t="str">
        <f t="shared" si="44"/>
        <v/>
      </c>
      <c r="J120" s="26" t="str">
        <f t="shared" si="32"/>
        <v/>
      </c>
      <c r="K120" s="25"/>
      <c r="L120" s="27"/>
      <c r="M120" s="27" t="str">
        <f t="shared" ref="M120:M122" si="55">IF(AND($E120&lt;&gt;"A",$E120&lt;&gt;"B"),"",IF($E120="A","",IF($E120="B",IF($L120=1,"Die Darstellung der geforderten Bestandteile geben keinen oder nur ungenügenden Aufschluss über die Projektorganisation. Die inhaltliche Darstellung lässt nicht erkennen, dass den Projektanforderungen damit genüge getan ist.",IF($L120=2,"Die angegebenen Werte sind im Vergleich zu den anderen Angeboten im unteren Drittel der Vergleichswerte angesiedelt.",IF($L120=3,"Die Ausführungen geben keinen oder nur ungenügenden Aufschluss über den Sachverhalt bzw. schließen viele geforderte Bestandteile aus.",IF($L120=4,"0 Pkt: Nein","")))))))</f>
        <v/>
      </c>
      <c r="N120" s="27" t="str">
        <f t="shared" ref="N120:N122" si="56">IF(AND($E120&lt;&gt;"A",$E120&lt;&gt;"B"),"",IF($E120="A","Anforderung erfüllt?",IF($E120="B",IF($L120=1,"Die Darstellung der geforderten Bestandteile geben teilweise bis ausreichenden Aufschluss über die Projektorganisation. Die inhaltliche Darstellung lässt nur teilweise erkennen, dass den Projektanforderungen damit genüge getan ist.",IF($L120=2,"Die angegebenen Werte sind im Vergleich zu den anderen Angeboten im mittleren Drittel der Vergleichswerte angesiedelt.",IF($L120=3,"Die Ausführungen geben größtenteils Aufschluss über den Sachverhalt bzw. schließen nur  wenige geforderte Bestandteile aus.",IF($L120=4,"-","")))))))</f>
        <v>Anforderung erfüllt?</v>
      </c>
      <c r="O120" s="27" t="str">
        <f t="shared" ref="O120:O122" si="57">IF(AND($E120&lt;&gt;"A",$E120&lt;&gt;"B"),"",IF($E120="A","",IF($E120="B",IF($L120=1,"Die Darstellung der geforderten Bestandteile größtenteils bis vollumfänglich Aufschluss über die Projektorganisation. Die inhaltliche Darstellung lässt erkennen, dass den Projektanforderungen damit größtenteils bis vollumfänglich genüge getan ist.",IF($L120=2,"Die angegebenen Werte sind im Vergleich zu den anderen Angeboten im oberen Drittel der Vergleichswerte angesiedelt.",IF($L120=3,"Die Ausführungen geben vollumfänglich Aufschluss über den Sachverhalt bzw. schließen keine oder nur sehr wenige geforderte Bestandteile aus.",IF($L120=4,"10 Pkt: Ja","")))))))</f>
        <v/>
      </c>
    </row>
    <row r="121" spans="1:15" ht="45">
      <c r="A121" s="47" t="s">
        <v>26</v>
      </c>
      <c r="B121" s="29">
        <f t="shared" si="40"/>
        <v>5</v>
      </c>
      <c r="C121" s="31" t="str">
        <f t="shared" si="3"/>
        <v>.</v>
      </c>
      <c r="D121" s="30">
        <f t="shared" si="51"/>
        <v>28</v>
      </c>
      <c r="E121" s="47" t="s">
        <v>32</v>
      </c>
      <c r="F121" s="48" t="s">
        <v>84</v>
      </c>
      <c r="G121" s="24" t="str">
        <f>IF($A118="KG",SUMIFS($G119:$G$773,$B119:$B$773,"="&amp;$B118),"")</f>
        <v/>
      </c>
      <c r="H121" s="25"/>
      <c r="I121" s="25" t="str">
        <f t="shared" si="44"/>
        <v/>
      </c>
      <c r="J121" s="26" t="str">
        <f t="shared" si="32"/>
        <v/>
      </c>
      <c r="K121" s="25"/>
      <c r="L121" s="27"/>
      <c r="M121" s="27" t="str">
        <f t="shared" si="55"/>
        <v/>
      </c>
      <c r="N121" s="27" t="str">
        <f t="shared" si="56"/>
        <v>Anforderung erfüllt?</v>
      </c>
      <c r="O121" s="27" t="str">
        <f t="shared" si="57"/>
        <v/>
      </c>
    </row>
    <row r="122" spans="1:15" ht="78.75">
      <c r="A122" s="47" t="s">
        <v>26</v>
      </c>
      <c r="B122" s="29">
        <f t="shared" si="40"/>
        <v>5</v>
      </c>
      <c r="C122" s="31" t="str">
        <f t="shared" si="3"/>
        <v>.</v>
      </c>
      <c r="D122" s="30">
        <f t="shared" si="51"/>
        <v>29</v>
      </c>
      <c r="E122" s="47" t="s">
        <v>32</v>
      </c>
      <c r="F122" s="48" t="s">
        <v>112</v>
      </c>
      <c r="G122" s="24" t="str">
        <f>IF($A119="KG",SUMIFS($G120:$G$773,$B120:$B$773,"="&amp;$B119),"")</f>
        <v/>
      </c>
      <c r="H122" s="25"/>
      <c r="I122" s="25" t="str">
        <f t="shared" si="44"/>
        <v/>
      </c>
      <c r="J122" s="26" t="str">
        <f t="shared" si="32"/>
        <v/>
      </c>
      <c r="K122" s="25"/>
      <c r="L122" s="27"/>
      <c r="M122" s="27" t="str">
        <f t="shared" si="55"/>
        <v/>
      </c>
      <c r="N122" s="27" t="str">
        <f t="shared" si="56"/>
        <v>Anforderung erfüllt?</v>
      </c>
      <c r="O122" s="27" t="str">
        <f t="shared" si="57"/>
        <v/>
      </c>
    </row>
    <row r="123" spans="1:15" ht="112.5">
      <c r="A123" s="47" t="s">
        <v>26</v>
      </c>
      <c r="B123" s="29">
        <f t="shared" si="40"/>
        <v>5</v>
      </c>
      <c r="C123" s="31" t="str">
        <f t="shared" si="3"/>
        <v>.</v>
      </c>
      <c r="D123" s="30">
        <f t="shared" si="51"/>
        <v>30</v>
      </c>
      <c r="E123" s="47" t="s">
        <v>32</v>
      </c>
      <c r="F123" s="48" t="s">
        <v>86</v>
      </c>
      <c r="G123" s="24" t="str">
        <f>IF($A120="KG",SUMIFS($G121:$G$773,$B121:$B$773,"="&amp;$B120),"")</f>
        <v/>
      </c>
      <c r="H123" s="25"/>
      <c r="I123" s="25" t="str">
        <f t="shared" si="44"/>
        <v/>
      </c>
      <c r="J123" s="26" t="str">
        <f t="shared" si="32"/>
        <v/>
      </c>
      <c r="K123" s="25"/>
      <c r="L123" s="27"/>
      <c r="M123" s="27" t="str">
        <f>IF(AND($E123&lt;&gt;"A",$E123&lt;&gt;"B"),"",IF($E123="A","",IF($E123="B",IF($L123=1,"Die Darstellung der geforderten Bestandteile geben keinen oder nur ungenügenden Aufschluss über die Projektorganisation. Die inhaltliche Darstellung lässt nicht erkennen, dass den Projektanforderungen damit genüge getan ist.",IF($L123=2,"Die angegebenen Werte sind im Vergleich zu den anderen Angeboten im unteren Drittel der Vergleichswerte angesiedelt.",IF($L123=3,"Die Ausführungen geben keinen oder nur ungenügenden Aufschluss über den Sachverhalt bzw. schließen viele geforderte Bestandteile aus.",IF($L123=4,"0 Pkt: Nein","")))))))</f>
        <v/>
      </c>
      <c r="N123" s="27" t="str">
        <f>IF(AND($E123&lt;&gt;"A",$E123&lt;&gt;"B"),"",IF($E123="A","Anforderung erfüllt?",IF($E123="B",IF($L123=1,"Die Darstellung der geforderten Bestandteile geben teilweise bis ausreichenden Aufschluss über die Projektorganisation. Die inhaltliche Darstellung lässt nur teilweise erkennen, dass den Projektanforderungen damit genüge getan ist.",IF($L123=2,"Die angegebenen Werte sind im Vergleich zu den anderen Angeboten im mittleren Drittel der Vergleichswerte angesiedelt.",IF($L123=3,"Die Ausführungen geben größtenteils Aufschluss über den Sachverhalt bzw. schließen nur  wenige geforderte Bestandteile aus.",IF($L123=4,"-","")))))))</f>
        <v>Anforderung erfüllt?</v>
      </c>
      <c r="O123" s="27" t="str">
        <f>IF(AND($E123&lt;&gt;"A",$E123&lt;&gt;"B"),"",IF($E123="A","",IF($E123="B",IF($L123=1,"Die Darstellung der geforderten Bestandteile größtenteils bis vollumfänglich Aufschluss über die Projektorganisation. Die inhaltliche Darstellung lässt erkennen, dass den Projektanforderungen damit größtenteils bis vollumfänglich genüge getan ist.",IF($L123=2,"Die angegebenen Werte sind im Vergleich zu den anderen Angeboten im oberen Drittel der Vergleichswerte angesiedelt.",IF($L123=3,"Die Ausführungen geben vollumfänglich Aufschluss über den Sachverhalt bzw. schließen keine oder nur sehr wenige geforderte Bestandteile aus.",IF($L123=4,"10 Pkt: Ja","")))))))</f>
        <v/>
      </c>
    </row>
    <row r="124" spans="1:15" ht="67.5">
      <c r="A124" s="47" t="s">
        <v>26</v>
      </c>
      <c r="B124" s="29">
        <f t="shared" si="40"/>
        <v>5</v>
      </c>
      <c r="C124" s="31" t="str">
        <f t="shared" si="3"/>
        <v>.</v>
      </c>
      <c r="D124" s="30">
        <f t="shared" si="51"/>
        <v>31</v>
      </c>
      <c r="E124" s="47" t="s">
        <v>32</v>
      </c>
      <c r="F124" s="48" t="s">
        <v>113</v>
      </c>
      <c r="G124" s="24" t="str">
        <f>IF($A121="KG",SUMIFS($G122:$G$773,$B122:$B$773,"="&amp;$B121),"")</f>
        <v/>
      </c>
      <c r="H124" s="25"/>
      <c r="I124" s="25" t="str">
        <f t="shared" si="44"/>
        <v/>
      </c>
      <c r="J124" s="26" t="str">
        <f t="shared" si="32"/>
        <v/>
      </c>
      <c r="K124" s="25"/>
      <c r="L124" s="27"/>
      <c r="M124" s="27" t="str">
        <f>IF(AND($E124&lt;&gt;"A",$E124&lt;&gt;"B"),"",IF($E124="A","",IF($E124="B",IF($L124=1,"Die Darstellung der geforderten Bestandteile geben keinen oder nur ungenügenden Aufschluss über die Projektorganisation. Die inhaltliche Darstellung lässt nicht erkennen, dass den Projektanforderungen damit genüge getan ist.",IF($L124=2,"Die angegebenen Werte sind im Vergleich zu den anderen Angeboten im unteren Drittel der Vergleichswerte angesiedelt.",IF($L124=3,"Die Ausführungen geben keinen oder nur ungenügenden Aufschluss über den Sachverhalt bzw. schließen viele geforderte Bestandteile aus.",IF($L124=4,"0 Pkt: Nein","")))))))</f>
        <v/>
      </c>
      <c r="N124" s="27" t="str">
        <f>IF(AND($E124&lt;&gt;"A",$E124&lt;&gt;"B"),"",IF($E124="A","Anforderung erfüllt?",IF($E124="B",IF($L124=1,"Die Darstellung der geforderten Bestandteile geben teilweise bis ausreichenden Aufschluss über die Projektorganisation. Die inhaltliche Darstellung lässt nur teilweise erkennen, dass den Projektanforderungen damit genüge getan ist.",IF($L124=2,"Die angegebenen Werte sind im Vergleich zu den anderen Angeboten im mittleren Drittel der Vergleichswerte angesiedelt.",IF($L124=3,"Die Ausführungen geben größtenteils Aufschluss über den Sachverhalt bzw. schließen nur  wenige geforderte Bestandteile aus.",IF($L124=4,"-","")))))))</f>
        <v>Anforderung erfüllt?</v>
      </c>
      <c r="O124" s="27" t="str">
        <f>IF(AND($E124&lt;&gt;"A",$E124&lt;&gt;"B"),"",IF($E124="A","",IF($E124="B",IF($L124=1,"Die Darstellung der geforderten Bestandteile größtenteils bis vollumfänglich Aufschluss über die Projektorganisation. Die inhaltliche Darstellung lässt erkennen, dass den Projektanforderungen damit größtenteils bis vollumfänglich genüge getan ist.",IF($L124=2,"Die angegebenen Werte sind im Vergleich zu den anderen Angeboten im oberen Drittel der Vergleichswerte angesiedelt.",IF($L124=3,"Die Ausführungen geben vollumfänglich Aufschluss über den Sachverhalt bzw. schließen keine oder nur sehr wenige geforderte Bestandteile aus.",IF($L124=4,"10 Pkt: Ja","")))))))</f>
        <v/>
      </c>
    </row>
    <row r="125" spans="1:15" ht="78.75">
      <c r="A125" s="47" t="s">
        <v>26</v>
      </c>
      <c r="B125" s="29">
        <f t="shared" si="40"/>
        <v>5</v>
      </c>
      <c r="C125" s="31" t="str">
        <f t="shared" si="3"/>
        <v>.</v>
      </c>
      <c r="D125" s="30">
        <f t="shared" ref="D125:D129" si="58">IF(A125&lt;&gt;"KG",IF(A124&lt;&gt;"KG",D124+1,1),"")</f>
        <v>32</v>
      </c>
      <c r="E125" s="47" t="s">
        <v>32</v>
      </c>
      <c r="F125" s="48" t="s">
        <v>88</v>
      </c>
      <c r="G125" s="24" t="str">
        <f>IF($A122="KG",SUMIFS($G123:$G$773,$B123:$B$773,"="&amp;$B122),"")</f>
        <v/>
      </c>
      <c r="H125" s="25"/>
      <c r="I125" s="25" t="str">
        <f t="shared" si="44"/>
        <v/>
      </c>
      <c r="J125" s="26" t="str">
        <f t="shared" si="32"/>
        <v/>
      </c>
      <c r="K125" s="25"/>
      <c r="L125" s="27"/>
      <c r="M125" s="27" t="str">
        <f>IF(AND($E125&lt;&gt;"A",$E125&lt;&gt;"B"),"",IF($E125="A","",IF($E125="B",IF($L125=1,"Die Darstellung der geforderten Bestandteile geben keinen oder nur ungenügenden Aufschluss über die Projektorganisation. Die inhaltliche Darstellung lässt nicht erkennen, dass den Projektanforderungen damit genüge getan ist.",IF($L125=2,"Die angegebenen Werte sind im Vergleich zu den anderen Angeboten im unteren Drittel der Vergleichswerte angesiedelt.",IF($L125=3,"Die Ausführungen geben keinen oder nur ungenügenden Aufschluss über den Sachverhalt bzw. schließen viele geforderte Bestandteile aus.",IF($L125=4,"0 Pkt: Nein","")))))))</f>
        <v/>
      </c>
      <c r="N125" s="27" t="str">
        <f>IF(AND($E125&lt;&gt;"A",$E125&lt;&gt;"B"),"",IF($E125="A","Anforderung erfüllt?",IF($E125="B",IF($L125=1,"Die Darstellung der geforderten Bestandteile geben teilweise bis ausreichenden Aufschluss über die Projektorganisation. Die inhaltliche Darstellung lässt nur teilweise erkennen, dass den Projektanforderungen damit genüge getan ist.",IF($L125=2,"Die angegebenen Werte sind im Vergleich zu den anderen Angeboten im mittleren Drittel der Vergleichswerte angesiedelt.",IF($L125=3,"Die Ausführungen geben größtenteils Aufschluss über den Sachverhalt bzw. schließen nur  wenige geforderte Bestandteile aus.",IF($L125=4,"-","")))))))</f>
        <v>Anforderung erfüllt?</v>
      </c>
      <c r="O125" s="27" t="str">
        <f>IF(AND($E125&lt;&gt;"A",$E125&lt;&gt;"B"),"",IF($E125="A","",IF($E125="B",IF($L125=1,"Die Darstellung der geforderten Bestandteile größtenteils bis vollumfänglich Aufschluss über die Projektorganisation. Die inhaltliche Darstellung lässt erkennen, dass den Projektanforderungen damit größtenteils bis vollumfänglich genüge getan ist.",IF($L125=2,"Die angegebenen Werte sind im Vergleich zu den anderen Angeboten im oberen Drittel der Vergleichswerte angesiedelt.",IF($L125=3,"Die Ausführungen geben vollumfänglich Aufschluss über den Sachverhalt bzw. schließen keine oder nur sehr wenige geforderte Bestandteile aus.",IF($L125=4,"10 Pkt: Ja","")))))))</f>
        <v/>
      </c>
    </row>
    <row r="126" spans="1:15" ht="157.5">
      <c r="A126" s="47" t="s">
        <v>26</v>
      </c>
      <c r="B126" s="29">
        <f t="shared" si="40"/>
        <v>5</v>
      </c>
      <c r="C126" s="31" t="str">
        <f t="shared" si="3"/>
        <v>.</v>
      </c>
      <c r="D126" s="30">
        <f t="shared" si="58"/>
        <v>33</v>
      </c>
      <c r="E126" s="47" t="s">
        <v>32</v>
      </c>
      <c r="F126" s="48" t="s">
        <v>114</v>
      </c>
      <c r="G126" s="24" t="str">
        <f>IF($A123="KG",SUMIFS($G124:$G$773,$B124:$B$773,"="&amp;$B123),"")</f>
        <v/>
      </c>
      <c r="H126" s="25"/>
      <c r="I126" s="25" t="str">
        <f t="shared" si="44"/>
        <v/>
      </c>
      <c r="J126" s="26" t="str">
        <f t="shared" si="32"/>
        <v/>
      </c>
      <c r="K126" s="25"/>
      <c r="L126" s="27"/>
      <c r="M126" s="27" t="str">
        <f t="shared" ref="M126:M127" si="59">IF(AND($E126&lt;&gt;"A",$E126&lt;&gt;"B"),"",IF($E126="A","",IF($E126="B",IF($L126=1,"Die Darstellung der geforderten Bestandteile geben keinen oder nur ungenügenden Aufschluss über die Projektorganisation. Die inhaltliche Darstellung lässt nicht erkennen, dass den Projektanforderungen damit genüge getan ist.",IF($L126=2,"Die angegebenen Werte sind im Vergleich zu den anderen Angeboten im unteren Drittel der Vergleichswerte angesiedelt.",IF($L126=3,"Die Ausführungen geben keinen oder nur ungenügenden Aufschluss über den Sachverhalt bzw. schließen viele geforderte Bestandteile aus.",IF($L126=4,"0 Pkt: Nein","")))))))</f>
        <v/>
      </c>
      <c r="N126" s="27" t="str">
        <f t="shared" ref="N126:N127" si="60">IF(AND($E126&lt;&gt;"A",$E126&lt;&gt;"B"),"",IF($E126="A","Anforderung erfüllt?",IF($E126="B",IF($L126=1,"Die Darstellung der geforderten Bestandteile geben teilweise bis ausreichenden Aufschluss über die Projektorganisation. Die inhaltliche Darstellung lässt nur teilweise erkennen, dass den Projektanforderungen damit genüge getan ist.",IF($L126=2,"Die angegebenen Werte sind im Vergleich zu den anderen Angeboten im mittleren Drittel der Vergleichswerte angesiedelt.",IF($L126=3,"Die Ausführungen geben größtenteils Aufschluss über den Sachverhalt bzw. schließen nur  wenige geforderte Bestandteile aus.",IF($L126=4,"-","")))))))</f>
        <v>Anforderung erfüllt?</v>
      </c>
      <c r="O126" s="27" t="str">
        <f t="shared" ref="O126:O127" si="61">IF(AND($E126&lt;&gt;"A",$E126&lt;&gt;"B"),"",IF($E126="A","",IF($E126="B",IF($L126=1,"Die Darstellung der geforderten Bestandteile größtenteils bis vollumfänglich Aufschluss über die Projektorganisation. Die inhaltliche Darstellung lässt erkennen, dass den Projektanforderungen damit größtenteils bis vollumfänglich genüge getan ist.",IF($L126=2,"Die angegebenen Werte sind im Vergleich zu den anderen Angeboten im oberen Drittel der Vergleichswerte angesiedelt.",IF($L126=3,"Die Ausführungen geben vollumfänglich Aufschluss über den Sachverhalt bzw. schließen keine oder nur sehr wenige geforderte Bestandteile aus.",IF($L126=4,"10 Pkt: Ja","")))))))</f>
        <v/>
      </c>
    </row>
    <row r="127" spans="1:15" ht="135">
      <c r="A127" s="47" t="s">
        <v>26</v>
      </c>
      <c r="B127" s="29">
        <f t="shared" si="40"/>
        <v>5</v>
      </c>
      <c r="C127" s="31" t="str">
        <f t="shared" si="3"/>
        <v>.</v>
      </c>
      <c r="D127" s="30">
        <f t="shared" si="58"/>
        <v>34</v>
      </c>
      <c r="E127" s="47" t="s">
        <v>32</v>
      </c>
      <c r="F127" s="48" t="s">
        <v>115</v>
      </c>
      <c r="G127" s="24" t="str">
        <f>IF($A124="KG",SUMIFS($G125:$G$773,$B125:$B$773,"="&amp;$B124),"")</f>
        <v/>
      </c>
      <c r="H127" s="25"/>
      <c r="I127" s="25" t="str">
        <f t="shared" si="44"/>
        <v/>
      </c>
      <c r="J127" s="26" t="str">
        <f t="shared" si="32"/>
        <v/>
      </c>
      <c r="K127" s="25"/>
      <c r="L127" s="27"/>
      <c r="M127" s="27" t="str">
        <f t="shared" si="59"/>
        <v/>
      </c>
      <c r="N127" s="27" t="str">
        <f t="shared" si="60"/>
        <v>Anforderung erfüllt?</v>
      </c>
      <c r="O127" s="27" t="str">
        <f t="shared" si="61"/>
        <v/>
      </c>
    </row>
    <row r="128" spans="1:15" ht="78.75">
      <c r="A128" s="47" t="s">
        <v>26</v>
      </c>
      <c r="B128" s="29">
        <f t="shared" si="40"/>
        <v>5</v>
      </c>
      <c r="C128" s="31" t="str">
        <f t="shared" si="3"/>
        <v>.</v>
      </c>
      <c r="D128" s="30">
        <f t="shared" si="58"/>
        <v>35</v>
      </c>
      <c r="E128" s="47" t="s">
        <v>27</v>
      </c>
      <c r="F128" s="48" t="s">
        <v>90</v>
      </c>
      <c r="G128" s="24">
        <v>50</v>
      </c>
      <c r="H128" s="25"/>
      <c r="I128" s="25">
        <f t="shared" si="44"/>
        <v>500</v>
      </c>
      <c r="J128" s="26">
        <f t="shared" si="32"/>
        <v>0</v>
      </c>
      <c r="K128" s="25"/>
      <c r="L128" s="27"/>
      <c r="M128" s="128" t="s">
        <v>91</v>
      </c>
      <c r="N128" s="129"/>
      <c r="O128" s="130"/>
    </row>
    <row r="129" spans="1:16" ht="67.5">
      <c r="A129" s="47" t="s">
        <v>26</v>
      </c>
      <c r="B129" s="29">
        <f t="shared" si="40"/>
        <v>5</v>
      </c>
      <c r="C129" s="31" t="str">
        <f t="shared" si="3"/>
        <v>.</v>
      </c>
      <c r="D129" s="30">
        <f t="shared" si="58"/>
        <v>36</v>
      </c>
      <c r="E129" s="47" t="s">
        <v>27</v>
      </c>
      <c r="F129" s="48" t="s">
        <v>116</v>
      </c>
      <c r="G129" s="24">
        <v>50</v>
      </c>
      <c r="H129" s="25"/>
      <c r="I129" s="25">
        <f t="shared" si="44"/>
        <v>500</v>
      </c>
      <c r="J129" s="26">
        <f t="shared" si="32"/>
        <v>0</v>
      </c>
      <c r="K129" s="25"/>
      <c r="L129" s="27"/>
      <c r="M129" s="128" t="s">
        <v>93</v>
      </c>
      <c r="N129" s="129"/>
      <c r="O129" s="130"/>
    </row>
    <row r="130" spans="1:16">
      <c r="A130" s="47" t="s">
        <v>24</v>
      </c>
      <c r="B130" s="29">
        <f>IF($A130&lt;&gt;"KG",$B129,$B129+1)</f>
        <v>6</v>
      </c>
      <c r="C130" s="31" t="str">
        <f t="shared" si="3"/>
        <v/>
      </c>
      <c r="D130" s="30" t="str">
        <f>IF(A130&lt;&gt;"KG",IF(#REF!&lt;&gt;"KG",#REF!+1,1),"")</f>
        <v/>
      </c>
      <c r="E130" s="47"/>
      <c r="F130" s="48" t="s">
        <v>117</v>
      </c>
      <c r="G130" s="24">
        <f>IF($A130="KG",SUMIFS($G131:$G$151,$B131:$B$151,"="&amp;$B130),"")</f>
        <v>400</v>
      </c>
      <c r="H130" s="25"/>
      <c r="I130" s="25">
        <f t="shared" ref="I130:I156" si="62">IF(OR($G130=0,$G130="",$G130="-"),"",$G130*10)</f>
        <v>4000</v>
      </c>
      <c r="J130" s="26">
        <f>IF(OR($G130=0,$G130="",$G130="-"),"",IF($E130="B",$G130*$H130,IF($A130="KG",SUMIFS($J131:$J151,$B131:$B151,"="&amp;$B130),"")))</f>
        <v>0</v>
      </c>
      <c r="K130" s="25"/>
      <c r="L130" s="27"/>
      <c r="M130" s="27" t="str">
        <f>IF(AND($E130&lt;&gt;"A",$E130&lt;&gt;"B"),"",IF($E130="A","",IF($E130="B",IF($L130=1,"Die Darstellung der geforderten Bestandteile geben keinen oder nur ungenügenden Aufschluss über die Projektorganisation. Die inhaltliche Darstellung lässt nicht erkennen, dass den Projektanforderungen damit genüge getan ist.",IF($L130=2,"Die angegebenen Werte sind im Vergleich zu den anderen Angeboten im unteren Drittel der Vergleichswerte angesiedelt.",IF($L130=3,"Die Ausführungen geben keinen oder nur ungenügenden Aufschluss über den Sachverhalt bzw. schließen viele geforderte Bestandteile aus.",IF($L130=4,"0 Pkt: Nein","")))))))</f>
        <v/>
      </c>
      <c r="N130" s="27" t="str">
        <f t="shared" ref="N130:N135" si="63">IF(AND($E130&lt;&gt;"A",$E130&lt;&gt;"B"),"",IF($E130="A","Anforderung erfüllt?",IF($E130="B",IF($L130=1,"Die Darstellung der geforderten Bestandteile geben teilweise bis ausreichenden Aufschluss über die Projektorganisation. Die inhaltliche Darstellung lässt nur teilweise erkennen, dass den Projektanforderungen damit genüge getan ist.",IF($L130=2,"Die angegebenen Werte sind im Vergleich zu den anderen Angeboten im mittleren Drittel der Vergleichswerte angesiedelt.",IF($L130=3,"Die Ausführungen geben größtenteils Aufschluss über den Sachverhalt bzw. schließen nur  wenige geforderte Bestandteile aus.",IF($L130=4,"-","")))))))</f>
        <v/>
      </c>
      <c r="O130" s="27" t="str">
        <f>IF(AND($E130&lt;&gt;"A",$E130&lt;&gt;"B"),"",IF($E130="A","",IF($E130="B",IF($L130=1,"Die Darstellung der geforderten Bestandteile größtenteils bis vollumfänglich Aufschluss über die Projektorganisation. Die inhaltliche Darstellung lässt erkennen, dass den Projektanforderungen damit größtenteils bis vollumfänglich genüge getan ist.",IF($L130=2,"Die angegebenen Werte sind im Vergleich zu den anderen Angeboten im oberen Drittel der Vergleichswerte angesiedelt.",IF($L130=3,"Die Ausführungen geben vollumfänglich Aufschluss über den Sachverhalt bzw. schließen keine oder nur sehr wenige geforderte Bestandteile aus.",IF($L130=4,"10 Pkt: Ja","")))))))</f>
        <v/>
      </c>
    </row>
    <row r="131" spans="1:16" ht="180">
      <c r="A131" s="47" t="s">
        <v>26</v>
      </c>
      <c r="B131" s="29">
        <f t="shared" si="40"/>
        <v>6</v>
      </c>
      <c r="C131" s="31" t="str">
        <f t="shared" si="3"/>
        <v>.</v>
      </c>
      <c r="D131" s="30">
        <f t="shared" ref="D131" si="64">IF(A131&lt;&gt;"KG",IF(A130&lt;&gt;"KG",D130+1,1),"")</f>
        <v>1</v>
      </c>
      <c r="E131" s="47" t="s">
        <v>32</v>
      </c>
      <c r="F131" s="48" t="s">
        <v>118</v>
      </c>
      <c r="G131" s="24" t="str">
        <f>IF($A131="KG",SUMIFS($G132:$G$773,$B132:$B$773,"="&amp;$B131),"")</f>
        <v/>
      </c>
      <c r="H131" s="25"/>
      <c r="I131" s="25" t="str">
        <f t="shared" si="62"/>
        <v/>
      </c>
      <c r="J131" s="26" t="str">
        <f>IF(OR($G131=0,$G131="",$G131="-"),"",IF($E131="B",$G131*$H131,IF($A131="KG",SUMIFS($J132:$J869,$B132:$B869,"="&amp;$B131),"")))</f>
        <v/>
      </c>
      <c r="K131" s="25"/>
      <c r="L131" s="27"/>
      <c r="M131" s="27"/>
      <c r="N131" s="27" t="str">
        <f t="shared" si="63"/>
        <v>Anforderung erfüllt?</v>
      </c>
      <c r="O131" s="27"/>
    </row>
    <row r="132" spans="1:16" ht="78.75">
      <c r="A132" s="47" t="s">
        <v>26</v>
      </c>
      <c r="B132" s="29">
        <f t="shared" si="40"/>
        <v>6</v>
      </c>
      <c r="C132" s="31" t="str">
        <f t="shared" si="3"/>
        <v>.</v>
      </c>
      <c r="D132" s="30">
        <f t="shared" si="39"/>
        <v>2</v>
      </c>
      <c r="E132" s="47" t="s">
        <v>32</v>
      </c>
      <c r="F132" s="48" t="s">
        <v>119</v>
      </c>
      <c r="G132" s="24" t="str">
        <f>IF($A132="KG",SUMIFS($G133:$G$773,$B133:$B$773,"="&amp;$B132),"")</f>
        <v/>
      </c>
      <c r="H132" s="25"/>
      <c r="I132" s="25" t="str">
        <f t="shared" si="62"/>
        <v/>
      </c>
      <c r="J132" s="26" t="str">
        <f t="shared" si="32"/>
        <v/>
      </c>
      <c r="K132" s="25"/>
      <c r="L132" s="27"/>
      <c r="M132" s="27" t="str">
        <f>IF(AND($E132&lt;&gt;"A",$E132&lt;&gt;"B"),"",IF($E132="A","",IF($E132="B",IF($L132=1,"Die Darstellung der geforderten Bestandteile geben keinen oder nur ungenügenden Aufschluss über die Projektorganisation. Die inhaltliche Darstellung lässt nicht erkennen, dass den Projektanforderungen damit genüge getan ist.",IF($L132=2,"Die angegebenen Werte sind im Vergleich zu den anderen Angeboten im unteren Drittel der Vergleichswerte angesiedelt.",IF($L132=3,"Die Ausführungen geben keinen oder nur ungenügenden Aufschluss über den Sachverhalt bzw. schließen viele geforderte Bestandteile aus.",IF($L132=4,"0 Pkt: Nein","")))))))</f>
        <v/>
      </c>
      <c r="N132" s="27" t="str">
        <f t="shared" si="63"/>
        <v>Anforderung erfüllt?</v>
      </c>
      <c r="O132" s="27" t="str">
        <f>IF(AND($E132&lt;&gt;"A",$E132&lt;&gt;"B"),"",IF($E132="A","",IF($E132="B",IF($L132=1,"Die Darstellung der geforderten Bestandteile größtenteils bis vollumfänglich Aufschluss über die Projektorganisation. Die inhaltliche Darstellung lässt erkennen, dass den Projektanforderungen damit größtenteils bis vollumfänglich genüge getan ist.",IF($L132=2,"Die angegebenen Werte sind im Vergleich zu den anderen Angeboten im oberen Drittel der Vergleichswerte angesiedelt.",IF($L132=3,"Die Ausführungen geben vollumfänglich Aufschluss über den Sachverhalt bzw. schließen keine oder nur sehr wenige geforderte Bestandteile aus.",IF($L132=4,"10 Pkt: Ja","")))))))</f>
        <v/>
      </c>
    </row>
    <row r="133" spans="1:16" ht="146.25">
      <c r="A133" s="47" t="s">
        <v>26</v>
      </c>
      <c r="B133" s="29">
        <f t="shared" si="40"/>
        <v>6</v>
      </c>
      <c r="C133" s="31" t="str">
        <f t="shared" ref="C133:C173" si="65">IF(AND($A133="K",$B133&lt;&gt;""),".","")</f>
        <v>.</v>
      </c>
      <c r="D133" s="30">
        <f t="shared" si="39"/>
        <v>3</v>
      </c>
      <c r="E133" s="47" t="s">
        <v>32</v>
      </c>
      <c r="F133" s="48" t="s">
        <v>120</v>
      </c>
      <c r="G133" s="24" t="str">
        <f>IF($A133="KG",SUMIFS($G134:$G$773,$B134:$B$773,"="&amp;$B133),"")</f>
        <v/>
      </c>
      <c r="H133" s="25"/>
      <c r="I133" s="25" t="str">
        <f t="shared" si="62"/>
        <v/>
      </c>
      <c r="J133" s="26" t="str">
        <f t="shared" si="32"/>
        <v/>
      </c>
      <c r="K133" s="25"/>
      <c r="L133" s="27"/>
      <c r="M133" s="27" t="str">
        <f>IF(AND($E133&lt;&gt;"A",$E133&lt;&gt;"B"),"",IF($E133="A","",IF($E133="B",IF($L133=1,"Die Darstellung der geforderten Bestandteile geben keinen oder nur ungenügenden Aufschluss über die Projektorganisation. Die inhaltliche Darstellung lässt nicht erkennen, dass den Projektanforderungen damit genüge getan ist.",IF($L133=2,"Die angegebenen Werte sind im Vergleich zu den anderen Angeboten im unteren Drittel der Vergleichswerte angesiedelt.",IF($L133=3,"Die Ausführungen geben keinen oder nur ungenügenden Aufschluss über den Sachverhalt bzw. schließen viele geforderte Bestandteile aus.",IF($L133=4,"0 Pkt: Nein","")))))))</f>
        <v/>
      </c>
      <c r="N133" s="27" t="str">
        <f t="shared" si="63"/>
        <v>Anforderung erfüllt?</v>
      </c>
      <c r="O133" s="27" t="str">
        <f>IF(AND($E133&lt;&gt;"A",$E133&lt;&gt;"B"),"",IF($E133="A","",IF($E133="B",IF($L133=1,"Die Darstellung der geforderten Bestandteile größtenteils bis vollumfänglich Aufschluss über die Projektorganisation. Die inhaltliche Darstellung lässt erkennen, dass den Projektanforderungen damit größtenteils bis vollumfänglich genüge getan ist.",IF($L133=2,"Die angegebenen Werte sind im Vergleich zu den anderen Angeboten im oberen Drittel der Vergleichswerte angesiedelt.",IF($L133=3,"Die Ausführungen geben vollumfänglich Aufschluss über den Sachverhalt bzw. schließen keine oder nur sehr wenige geforderte Bestandteile aus.",IF($L133=4,"10 Pkt: Ja","")))))))</f>
        <v/>
      </c>
    </row>
    <row r="134" spans="1:16" ht="67.5">
      <c r="A134" s="47" t="s">
        <v>26</v>
      </c>
      <c r="B134" s="29">
        <f t="shared" si="40"/>
        <v>6</v>
      </c>
      <c r="C134" s="31" t="str">
        <f t="shared" si="65"/>
        <v>.</v>
      </c>
      <c r="D134" s="30">
        <f t="shared" ref="D134" si="66">IF(A134&lt;&gt;"KG",IF(A133&lt;&gt;"KG",D133+1,1),"")</f>
        <v>4</v>
      </c>
      <c r="E134" s="47" t="s">
        <v>32</v>
      </c>
      <c r="F134" s="48" t="s">
        <v>121</v>
      </c>
      <c r="G134" s="24" t="str">
        <f>IF($A134="KG",SUMIFS($G135:$G$773,$B135:$B$773,"="&amp;$B134),"")</f>
        <v/>
      </c>
      <c r="H134" s="25"/>
      <c r="I134" s="25" t="str">
        <f t="shared" si="62"/>
        <v/>
      </c>
      <c r="J134" s="26" t="str">
        <f t="shared" si="32"/>
        <v/>
      </c>
      <c r="K134" s="25"/>
      <c r="L134" s="27"/>
      <c r="M134" s="27"/>
      <c r="N134" s="27"/>
      <c r="O134" s="27"/>
    </row>
    <row r="135" spans="1:16" ht="45">
      <c r="A135" s="47" t="s">
        <v>26</v>
      </c>
      <c r="B135" s="29">
        <f t="shared" si="40"/>
        <v>6</v>
      </c>
      <c r="C135" s="31" t="str">
        <f t="shared" si="65"/>
        <v>.</v>
      </c>
      <c r="D135" s="30">
        <f t="shared" ref="D135" si="67">IF(A135&lt;&gt;"KG",IF(A134&lt;&gt;"KG",D134+1,1),"")</f>
        <v>5</v>
      </c>
      <c r="E135" s="47" t="s">
        <v>32</v>
      </c>
      <c r="F135" s="48" t="s">
        <v>122</v>
      </c>
      <c r="G135" s="24" t="str">
        <f>IF($A135="KG",SUMIFS($G136:$G$773,$B136:$B$773,"="&amp;$B135),"")</f>
        <v/>
      </c>
      <c r="H135" s="25"/>
      <c r="I135" s="25" t="str">
        <f t="shared" si="62"/>
        <v/>
      </c>
      <c r="J135" s="26" t="str">
        <f t="shared" si="32"/>
        <v/>
      </c>
      <c r="K135" s="25"/>
      <c r="L135" s="27"/>
      <c r="M135" s="27" t="str">
        <f>IF(AND($E135&lt;&gt;"A",$E135&lt;&gt;"B"),"",IF($E135="A","",IF($E135="B",IF($L135=1,"Die Darstellung der geforderten Bestandteile geben keinen oder nur ungenügenden Aufschluss über die Projektorganisation. Die inhaltliche Darstellung lässt nicht erkennen, dass den Projektanforderungen damit genüge getan ist.",IF($L135=2,"Die angegebenen Werte sind im Vergleich zu den anderen Angeboten im unteren Drittel der Vergleichswerte angesiedelt.",IF($L135=3,"Die Ausführungen geben keinen oder nur ungenügenden Aufschluss über den Sachverhalt bzw. schließen viele geforderte Bestandteile aus.",IF($L135=4,"0 Pkt: Nein","")))))))</f>
        <v/>
      </c>
      <c r="N135" s="27" t="str">
        <f t="shared" si="63"/>
        <v>Anforderung erfüllt?</v>
      </c>
      <c r="O135" s="27" t="str">
        <f>IF(AND($E135&lt;&gt;"A",$E135&lt;&gt;"B"),"",IF($E135="A","",IF($E135="B",IF($L135=1,"Die Darstellung der geforderten Bestandteile größtenteils bis vollumfänglich Aufschluss über die Projektorganisation. Die inhaltliche Darstellung lässt erkennen, dass den Projektanforderungen damit größtenteils bis vollumfänglich genüge getan ist.",IF($L135=2,"Die angegebenen Werte sind im Vergleich zu den anderen Angeboten im oberen Drittel der Vergleichswerte angesiedelt.",IF($L135=3,"Die Ausführungen geben vollumfänglich Aufschluss über den Sachverhalt bzw. schließen keine oder nur sehr wenige geforderte Bestandteile aus.",IF($L135=4,"10 Pkt: Ja","")))))))</f>
        <v/>
      </c>
    </row>
    <row r="136" spans="1:16" ht="45">
      <c r="A136" s="47" t="s">
        <v>26</v>
      </c>
      <c r="B136" s="29">
        <f t="shared" si="40"/>
        <v>6</v>
      </c>
      <c r="C136" s="31" t="str">
        <f t="shared" si="65"/>
        <v>.</v>
      </c>
      <c r="D136" s="30">
        <f t="shared" si="39"/>
        <v>6</v>
      </c>
      <c r="E136" s="47" t="s">
        <v>27</v>
      </c>
      <c r="F136" s="48" t="s">
        <v>123</v>
      </c>
      <c r="G136" s="24">
        <v>50</v>
      </c>
      <c r="H136" s="25"/>
      <c r="I136" s="25">
        <f t="shared" si="62"/>
        <v>500</v>
      </c>
      <c r="J136" s="26">
        <f t="shared" si="32"/>
        <v>0</v>
      </c>
      <c r="K136" s="25"/>
      <c r="L136" s="27"/>
      <c r="M136" s="27" t="s">
        <v>69</v>
      </c>
      <c r="N136" s="27"/>
      <c r="O136" s="27" t="s">
        <v>70</v>
      </c>
    </row>
    <row r="137" spans="1:16" ht="33.75">
      <c r="A137" s="47" t="s">
        <v>26</v>
      </c>
      <c r="B137" s="29">
        <f t="shared" si="40"/>
        <v>6</v>
      </c>
      <c r="C137" s="31" t="str">
        <f t="shared" si="65"/>
        <v>.</v>
      </c>
      <c r="D137" s="30">
        <f t="shared" si="39"/>
        <v>7</v>
      </c>
      <c r="E137" s="47" t="s">
        <v>27</v>
      </c>
      <c r="F137" s="48" t="s">
        <v>99</v>
      </c>
      <c r="G137" s="24">
        <v>50</v>
      </c>
      <c r="H137" s="25"/>
      <c r="I137" s="25">
        <f t="shared" si="62"/>
        <v>500</v>
      </c>
      <c r="J137" s="26">
        <f t="shared" si="32"/>
        <v>0</v>
      </c>
      <c r="K137" s="25"/>
      <c r="L137" s="27"/>
      <c r="M137" s="27" t="s">
        <v>69</v>
      </c>
      <c r="N137" s="27"/>
      <c r="O137" s="27" t="s">
        <v>70</v>
      </c>
    </row>
    <row r="138" spans="1:16" s="84" customFormat="1" ht="67.5">
      <c r="A138" s="64" t="s">
        <v>26</v>
      </c>
      <c r="B138" s="65">
        <f t="shared" si="40"/>
        <v>6</v>
      </c>
      <c r="C138" s="66" t="str">
        <f t="shared" si="65"/>
        <v>.</v>
      </c>
      <c r="D138" s="67">
        <f t="shared" ref="D138:D158" si="68">IF(A138&lt;&gt;"KG",IF(A137&lt;&gt;"KG",D137+1,1),"")</f>
        <v>8</v>
      </c>
      <c r="E138" s="64" t="s">
        <v>27</v>
      </c>
      <c r="F138" s="78" t="s">
        <v>124</v>
      </c>
      <c r="G138" s="79">
        <v>50</v>
      </c>
      <c r="H138" s="80"/>
      <c r="I138" s="80">
        <f t="shared" si="62"/>
        <v>500</v>
      </c>
      <c r="J138" s="81">
        <f t="shared" si="32"/>
        <v>0</v>
      </c>
      <c r="K138" s="80"/>
      <c r="L138" s="82"/>
      <c r="M138" s="82" t="s">
        <v>69</v>
      </c>
      <c r="N138" s="82"/>
      <c r="O138" s="82" t="s">
        <v>70</v>
      </c>
      <c r="P138" s="83"/>
    </row>
    <row r="139" spans="1:16" ht="146.25">
      <c r="A139" s="47" t="s">
        <v>26</v>
      </c>
      <c r="B139" s="29">
        <f t="shared" si="40"/>
        <v>6</v>
      </c>
      <c r="C139" s="31" t="str">
        <f t="shared" si="65"/>
        <v>.</v>
      </c>
      <c r="D139" s="30">
        <f t="shared" si="68"/>
        <v>9</v>
      </c>
      <c r="E139" s="47" t="s">
        <v>32</v>
      </c>
      <c r="F139" s="48" t="s">
        <v>125</v>
      </c>
      <c r="G139" s="24" t="str">
        <f>IF($A139="KG",SUMIFS($G140:$G$773,$B140:$B$773,"="&amp;$B139),"")</f>
        <v/>
      </c>
      <c r="H139" s="25"/>
      <c r="I139" s="25" t="str">
        <f t="shared" si="62"/>
        <v/>
      </c>
      <c r="J139" s="26" t="str">
        <f t="shared" si="32"/>
        <v/>
      </c>
      <c r="K139" s="25"/>
      <c r="L139" s="27"/>
      <c r="M139" s="27" t="str">
        <f t="shared" ref="M139:M157" si="69">IF(AND($E139&lt;&gt;"A",$E139&lt;&gt;"B"),"",IF($E139="A","",IF($E139="B",IF($L139=1,"Die Darstellung der geforderten Bestandteile geben keinen oder nur ungenügenden Aufschluss über die Projektorganisation. Die inhaltliche Darstellung lässt nicht erkennen, dass den Projektanforderungen damit genüge getan ist.",IF($L139=2,"Die angegebenen Werte sind im Vergleich zu den anderen Angeboten im unteren Drittel der Vergleichswerte angesiedelt.",IF($L139=3,"Die Ausführungen geben keinen oder nur ungenügenden Aufschluss über den Sachverhalt bzw. schließen viele geforderte Bestandteile aus.",IF($L139=4,"0 Pkt: Nein","")))))))</f>
        <v/>
      </c>
      <c r="N139" s="27" t="str">
        <f t="shared" ref="N139:N167" si="70">IF(AND($E139&lt;&gt;"A",$E139&lt;&gt;"B"),"",IF($E139="A","Anforderung erfüllt?",IF($E139="B",IF($L139=1,"Die Darstellung der geforderten Bestandteile geben teilweise bis ausreichenden Aufschluss über die Projektorganisation. Die inhaltliche Darstellung lässt nur teilweise erkennen, dass den Projektanforderungen damit genüge getan ist.",IF($L139=2,"Die angegebenen Werte sind im Vergleich zu den anderen Angeboten im mittleren Drittel der Vergleichswerte angesiedelt.",IF($L139=3,"Die Ausführungen geben größtenteils Aufschluss über den Sachverhalt bzw. schließen nur  wenige geforderte Bestandteile aus.",IF($L139=4,"-","")))))))</f>
        <v>Anforderung erfüllt?</v>
      </c>
      <c r="O139" s="27" t="str">
        <f t="shared" ref="O139:O157" si="71">IF(AND($E139&lt;&gt;"A",$E139&lt;&gt;"B"),"",IF($E139="A","",IF($E139="B",IF($L139=1,"Die Darstellung der geforderten Bestandteile größtenteils bis vollumfänglich Aufschluss über die Projektorganisation. Die inhaltliche Darstellung lässt erkennen, dass den Projektanforderungen damit größtenteils bis vollumfänglich genüge getan ist.",IF($L139=2,"Die angegebenen Werte sind im Vergleich zu den anderen Angeboten im oberen Drittel der Vergleichswerte angesiedelt.",IF($L139=3,"Die Ausführungen geben vollumfänglich Aufschluss über den Sachverhalt bzw. schließen keine oder nur sehr wenige geforderte Bestandteile aus.",IF($L139=4,"10 Pkt: Ja","")))))))</f>
        <v/>
      </c>
    </row>
    <row r="140" spans="1:16" ht="45">
      <c r="A140" s="47" t="s">
        <v>26</v>
      </c>
      <c r="B140" s="29">
        <f t="shared" si="40"/>
        <v>6</v>
      </c>
      <c r="C140" s="31" t="str">
        <f t="shared" si="65"/>
        <v>.</v>
      </c>
      <c r="D140" s="30">
        <f t="shared" si="68"/>
        <v>10</v>
      </c>
      <c r="E140" s="47" t="s">
        <v>32</v>
      </c>
      <c r="F140" s="48" t="s">
        <v>126</v>
      </c>
      <c r="G140" s="24" t="str">
        <f>IF($A140="KG",SUMIFS($G141:$G$773,$B141:$B$773,"="&amp;$B140),"")</f>
        <v/>
      </c>
      <c r="H140" s="25"/>
      <c r="I140" s="25" t="str">
        <f t="shared" si="62"/>
        <v/>
      </c>
      <c r="J140" s="26" t="str">
        <f t="shared" si="32"/>
        <v/>
      </c>
      <c r="K140" s="25"/>
      <c r="L140" s="27"/>
      <c r="M140" s="27" t="str">
        <f t="shared" si="69"/>
        <v/>
      </c>
      <c r="N140" s="27" t="str">
        <f t="shared" si="70"/>
        <v>Anforderung erfüllt?</v>
      </c>
      <c r="O140" s="27" t="str">
        <f t="shared" si="71"/>
        <v/>
      </c>
    </row>
    <row r="141" spans="1:16" ht="90">
      <c r="A141" s="47" t="s">
        <v>26</v>
      </c>
      <c r="B141" s="29">
        <f t="shared" si="40"/>
        <v>6</v>
      </c>
      <c r="C141" s="31" t="str">
        <f t="shared" si="65"/>
        <v>.</v>
      </c>
      <c r="D141" s="30">
        <f>IF(A141&lt;&gt;"KG",IF(A140&lt;&gt;"KG",D140+1,1),"")</f>
        <v>11</v>
      </c>
      <c r="E141" s="47" t="s">
        <v>32</v>
      </c>
      <c r="F141" s="48" t="s">
        <v>127</v>
      </c>
      <c r="G141" s="24" t="str">
        <f>IF($A141="KG",SUMIFS($G142:$G$773,$B142:$B$773,"="&amp;$B141),"")</f>
        <v/>
      </c>
      <c r="H141" s="25"/>
      <c r="I141" s="25" t="str">
        <f t="shared" si="62"/>
        <v/>
      </c>
      <c r="J141" s="26" t="str">
        <f t="shared" si="32"/>
        <v/>
      </c>
      <c r="K141" s="25"/>
      <c r="L141" s="27"/>
      <c r="M141" s="27" t="str">
        <f t="shared" si="69"/>
        <v/>
      </c>
      <c r="N141" s="27" t="str">
        <f t="shared" si="70"/>
        <v>Anforderung erfüllt?</v>
      </c>
      <c r="O141" s="27" t="str">
        <f t="shared" si="71"/>
        <v/>
      </c>
    </row>
    <row r="142" spans="1:16" ht="50.1" customHeight="1">
      <c r="A142" s="47" t="s">
        <v>26</v>
      </c>
      <c r="B142" s="29">
        <f t="shared" si="40"/>
        <v>6</v>
      </c>
      <c r="C142" s="31" t="str">
        <f t="shared" si="65"/>
        <v>.</v>
      </c>
      <c r="D142" s="30">
        <f>IF(A142&lt;&gt;"KG",IF(A141&lt;&gt;"KG",D141+1,1),"")</f>
        <v>12</v>
      </c>
      <c r="E142" s="47" t="s">
        <v>32</v>
      </c>
      <c r="F142" s="48" t="s">
        <v>128</v>
      </c>
      <c r="G142" s="24" t="str">
        <f>IF($A142="KG",SUMIFS($G143:$G$773,$B143:$B$773,"="&amp;$B142),"")</f>
        <v/>
      </c>
      <c r="H142" s="25"/>
      <c r="I142" s="25" t="str">
        <f t="shared" si="62"/>
        <v/>
      </c>
      <c r="J142" s="26" t="str">
        <f t="shared" ref="J142:J165" si="72">IF(OR($G142=0,$G142="",$G142="-"),"",IF($E142="B",$G142*$H142,IF($A142="KG",SUMIFS($J143:$J880,$B143:$B880,"="&amp;$B142),"")))</f>
        <v/>
      </c>
      <c r="K142" s="25"/>
      <c r="L142" s="27"/>
      <c r="M142" s="27" t="str">
        <f t="shared" si="69"/>
        <v/>
      </c>
      <c r="N142" s="27" t="str">
        <f t="shared" si="70"/>
        <v>Anforderung erfüllt?</v>
      </c>
      <c r="O142" s="27" t="str">
        <f t="shared" si="71"/>
        <v/>
      </c>
    </row>
    <row r="143" spans="1:16" s="77" customFormat="1" ht="135">
      <c r="A143" s="68" t="s">
        <v>26</v>
      </c>
      <c r="B143" s="69">
        <f t="shared" si="40"/>
        <v>6</v>
      </c>
      <c r="C143" s="70" t="str">
        <f t="shared" si="65"/>
        <v>.</v>
      </c>
      <c r="D143" s="71">
        <f t="shared" si="68"/>
        <v>13</v>
      </c>
      <c r="E143" s="68" t="s">
        <v>32</v>
      </c>
      <c r="F143" s="72" t="s">
        <v>105</v>
      </c>
      <c r="G143" s="73" t="str">
        <f>IF($A143="KG",SUMIFS($G144:$G$773,$B144:$B$773,"="&amp;$B143),"")</f>
        <v/>
      </c>
      <c r="H143" s="74"/>
      <c r="I143" s="74" t="str">
        <f t="shared" si="62"/>
        <v/>
      </c>
      <c r="J143" s="75" t="str">
        <f t="shared" si="72"/>
        <v/>
      </c>
      <c r="K143" s="74" t="s">
        <v>218</v>
      </c>
      <c r="L143" s="76"/>
      <c r="M143" s="76" t="str">
        <f t="shared" si="69"/>
        <v/>
      </c>
      <c r="N143" s="76" t="str">
        <f t="shared" si="70"/>
        <v>Anforderung erfüllt?</v>
      </c>
      <c r="O143" s="76" t="str">
        <f t="shared" si="71"/>
        <v/>
      </c>
      <c r="P143" s="5" t="s">
        <v>219</v>
      </c>
    </row>
    <row r="144" spans="1:16" ht="90.6" customHeight="1">
      <c r="A144" s="47" t="s">
        <v>26</v>
      </c>
      <c r="B144" s="29">
        <f t="shared" si="40"/>
        <v>6</v>
      </c>
      <c r="C144" s="31" t="str">
        <f t="shared" si="65"/>
        <v>.</v>
      </c>
      <c r="D144" s="30">
        <f t="shared" si="68"/>
        <v>14</v>
      </c>
      <c r="E144" s="47" t="s">
        <v>27</v>
      </c>
      <c r="F144" s="48" t="s">
        <v>129</v>
      </c>
      <c r="G144" s="24">
        <v>100</v>
      </c>
      <c r="H144" s="25"/>
      <c r="I144" s="25">
        <f t="shared" si="62"/>
        <v>1000</v>
      </c>
      <c r="J144" s="26">
        <f t="shared" si="72"/>
        <v>0</v>
      </c>
      <c r="K144" s="25"/>
      <c r="L144" s="27"/>
      <c r="M144" s="36" t="s">
        <v>42</v>
      </c>
      <c r="N144" s="36" t="s">
        <v>43</v>
      </c>
      <c r="O144" s="36" t="s">
        <v>44</v>
      </c>
    </row>
    <row r="145" spans="1:15" ht="45">
      <c r="A145" s="47" t="s">
        <v>26</v>
      </c>
      <c r="B145" s="29">
        <f t="shared" si="40"/>
        <v>6</v>
      </c>
      <c r="C145" s="31" t="str">
        <f t="shared" si="65"/>
        <v>.</v>
      </c>
      <c r="D145" s="30">
        <f t="shared" si="68"/>
        <v>15</v>
      </c>
      <c r="E145" s="47" t="s">
        <v>32</v>
      </c>
      <c r="F145" s="48" t="s">
        <v>130</v>
      </c>
      <c r="G145" s="24" t="str">
        <f>IF($A145="KG",SUMIFS($G146:$G$773,$B146:$B$773,"="&amp;$B145),"")</f>
        <v/>
      </c>
      <c r="H145" s="25"/>
      <c r="I145" s="25" t="str">
        <f t="shared" si="62"/>
        <v/>
      </c>
      <c r="J145" s="26" t="str">
        <f t="shared" si="72"/>
        <v/>
      </c>
      <c r="K145" s="25"/>
      <c r="L145" s="27"/>
      <c r="M145" s="27" t="str">
        <f t="shared" si="69"/>
        <v/>
      </c>
      <c r="N145" s="27" t="str">
        <f t="shared" si="70"/>
        <v>Anforderung erfüllt?</v>
      </c>
      <c r="O145" s="27" t="str">
        <f t="shared" si="71"/>
        <v/>
      </c>
    </row>
    <row r="146" spans="1:15" ht="56.25">
      <c r="A146" s="47" t="s">
        <v>26</v>
      </c>
      <c r="B146" s="29">
        <f t="shared" si="40"/>
        <v>6</v>
      </c>
      <c r="C146" s="31" t="str">
        <f t="shared" si="65"/>
        <v>.</v>
      </c>
      <c r="D146" s="30">
        <f t="shared" si="68"/>
        <v>16</v>
      </c>
      <c r="E146" s="47" t="s">
        <v>32</v>
      </c>
      <c r="F146" s="48" t="s">
        <v>131</v>
      </c>
      <c r="G146" s="24" t="str">
        <f>IF($A146="KG",SUMIFS($G147:$G$773,$B147:$B$773,"="&amp;$B146),"")</f>
        <v/>
      </c>
      <c r="H146" s="25"/>
      <c r="I146" s="25" t="str">
        <f t="shared" si="62"/>
        <v/>
      </c>
      <c r="J146" s="26" t="str">
        <f t="shared" si="72"/>
        <v/>
      </c>
      <c r="K146" s="25"/>
      <c r="L146" s="27"/>
      <c r="M146" s="27" t="str">
        <f t="shared" si="69"/>
        <v/>
      </c>
      <c r="N146" s="27" t="str">
        <f t="shared" si="70"/>
        <v>Anforderung erfüllt?</v>
      </c>
      <c r="O146" s="27" t="str">
        <f t="shared" si="71"/>
        <v/>
      </c>
    </row>
    <row r="147" spans="1:15" ht="247.5">
      <c r="A147" s="47" t="s">
        <v>26</v>
      </c>
      <c r="B147" s="29">
        <f t="shared" si="40"/>
        <v>6</v>
      </c>
      <c r="C147" s="31" t="str">
        <f t="shared" si="65"/>
        <v>.</v>
      </c>
      <c r="D147" s="30">
        <f t="shared" si="68"/>
        <v>17</v>
      </c>
      <c r="E147" s="47" t="s">
        <v>27</v>
      </c>
      <c r="F147" s="48" t="s">
        <v>132</v>
      </c>
      <c r="G147" s="24">
        <v>50</v>
      </c>
      <c r="H147" s="25"/>
      <c r="I147" s="25">
        <f t="shared" si="62"/>
        <v>500</v>
      </c>
      <c r="J147" s="26">
        <f t="shared" si="72"/>
        <v>0</v>
      </c>
      <c r="K147" s="25"/>
      <c r="L147" s="27"/>
      <c r="M147" s="128" t="s">
        <v>133</v>
      </c>
      <c r="N147" s="129"/>
      <c r="O147" s="130"/>
    </row>
    <row r="148" spans="1:15" ht="45">
      <c r="A148" s="47" t="s">
        <v>26</v>
      </c>
      <c r="B148" s="29">
        <f t="shared" si="40"/>
        <v>6</v>
      </c>
      <c r="C148" s="31" t="str">
        <f t="shared" si="65"/>
        <v>.</v>
      </c>
      <c r="D148" s="30">
        <f t="shared" si="68"/>
        <v>18</v>
      </c>
      <c r="E148" s="47" t="s">
        <v>32</v>
      </c>
      <c r="F148" s="48" t="s">
        <v>134</v>
      </c>
      <c r="G148" s="24" t="str">
        <f>IF($A148="KG",SUMIFS($G149:$G$773,$B149:$B$773,"="&amp;$B148),"")</f>
        <v/>
      </c>
      <c r="H148" s="25"/>
      <c r="I148" s="25" t="str">
        <f t="shared" si="62"/>
        <v/>
      </c>
      <c r="J148" s="26" t="str">
        <f t="shared" si="72"/>
        <v/>
      </c>
      <c r="K148" s="25"/>
      <c r="L148" s="27"/>
      <c r="M148" s="27" t="str">
        <f t="shared" si="69"/>
        <v/>
      </c>
      <c r="N148" s="27" t="str">
        <f t="shared" si="70"/>
        <v>Anforderung erfüllt?</v>
      </c>
      <c r="O148" s="27" t="str">
        <f t="shared" si="71"/>
        <v/>
      </c>
    </row>
    <row r="149" spans="1:15" ht="90">
      <c r="A149" s="47" t="s">
        <v>26</v>
      </c>
      <c r="B149" s="29">
        <f t="shared" si="40"/>
        <v>6</v>
      </c>
      <c r="C149" s="31" t="str">
        <f t="shared" si="65"/>
        <v>.</v>
      </c>
      <c r="D149" s="30">
        <f t="shared" si="68"/>
        <v>19</v>
      </c>
      <c r="E149" s="47" t="s">
        <v>32</v>
      </c>
      <c r="F149" s="48" t="s">
        <v>135</v>
      </c>
      <c r="G149" s="24" t="str">
        <f>IF($A149="KG",SUMIFS($G150:$G$773,$B150:$B$773,"="&amp;$B149),"")</f>
        <v/>
      </c>
      <c r="H149" s="25"/>
      <c r="I149" s="25" t="str">
        <f t="shared" si="62"/>
        <v/>
      </c>
      <c r="J149" s="26" t="str">
        <f t="shared" si="72"/>
        <v/>
      </c>
      <c r="K149" s="25"/>
      <c r="L149" s="27"/>
      <c r="M149" s="27" t="str">
        <f t="shared" si="69"/>
        <v/>
      </c>
      <c r="N149" s="27" t="str">
        <f t="shared" si="70"/>
        <v>Anforderung erfüllt?</v>
      </c>
      <c r="O149" s="27" t="str">
        <f t="shared" si="71"/>
        <v/>
      </c>
    </row>
    <row r="150" spans="1:15" ht="78.75">
      <c r="A150" s="47" t="s">
        <v>26</v>
      </c>
      <c r="B150" s="29">
        <f t="shared" si="40"/>
        <v>6</v>
      </c>
      <c r="C150" s="31" t="str">
        <f t="shared" si="65"/>
        <v>.</v>
      </c>
      <c r="D150" s="30">
        <f t="shared" si="68"/>
        <v>20</v>
      </c>
      <c r="E150" s="47" t="s">
        <v>27</v>
      </c>
      <c r="F150" s="48" t="s">
        <v>136</v>
      </c>
      <c r="G150" s="24">
        <v>50</v>
      </c>
      <c r="H150" s="25"/>
      <c r="I150" s="25">
        <f t="shared" si="62"/>
        <v>500</v>
      </c>
      <c r="J150" s="26">
        <f t="shared" si="72"/>
        <v>0</v>
      </c>
      <c r="K150" s="25"/>
      <c r="L150" s="27"/>
      <c r="M150" s="128" t="s">
        <v>137</v>
      </c>
      <c r="N150" s="129"/>
      <c r="O150" s="130"/>
    </row>
    <row r="151" spans="1:15" ht="67.5">
      <c r="A151" s="47" t="s">
        <v>26</v>
      </c>
      <c r="B151" s="29">
        <f t="shared" si="40"/>
        <v>6</v>
      </c>
      <c r="C151" s="31" t="str">
        <f t="shared" si="65"/>
        <v>.</v>
      </c>
      <c r="D151" s="30">
        <f t="shared" si="68"/>
        <v>21</v>
      </c>
      <c r="E151" s="47" t="s">
        <v>27</v>
      </c>
      <c r="F151" s="48" t="s">
        <v>138</v>
      </c>
      <c r="G151" s="24">
        <v>50</v>
      </c>
      <c r="H151" s="25"/>
      <c r="I151" s="25">
        <f t="shared" si="62"/>
        <v>500</v>
      </c>
      <c r="J151" s="26">
        <f t="shared" si="72"/>
        <v>0</v>
      </c>
      <c r="K151" s="25"/>
      <c r="L151" s="27"/>
      <c r="M151" s="128" t="s">
        <v>139</v>
      </c>
      <c r="N151" s="129"/>
      <c r="O151" s="130"/>
    </row>
    <row r="152" spans="1:15" hidden="1">
      <c r="A152" s="47" t="s">
        <v>26</v>
      </c>
      <c r="B152" s="29">
        <f t="shared" si="40"/>
        <v>6</v>
      </c>
      <c r="C152" s="31" t="str">
        <f t="shared" si="65"/>
        <v>.</v>
      </c>
      <c r="D152" s="30">
        <f t="shared" si="68"/>
        <v>22</v>
      </c>
      <c r="E152" s="47" t="s">
        <v>32</v>
      </c>
      <c r="F152" s="48"/>
      <c r="G152" s="24" t="str">
        <f>IF($A152="KG",SUMIFS($G153:$G$773,$B153:$B$773,"="&amp;$B152),"")</f>
        <v/>
      </c>
      <c r="H152" s="25"/>
      <c r="I152" s="25" t="str">
        <f t="shared" si="62"/>
        <v/>
      </c>
      <c r="J152" s="26" t="str">
        <f t="shared" si="72"/>
        <v/>
      </c>
      <c r="K152" s="25"/>
      <c r="L152" s="27"/>
      <c r="M152" s="27" t="str">
        <f t="shared" si="69"/>
        <v/>
      </c>
      <c r="N152" s="27" t="str">
        <f t="shared" si="70"/>
        <v>Anforderung erfüllt?</v>
      </c>
      <c r="O152" s="27" t="str">
        <f t="shared" si="71"/>
        <v/>
      </c>
    </row>
    <row r="153" spans="1:15" hidden="1">
      <c r="A153" s="47" t="s">
        <v>26</v>
      </c>
      <c r="B153" s="29">
        <f t="shared" si="40"/>
        <v>6</v>
      </c>
      <c r="C153" s="31" t="str">
        <f t="shared" si="65"/>
        <v>.</v>
      </c>
      <c r="D153" s="30">
        <f t="shared" si="68"/>
        <v>23</v>
      </c>
      <c r="E153" s="47" t="s">
        <v>32</v>
      </c>
      <c r="F153" s="48"/>
      <c r="G153" s="24" t="str">
        <f>IF($A153="KG",SUMIFS($G154:$G$773,$B154:$B$773,"="&amp;$B153),"")</f>
        <v/>
      </c>
      <c r="H153" s="25"/>
      <c r="I153" s="25" t="str">
        <f t="shared" si="62"/>
        <v/>
      </c>
      <c r="J153" s="26" t="str">
        <f t="shared" si="72"/>
        <v/>
      </c>
      <c r="K153" s="25"/>
      <c r="L153" s="27"/>
      <c r="M153" s="27" t="str">
        <f t="shared" si="69"/>
        <v/>
      </c>
      <c r="N153" s="27" t="str">
        <f t="shared" si="70"/>
        <v>Anforderung erfüllt?</v>
      </c>
      <c r="O153" s="27" t="str">
        <f t="shared" si="71"/>
        <v/>
      </c>
    </row>
    <row r="154" spans="1:15" ht="9.9499999999999993" hidden="1" customHeight="1">
      <c r="A154" s="47" t="s">
        <v>26</v>
      </c>
      <c r="B154" s="29">
        <f t="shared" si="40"/>
        <v>6</v>
      </c>
      <c r="C154" s="31" t="str">
        <f t="shared" si="65"/>
        <v>.</v>
      </c>
      <c r="D154" s="30">
        <f t="shared" si="68"/>
        <v>24</v>
      </c>
      <c r="E154" s="47" t="s">
        <v>32</v>
      </c>
      <c r="F154" s="48"/>
      <c r="G154" s="24" t="str">
        <f>IF($A154="KG",SUMIFS($G155:$G$773,$B155:$B$773,"="&amp;$B154),"")</f>
        <v/>
      </c>
      <c r="H154" s="25"/>
      <c r="I154" s="25" t="str">
        <f t="shared" si="62"/>
        <v/>
      </c>
      <c r="J154" s="26" t="str">
        <f t="shared" si="72"/>
        <v/>
      </c>
      <c r="K154" s="25"/>
      <c r="L154" s="27"/>
      <c r="M154" s="27" t="str">
        <f t="shared" si="69"/>
        <v/>
      </c>
      <c r="N154" s="27" t="str">
        <f t="shared" si="70"/>
        <v>Anforderung erfüllt?</v>
      </c>
      <c r="O154" s="27" t="str">
        <f t="shared" si="71"/>
        <v/>
      </c>
    </row>
    <row r="155" spans="1:15" ht="9.9499999999999993" hidden="1" customHeight="1">
      <c r="A155" s="47" t="s">
        <v>26</v>
      </c>
      <c r="B155" s="29">
        <f t="shared" si="40"/>
        <v>6</v>
      </c>
      <c r="C155" s="31" t="str">
        <f t="shared" si="65"/>
        <v>.</v>
      </c>
      <c r="D155" s="30">
        <f t="shared" si="68"/>
        <v>25</v>
      </c>
      <c r="E155" s="47" t="s">
        <v>32</v>
      </c>
      <c r="F155" s="48"/>
      <c r="G155" s="24" t="str">
        <f>IF($A155="KG",SUMIFS($G156:$G$773,$B156:$B$773,"="&amp;$B155),"")</f>
        <v/>
      </c>
      <c r="H155" s="25"/>
      <c r="I155" s="25" t="str">
        <f t="shared" si="62"/>
        <v/>
      </c>
      <c r="J155" s="26" t="str">
        <f t="shared" si="72"/>
        <v/>
      </c>
      <c r="K155" s="25"/>
      <c r="L155" s="27"/>
      <c r="M155" s="27" t="str">
        <f t="shared" si="69"/>
        <v/>
      </c>
      <c r="N155" s="27" t="str">
        <f t="shared" si="70"/>
        <v>Anforderung erfüllt?</v>
      </c>
      <c r="O155" s="27" t="str">
        <f t="shared" si="71"/>
        <v/>
      </c>
    </row>
    <row r="156" spans="1:15" hidden="1">
      <c r="A156" s="47" t="s">
        <v>26</v>
      </c>
      <c r="B156" s="29">
        <f t="shared" ref="B156" si="73">IF($A156&lt;&gt;"KG",$B155,$B155+1)</f>
        <v>6</v>
      </c>
      <c r="C156" s="31" t="str">
        <f t="shared" si="65"/>
        <v>.</v>
      </c>
      <c r="D156" s="30">
        <f t="shared" ref="D156" si="74">IF(A156&lt;&gt;"KG",IF(A155&lt;&gt;"KG",D155+1,1),"")</f>
        <v>26</v>
      </c>
      <c r="E156" s="47" t="s">
        <v>32</v>
      </c>
      <c r="F156" s="48"/>
      <c r="G156" s="24" t="str">
        <f>IF($A156="KG",SUMIFS($G157:$G$773,$B157:$B$773,"="&amp;$B156),"")</f>
        <v/>
      </c>
      <c r="H156" s="25"/>
      <c r="I156" s="25" t="str">
        <f t="shared" si="62"/>
        <v/>
      </c>
      <c r="J156" s="26" t="str">
        <f t="shared" si="72"/>
        <v/>
      </c>
      <c r="K156" s="25"/>
      <c r="L156" s="27"/>
      <c r="M156" s="27" t="str">
        <f t="shared" si="69"/>
        <v/>
      </c>
      <c r="N156" s="27" t="str">
        <f t="shared" si="70"/>
        <v>Anforderung erfüllt?</v>
      </c>
      <c r="O156" s="27" t="str">
        <f t="shared" si="71"/>
        <v/>
      </c>
    </row>
    <row r="157" spans="1:15">
      <c r="A157" s="47" t="s">
        <v>24</v>
      </c>
      <c r="B157" s="29">
        <f t="shared" si="40"/>
        <v>7</v>
      </c>
      <c r="C157" s="31" t="str">
        <f t="shared" si="65"/>
        <v/>
      </c>
      <c r="D157" s="30" t="str">
        <f t="shared" si="68"/>
        <v/>
      </c>
      <c r="E157" s="47"/>
      <c r="F157" s="48" t="s">
        <v>140</v>
      </c>
      <c r="G157" s="24">
        <f>IF($A157="KG",SUMIFS($G158:$G$773,$B158:$B$773,"="&amp;$B157),"")</f>
        <v>0</v>
      </c>
      <c r="H157" s="25"/>
      <c r="I157" s="25" t="str">
        <f t="shared" ref="I157:I167" si="75">IF(OR($G157=0,$G157="",$G157="-"),"",$G157*10)</f>
        <v/>
      </c>
      <c r="J157" s="26" t="str">
        <f t="shared" si="72"/>
        <v/>
      </c>
      <c r="K157" s="25"/>
      <c r="L157" s="27"/>
      <c r="M157" s="27" t="str">
        <f t="shared" si="69"/>
        <v/>
      </c>
      <c r="N157" s="27" t="str">
        <f t="shared" si="70"/>
        <v/>
      </c>
      <c r="O157" s="27" t="str">
        <f t="shared" si="71"/>
        <v/>
      </c>
    </row>
    <row r="158" spans="1:15" ht="67.5">
      <c r="A158" s="47" t="s">
        <v>26</v>
      </c>
      <c r="B158" s="29">
        <f t="shared" ref="B158:B167" si="76">IF($A158&lt;&gt;"KG",$B157,$B2+1)</f>
        <v>7</v>
      </c>
      <c r="C158" s="31" t="str">
        <f t="shared" si="65"/>
        <v>.</v>
      </c>
      <c r="D158" s="30">
        <f t="shared" si="68"/>
        <v>1</v>
      </c>
      <c r="E158" s="47" t="s">
        <v>32</v>
      </c>
      <c r="F158" s="48" t="s">
        <v>141</v>
      </c>
      <c r="G158" s="24" t="str">
        <f>IF($A158="KG",SUMIFS($G159:$G$773,$B159:$B$773,"="&amp;$B158),"")</f>
        <v/>
      </c>
      <c r="H158" s="25"/>
      <c r="I158" s="25" t="str">
        <f t="shared" si="75"/>
        <v/>
      </c>
      <c r="J158" s="26" t="str">
        <f t="shared" si="72"/>
        <v/>
      </c>
      <c r="K158" s="25"/>
      <c r="L158" s="27"/>
      <c r="M158" s="27"/>
      <c r="N158" s="27" t="str">
        <f t="shared" si="70"/>
        <v>Anforderung erfüllt?</v>
      </c>
      <c r="O158" s="27"/>
    </row>
    <row r="159" spans="1:15" ht="45">
      <c r="A159" s="47" t="s">
        <v>26</v>
      </c>
      <c r="B159" s="29">
        <f t="shared" si="76"/>
        <v>7</v>
      </c>
      <c r="C159" s="31" t="str">
        <f t="shared" si="65"/>
        <v>.</v>
      </c>
      <c r="D159" s="30">
        <f t="shared" ref="D159:D160" si="77">IF(A159&lt;&gt;"KG",IF(A158&lt;&gt;"KG",D158+1,1),"")</f>
        <v>2</v>
      </c>
      <c r="E159" s="47" t="s">
        <v>32</v>
      </c>
      <c r="F159" s="48" t="s">
        <v>142</v>
      </c>
      <c r="G159" s="24" t="str">
        <f>IF($A159="KG",SUMIFS($G160:$G$773,$B160:$B$773,"="&amp;$B159),"")</f>
        <v/>
      </c>
      <c r="H159" s="25"/>
      <c r="I159" s="25" t="str">
        <f t="shared" si="75"/>
        <v/>
      </c>
      <c r="J159" s="26" t="str">
        <f t="shared" si="72"/>
        <v/>
      </c>
      <c r="K159" s="25"/>
      <c r="L159" s="27"/>
      <c r="M159" s="27"/>
      <c r="N159" s="27" t="str">
        <f t="shared" si="70"/>
        <v>Anforderung erfüllt?</v>
      </c>
      <c r="O159" s="27"/>
    </row>
    <row r="160" spans="1:15" ht="56.25">
      <c r="A160" s="47" t="s">
        <v>26</v>
      </c>
      <c r="B160" s="29">
        <f t="shared" si="76"/>
        <v>7</v>
      </c>
      <c r="C160" s="31" t="str">
        <f t="shared" si="65"/>
        <v>.</v>
      </c>
      <c r="D160" s="30">
        <f t="shared" si="77"/>
        <v>3</v>
      </c>
      <c r="E160" s="47" t="s">
        <v>32</v>
      </c>
      <c r="F160" s="48" t="s">
        <v>143</v>
      </c>
      <c r="G160" s="24" t="str">
        <f>IF($A160="KG",SUMIFS($G161:$G$773,$B161:$B$773,"="&amp;$B160),"")</f>
        <v/>
      </c>
      <c r="H160" s="25"/>
      <c r="I160" s="25" t="str">
        <f t="shared" si="75"/>
        <v/>
      </c>
      <c r="J160" s="26" t="str">
        <f t="shared" si="72"/>
        <v/>
      </c>
      <c r="K160" s="25"/>
      <c r="L160" s="27"/>
      <c r="M160" s="27"/>
      <c r="N160" s="27" t="str">
        <f t="shared" si="70"/>
        <v>Anforderung erfüllt?</v>
      </c>
      <c r="O160" s="27"/>
    </row>
    <row r="161" spans="1:15" ht="67.5">
      <c r="A161" s="47" t="s">
        <v>26</v>
      </c>
      <c r="B161" s="29">
        <f t="shared" si="76"/>
        <v>7</v>
      </c>
      <c r="C161" s="31" t="str">
        <f t="shared" si="65"/>
        <v>.</v>
      </c>
      <c r="D161" s="30">
        <f t="shared" ref="D161:D164" si="78">IF(A161&lt;&gt;"KG",IF(A160&lt;&gt;"KG",D160+1,1),"")</f>
        <v>4</v>
      </c>
      <c r="E161" s="47" t="s">
        <v>32</v>
      </c>
      <c r="F161" s="48" t="s">
        <v>144</v>
      </c>
      <c r="G161" s="24" t="str">
        <f>IF($A161="KG",SUMIFS($G168:$G$773,$B168:$B$773,"="&amp;$B161),"")</f>
        <v/>
      </c>
      <c r="H161" s="25"/>
      <c r="I161" s="25" t="str">
        <f t="shared" si="75"/>
        <v/>
      </c>
      <c r="J161" s="26" t="str">
        <f t="shared" si="72"/>
        <v/>
      </c>
      <c r="K161" s="25"/>
      <c r="L161" s="27"/>
      <c r="M161" s="27"/>
      <c r="N161" s="27" t="str">
        <f t="shared" si="70"/>
        <v>Anforderung erfüllt?</v>
      </c>
      <c r="O161" s="27"/>
    </row>
    <row r="162" spans="1:15" ht="90">
      <c r="A162" s="47" t="s">
        <v>26</v>
      </c>
      <c r="B162" s="29">
        <f t="shared" si="76"/>
        <v>7</v>
      </c>
      <c r="C162" s="31" t="str">
        <f t="shared" si="65"/>
        <v>.</v>
      </c>
      <c r="D162" s="30">
        <f t="shared" si="78"/>
        <v>5</v>
      </c>
      <c r="E162" s="47" t="s">
        <v>32</v>
      </c>
      <c r="F162" s="48" t="s">
        <v>145</v>
      </c>
      <c r="G162" s="24" t="str">
        <f>IF($A162="KG",SUMIFS($G163:$G$773,$B163:$B$773,"="&amp;$B162),"")</f>
        <v/>
      </c>
      <c r="H162" s="25"/>
      <c r="I162" s="25" t="str">
        <f t="shared" si="75"/>
        <v/>
      </c>
      <c r="J162" s="26" t="str">
        <f t="shared" si="72"/>
        <v/>
      </c>
      <c r="K162" s="25"/>
      <c r="L162" s="27"/>
      <c r="M162" s="27"/>
      <c r="N162" s="27" t="str">
        <f t="shared" si="70"/>
        <v>Anforderung erfüllt?</v>
      </c>
      <c r="O162" s="27"/>
    </row>
    <row r="163" spans="1:15" ht="67.5">
      <c r="A163" s="47" t="s">
        <v>26</v>
      </c>
      <c r="B163" s="29">
        <f t="shared" si="76"/>
        <v>7</v>
      </c>
      <c r="C163" s="31" t="str">
        <f t="shared" si="65"/>
        <v>.</v>
      </c>
      <c r="D163" s="30">
        <f t="shared" si="78"/>
        <v>6</v>
      </c>
      <c r="E163" s="47" t="s">
        <v>32</v>
      </c>
      <c r="F163" s="48" t="s">
        <v>146</v>
      </c>
      <c r="G163" s="24" t="str">
        <f>IF($A163="KG",SUMIFS($G164:$G$773,$B164:$B$773,"="&amp;$B163),"")</f>
        <v/>
      </c>
      <c r="H163" s="25"/>
      <c r="I163" s="25" t="str">
        <f t="shared" si="75"/>
        <v/>
      </c>
      <c r="J163" s="26" t="str">
        <f t="shared" si="72"/>
        <v/>
      </c>
      <c r="K163" s="25"/>
      <c r="L163" s="27"/>
      <c r="M163" s="27"/>
      <c r="N163" s="27" t="str">
        <f t="shared" si="70"/>
        <v>Anforderung erfüllt?</v>
      </c>
      <c r="O163" s="27"/>
    </row>
    <row r="164" spans="1:15" ht="56.25">
      <c r="A164" s="47" t="s">
        <v>26</v>
      </c>
      <c r="B164" s="29">
        <f t="shared" si="76"/>
        <v>7</v>
      </c>
      <c r="C164" s="31" t="str">
        <f t="shared" si="65"/>
        <v>.</v>
      </c>
      <c r="D164" s="30">
        <f t="shared" si="78"/>
        <v>7</v>
      </c>
      <c r="E164" s="47" t="s">
        <v>32</v>
      </c>
      <c r="F164" s="48" t="s">
        <v>147</v>
      </c>
      <c r="G164" s="24" t="str">
        <f>IF($A164="KG",SUMIFS($G165:$G$773,$B165:$B$773,"="&amp;$B164),"")</f>
        <v/>
      </c>
      <c r="H164" s="25"/>
      <c r="I164" s="25" t="str">
        <f t="shared" si="75"/>
        <v/>
      </c>
      <c r="J164" s="26" t="str">
        <f t="shared" si="72"/>
        <v/>
      </c>
      <c r="K164" s="25"/>
      <c r="L164" s="27"/>
      <c r="M164" s="27"/>
      <c r="N164" s="27" t="str">
        <f t="shared" si="70"/>
        <v>Anforderung erfüllt?</v>
      </c>
      <c r="O164" s="27"/>
    </row>
    <row r="165" spans="1:15" ht="56.25">
      <c r="A165" s="47" t="s">
        <v>26</v>
      </c>
      <c r="B165" s="29">
        <f t="shared" si="76"/>
        <v>7</v>
      </c>
      <c r="C165" s="31" t="str">
        <f t="shared" si="65"/>
        <v>.</v>
      </c>
      <c r="D165" s="30">
        <f t="shared" ref="D165:D166" si="79">IF(A165&lt;&gt;"KG",IF(A164&lt;&gt;"KG",D164+1,1),"")</f>
        <v>8</v>
      </c>
      <c r="E165" s="47" t="s">
        <v>32</v>
      </c>
      <c r="F165" s="48" t="s">
        <v>148</v>
      </c>
      <c r="G165" s="24" t="str">
        <f>IF($A165="KG",SUMIFS($G172:$G$773,$B172:$B$773,"="&amp;$B165),"")</f>
        <v/>
      </c>
      <c r="H165" s="25"/>
      <c r="I165" s="25" t="str">
        <f t="shared" si="75"/>
        <v/>
      </c>
      <c r="J165" s="26" t="str">
        <f t="shared" si="72"/>
        <v/>
      </c>
      <c r="K165" s="25"/>
      <c r="L165" s="27"/>
      <c r="M165" s="27"/>
      <c r="N165" s="27" t="str">
        <f t="shared" si="70"/>
        <v>Anforderung erfüllt?</v>
      </c>
      <c r="O165" s="27"/>
    </row>
    <row r="166" spans="1:15" ht="45">
      <c r="A166" s="47" t="s">
        <v>26</v>
      </c>
      <c r="B166" s="29">
        <f t="shared" si="76"/>
        <v>7</v>
      </c>
      <c r="C166" s="31" t="str">
        <f t="shared" si="65"/>
        <v>.</v>
      </c>
      <c r="D166" s="30">
        <f t="shared" si="79"/>
        <v>9</v>
      </c>
      <c r="E166" s="47" t="s">
        <v>32</v>
      </c>
      <c r="F166" s="48" t="s">
        <v>243</v>
      </c>
      <c r="G166" s="24" t="str">
        <f>IF($A166="KG",SUMIFS($G167:$G$773,$B167:$B$773,"="&amp;$B166),"")</f>
        <v/>
      </c>
      <c r="H166" s="25"/>
      <c r="I166" s="25" t="str">
        <f t="shared" si="75"/>
        <v/>
      </c>
      <c r="J166" s="26" t="str">
        <f>IF(OR($G166=0,$G166="",$G166="-"),"",IF($E166="B",$G166*$H166,IF($A166="KG",SUMIFS($J167:$J856,$B167:$B856,"="&amp;$B166),"")))</f>
        <v/>
      </c>
      <c r="K166" s="25"/>
      <c r="L166" s="27"/>
      <c r="M166" s="27"/>
      <c r="N166" s="27" t="str">
        <f t="shared" si="70"/>
        <v>Anforderung erfüllt?</v>
      </c>
      <c r="O166" s="27"/>
    </row>
    <row r="167" spans="1:15" ht="56.25">
      <c r="A167" s="47" t="s">
        <v>26</v>
      </c>
      <c r="B167" s="29">
        <f t="shared" si="76"/>
        <v>7</v>
      </c>
      <c r="C167" s="31" t="str">
        <f t="shared" si="65"/>
        <v>.</v>
      </c>
      <c r="D167" s="30">
        <f t="shared" ref="D167" si="80">IF(A167&lt;&gt;"KG",IF(A166&lt;&gt;"KG",D166+1,1),"")</f>
        <v>10</v>
      </c>
      <c r="E167" s="47" t="s">
        <v>32</v>
      </c>
      <c r="F167" s="48" t="s">
        <v>149</v>
      </c>
      <c r="G167" s="24" t="str">
        <f>IF($A167="KG",SUMIFS($G174:$G$773,$B174:$B$773,"="&amp;$B167),"")</f>
        <v/>
      </c>
      <c r="H167" s="25"/>
      <c r="I167" s="25" t="str">
        <f t="shared" si="75"/>
        <v/>
      </c>
      <c r="J167" s="26" t="str">
        <f>IF(OR($G167=0,$G167="",$G167="-"),"",IF($E167="B",$G167*$H167,IF($A167="KG",SUMIFS($J174:$J857,$B174:$B857,"="&amp;$B167),"")))</f>
        <v/>
      </c>
      <c r="K167" s="25"/>
      <c r="L167" s="27"/>
      <c r="M167" s="27"/>
      <c r="N167" s="27" t="str">
        <f t="shared" si="70"/>
        <v>Anforderung erfüllt?</v>
      </c>
      <c r="O167" s="27"/>
    </row>
    <row r="168" spans="1:15" hidden="1">
      <c r="A168" s="47" t="s">
        <v>24</v>
      </c>
      <c r="B168" s="29">
        <f t="shared" ref="B168" si="81">IF($A168&lt;&gt;"KG",$B161,$B161+1)</f>
        <v>8</v>
      </c>
      <c r="C168" s="31" t="str">
        <f t="shared" si="65"/>
        <v/>
      </c>
      <c r="D168" s="30" t="str">
        <f t="shared" ref="D168" si="82">IF(A168&lt;&gt;"KG",IF(A161&lt;&gt;"KG",D161+1,1),"")</f>
        <v/>
      </c>
      <c r="E168" s="47"/>
      <c r="F168" s="48" t="s">
        <v>150</v>
      </c>
      <c r="G168" s="24">
        <f>IF($A168="KG",SUMIFS($G169:$G$773,$B169:$B$773,"="&amp;$B168),"")</f>
        <v>0</v>
      </c>
      <c r="H168" s="25"/>
      <c r="I168" s="25" t="str">
        <f t="shared" ref="I168:I173" si="83">IF(OR($G168=0,$G168="",$G168="-"),"",$G168*10)</f>
        <v/>
      </c>
      <c r="J168" s="26" t="str">
        <f>IF(OR($G168=0,$G168="",$G168="-"),"",IF($E168="B",$G168*$H168,IF($A168="KG",SUMIFS($J174:$J869,$B174:$B869,"="&amp;$B168),"")))</f>
        <v/>
      </c>
      <c r="K168" s="25"/>
      <c r="L168" s="27"/>
      <c r="M168" s="27" t="str">
        <f t="shared" ref="M168" si="84">IF(AND($E168&lt;&gt;"A",$E168&lt;&gt;"B"),"",IF($E168="A","",IF($E168="B",IF($L168=1,"Die Darstellung der geforderten Bestandteile geben keinen oder nur ungenügenden Aufschluss über die Projektorganisation. Die inhaltliche Darstellung lässt nicht erkennen, dass den Projektanforderungen damit genüge getan ist.",IF($L168=2,"Die angegebenen Werte sind im Vergleich zu den anderen Angeboten im unteren Drittel der Vergleichswerte angesiedelt.",IF($L168=3,"Die Ausführungen geben keinen oder nur ungenügenden Aufschluss über den Sachverhalt bzw. schließen viele geforderte Bestandteile aus.",IF($L168=4,"0 Pkt: Nein","")))))))</f>
        <v/>
      </c>
      <c r="N168" s="27" t="str">
        <f t="shared" ref="N168:N173" si="85">IF(AND($E168&lt;&gt;"A",$E168&lt;&gt;"B"),"",IF($E168="A","Anforderung erfüllt?",IF($E168="B",IF($L168=1,"Die Darstellung der geforderten Bestandteile geben teilweise bis ausreichenden Aufschluss über die Projektorganisation. Die inhaltliche Darstellung lässt nur teilweise erkennen, dass den Projektanforderungen damit genüge getan ist.",IF($L168=2,"Die angegebenen Werte sind im Vergleich zu den anderen Angeboten im mittleren Drittel der Vergleichswerte angesiedelt.",IF($L168=3,"Die Ausführungen geben größtenteils Aufschluss über den Sachverhalt bzw. schließen nur  wenige geforderte Bestandteile aus.",IF($L168=4,"-","")))))))</f>
        <v/>
      </c>
      <c r="O168" s="27" t="str">
        <f t="shared" ref="O168" si="86">IF(AND($E168&lt;&gt;"A",$E168&lt;&gt;"B"),"",IF($E168="A","",IF($E168="B",IF($L168=1,"Die Darstellung der geforderten Bestandteile größtenteils bis vollumfänglich Aufschluss über die Projektorganisation. Die inhaltliche Darstellung lässt erkennen, dass den Projektanforderungen damit größtenteils bis vollumfänglich genüge getan ist.",IF($L168=2,"Die angegebenen Werte sind im Vergleich zu den anderen Angeboten im oberen Drittel der Vergleichswerte angesiedelt.",IF($L168=3,"Die Ausführungen geben vollumfänglich Aufschluss über den Sachverhalt bzw. schließen keine oder nur sehr wenige geforderte Bestandteile aus.",IF($L168=4,"10 Pkt: Ja","")))))))</f>
        <v/>
      </c>
    </row>
    <row r="169" spans="1:15" hidden="1">
      <c r="A169" s="47" t="s">
        <v>26</v>
      </c>
      <c r="B169" s="29">
        <f t="shared" ref="B169:B173" si="87">IF($A169&lt;&gt;"KG",$B168,$B168+1)</f>
        <v>8</v>
      </c>
      <c r="C169" s="31" t="str">
        <f t="shared" si="65"/>
        <v>.</v>
      </c>
      <c r="D169" s="30">
        <f t="shared" ref="D169:D173" si="88">IF(A169&lt;&gt;"KG",IF(A168&lt;&gt;"KG",D168+1,1),"")</f>
        <v>1</v>
      </c>
      <c r="E169" s="47" t="s">
        <v>32</v>
      </c>
      <c r="F169" s="48"/>
      <c r="G169" s="24" t="str">
        <f>IF($A169="KG",SUMIFS($G170:$G$773,$B170:$B$773,"="&amp;$B169),"")</f>
        <v/>
      </c>
      <c r="H169" s="25"/>
      <c r="I169" s="25" t="str">
        <f t="shared" si="83"/>
        <v/>
      </c>
      <c r="J169" s="26" t="str">
        <f>IF(OR($G169=0,$G169="",$G169="-"),"",IF($E169="B",$G169*$H169,IF($A169="KG",SUMIFS($J174:$J870,$B174:$B870,"="&amp;$B169),"")))</f>
        <v/>
      </c>
      <c r="K169" s="25"/>
      <c r="L169" s="27"/>
      <c r="M169" s="27"/>
      <c r="N169" s="27" t="str">
        <f t="shared" si="85"/>
        <v>Anforderung erfüllt?</v>
      </c>
      <c r="O169" s="27"/>
    </row>
    <row r="170" spans="1:15" hidden="1">
      <c r="A170" s="47" t="s">
        <v>26</v>
      </c>
      <c r="B170" s="29">
        <f t="shared" si="87"/>
        <v>8</v>
      </c>
      <c r="C170" s="31" t="str">
        <f t="shared" si="65"/>
        <v>.</v>
      </c>
      <c r="D170" s="30">
        <f t="shared" si="88"/>
        <v>2</v>
      </c>
      <c r="E170" s="47" t="s">
        <v>32</v>
      </c>
      <c r="F170" s="48"/>
      <c r="G170" s="24" t="str">
        <f>IF($A170="KG",SUMIFS($G171:$G$773,$B171:$B$773,"="&amp;$B170),"")</f>
        <v/>
      </c>
      <c r="H170" s="25"/>
      <c r="I170" s="25" t="str">
        <f t="shared" si="83"/>
        <v/>
      </c>
      <c r="J170" s="26" t="str">
        <f>IF(OR($G170=0,$G170="",$G170="-"),"",IF($E170="B",$G170*$H170,IF($A170="KG",SUMIFS($J174:$J871,$B174:$B871,"="&amp;$B170),"")))</f>
        <v/>
      </c>
      <c r="K170" s="25"/>
      <c r="L170" s="27"/>
      <c r="M170" s="27"/>
      <c r="N170" s="27" t="str">
        <f t="shared" si="85"/>
        <v>Anforderung erfüllt?</v>
      </c>
      <c r="O170" s="27"/>
    </row>
    <row r="171" spans="1:15" ht="9.9499999999999993" hidden="1" customHeight="1">
      <c r="A171" s="47" t="s">
        <v>26</v>
      </c>
      <c r="B171" s="29">
        <f t="shared" si="87"/>
        <v>8</v>
      </c>
      <c r="C171" s="31" t="str">
        <f t="shared" si="65"/>
        <v>.</v>
      </c>
      <c r="D171" s="30">
        <f t="shared" si="88"/>
        <v>3</v>
      </c>
      <c r="E171" s="47" t="s">
        <v>32</v>
      </c>
      <c r="F171" s="48"/>
      <c r="G171" s="24" t="str">
        <f>IF($A171="KG",SUMIFS($G172:$G$773,$B172:$B$773,"="&amp;$B171),"")</f>
        <v/>
      </c>
      <c r="H171" s="25"/>
      <c r="I171" s="25" t="str">
        <f t="shared" si="83"/>
        <v/>
      </c>
      <c r="J171" s="26" t="str">
        <f>IF(OR($G171=0,$G171="",$G171="-"),"",IF($E171="B",$G171*$H171,IF($A171="KG",SUMIFS($J174:$J872,$B174:$B872,"="&amp;$B171),"")))</f>
        <v/>
      </c>
      <c r="K171" s="25"/>
      <c r="L171" s="27"/>
      <c r="M171" s="27" t="str">
        <f t="shared" ref="M171" si="89">IF(AND($E171&lt;&gt;"A",$E171&lt;&gt;"B"),"",IF($E171="A","",IF($E171="B",IF($L171=1,"Die Darstellung der geforderten Bestandteile geben keinen oder nur ungenügenden Aufschluss über die Projektorganisation. Die inhaltliche Darstellung lässt nicht erkennen, dass den Projektanforderungen damit genüge getan ist.",IF($L171=2,"Die angegebenen Werte sind im Vergleich zu den anderen Angeboten im unteren Drittel der Vergleichswerte angesiedelt.",IF($L171=3,"Die Ausführungen geben keinen oder nur ungenügenden Aufschluss über den Sachverhalt bzw. schließen viele geforderte Bestandteile aus.",IF($L171=4,"0 Pkt: Nein","")))))))</f>
        <v/>
      </c>
      <c r="N171" s="27" t="str">
        <f t="shared" si="85"/>
        <v>Anforderung erfüllt?</v>
      </c>
      <c r="O171" s="27" t="str">
        <f t="shared" ref="O171" si="90">IF(AND($E171&lt;&gt;"A",$E171&lt;&gt;"B"),"",IF($E171="A","",IF($E171="B",IF($L171=1,"Die Darstellung der geforderten Bestandteile größtenteils bis vollumfänglich Aufschluss über die Projektorganisation. Die inhaltliche Darstellung lässt erkennen, dass den Projektanforderungen damit größtenteils bis vollumfänglich genüge getan ist.",IF($L171=2,"Die angegebenen Werte sind im Vergleich zu den anderen Angeboten im oberen Drittel der Vergleichswerte angesiedelt.",IF($L171=3,"Die Ausführungen geben vollumfänglich Aufschluss über den Sachverhalt bzw. schließen keine oder nur sehr wenige geforderte Bestandteile aus.",IF($L171=4,"10 Pkt: Ja","")))))))</f>
        <v/>
      </c>
    </row>
    <row r="172" spans="1:15" hidden="1">
      <c r="A172" s="47" t="s">
        <v>26</v>
      </c>
      <c r="B172" s="29">
        <f t="shared" si="87"/>
        <v>8</v>
      </c>
      <c r="C172" s="31" t="str">
        <f t="shared" si="65"/>
        <v>.</v>
      </c>
      <c r="D172" s="30">
        <f t="shared" si="88"/>
        <v>4</v>
      </c>
      <c r="E172" s="47" t="s">
        <v>32</v>
      </c>
      <c r="F172" s="48"/>
      <c r="G172" s="24" t="str">
        <f>IF($A172="KG",SUMIFS($G173:$G$773,$B173:$B$773,"="&amp;$B172),"")</f>
        <v/>
      </c>
      <c r="H172" s="25"/>
      <c r="I172" s="25" t="str">
        <f t="shared" si="83"/>
        <v/>
      </c>
      <c r="J172" s="26" t="str">
        <f>IF(OR($G172=0,$G172="",$G172="-"),"",IF($E172="B",$G172*$H172,IF($A172="KG",SUMIFS($J174:$J873,$B174:$B873,"="&amp;$B172),"")))</f>
        <v/>
      </c>
      <c r="K172" s="25"/>
      <c r="L172" s="27"/>
      <c r="M172" s="27"/>
      <c r="N172" s="27" t="str">
        <f t="shared" si="85"/>
        <v>Anforderung erfüllt?</v>
      </c>
      <c r="O172" s="27"/>
    </row>
    <row r="173" spans="1:15" hidden="1">
      <c r="A173" s="47" t="s">
        <v>26</v>
      </c>
      <c r="B173" s="29">
        <f t="shared" si="87"/>
        <v>8</v>
      </c>
      <c r="C173" s="31" t="str">
        <f t="shared" si="65"/>
        <v>.</v>
      </c>
      <c r="D173" s="30">
        <f t="shared" si="88"/>
        <v>5</v>
      </c>
      <c r="E173" s="47" t="s">
        <v>32</v>
      </c>
      <c r="F173" s="48"/>
      <c r="G173" s="24" t="str">
        <f>IF($A173="KG",SUMIFS($G174:$G$773,$B174:$B$773,"="&amp;$B173),"")</f>
        <v/>
      </c>
      <c r="H173" s="25"/>
      <c r="I173" s="25" t="str">
        <f t="shared" si="83"/>
        <v/>
      </c>
      <c r="J173" s="26" t="str">
        <f>IF(OR($G173=0,$G173="",$G173="-"),"",IF($E173="B",$G173*$H173,IF($A173="KG",SUMIFS($J174:$J874,$B174:$B874,"="&amp;$B173),"")))</f>
        <v/>
      </c>
      <c r="K173" s="25"/>
      <c r="L173" s="27"/>
      <c r="M173" s="27"/>
      <c r="N173" s="27" t="str">
        <f t="shared" si="85"/>
        <v>Anforderung erfüllt?</v>
      </c>
      <c r="O173" s="27"/>
    </row>
  </sheetData>
  <sheetProtection selectLockedCells="1"/>
  <dataConsolidate/>
  <mergeCells count="35">
    <mergeCell ref="M151:O151"/>
    <mergeCell ref="M147:O147"/>
    <mergeCell ref="M78:O78"/>
    <mergeCell ref="M90:O90"/>
    <mergeCell ref="M91:O91"/>
    <mergeCell ref="M116:O116"/>
    <mergeCell ref="M150:O150"/>
    <mergeCell ref="M128:O128"/>
    <mergeCell ref="M129:O129"/>
    <mergeCell ref="A3:D4"/>
    <mergeCell ref="M9:N9"/>
    <mergeCell ref="M7:N7"/>
    <mergeCell ref="M6:N6"/>
    <mergeCell ref="A7:E7"/>
    <mergeCell ref="A8:P8"/>
    <mergeCell ref="A6:E6"/>
    <mergeCell ref="A5:P5"/>
    <mergeCell ref="E3:P3"/>
    <mergeCell ref="E4:P4"/>
    <mergeCell ref="A10:P10"/>
    <mergeCell ref="A1:P1"/>
    <mergeCell ref="I11:J11"/>
    <mergeCell ref="A11:D12"/>
    <mergeCell ref="L11:L12"/>
    <mergeCell ref="G11:G12"/>
    <mergeCell ref="H11:H12"/>
    <mergeCell ref="E11:E12"/>
    <mergeCell ref="P11:P12"/>
    <mergeCell ref="M11:O11"/>
    <mergeCell ref="F11:F12"/>
    <mergeCell ref="A2:F2"/>
    <mergeCell ref="G2:P2"/>
    <mergeCell ref="A9:L9"/>
    <mergeCell ref="H7:L7"/>
    <mergeCell ref="H6:L6"/>
  </mergeCells>
  <phoneticPr fontId="0" type="noConversion"/>
  <conditionalFormatting sqref="A13:A173">
    <cfRule type="expression" dxfId="632" priority="26">
      <formula>$A13="KG"</formula>
    </cfRule>
    <cfRule type="expression" dxfId="631" priority="21">
      <formula>$A13="K"</formula>
    </cfRule>
  </conditionalFormatting>
  <conditionalFormatting sqref="B13:B59 B61:B173">
    <cfRule type="expression" dxfId="630" priority="2180">
      <formula>$A13="KG"</formula>
    </cfRule>
  </conditionalFormatting>
  <conditionalFormatting sqref="B13:B173">
    <cfRule type="expression" dxfId="629" priority="29">
      <formula>$A13="K"</formula>
    </cfRule>
  </conditionalFormatting>
  <conditionalFormatting sqref="B60">
    <cfRule type="expression" dxfId="628" priority="24">
      <formula>$A60="KG"</formula>
    </cfRule>
  </conditionalFormatting>
  <conditionalFormatting sqref="B27:J165 K60:L74">
    <cfRule type="expression" dxfId="627" priority="10">
      <formula>$A27=""</formula>
    </cfRule>
  </conditionalFormatting>
  <conditionalFormatting sqref="B168:O168 E169:O170 G169:J173 E171:L171 B13:O26 K27:O59 E172:O173">
    <cfRule type="expression" dxfId="626" priority="1745">
      <formula>$A13=""</formula>
    </cfRule>
  </conditionalFormatting>
  <conditionalFormatting sqref="C13:C59 C61:C173">
    <cfRule type="expression" dxfId="625" priority="2179">
      <formula>$A13="KG"</formula>
    </cfRule>
  </conditionalFormatting>
  <conditionalFormatting sqref="C13:C173">
    <cfRule type="expression" dxfId="624" priority="28">
      <formula>$A13="K"</formula>
    </cfRule>
  </conditionalFormatting>
  <conditionalFormatting sqref="C60">
    <cfRule type="expression" dxfId="623" priority="23">
      <formula>$A60="KG"</formula>
    </cfRule>
  </conditionalFormatting>
  <conditionalFormatting sqref="D13:D59 D61:D173">
    <cfRule type="expression" dxfId="622" priority="2181">
      <formula>$A13="KG"</formula>
    </cfRule>
  </conditionalFormatting>
  <conditionalFormatting sqref="D13:D173">
    <cfRule type="expression" dxfId="621" priority="27">
      <formula>$A13="K"</formula>
    </cfRule>
  </conditionalFormatting>
  <conditionalFormatting sqref="D60">
    <cfRule type="expression" dxfId="620" priority="25">
      <formula>$A60="KG"</formula>
    </cfRule>
  </conditionalFormatting>
  <conditionalFormatting sqref="E13:F59 E61:F173">
    <cfRule type="expression" dxfId="619" priority="2175">
      <formula>$A13="K"</formula>
    </cfRule>
  </conditionalFormatting>
  <conditionalFormatting sqref="E60:F60">
    <cfRule type="expression" dxfId="618" priority="20">
      <formula>$A60="K"</formula>
    </cfRule>
  </conditionalFormatting>
  <conditionalFormatting sqref="E60:I60">
    <cfRule type="expression" dxfId="617" priority="22">
      <formula>$A60="KG"</formula>
    </cfRule>
  </conditionalFormatting>
  <conditionalFormatting sqref="E13:L13 E14:F59 E61:I165 E166:O170 E171:L171 E172:O173 P13:P25 M156:O161 K162:O165 K61:L161 M73:O75 G169:J173">
    <cfRule type="expression" dxfId="616" priority="2178">
      <formula>$A13="KG"</formula>
    </cfRule>
  </conditionalFormatting>
  <conditionalFormatting sqref="F27:J165 K60:O60">
    <cfRule type="expression" dxfId="615" priority="6">
      <formula>COUNTIFS($A27,"K",$E27,"")</formula>
    </cfRule>
  </conditionalFormatting>
  <conditionalFormatting sqref="F14:L165">
    <cfRule type="expression" dxfId="614" priority="7">
      <formula>COUNTIFS($A14,"KG",$E14,"B")</formula>
    </cfRule>
    <cfRule type="expression" dxfId="613" priority="8">
      <formula>COUNTIFS($A14,"KG",$E14,"A")</formula>
    </cfRule>
  </conditionalFormatting>
  <conditionalFormatting sqref="F166:L173 F13:O26 K27:O59 K61:L165">
    <cfRule type="expression" dxfId="612" priority="1421">
      <formula>COUNTIFS($A13,"K",$E13,"")</formula>
    </cfRule>
  </conditionalFormatting>
  <conditionalFormatting sqref="F166:L173">
    <cfRule type="expression" dxfId="611" priority="1423">
      <formula>COUNTIFS($A166,"KG",$E166,"A")</formula>
    </cfRule>
    <cfRule type="expression" dxfId="610" priority="1422">
      <formula>COUNTIFS($A166,"KG",$E166,"B")</formula>
    </cfRule>
  </conditionalFormatting>
  <conditionalFormatting sqref="F13:O13">
    <cfRule type="expression" dxfId="609" priority="2123">
      <formula>COUNTIFS($A13,"KG",$E13,"A")</formula>
    </cfRule>
    <cfRule type="expression" dxfId="608" priority="2122">
      <formula>COUNTIFS($A13,"KG",$E13,"B")</formula>
    </cfRule>
  </conditionalFormatting>
  <conditionalFormatting sqref="G6">
    <cfRule type="expression" dxfId="607" priority="2170">
      <formula>$G$6=""</formula>
    </cfRule>
  </conditionalFormatting>
  <conditionalFormatting sqref="G76:G129">
    <cfRule type="expression" dxfId="606" priority="1456">
      <formula>$A76=""</formula>
    </cfRule>
  </conditionalFormatting>
  <conditionalFormatting sqref="G60:I60 L60">
    <cfRule type="expression" dxfId="605" priority="31">
      <formula>$E60="A"</formula>
    </cfRule>
  </conditionalFormatting>
  <conditionalFormatting sqref="G60:I60">
    <cfRule type="expression" dxfId="604" priority="30">
      <formula>$E60="B"</formula>
    </cfRule>
  </conditionalFormatting>
  <conditionalFormatting sqref="G75:I75">
    <cfRule type="expression" dxfId="603" priority="684">
      <formula>$A75=""</formula>
    </cfRule>
  </conditionalFormatting>
  <conditionalFormatting sqref="G13:J13 L13:L59 G61:I165 L61:L173 G166:J173">
    <cfRule type="expression" dxfId="602" priority="2259">
      <formula>$E13="A"</formula>
    </cfRule>
  </conditionalFormatting>
  <conditionalFormatting sqref="G13:J13 P13:P25 L13:L59 L61:L161 G61:I165 M73:O75 M156:O161 L162:O167 G166:J173 L172:O173">
    <cfRule type="expression" dxfId="601" priority="2256">
      <formula>$E13="B"</formula>
    </cfRule>
  </conditionalFormatting>
  <conditionalFormatting sqref="G14:J26 G27:I59 J27:J165">
    <cfRule type="expression" dxfId="600" priority="1750">
      <formula>$E14="B"</formula>
    </cfRule>
    <cfRule type="expression" dxfId="599" priority="1751">
      <formula>$E14="A"</formula>
    </cfRule>
  </conditionalFormatting>
  <conditionalFormatting sqref="G14:L26 K27:L59 G27:I59 J27:J165">
    <cfRule type="expression" dxfId="598" priority="1749">
      <formula>$A14="KG"</formula>
    </cfRule>
  </conditionalFormatting>
  <conditionalFormatting sqref="I76:I129">
    <cfRule type="expression" dxfId="597" priority="1455">
      <formula>$A76=""</formula>
    </cfRule>
  </conditionalFormatting>
  <conditionalFormatting sqref="I171:J171">
    <cfRule type="expression" dxfId="596" priority="1420">
      <formula>$E171="B"</formula>
    </cfRule>
  </conditionalFormatting>
  <conditionalFormatting sqref="K13:K59 K61:K173">
    <cfRule type="expression" dxfId="595" priority="2337">
      <formula>$K13="Nein"</formula>
    </cfRule>
    <cfRule type="expression" dxfId="594" priority="2340">
      <formula>$E13="A"</formula>
    </cfRule>
    <cfRule type="expression" dxfId="593" priority="2339">
      <formula>$E13="B"</formula>
    </cfRule>
    <cfRule type="expression" dxfId="592" priority="2338">
      <formula>$K13="Ja"</formula>
    </cfRule>
  </conditionalFormatting>
  <conditionalFormatting sqref="K60">
    <cfRule type="expression" dxfId="591" priority="35">
      <formula>$E60="A"</formula>
    </cfRule>
    <cfRule type="expression" dxfId="590" priority="34">
      <formula>$E60="B"</formula>
    </cfRule>
    <cfRule type="expression" dxfId="589" priority="33">
      <formula>$K60="Ja"</formula>
    </cfRule>
    <cfRule type="expression" dxfId="588" priority="32">
      <formula>$K60="Nein"</formula>
    </cfRule>
  </conditionalFormatting>
  <conditionalFormatting sqref="K13:L167">
    <cfRule type="expression" dxfId="587" priority="9">
      <formula>$A13="KG"</formula>
    </cfRule>
  </conditionalFormatting>
  <conditionalFormatting sqref="K76:L165 B166:L167 B169:D173">
    <cfRule type="expression" dxfId="586" priority="1393">
      <formula>$A76=""</formula>
    </cfRule>
  </conditionalFormatting>
  <conditionalFormatting sqref="K171:L171 K168:O170 K172:O173">
    <cfRule type="expression" dxfId="585" priority="1519">
      <formula>$A168="KG"</formula>
    </cfRule>
  </conditionalFormatting>
  <conditionalFormatting sqref="K60:O60">
    <cfRule type="expression" dxfId="584" priority="16">
      <formula>$A60="KG"</formula>
    </cfRule>
  </conditionalFormatting>
  <conditionalFormatting sqref="L60:O60">
    <cfRule type="expression" dxfId="583" priority="17">
      <formula>$E60="B"</formula>
    </cfRule>
  </conditionalFormatting>
  <conditionalFormatting sqref="L168:O170">
    <cfRule type="expression" dxfId="582" priority="1535">
      <formula>$E168="B"</formula>
    </cfRule>
  </conditionalFormatting>
  <conditionalFormatting sqref="L171:O171">
    <cfRule type="expression" dxfId="581" priority="284">
      <formula>$E171="B"</formula>
    </cfRule>
  </conditionalFormatting>
  <conditionalFormatting sqref="M60 O60">
    <cfRule type="expression" dxfId="580" priority="18">
      <formula>$E60="A"</formula>
    </cfRule>
  </conditionalFormatting>
  <conditionalFormatting sqref="M71 O71 M130:O135 M139:O140 M61:O70">
    <cfRule type="expression" dxfId="579" priority="1790">
      <formula>$A61=""</formula>
    </cfRule>
    <cfRule type="expression" dxfId="578" priority="1792">
      <formula>COUNTIFS($A61,"K",$E61,"")</formula>
    </cfRule>
  </conditionalFormatting>
  <conditionalFormatting sqref="M71">
    <cfRule type="expression" dxfId="577" priority="277">
      <formula>$E71="A"</formula>
    </cfRule>
  </conditionalFormatting>
  <conditionalFormatting sqref="M78">
    <cfRule type="expression" dxfId="576" priority="263">
      <formula>COUNTIFS($A78,"K",$E78,"")</formula>
    </cfRule>
    <cfRule type="expression" dxfId="575" priority="262">
      <formula>$A78="KG"</formula>
    </cfRule>
    <cfRule type="expression" dxfId="574" priority="261">
      <formula>$A78=""</formula>
    </cfRule>
    <cfRule type="expression" dxfId="573" priority="260">
      <formula>$E78="A"</formula>
    </cfRule>
    <cfRule type="expression" dxfId="572" priority="267">
      <formula>$E78="B"</formula>
    </cfRule>
    <cfRule type="expression" dxfId="571" priority="265">
      <formula>COUNTIFS($A78,"KG",$E78,"A")</formula>
    </cfRule>
    <cfRule type="expression" dxfId="570" priority="264">
      <formula>COUNTIFS($A78,"KG",$E78,"B")</formula>
    </cfRule>
    <cfRule type="expression" dxfId="569" priority="266">
      <formula>$A78="KG"</formula>
    </cfRule>
  </conditionalFormatting>
  <conditionalFormatting sqref="M84">
    <cfRule type="expression" dxfId="568" priority="1573">
      <formula>COUNTIFS($A83,"KG",$E83,"B")</formula>
    </cfRule>
    <cfRule type="expression" dxfId="567" priority="1572">
      <formula>COUNTIFS($A83,"K",$E83,"")</formula>
    </cfRule>
    <cfRule type="expression" dxfId="566" priority="1571">
      <formula>$A83="KG"</formula>
    </cfRule>
    <cfRule type="expression" dxfId="565" priority="1570">
      <formula>$A83=""</formula>
    </cfRule>
    <cfRule type="expression" dxfId="564" priority="2342">
      <formula>$E83="A"</formula>
    </cfRule>
    <cfRule type="expression" dxfId="563" priority="1576">
      <formula>$E83="B"</formula>
    </cfRule>
    <cfRule type="expression" dxfId="562" priority="1575">
      <formula>$A83="KG"</formula>
    </cfRule>
    <cfRule type="expression" dxfId="561" priority="1574">
      <formula>COUNTIFS($A83,"KG",$E83,"A")</formula>
    </cfRule>
  </conditionalFormatting>
  <conditionalFormatting sqref="M90:M91">
    <cfRule type="expression" dxfId="560" priority="256">
      <formula>COUNTIFS($A90,"KG",$E90,"B")</formula>
    </cfRule>
    <cfRule type="expression" dxfId="559" priority="257">
      <formula>COUNTIFS($A90,"KG",$E90,"A")</formula>
    </cfRule>
    <cfRule type="expression" dxfId="558" priority="258">
      <formula>$A90="KG"</formula>
    </cfRule>
    <cfRule type="expression" dxfId="557" priority="259">
      <formula>$E90="B"</formula>
    </cfRule>
    <cfRule type="expression" dxfId="556" priority="252">
      <formula>$E90="A"</formula>
    </cfRule>
    <cfRule type="expression" dxfId="555" priority="253">
      <formula>$A90=""</formula>
    </cfRule>
    <cfRule type="expression" dxfId="554" priority="254">
      <formula>$A90="KG"</formula>
    </cfRule>
    <cfRule type="expression" dxfId="553" priority="255">
      <formula>COUNTIFS($A90,"K",$E90,"")</formula>
    </cfRule>
  </conditionalFormatting>
  <conditionalFormatting sqref="M100">
    <cfRule type="expression" dxfId="552" priority="251">
      <formula>$E100="A"</formula>
    </cfRule>
  </conditionalFormatting>
  <conditionalFormatting sqref="M101:M102">
    <cfRule type="expression" dxfId="551" priority="229">
      <formula>$E101="A"</formula>
    </cfRule>
  </conditionalFormatting>
  <conditionalFormatting sqref="M116">
    <cfRule type="expression" dxfId="550" priority="154">
      <formula>COUNTIFS($A116,"KG",$E116,"B")</formula>
    </cfRule>
    <cfRule type="expression" dxfId="549" priority="155">
      <formula>COUNTIFS($A116,"KG",$E116,"A")</formula>
    </cfRule>
    <cfRule type="expression" dxfId="548" priority="150">
      <formula>$E116="A"</formula>
    </cfRule>
    <cfRule type="expression" dxfId="547" priority="156">
      <formula>$A116="KG"</formula>
    </cfRule>
    <cfRule type="expression" dxfId="546" priority="151">
      <formula>$A116=""</formula>
    </cfRule>
    <cfRule type="expression" dxfId="545" priority="152">
      <formula>$A116="KG"</formula>
    </cfRule>
    <cfRule type="expression" dxfId="544" priority="153">
      <formula>COUNTIFS($A116,"K",$E116,"")</formula>
    </cfRule>
    <cfRule type="expression" dxfId="543" priority="157">
      <formula>$E116="B"</formula>
    </cfRule>
  </conditionalFormatting>
  <conditionalFormatting sqref="M117">
    <cfRule type="expression" dxfId="542" priority="608">
      <formula>$A116=""</formula>
    </cfRule>
    <cfRule type="expression" dxfId="541" priority="609">
      <formula>$A116="KG"</formula>
    </cfRule>
    <cfRule type="expression" dxfId="540" priority="615">
      <formula>$E116="A"</formula>
    </cfRule>
    <cfRule type="expression" dxfId="539" priority="610">
      <formula>COUNTIFS($A116,"K",$E116,"")</formula>
    </cfRule>
    <cfRule type="expression" dxfId="538" priority="611">
      <formula>COUNTIFS($A116,"KG",$E116,"B")</formula>
    </cfRule>
    <cfRule type="expression" dxfId="537" priority="612">
      <formula>COUNTIFS($A116,"KG",$E116,"A")</formula>
    </cfRule>
    <cfRule type="expression" dxfId="536" priority="614">
      <formula>$E116="B"</formula>
    </cfRule>
    <cfRule type="expression" dxfId="535" priority="613">
      <formula>$A116="KG"</formula>
    </cfRule>
  </conditionalFormatting>
  <conditionalFormatting sqref="M128:M129">
    <cfRule type="expression" dxfId="534" priority="141">
      <formula>$E128="B"</formula>
    </cfRule>
    <cfRule type="expression" dxfId="533" priority="136">
      <formula>$A128="KG"</formula>
    </cfRule>
    <cfRule type="expression" dxfId="532" priority="137">
      <formula>COUNTIFS($A128,"K",$E128,"")</formula>
    </cfRule>
    <cfRule type="expression" dxfId="531" priority="138">
      <formula>COUNTIFS($A128,"KG",$E128,"B")</formula>
    </cfRule>
    <cfRule type="expression" dxfId="530" priority="139">
      <formula>COUNTIFS($A128,"KG",$E128,"A")</formula>
    </cfRule>
    <cfRule type="expression" dxfId="529" priority="135">
      <formula>$A128=""</formula>
    </cfRule>
    <cfRule type="expression" dxfId="528" priority="140">
      <formula>$A128="KG"</formula>
    </cfRule>
  </conditionalFormatting>
  <conditionalFormatting sqref="M128:M138">
    <cfRule type="expression" dxfId="527" priority="111">
      <formula>$E128="A"</formula>
    </cfRule>
  </conditionalFormatting>
  <conditionalFormatting sqref="M144:M146">
    <cfRule type="expression" dxfId="526" priority="100">
      <formula>$E144="A"</formula>
    </cfRule>
  </conditionalFormatting>
  <conditionalFormatting sqref="M147">
    <cfRule type="expression" dxfId="525" priority="48">
      <formula>$A147="KG"</formula>
    </cfRule>
    <cfRule type="expression" dxfId="524" priority="49">
      <formula>$E147="B"</formula>
    </cfRule>
    <cfRule type="expression" dxfId="523" priority="47">
      <formula>COUNTIFS($A147,"KG",$E147,"A")</formula>
    </cfRule>
    <cfRule type="expression" dxfId="522" priority="46">
      <formula>COUNTIFS($A147,"KG",$E147,"B")</formula>
    </cfRule>
    <cfRule type="expression" dxfId="521" priority="45">
      <formula>COUNTIFS($A147,"K",$E147,"")</formula>
    </cfRule>
    <cfRule type="expression" dxfId="520" priority="44">
      <formula>$A147="KG"</formula>
    </cfRule>
    <cfRule type="expression" dxfId="519" priority="43">
      <formula>$A147=""</formula>
    </cfRule>
  </conditionalFormatting>
  <conditionalFormatting sqref="M147:M151">
    <cfRule type="expression" dxfId="518" priority="42">
      <formula>$E147="A"</formula>
    </cfRule>
  </conditionalFormatting>
  <conditionalFormatting sqref="M150:M151">
    <cfRule type="expression" dxfId="517" priority="57">
      <formula>$E150="B"</formula>
    </cfRule>
    <cfRule type="expression" dxfId="516" priority="56">
      <formula>$A150="KG"</formula>
    </cfRule>
    <cfRule type="expression" dxfId="515" priority="53">
      <formula>COUNTIFS($A150,"K",$E150,"")</formula>
    </cfRule>
    <cfRule type="expression" dxfId="514" priority="52">
      <formula>$A150="KG"</formula>
    </cfRule>
    <cfRule type="expression" dxfId="513" priority="54">
      <formula>COUNTIFS($A150,"KG",$E150,"B")</formula>
    </cfRule>
    <cfRule type="expression" dxfId="512" priority="51">
      <formula>$A150=""</formula>
    </cfRule>
    <cfRule type="expression" dxfId="511" priority="55">
      <formula>COUNTIFS($A150,"KG",$E150,"A")</formula>
    </cfRule>
  </conditionalFormatting>
  <conditionalFormatting sqref="M154:M155">
    <cfRule type="expression" dxfId="510" priority="1447">
      <formula>$A153=""</formula>
    </cfRule>
    <cfRule type="expression" dxfId="509" priority="1448">
      <formula>$A153="KG"</formula>
    </cfRule>
    <cfRule type="expression" dxfId="508" priority="1449">
      <formula>COUNTIFS($A153,"K",$E153,"")</formula>
    </cfRule>
    <cfRule type="expression" dxfId="507" priority="1450">
      <formula>COUNTIFS($A153,"KG",$E153,"B")</formula>
    </cfRule>
    <cfRule type="expression" dxfId="506" priority="1451">
      <formula>COUNTIFS($A153,"KG",$E153,"A")</formula>
    </cfRule>
    <cfRule type="expression" dxfId="505" priority="1452">
      <formula>$A153="KG"</formula>
    </cfRule>
    <cfRule type="expression" dxfId="504" priority="1454">
      <formula>$E153="A"</formula>
    </cfRule>
    <cfRule type="expression" dxfId="503" priority="1453">
      <formula>$E153="B"</formula>
    </cfRule>
  </conditionalFormatting>
  <conditionalFormatting sqref="M13:O13">
    <cfRule type="expression" dxfId="502" priority="2127">
      <formula>$E13="B"</formula>
    </cfRule>
    <cfRule type="expression" dxfId="501" priority="2124">
      <formula>$A13="KG"</formula>
    </cfRule>
  </conditionalFormatting>
  <conditionalFormatting sqref="M13:O26">
    <cfRule type="expression" dxfId="500" priority="2086">
      <formula>$A13="KG"</formula>
    </cfRule>
  </conditionalFormatting>
  <conditionalFormatting sqref="M14:O26">
    <cfRule type="expression" dxfId="499" priority="2091">
      <formula>$E14="B"</formula>
    </cfRule>
    <cfRule type="expression" dxfId="498" priority="2090">
      <formula>$A14="KG"</formula>
    </cfRule>
    <cfRule type="expression" dxfId="497" priority="2089">
      <formula>COUNTIFS($A14,"KG",$E14,"A")</formula>
    </cfRule>
    <cfRule type="expression" dxfId="496" priority="2088">
      <formula>COUNTIFS($A14,"KG",$E14,"B")</formula>
    </cfRule>
  </conditionalFormatting>
  <conditionalFormatting sqref="M26:O26 M71 O71 M130:O135 M139:O140">
    <cfRule type="expression" dxfId="495" priority="973">
      <formula>$E26="B"</formula>
    </cfRule>
  </conditionalFormatting>
  <conditionalFormatting sqref="M26:O26 M71 O71 M139:O140 M130:O135">
    <cfRule type="expression" dxfId="494" priority="972">
      <formula>$A26="KG"</formula>
    </cfRule>
  </conditionalFormatting>
  <conditionalFormatting sqref="M26:O26 O71 M71">
    <cfRule type="expression" dxfId="493" priority="970">
      <formula>COUNTIFS($A26,"KG",$E26,"B")</formula>
    </cfRule>
    <cfRule type="expression" dxfId="492" priority="971">
      <formula>COUNTIFS($A26,"KG",$E26,"A")</formula>
    </cfRule>
    <cfRule type="expression" dxfId="491" priority="969">
      <formula>$A26="KG"</formula>
    </cfRule>
  </conditionalFormatting>
  <conditionalFormatting sqref="M26:O27">
    <cfRule type="expression" dxfId="490" priority="957">
      <formula>COUNTIFS($A26,"KG",$E26,"B")</formula>
    </cfRule>
    <cfRule type="expression" dxfId="489" priority="958">
      <formula>COUNTIFS($A26,"KG",$E26,"A")</formula>
    </cfRule>
    <cfRule type="expression" dxfId="488" priority="956">
      <formula>$A26="KG"</formula>
    </cfRule>
    <cfRule type="expression" dxfId="487" priority="959">
      <formula>$A26="KG"</formula>
    </cfRule>
    <cfRule type="expression" dxfId="486" priority="960">
      <formula>$E26="B"</formula>
    </cfRule>
  </conditionalFormatting>
  <conditionalFormatting sqref="M27:O29">
    <cfRule type="expression" dxfId="485" priority="1860">
      <formula>$A27="KG"</formula>
    </cfRule>
    <cfRule type="expression" dxfId="484" priority="1861">
      <formula>$E27="B"</formula>
    </cfRule>
    <cfRule type="expression" dxfId="483" priority="1859">
      <formula>COUNTIFS($A27,"KG",$E27,"A")</formula>
    </cfRule>
    <cfRule type="expression" dxfId="482" priority="1858">
      <formula>COUNTIFS($A27,"KG",$E27,"B")</formula>
    </cfRule>
    <cfRule type="expression" dxfId="481" priority="1856">
      <formula>$A27="KG"</formula>
    </cfRule>
  </conditionalFormatting>
  <conditionalFormatting sqref="M30:O30">
    <cfRule type="expression" dxfId="480" priority="942">
      <formula>$A30="KG"</formula>
    </cfRule>
    <cfRule type="expression" dxfId="479" priority="953">
      <formula>$E30="B"</formula>
    </cfRule>
    <cfRule type="expression" dxfId="478" priority="949">
      <formula>$A30="KG"</formula>
    </cfRule>
    <cfRule type="expression" dxfId="477" priority="950">
      <formula>COUNTIFS($A30,"KG",$E30,"B")</formula>
    </cfRule>
    <cfRule type="expression" dxfId="476" priority="951">
      <formula>COUNTIFS($A30,"KG",$E30,"A")</formula>
    </cfRule>
    <cfRule type="expression" dxfId="475" priority="952">
      <formula>$A30="KG"</formula>
    </cfRule>
    <cfRule type="expression" dxfId="474" priority="943">
      <formula>COUNTIFS($A30,"KG",$E30,"B")</formula>
    </cfRule>
    <cfRule type="expression" dxfId="473" priority="946">
      <formula>$E30="B"</formula>
    </cfRule>
    <cfRule type="expression" dxfId="472" priority="945">
      <formula>$A30="KG"</formula>
    </cfRule>
    <cfRule type="expression" dxfId="471" priority="944">
      <formula>COUNTIFS($A30,"KG",$E30,"A")</formula>
    </cfRule>
  </conditionalFormatting>
  <conditionalFormatting sqref="M30:O31 M34:O34 M37:O38 M46:O59 M61:O66">
    <cfRule type="expression" dxfId="470" priority="1849">
      <formula>$E30="B"</formula>
    </cfRule>
    <cfRule type="expression" dxfId="469" priority="1848">
      <formula>$A30="KG"</formula>
    </cfRule>
  </conditionalFormatting>
  <conditionalFormatting sqref="M32:O32">
    <cfRule type="expression" dxfId="468" priority="834">
      <formula>COUNTIFS($A32,"KG",$E32,"A")</formula>
    </cfRule>
    <cfRule type="expression" dxfId="467" priority="833">
      <formula>COUNTIFS($A32,"KG",$E32,"B")</formula>
    </cfRule>
    <cfRule type="expression" dxfId="466" priority="845">
      <formula>$A32="KG"</formula>
    </cfRule>
    <cfRule type="expression" dxfId="465" priority="842">
      <formula>$A32="KG"</formula>
    </cfRule>
    <cfRule type="expression" dxfId="464" priority="841">
      <formula>COUNTIFS($A32,"KG",$E32,"A")</formula>
    </cfRule>
    <cfRule type="expression" dxfId="463" priority="840">
      <formula>COUNTIFS($A32,"KG",$E32,"B")</formula>
    </cfRule>
    <cfRule type="expression" dxfId="462" priority="847">
      <formula>COUNTIFS($A32,"KG",$E32,"A")</formula>
    </cfRule>
    <cfRule type="expression" dxfId="461" priority="848">
      <formula>$A32="KG"</formula>
    </cfRule>
    <cfRule type="expression" dxfId="460" priority="832">
      <formula>$A32="KG"</formula>
    </cfRule>
    <cfRule type="expression" dxfId="459" priority="839">
      <formula>$A32="KG"</formula>
    </cfRule>
    <cfRule type="expression" dxfId="458" priority="843">
      <formula>$E32="B"</formula>
    </cfRule>
    <cfRule type="expression" dxfId="457" priority="846">
      <formula>COUNTIFS($A32,"KG",$E32,"B")</formula>
    </cfRule>
    <cfRule type="expression" dxfId="456" priority="835">
      <formula>$A32="KG"</formula>
    </cfRule>
    <cfRule type="expression" dxfId="455" priority="849">
      <formula>$E32="B"</formula>
    </cfRule>
    <cfRule type="expression" dxfId="454" priority="836">
      <formula>$E32="B"</formula>
    </cfRule>
  </conditionalFormatting>
  <conditionalFormatting sqref="M32:O33">
    <cfRule type="expression" dxfId="453" priority="936">
      <formula>COUNTIFS($A32,"KG",$E32,"B")</formula>
    </cfRule>
    <cfRule type="expression" dxfId="452" priority="935">
      <formula>$A32="KG"</formula>
    </cfRule>
    <cfRule type="expression" dxfId="451" priority="939">
      <formula>$E32="B"</formula>
    </cfRule>
    <cfRule type="expression" dxfId="450" priority="938">
      <formula>$A32="KG"</formula>
    </cfRule>
    <cfRule type="expression" dxfId="449" priority="937">
      <formula>COUNTIFS($A32,"KG",$E32,"A")</formula>
    </cfRule>
  </conditionalFormatting>
  <conditionalFormatting sqref="M34:O34">
    <cfRule type="expression" dxfId="448" priority="932">
      <formula>$E34="B"</formula>
    </cfRule>
    <cfRule type="expression" dxfId="447" priority="931">
      <formula>$A34="KG"</formula>
    </cfRule>
    <cfRule type="expression" dxfId="446" priority="930">
      <formula>COUNTIFS($A34,"KG",$E34,"A")</formula>
    </cfRule>
    <cfRule type="expression" dxfId="445" priority="929">
      <formula>COUNTIFS($A34,"KG",$E34,"B")</formula>
    </cfRule>
    <cfRule type="expression" dxfId="444" priority="928">
      <formula>$A34="KG"</formula>
    </cfRule>
  </conditionalFormatting>
  <conditionalFormatting sqref="M34:O37">
    <cfRule type="expression" dxfId="443" priority="895">
      <formula>COUNTIFS($A34,"KG",$E34,"A")</formula>
    </cfRule>
    <cfRule type="expression" dxfId="442" priority="896">
      <formula>$A34="KG"</formula>
    </cfRule>
    <cfRule type="expression" dxfId="441" priority="893">
      <formula>$A34="KG"</formula>
    </cfRule>
    <cfRule type="expression" dxfId="440" priority="894">
      <formula>COUNTIFS($A34,"KG",$E34,"B")</formula>
    </cfRule>
    <cfRule type="expression" dxfId="439" priority="897">
      <formula>$E34="B"</formula>
    </cfRule>
  </conditionalFormatting>
  <conditionalFormatting sqref="M37:O37">
    <cfRule type="expression" dxfId="438" priority="882">
      <formula>$A37="KG"</formula>
    </cfRule>
    <cfRule type="expression" dxfId="437" priority="880">
      <formula>COUNTIFS($A37,"KG",$E37,"B")</formula>
    </cfRule>
    <cfRule type="expression" dxfId="436" priority="890">
      <formula>$E37="B"</formula>
    </cfRule>
    <cfRule type="expression" dxfId="435" priority="883">
      <formula>$E37="B"</formula>
    </cfRule>
    <cfRule type="expression" dxfId="434" priority="886">
      <formula>$A37="KG"</formula>
    </cfRule>
    <cfRule type="expression" dxfId="433" priority="887">
      <formula>COUNTIFS($A37,"KG",$E37,"B")</formula>
    </cfRule>
    <cfRule type="expression" dxfId="432" priority="888">
      <formula>COUNTIFS($A37,"KG",$E37,"A")</formula>
    </cfRule>
    <cfRule type="expression" dxfId="431" priority="889">
      <formula>$A37="KG"</formula>
    </cfRule>
    <cfRule type="expression" dxfId="430" priority="881">
      <formula>COUNTIFS($A37,"KG",$E37,"A")</formula>
    </cfRule>
    <cfRule type="expression" dxfId="429" priority="879">
      <formula>$A37="KG"</formula>
    </cfRule>
  </conditionalFormatting>
  <conditionalFormatting sqref="M38:O38">
    <cfRule type="expression" dxfId="428" priority="825">
      <formula>COUNTIFS($A38,"KG",$E38,"A")</formula>
    </cfRule>
    <cfRule type="expression" dxfId="427" priority="817">
      <formula>COUNTIFS($A38,"KG",$E38,"B")</formula>
    </cfRule>
    <cfRule type="expression" dxfId="426" priority="818">
      <formula>COUNTIFS($A38,"KG",$E38,"A")</formula>
    </cfRule>
    <cfRule type="expression" dxfId="425" priority="819">
      <formula>$A38="KG"</formula>
    </cfRule>
    <cfRule type="expression" dxfId="424" priority="820">
      <formula>$E38="B"</formula>
    </cfRule>
    <cfRule type="expression" dxfId="423" priority="823">
      <formula>$A38="KG"</formula>
    </cfRule>
    <cfRule type="expression" dxfId="422" priority="824">
      <formula>COUNTIFS($A38,"KG",$E38,"B")</formula>
    </cfRule>
    <cfRule type="expression" dxfId="421" priority="826">
      <formula>$A38="KG"</formula>
    </cfRule>
    <cfRule type="expression" dxfId="420" priority="827">
      <formula>$E38="B"</formula>
    </cfRule>
    <cfRule type="expression" dxfId="419" priority="816">
      <formula>$A38="KG"</formula>
    </cfRule>
  </conditionalFormatting>
  <conditionalFormatting sqref="M39:O39">
    <cfRule type="expression" dxfId="418" priority="3">
      <formula>COUNTIFS($A39,"KG",$E39,"A")</formula>
    </cfRule>
    <cfRule type="expression" dxfId="417" priority="2">
      <formula>COUNTIFS($A39,"KG",$E39,"B")</formula>
    </cfRule>
    <cfRule type="expression" dxfId="416" priority="5">
      <formula>$E39="B"</formula>
    </cfRule>
    <cfRule type="expression" dxfId="415" priority="4">
      <formula>$A39="KG"</formula>
    </cfRule>
    <cfRule type="expression" dxfId="414" priority="1">
      <formula>$A39="KG"</formula>
    </cfRule>
  </conditionalFormatting>
  <conditionalFormatting sqref="M40:O41 N42:N43 M44:O45">
    <cfRule type="expression" dxfId="413" priority="916">
      <formula>COUNTIFS($A40,"KG",$E40,"A")</formula>
    </cfRule>
    <cfRule type="expression" dxfId="412" priority="917">
      <formula>$A40="KG"</formula>
    </cfRule>
    <cfRule type="expression" dxfId="411" priority="918">
      <formula>$E40="B"</formula>
    </cfRule>
    <cfRule type="expression" dxfId="410" priority="914">
      <formula>$A40="KG"</formula>
    </cfRule>
    <cfRule type="expression" dxfId="409" priority="915">
      <formula>COUNTIFS($A40,"KG",$E40,"B")</formula>
    </cfRule>
  </conditionalFormatting>
  <conditionalFormatting sqref="M41:O41">
    <cfRule type="expression" dxfId="408" priority="791">
      <formula>$A41="KG"</formula>
    </cfRule>
    <cfRule type="expression" dxfId="407" priority="800">
      <formula>COUNTIFS($A41,"KG",$E41,"A")</formula>
    </cfRule>
    <cfRule type="expression" dxfId="406" priority="798">
      <formula>$A41="KG"</formula>
    </cfRule>
    <cfRule type="expression" dxfId="405" priority="795">
      <formula>$E41="B"</formula>
    </cfRule>
    <cfRule type="expression" dxfId="404" priority="794">
      <formula>$A41="KG"</formula>
    </cfRule>
    <cfRule type="expression" dxfId="403" priority="793">
      <formula>COUNTIFS($A41,"KG",$E41,"A")</formula>
    </cfRule>
    <cfRule type="expression" dxfId="402" priority="792">
      <formula>COUNTIFS($A41,"KG",$E41,"B")</formula>
    </cfRule>
    <cfRule type="expression" dxfId="401" priority="799">
      <formula>COUNTIFS($A41,"KG",$E41,"B")</formula>
    </cfRule>
    <cfRule type="expression" dxfId="400" priority="802">
      <formula>$E41="B"</formula>
    </cfRule>
    <cfRule type="expression" dxfId="399" priority="801">
      <formula>$A41="KG"</formula>
    </cfRule>
  </conditionalFormatting>
  <conditionalFormatting sqref="M41:O42">
    <cfRule type="expression" dxfId="398" priority="813">
      <formula>$E41="B"</formula>
    </cfRule>
    <cfRule type="expression" dxfId="397" priority="812">
      <formula>$A41="KG"</formula>
    </cfRule>
    <cfRule type="expression" dxfId="396" priority="811">
      <formula>COUNTIFS($A41,"KG",$E41,"A")</formula>
    </cfRule>
    <cfRule type="expression" dxfId="395" priority="810">
      <formula>COUNTIFS($A41,"KG",$E41,"B")</formula>
    </cfRule>
    <cfRule type="expression" dxfId="394" priority="809">
      <formula>$A41="KG"</formula>
    </cfRule>
  </conditionalFormatting>
  <conditionalFormatting sqref="M42:O42 N43">
    <cfRule type="expression" dxfId="393" priority="861">
      <formula>$A42="KG"</formula>
    </cfRule>
    <cfRule type="expression" dxfId="392" priority="862">
      <formula>COUNTIFS($A42,"KG",$E42,"B")</formula>
    </cfRule>
    <cfRule type="expression" dxfId="391" priority="863">
      <formula>COUNTIFS($A42,"KG",$E42,"A")</formula>
    </cfRule>
    <cfRule type="expression" dxfId="390" priority="864">
      <formula>$A42="KG"</formula>
    </cfRule>
    <cfRule type="expression" dxfId="389" priority="865">
      <formula>$E42="B"</formula>
    </cfRule>
  </conditionalFormatting>
  <conditionalFormatting sqref="M42:O43">
    <cfRule type="expression" dxfId="388" priority="876">
      <formula>$E42="B"</formula>
    </cfRule>
    <cfRule type="expression" dxfId="387" priority="875">
      <formula>$A42="KG"</formula>
    </cfRule>
    <cfRule type="expression" dxfId="386" priority="874">
      <formula>COUNTIFS($A42,"KG",$E42,"A")</formula>
    </cfRule>
    <cfRule type="expression" dxfId="385" priority="873">
      <formula>COUNTIFS($A42,"KG",$E42,"B")</formula>
    </cfRule>
    <cfRule type="expression" dxfId="384" priority="872">
      <formula>$A42="KG"</formula>
    </cfRule>
  </conditionalFormatting>
  <conditionalFormatting sqref="M45:O45">
    <cfRule type="expression" dxfId="383" priority="775">
      <formula>COUNTIFS($A45,"KG",$E45,"A")</formula>
    </cfRule>
    <cfRule type="expression" dxfId="382" priority="776">
      <formula>$A45="KG"</formula>
    </cfRule>
    <cfRule type="expression" dxfId="381" priority="777">
      <formula>$E45="B"</formula>
    </cfRule>
    <cfRule type="expression" dxfId="380" priority="766">
      <formula>$A45="KG"</formula>
    </cfRule>
    <cfRule type="expression" dxfId="379" priority="767">
      <formula>COUNTIFS($A45,"KG",$E45,"B")</formula>
    </cfRule>
    <cfRule type="expression" dxfId="378" priority="768">
      <formula>COUNTIFS($A45,"KG",$E45,"A")</formula>
    </cfRule>
    <cfRule type="expression" dxfId="377" priority="769">
      <formula>$A45="KG"</formula>
    </cfRule>
    <cfRule type="expression" dxfId="376" priority="770">
      <formula>$E45="B"</formula>
    </cfRule>
    <cfRule type="expression" dxfId="375" priority="773">
      <formula>$A45="KG"</formula>
    </cfRule>
    <cfRule type="expression" dxfId="374" priority="774">
      <formula>COUNTIFS($A45,"KG",$E45,"B")</formula>
    </cfRule>
  </conditionalFormatting>
  <conditionalFormatting sqref="M45:O46">
    <cfRule type="expression" dxfId="373" priority="784">
      <formula>$A45="KG"</formula>
    </cfRule>
    <cfRule type="expression" dxfId="372" priority="785">
      <formula>COUNTIFS($A45,"KG",$E45,"B")</formula>
    </cfRule>
    <cfRule type="expression" dxfId="371" priority="786">
      <formula>COUNTIFS($A45,"KG",$E45,"A")</formula>
    </cfRule>
    <cfRule type="expression" dxfId="370" priority="787">
      <formula>$A45="KG"</formula>
    </cfRule>
    <cfRule type="expression" dxfId="369" priority="788">
      <formula>$E45="B"</formula>
    </cfRule>
  </conditionalFormatting>
  <conditionalFormatting sqref="M46:O46">
    <cfRule type="expression" dxfId="368" priority="908">
      <formula>COUNTIFS($A46,"KG",$E46,"B")</formula>
    </cfRule>
    <cfRule type="expression" dxfId="367" priority="909">
      <formula>COUNTIFS($A46,"KG",$E46,"A")</formula>
    </cfRule>
    <cfRule type="expression" dxfId="366" priority="910">
      <formula>$A46="KG"</formula>
    </cfRule>
    <cfRule type="expression" dxfId="365" priority="911">
      <formula>$E46="B"</formula>
    </cfRule>
    <cfRule type="expression" dxfId="364" priority="907">
      <formula>$A46="KG"</formula>
    </cfRule>
  </conditionalFormatting>
  <conditionalFormatting sqref="M46:O47">
    <cfRule type="expression" dxfId="363" priority="754">
      <formula>$A46="KG"</formula>
    </cfRule>
    <cfRule type="expression" dxfId="362" priority="755">
      <formula>COUNTIFS($A46,"KG",$E46,"B")</formula>
    </cfRule>
    <cfRule type="expression" dxfId="361" priority="756">
      <formula>COUNTIFS($A46,"KG",$E46,"A")</formula>
    </cfRule>
    <cfRule type="expression" dxfId="360" priority="757">
      <formula>$A46="KG"</formula>
    </cfRule>
    <cfRule type="expression" dxfId="359" priority="758">
      <formula>$E46="B"</formula>
    </cfRule>
  </conditionalFormatting>
  <conditionalFormatting sqref="M46:O59 M30:O31 M34:O34 M37:O38 M61:O66">
    <cfRule type="expression" dxfId="358" priority="1847">
      <formula>COUNTIFS($A30,"KG",$E30,"A")</formula>
    </cfRule>
    <cfRule type="expression" dxfId="357" priority="1846">
      <formula>COUNTIFS($A30,"KG",$E30,"B")</formula>
    </cfRule>
    <cfRule type="expression" dxfId="356" priority="1844">
      <formula>$A30="KG"</formula>
    </cfRule>
  </conditionalFormatting>
  <conditionalFormatting sqref="M47:O47">
    <cfRule type="expression" dxfId="355" priority="747">
      <formula>$A47="KG"</formula>
    </cfRule>
    <cfRule type="expression" dxfId="354" priority="753">
      <formula>$E47="B"</formula>
    </cfRule>
    <cfRule type="expression" dxfId="353" priority="735">
      <formula>COUNTIFS($A47,"KG",$E47,"A")</formula>
    </cfRule>
    <cfRule type="expression" dxfId="352" priority="734">
      <formula>COUNTIFS($A47,"KG",$E47,"B")</formula>
    </cfRule>
    <cfRule type="expression" dxfId="351" priority="744">
      <formula>$A47="KG"</formula>
    </cfRule>
    <cfRule type="expression" dxfId="350" priority="737">
      <formula>$E47="B"</formula>
    </cfRule>
    <cfRule type="expression" dxfId="349" priority="745">
      <formula>COUNTIFS($A47,"KG",$E47,"B")</formula>
    </cfRule>
    <cfRule type="expression" dxfId="348" priority="746">
      <formula>COUNTIFS($A47,"KG",$E47,"A")</formula>
    </cfRule>
    <cfRule type="expression" dxfId="347" priority="733">
      <formula>$A47="KG"</formula>
    </cfRule>
    <cfRule type="expression" dxfId="346" priority="748">
      <formula>$E47="B"</formula>
    </cfRule>
    <cfRule type="expression" dxfId="345" priority="749">
      <formula>$A47="KG"</formula>
    </cfRule>
    <cfRule type="expression" dxfId="344" priority="750">
      <formula>COUNTIFS($A47,"KG",$E47,"B")</formula>
    </cfRule>
    <cfRule type="expression" dxfId="343" priority="736">
      <formula>$A47="KG"</formula>
    </cfRule>
    <cfRule type="expression" dxfId="342" priority="751">
      <formula>COUNTIFS($A47,"KG",$E47,"A")</formula>
    </cfRule>
    <cfRule type="expression" dxfId="341" priority="752">
      <formula>$A47="KG"</formula>
    </cfRule>
  </conditionalFormatting>
  <conditionalFormatting sqref="M47:O48">
    <cfRule type="expression" dxfId="340" priority="721">
      <formula>$A47="KG"</formula>
    </cfRule>
    <cfRule type="expression" dxfId="339" priority="719">
      <formula>COUNTIFS($A47,"KG",$E47,"B")</formula>
    </cfRule>
    <cfRule type="expression" dxfId="338" priority="720">
      <formula>COUNTIFS($A47,"KG",$E47,"A")</formula>
    </cfRule>
    <cfRule type="expression" dxfId="337" priority="718">
      <formula>$A47="KG"</formula>
    </cfRule>
    <cfRule type="expression" dxfId="336" priority="722">
      <formula>$E47="B"</formula>
    </cfRule>
  </conditionalFormatting>
  <conditionalFormatting sqref="M48:O48">
    <cfRule type="expression" dxfId="335" priority="712">
      <formula>COUNTIFS($A48,"KG",$E48,"B")</formula>
    </cfRule>
    <cfRule type="expression" dxfId="334" priority="711">
      <formula>$A48="KG"</formula>
    </cfRule>
    <cfRule type="expression" dxfId="333" priority="713">
      <formula>COUNTIFS($A48,"KG",$E48,"A")</formula>
    </cfRule>
    <cfRule type="expression" dxfId="332" priority="715">
      <formula>$E48="B"</formula>
    </cfRule>
    <cfRule type="expression" dxfId="331" priority="708">
      <formula>$E48="B"</formula>
    </cfRule>
    <cfRule type="expression" dxfId="330" priority="707">
      <formula>$A48="KG"</formula>
    </cfRule>
    <cfRule type="expression" dxfId="329" priority="714">
      <formula>$A48="KG"</formula>
    </cfRule>
    <cfRule type="expression" dxfId="328" priority="706">
      <formula>COUNTIFS($A48,"KG",$E48,"A")</formula>
    </cfRule>
    <cfRule type="expression" dxfId="327" priority="705">
      <formula>COUNTIFS($A48,"KG",$E48,"B")</formula>
    </cfRule>
    <cfRule type="expression" dxfId="326" priority="704">
      <formula>$A48="KG"</formula>
    </cfRule>
  </conditionalFormatting>
  <conditionalFormatting sqref="M60:O60">
    <cfRule type="expression" dxfId="325" priority="14">
      <formula>COUNTIFS($A60,"KG",$E60,"B")</formula>
    </cfRule>
    <cfRule type="expression" dxfId="324" priority="15">
      <formula>COUNTIFS($A60,"KG",$E60,"A")</formula>
    </cfRule>
    <cfRule type="expression" dxfId="323" priority="11">
      <formula>$A60=""</formula>
    </cfRule>
    <cfRule type="expression" dxfId="322" priority="13">
      <formula>$A60="KG"</formula>
    </cfRule>
  </conditionalFormatting>
  <conditionalFormatting sqref="M66:O66">
    <cfRule type="expression" dxfId="321" priority="703">
      <formula>$E66="B"</formula>
    </cfRule>
    <cfRule type="expression" dxfId="320" priority="699">
      <formula>$A66="KG"</formula>
    </cfRule>
    <cfRule type="expression" dxfId="319" priority="702">
      <formula>$A66="KG"</formula>
    </cfRule>
    <cfRule type="expression" dxfId="318" priority="700">
      <formula>COUNTIFS($A66,"KG",$E66,"B")</formula>
    </cfRule>
    <cfRule type="expression" dxfId="317" priority="701">
      <formula>COUNTIFS($A66,"KG",$E66,"A")</formula>
    </cfRule>
  </conditionalFormatting>
  <conditionalFormatting sqref="M66:O70">
    <cfRule type="expression" dxfId="316" priority="1791">
      <formula>$A66="KG"</formula>
    </cfRule>
    <cfRule type="expression" dxfId="315" priority="1794">
      <formula>COUNTIFS($A66,"KG",$E66,"A")</formula>
    </cfRule>
    <cfRule type="expression" dxfId="314" priority="1793">
      <formula>COUNTIFS($A66,"KG",$E66,"B")</formula>
    </cfRule>
    <cfRule type="expression" dxfId="313" priority="1795">
      <formula>$A66="KG"</formula>
    </cfRule>
    <cfRule type="expression" dxfId="312" priority="1796">
      <formula>$E66="B"</formula>
    </cfRule>
  </conditionalFormatting>
  <conditionalFormatting sqref="M72:O72">
    <cfRule type="expression" dxfId="311" priority="685">
      <formula>$A72=""</formula>
    </cfRule>
    <cfRule type="expression" dxfId="310" priority="686">
      <formula>$A72="KG"</formula>
    </cfRule>
    <cfRule type="expression" dxfId="309" priority="687">
      <formula>COUNTIFS($A72,"K",$E72,"")</formula>
    </cfRule>
    <cfRule type="expression" dxfId="308" priority="688">
      <formula>COUNTIFS($A72,"KG",$E72,"B")</formula>
    </cfRule>
    <cfRule type="expression" dxfId="307" priority="689">
      <formula>COUNTIFS($A72,"KG",$E72,"A")</formula>
    </cfRule>
    <cfRule type="expression" dxfId="306" priority="691">
      <formula>$E72="B"</formula>
    </cfRule>
    <cfRule type="expression" dxfId="305" priority="690">
      <formula>$A72="KG"</formula>
    </cfRule>
  </conditionalFormatting>
  <conditionalFormatting sqref="M73:O73">
    <cfRule type="expression" dxfId="304" priority="1585">
      <formula>$E73="B"</formula>
    </cfRule>
    <cfRule type="expression" dxfId="303" priority="1583">
      <formula>$A73=""</formula>
    </cfRule>
    <cfRule type="expression" dxfId="302" priority="1584">
      <formula>$A73="KG"</formula>
    </cfRule>
  </conditionalFormatting>
  <conditionalFormatting sqref="M73:O74 K75:O75 P13:P25">
    <cfRule type="expression" dxfId="301" priority="2137">
      <formula>$A13=""</formula>
    </cfRule>
  </conditionalFormatting>
  <conditionalFormatting sqref="M73:O77 M79:O83">
    <cfRule type="expression" dxfId="300" priority="1775">
      <formula>COUNTIFS($A73,"KG",$E73,"B")</formula>
    </cfRule>
    <cfRule type="expression" dxfId="299" priority="1773">
      <formula>$A73="KG"</formula>
    </cfRule>
    <cfRule type="expression" dxfId="298" priority="1776">
      <formula>COUNTIFS($A73,"KG",$E73,"A")</formula>
    </cfRule>
  </conditionalFormatting>
  <conditionalFormatting sqref="M73:O77">
    <cfRule type="expression" dxfId="297" priority="1774">
      <formula>COUNTIFS($A73,"K",$E73,"")</formula>
    </cfRule>
  </conditionalFormatting>
  <conditionalFormatting sqref="M75:O75">
    <cfRule type="expression" dxfId="296" priority="1581">
      <formula>$A75="KG"</formula>
    </cfRule>
    <cfRule type="expression" dxfId="295" priority="1582">
      <formula>$E75="B"</formula>
    </cfRule>
  </conditionalFormatting>
  <conditionalFormatting sqref="M76:O77 M79:O83">
    <cfRule type="expression" dxfId="294" priority="1777">
      <formula>$A76="KG"</formula>
    </cfRule>
    <cfRule type="expression" dxfId="293" priority="1778">
      <formula>$E76="B"</formula>
    </cfRule>
  </conditionalFormatting>
  <conditionalFormatting sqref="M79:O84 M75:O77">
    <cfRule type="expression" dxfId="292" priority="1563">
      <formula>$A75=""</formula>
    </cfRule>
  </conditionalFormatting>
  <conditionalFormatting sqref="M79:O84">
    <cfRule type="expression" dxfId="291" priority="1565">
      <formula>COUNTIFS($A79,"K",$E79,"")</formula>
    </cfRule>
  </conditionalFormatting>
  <conditionalFormatting sqref="M84:O84">
    <cfRule type="expression" dxfId="290" priority="1567">
      <formula>COUNTIFS($A84,"KG",$E84,"A")</formula>
    </cfRule>
    <cfRule type="expression" dxfId="289" priority="1568">
      <formula>$A84="KG"</formula>
    </cfRule>
    <cfRule type="expression" dxfId="288" priority="1569">
      <formula>$E84="B"</formula>
    </cfRule>
    <cfRule type="expression" dxfId="287" priority="1564">
      <formula>$A84="KG"</formula>
    </cfRule>
    <cfRule type="expression" dxfId="286" priority="1566">
      <formula>COUNTIFS($A84,"KG",$E84,"B")</formula>
    </cfRule>
  </conditionalFormatting>
  <conditionalFormatting sqref="M84:O85">
    <cfRule type="expression" dxfId="285" priority="675">
      <formula>COUNTIFS($A84,"KG",$E84,"A")</formula>
    </cfRule>
    <cfRule type="expression" dxfId="284" priority="677">
      <formula>$E84="B"</formula>
    </cfRule>
    <cfRule type="expression" dxfId="283" priority="674">
      <formula>COUNTIFS($A84,"KG",$E84,"B")</formula>
    </cfRule>
    <cfRule type="expression" dxfId="282" priority="673">
      <formula>COUNTIFS($A84,"K",$E84,"")</formula>
    </cfRule>
    <cfRule type="expression" dxfId="281" priority="672">
      <formula>$A84="KG"</formula>
    </cfRule>
    <cfRule type="expression" dxfId="280" priority="676">
      <formula>$A84="KG"</formula>
    </cfRule>
  </conditionalFormatting>
  <conditionalFormatting sqref="M85:O85">
    <cfRule type="expression" dxfId="279" priority="671">
      <formula>$A85=""</formula>
    </cfRule>
  </conditionalFormatting>
  <conditionalFormatting sqref="M86:O89 M92:O95 M97:O99 M103:O105 M107:O108 M110:O110 M112:O115 M117 M118:O121 M123:O127">
    <cfRule type="expression" dxfId="278" priority="1768">
      <formula>$A86="KG"</formula>
    </cfRule>
    <cfRule type="expression" dxfId="277" priority="1769">
      <formula>$E86="B"</formula>
    </cfRule>
  </conditionalFormatting>
  <conditionalFormatting sqref="M86:O89 M92:O95 M97:O99 M103:O105 M107:O108 M110:O110 M112:O115 M118:O121 M117 M123:O127">
    <cfRule type="expression" dxfId="276" priority="1766">
      <formula>COUNTIFS($A86,"KG",$E86,"B")</formula>
    </cfRule>
    <cfRule type="expression" dxfId="275" priority="1767">
      <formula>COUNTIFS($A86,"KG",$E86,"A")</formula>
    </cfRule>
    <cfRule type="expression" dxfId="274" priority="1764">
      <formula>$A86="KG"</formula>
    </cfRule>
  </conditionalFormatting>
  <conditionalFormatting sqref="M86:O89">
    <cfRule type="expression" dxfId="273" priority="1763">
      <formula>$A86=""</formula>
    </cfRule>
    <cfRule type="expression" dxfId="272" priority="1765">
      <formula>COUNTIFS($A86,"K",$E86,"")</formula>
    </cfRule>
  </conditionalFormatting>
  <conditionalFormatting sqref="M87:O87">
    <cfRule type="expression" dxfId="271" priority="1557">
      <formula>$A87=""</formula>
    </cfRule>
    <cfRule type="expression" dxfId="270" priority="1558">
      <formula>$A87="KG"</formula>
    </cfRule>
    <cfRule type="expression" dxfId="269" priority="1559">
      <formula>$E87="B"</formula>
    </cfRule>
    <cfRule type="expression" dxfId="268" priority="1561">
      <formula>$A87="KG"</formula>
    </cfRule>
    <cfRule type="expression" dxfId="267" priority="1562">
      <formula>$E87="B"</formula>
    </cfRule>
    <cfRule type="expression" dxfId="266" priority="1560">
      <formula>$A87=""</formula>
    </cfRule>
  </conditionalFormatting>
  <conditionalFormatting sqref="M92:O115">
    <cfRule type="expression" dxfId="265" priority="191">
      <formula>COUNTIFS($A92,"K",$E92,"")</formula>
    </cfRule>
    <cfRule type="expression" dxfId="264" priority="190">
      <formula>$A92=""</formula>
    </cfRule>
  </conditionalFormatting>
  <conditionalFormatting sqref="M96:O96">
    <cfRule type="expression" dxfId="263" priority="568">
      <formula>$E96="B"</formula>
    </cfRule>
    <cfRule type="expression" dxfId="262" priority="566">
      <formula>COUNTIFS($A96,"KG",$E96,"A")</formula>
    </cfRule>
    <cfRule type="expression" dxfId="261" priority="563">
      <formula>$A96="KG"</formula>
    </cfRule>
    <cfRule type="expression" dxfId="260" priority="567">
      <formula>$A96="KG"</formula>
    </cfRule>
    <cfRule type="expression" dxfId="259" priority="565">
      <formula>COUNTIFS($A96,"KG",$E96,"B")</formula>
    </cfRule>
  </conditionalFormatting>
  <conditionalFormatting sqref="M100:O100">
    <cfRule type="expression" dxfId="258" priority="249">
      <formula>$A100="KG"</formula>
    </cfRule>
    <cfRule type="expression" dxfId="257" priority="248">
      <formula>COUNTIFS($A100,"KG",$E100,"A")</formula>
    </cfRule>
    <cfRule type="expression" dxfId="256" priority="250">
      <formula>$E100="B"</formula>
    </cfRule>
    <cfRule type="expression" dxfId="255" priority="247">
      <formula>COUNTIFS($A100,"KG",$E100,"B")</formula>
    </cfRule>
    <cfRule type="expression" dxfId="254" priority="245">
      <formula>$A100="KG"</formula>
    </cfRule>
  </conditionalFormatting>
  <conditionalFormatting sqref="M101:O102">
    <cfRule type="expression" dxfId="253" priority="199">
      <formula>$A101="KG"</formula>
    </cfRule>
    <cfRule type="expression" dxfId="252" priority="198">
      <formula>COUNTIFS($A101,"KG",$E101,"A")</formula>
    </cfRule>
    <cfRule type="expression" dxfId="251" priority="197">
      <formula>COUNTIFS($A101,"KG",$E101,"B")</formula>
    </cfRule>
    <cfRule type="expression" dxfId="250" priority="195">
      <formula>$A101="KG"</formula>
    </cfRule>
    <cfRule type="expression" dxfId="249" priority="200">
      <formula>$E101="B"</formula>
    </cfRule>
  </conditionalFormatting>
  <conditionalFormatting sqref="M106:O106">
    <cfRule type="expression" dxfId="248" priority="550">
      <formula>$A106="KG"</formula>
    </cfRule>
    <cfRule type="expression" dxfId="247" priority="551">
      <formula>COUNTIFS($A106,"KG",$E106,"B")</formula>
    </cfRule>
    <cfRule type="expression" dxfId="246" priority="552">
      <formula>COUNTIFS($A106,"KG",$E106,"A")</formula>
    </cfRule>
    <cfRule type="expression" dxfId="245" priority="554">
      <formula>$E106="B"</formula>
    </cfRule>
    <cfRule type="expression" dxfId="244" priority="553">
      <formula>$A106="KG"</formula>
    </cfRule>
  </conditionalFormatting>
  <conditionalFormatting sqref="M109:O109">
    <cfRule type="expression" dxfId="243" priority="167">
      <formula>$A109="KG"</formula>
    </cfRule>
    <cfRule type="expression" dxfId="242" priority="168">
      <formula>COUNTIFS($A109,"KG",$E109,"B")</formula>
    </cfRule>
    <cfRule type="expression" dxfId="241" priority="169">
      <formula>COUNTIFS($A109,"KG",$E109,"A")</formula>
    </cfRule>
    <cfRule type="expression" dxfId="240" priority="170">
      <formula>$A109="KG"</formula>
    </cfRule>
    <cfRule type="expression" dxfId="239" priority="171">
      <formula>$E109="B"</formula>
    </cfRule>
    <cfRule type="expression" dxfId="238" priority="178">
      <formula>$A109="KG"</formula>
    </cfRule>
    <cfRule type="expression" dxfId="237" priority="160">
      <formula>$A109="KG"</formula>
    </cfRule>
    <cfRule type="expression" dxfId="236" priority="161">
      <formula>COUNTIFS($A109,"KG",$E109,"B")</formula>
    </cfRule>
    <cfRule type="expression" dxfId="235" priority="162">
      <formula>COUNTIFS($A109,"KG",$E109,"A")</formula>
    </cfRule>
    <cfRule type="expression" dxfId="234" priority="163">
      <formula>$A109="KG"</formula>
    </cfRule>
    <cfRule type="expression" dxfId="233" priority="189">
      <formula>$E109="B"</formula>
    </cfRule>
    <cfRule type="expression" dxfId="232" priority="188">
      <formula>$A109="KG"</formula>
    </cfRule>
    <cfRule type="expression" dxfId="231" priority="187">
      <formula>COUNTIFS($A109,"KG",$E109,"A")</formula>
    </cfRule>
    <cfRule type="expression" dxfId="230" priority="164">
      <formula>$E109="B"</formula>
    </cfRule>
    <cfRule type="expression" dxfId="229" priority="186">
      <formula>COUNTIFS($A109,"KG",$E109,"B")</formula>
    </cfRule>
    <cfRule type="expression" dxfId="228" priority="185">
      <formula>$A109="KG"</formula>
    </cfRule>
    <cfRule type="expression" dxfId="227" priority="182">
      <formula>$E109="B"</formula>
    </cfRule>
    <cfRule type="expression" dxfId="226" priority="181">
      <formula>$A109="KG"</formula>
    </cfRule>
    <cfRule type="expression" dxfId="225" priority="180">
      <formula>COUNTIFS($A109,"KG",$E109,"A")</formula>
    </cfRule>
    <cfRule type="expression" dxfId="224" priority="179">
      <formula>COUNTIFS($A109,"KG",$E109,"B")</formula>
    </cfRule>
  </conditionalFormatting>
  <conditionalFormatting sqref="M111:O111">
    <cfRule type="expression" dxfId="223" priority="545">
      <formula>COUNTIFS($A111,"KG",$E111,"A")</formula>
    </cfRule>
    <cfRule type="expression" dxfId="222" priority="544">
      <formula>COUNTIFS($A111,"KG",$E111,"B")</formula>
    </cfRule>
    <cfRule type="expression" dxfId="221" priority="546">
      <formula>$A111="KG"</formula>
    </cfRule>
    <cfRule type="expression" dxfId="220" priority="543">
      <formula>$A111="KG"</formula>
    </cfRule>
    <cfRule type="expression" dxfId="219" priority="547">
      <formula>$E111="B"</formula>
    </cfRule>
  </conditionalFormatting>
  <conditionalFormatting sqref="M117:O117">
    <cfRule type="expression" dxfId="218" priority="604">
      <formula>COUNTIFS($A117,"KG",$E117,"B")</formula>
    </cfRule>
    <cfRule type="expression" dxfId="217" priority="605">
      <formula>COUNTIFS($A117,"KG",$E117,"A")</formula>
    </cfRule>
    <cfRule type="expression" dxfId="216" priority="603">
      <formula>$A117="KG"</formula>
    </cfRule>
    <cfRule type="expression" dxfId="215" priority="606">
      <formula>$A117="KG"</formula>
    </cfRule>
    <cfRule type="expression" dxfId="214" priority="607">
      <formula>$E117="B"</formula>
    </cfRule>
    <cfRule type="expression" dxfId="213" priority="536">
      <formula>$A117="KG"</formula>
    </cfRule>
    <cfRule type="expression" dxfId="212" priority="537">
      <formula>COUNTIFS($A117,"KG",$E117,"B")</formula>
    </cfRule>
    <cfRule type="expression" dxfId="211" priority="538">
      <formula>COUNTIFS($A117,"KG",$E117,"A")</formula>
    </cfRule>
    <cfRule type="expression" dxfId="210" priority="539">
      <formula>$A117="KG"</formula>
    </cfRule>
    <cfRule type="expression" dxfId="209" priority="540">
      <formula>$E117="B"</formula>
    </cfRule>
  </conditionalFormatting>
  <conditionalFormatting sqref="M117:O119">
    <cfRule type="expression" dxfId="208" priority="619">
      <formula>COUNTIFS($A117,"K",$E117,"")</formula>
    </cfRule>
    <cfRule type="expression" dxfId="207" priority="618">
      <formula>$A117=""</formula>
    </cfRule>
  </conditionalFormatting>
  <conditionalFormatting sqref="M120:O127">
    <cfRule type="expression" dxfId="206" priority="529">
      <formula>$A120=""</formula>
    </cfRule>
    <cfRule type="expression" dxfId="205" priority="530">
      <formula>COUNTIFS($A120,"K",$E120,"")</formula>
    </cfRule>
  </conditionalFormatting>
  <conditionalFormatting sqref="M122:O122">
    <cfRule type="expression" dxfId="204" priority="535">
      <formula>$E122="B"</formula>
    </cfRule>
    <cfRule type="expression" dxfId="203" priority="533">
      <formula>COUNTIFS($A122,"KG",$E122,"A")</formula>
    </cfRule>
    <cfRule type="expression" dxfId="202" priority="532">
      <formula>COUNTIFS($A122,"KG",$E122,"B")</formula>
    </cfRule>
    <cfRule type="expression" dxfId="201" priority="531">
      <formula>$A122="KG"</formula>
    </cfRule>
    <cfRule type="expression" dxfId="200" priority="534">
      <formula>$A122="KG"</formula>
    </cfRule>
  </conditionalFormatting>
  <conditionalFormatting sqref="M130:O143">
    <cfRule type="expression" dxfId="199" priority="108">
      <formula>COUNTIFS($A130,"KG",$E130,"A")</formula>
    </cfRule>
    <cfRule type="expression" dxfId="198" priority="107">
      <formula>COUNTIFS($A130,"KG",$E130,"B")</formula>
    </cfRule>
    <cfRule type="expression" dxfId="197" priority="105">
      <formula>$A130="KG"</formula>
    </cfRule>
  </conditionalFormatting>
  <conditionalFormatting sqref="M136:O138">
    <cfRule type="expression" dxfId="196" priority="110">
      <formula>$E136="B"</formula>
    </cfRule>
    <cfRule type="expression" dxfId="195" priority="109">
      <formula>$A136="KG"</formula>
    </cfRule>
    <cfRule type="expression" dxfId="194" priority="106">
      <formula>COUNTIFS($A136,"K",$E136,"")</formula>
    </cfRule>
    <cfRule type="expression" dxfId="193" priority="104">
      <formula>$A136=""</formula>
    </cfRule>
  </conditionalFormatting>
  <conditionalFormatting sqref="M141:O142">
    <cfRule type="expression" dxfId="192" priority="510">
      <formula>$A141="KG"</formula>
    </cfRule>
    <cfRule type="expression" dxfId="191" priority="511">
      <formula>$E141="B"</formula>
    </cfRule>
  </conditionalFormatting>
  <conditionalFormatting sqref="M141:O146">
    <cfRule type="expression" dxfId="190" priority="98">
      <formula>$A141=""</formula>
    </cfRule>
    <cfRule type="expression" dxfId="189" priority="99">
      <formula>COUNTIFS($A141,"K",$E141,"")</formula>
    </cfRule>
  </conditionalFormatting>
  <conditionalFormatting sqref="M143:O143 M145:O146 M148:O149">
    <cfRule type="expression" dxfId="188" priority="1760">
      <formula>$E143="B"</formula>
    </cfRule>
  </conditionalFormatting>
  <conditionalFormatting sqref="M144:O144">
    <cfRule type="expression" dxfId="187" priority="78">
      <formula>$A144="KG"</formula>
    </cfRule>
    <cfRule type="expression" dxfId="186" priority="77">
      <formula>COUNTIFS($A144,"KG",$E144,"A")</formula>
    </cfRule>
    <cfRule type="expression" dxfId="185" priority="76">
      <formula>COUNTIFS($A144,"KG",$E144,"B")</formula>
    </cfRule>
    <cfRule type="expression" dxfId="184" priority="75">
      <formula>$A144="KG"</formula>
    </cfRule>
    <cfRule type="expression" dxfId="183" priority="72">
      <formula>$E144="B"</formula>
    </cfRule>
    <cfRule type="expression" dxfId="182" priority="71">
      <formula>$A144="KG"</formula>
    </cfRule>
    <cfRule type="expression" dxfId="181" priority="70">
      <formula>COUNTIFS($A144,"KG",$E144,"A")</formula>
    </cfRule>
    <cfRule type="expression" dxfId="180" priority="69">
      <formula>COUNTIFS($A144,"KG",$E144,"B")</formula>
    </cfRule>
    <cfRule type="expression" dxfId="179" priority="68">
      <formula>$A144="KG"</formula>
    </cfRule>
    <cfRule type="expression" dxfId="178" priority="96">
      <formula>$A144="KG"</formula>
    </cfRule>
    <cfRule type="expression" dxfId="177" priority="90">
      <formula>$E144="B"</formula>
    </cfRule>
    <cfRule type="expression" dxfId="176" priority="97">
      <formula>$E144="B"</formula>
    </cfRule>
    <cfRule type="expression" dxfId="175" priority="89">
      <formula>$A144="KG"</formula>
    </cfRule>
    <cfRule type="expression" dxfId="174" priority="88">
      <formula>COUNTIFS($A144,"KG",$E144,"A")</formula>
    </cfRule>
    <cfRule type="expression" dxfId="173" priority="87">
      <formula>COUNTIFS($A144,"KG",$E144,"B")</formula>
    </cfRule>
    <cfRule type="expression" dxfId="172" priority="86">
      <formula>$A144="KG"</formula>
    </cfRule>
    <cfRule type="expression" dxfId="171" priority="79">
      <formula>$E144="B"</formula>
    </cfRule>
  </conditionalFormatting>
  <conditionalFormatting sqref="M144:O146">
    <cfRule type="expression" dxfId="170" priority="93">
      <formula>$A144="KG"</formula>
    </cfRule>
    <cfRule type="expression" dxfId="169" priority="95">
      <formula>COUNTIFS($A144,"KG",$E144,"A")</formula>
    </cfRule>
    <cfRule type="expression" dxfId="168" priority="94">
      <formula>COUNTIFS($A144,"KG",$E144,"B")</formula>
    </cfRule>
  </conditionalFormatting>
  <conditionalFormatting sqref="M148:O149 M143:O143 M145:O146">
    <cfRule type="expression" dxfId="167" priority="1759">
      <formula>$A143="KG"</formula>
    </cfRule>
  </conditionalFormatting>
  <conditionalFormatting sqref="M148:O149">
    <cfRule type="expression" dxfId="166" priority="1758">
      <formula>COUNTIFS($A148,"KG",$E148,"A")</formula>
    </cfRule>
    <cfRule type="expression" dxfId="165" priority="1757">
      <formula>COUNTIFS($A148,"KG",$E148,"B")</formula>
    </cfRule>
    <cfRule type="expression" dxfId="164" priority="1755">
      <formula>$A148="KG"</formula>
    </cfRule>
  </conditionalFormatting>
  <conditionalFormatting sqref="M152:O155">
    <cfRule type="expression" dxfId="163" priority="1442">
      <formula>$A152="KG"</formula>
    </cfRule>
    <cfRule type="expression" dxfId="162" priority="1443">
      <formula>COUNTIFS($A152,"KG",$E152,"B")</formula>
    </cfRule>
    <cfRule type="expression" dxfId="161" priority="1444">
      <formula>COUNTIFS($A152,"KG",$E152,"A")</formula>
    </cfRule>
    <cfRule type="expression" dxfId="160" priority="1445">
      <formula>$A152="KG"</formula>
    </cfRule>
    <cfRule type="expression" dxfId="159" priority="1446">
      <formula>$E152="B"</formula>
    </cfRule>
  </conditionalFormatting>
  <conditionalFormatting sqref="M152:O167 M148:O149">
    <cfRule type="expression" dxfId="158" priority="505">
      <formula>$A148=""</formula>
    </cfRule>
  </conditionalFormatting>
  <conditionalFormatting sqref="M152:O170 M148:O149">
    <cfRule type="expression" dxfId="157" priority="507">
      <formula>COUNTIFS($A148,"K",$E148,"")</formula>
    </cfRule>
  </conditionalFormatting>
  <conditionalFormatting sqref="M154:O155">
    <cfRule type="expression" dxfId="156" priority="495">
      <formula>$A154="KG"</formula>
    </cfRule>
    <cfRule type="expression" dxfId="155" priority="496">
      <formula>COUNTIFS($A154,"KG",$E154,"B")</formula>
    </cfRule>
    <cfRule type="expression" dxfId="154" priority="497">
      <formula>COUNTIFS($A154,"KG",$E154,"A")</formula>
    </cfRule>
    <cfRule type="expression" dxfId="153" priority="498">
      <formula>$A154="KG"</formula>
    </cfRule>
    <cfRule type="expression" dxfId="152" priority="499">
      <formula>$E154="B"</formula>
    </cfRule>
  </conditionalFormatting>
  <conditionalFormatting sqref="M156:O167 P13:P25">
    <cfRule type="expression" dxfId="151" priority="2141">
      <formula>$A13="KG"</formula>
    </cfRule>
    <cfRule type="expression" dxfId="150" priority="2168">
      <formula>COUNTIFS($A13,"KG",$E13,"B")</formula>
    </cfRule>
    <cfRule type="expression" dxfId="149" priority="2169">
      <formula>COUNTIFS($A13,"KG",$E13,"A")</formula>
    </cfRule>
  </conditionalFormatting>
  <conditionalFormatting sqref="M168:O173">
    <cfRule type="expression" dxfId="148" priority="282">
      <formula>COUNTIFS($A168,"KG",$E168,"A")</formula>
    </cfRule>
    <cfRule type="expression" dxfId="147" priority="281">
      <formula>COUNTIFS($A168,"KG",$E168,"B")</formula>
    </cfRule>
  </conditionalFormatting>
  <conditionalFormatting sqref="M171:O171">
    <cfRule type="expression" dxfId="146" priority="283">
      <formula>$A171="KG"</formula>
    </cfRule>
    <cfRule type="expression" dxfId="145" priority="279">
      <formula>$A171=""</formula>
    </cfRule>
    <cfRule type="expression" dxfId="144" priority="280">
      <formula>$A171="KG"</formula>
    </cfRule>
  </conditionalFormatting>
  <conditionalFormatting sqref="M171:O173">
    <cfRule type="expression" dxfId="143" priority="278">
      <formula>COUNTIFS($A171,"K",$E171,"")</formula>
    </cfRule>
  </conditionalFormatting>
  <conditionalFormatting sqref="N13 N61:N66 N139:N143 N145:N146 N148:N149 N152:N173 N130:N135">
    <cfRule type="expression" dxfId="142" priority="2126">
      <formula>$E13="A"</formula>
    </cfRule>
  </conditionalFormatting>
  <conditionalFormatting sqref="N14:N26">
    <cfRule type="expression" dxfId="141" priority="2084">
      <formula>$E14="A"</formula>
    </cfRule>
  </conditionalFormatting>
  <conditionalFormatting sqref="N26:N27">
    <cfRule type="expression" dxfId="140" priority="955">
      <formula>$E26="A"</formula>
    </cfRule>
  </conditionalFormatting>
  <conditionalFormatting sqref="N26:N30">
    <cfRule type="expression" dxfId="139" priority="1854">
      <formula>$E26="A"</formula>
    </cfRule>
  </conditionalFormatting>
  <conditionalFormatting sqref="N30">
    <cfRule type="expression" dxfId="138" priority="941">
      <formula>$E30="A"</formula>
    </cfRule>
  </conditionalFormatting>
  <conditionalFormatting sqref="N32">
    <cfRule type="expression" dxfId="137" priority="831">
      <formula>$E32="A"</formula>
    </cfRule>
    <cfRule type="expression" dxfId="136" priority="851">
      <formula>$E32="A"</formula>
    </cfRule>
  </conditionalFormatting>
  <conditionalFormatting sqref="N32:N34">
    <cfRule type="expression" dxfId="135" priority="934">
      <formula>$E32="A"</formula>
    </cfRule>
  </conditionalFormatting>
  <conditionalFormatting sqref="N34:N37">
    <cfRule type="expression" dxfId="134" priority="892">
      <formula>$E34="A"</formula>
    </cfRule>
  </conditionalFormatting>
  <conditionalFormatting sqref="N37:N38">
    <cfRule type="expression" dxfId="133" priority="829">
      <formula>$E37="A"</formula>
    </cfRule>
  </conditionalFormatting>
  <conditionalFormatting sqref="N38">
    <cfRule type="expression" dxfId="132" priority="815">
      <formula>$E38="A"</formula>
    </cfRule>
  </conditionalFormatting>
  <conditionalFormatting sqref="N39:N48">
    <cfRule type="expression" dxfId="131" priority="913">
      <formula>$E39="A"</formula>
    </cfRule>
  </conditionalFormatting>
  <conditionalFormatting sqref="N41">
    <cfRule type="expression" dxfId="130" priority="804">
      <formula>$E41="A"</formula>
    </cfRule>
    <cfRule type="expression" dxfId="129" priority="790">
      <formula>$E41="A"</formula>
    </cfRule>
  </conditionalFormatting>
  <conditionalFormatting sqref="N41:N43">
    <cfRule type="expression" dxfId="128" priority="808">
      <formula>$E41="A"</formula>
    </cfRule>
  </conditionalFormatting>
  <conditionalFormatting sqref="N42:N43">
    <cfRule type="expression" dxfId="127" priority="867">
      <formula>$E42="A"</formula>
    </cfRule>
  </conditionalFormatting>
  <conditionalFormatting sqref="N43 N42:O42 M139:M143 O139:O143 M152:M173 O152:O173 O148:O149">
    <cfRule type="expression" dxfId="126" priority="859">
      <formula>$E42="A"</formula>
    </cfRule>
  </conditionalFormatting>
  <conditionalFormatting sqref="N43">
    <cfRule type="expression" dxfId="125" priority="854">
      <formula>$A43="KG"</formula>
    </cfRule>
    <cfRule type="expression" dxfId="124" priority="855">
      <formula>COUNTIFS($A43,"KG",$E43,"B")</formula>
    </cfRule>
    <cfRule type="expression" dxfId="123" priority="857">
      <formula>$A43="KG"</formula>
    </cfRule>
    <cfRule type="expression" dxfId="122" priority="858">
      <formula>$E43="B"</formula>
    </cfRule>
    <cfRule type="expression" dxfId="121" priority="856">
      <formula>COUNTIFS($A43,"KG",$E43,"A")</formula>
    </cfRule>
  </conditionalFormatting>
  <conditionalFormatting sqref="N45">
    <cfRule type="expression" dxfId="120" priority="779">
      <formula>$E45="A"</formula>
    </cfRule>
    <cfRule type="expression" dxfId="119" priority="765">
      <formula>$E45="A"</formula>
    </cfRule>
  </conditionalFormatting>
  <conditionalFormatting sqref="N45:N46">
    <cfRule type="expression" dxfId="118" priority="783">
      <formula>$E45="A"</formula>
    </cfRule>
  </conditionalFormatting>
  <conditionalFormatting sqref="N46:N48">
    <cfRule type="expression" dxfId="117" priority="760">
      <formula>COUNTIFS($A46,"KG",$E46,"B")</formula>
    </cfRule>
    <cfRule type="expression" dxfId="116" priority="763">
      <formula>$E46="B"</formula>
    </cfRule>
    <cfRule type="expression" dxfId="115" priority="762">
      <formula>$A46="KG"</formula>
    </cfRule>
    <cfRule type="expression" dxfId="114" priority="759">
      <formula>$A46="KG"</formula>
    </cfRule>
    <cfRule type="expression" dxfId="113" priority="761">
      <formula>COUNTIFS($A46,"KG",$E46,"A")</formula>
    </cfRule>
  </conditionalFormatting>
  <conditionalFormatting sqref="N46:N59">
    <cfRule type="expression" dxfId="112" priority="1842">
      <formula>$E46="A"</formula>
    </cfRule>
  </conditionalFormatting>
  <conditionalFormatting sqref="N47">
    <cfRule type="expression" dxfId="111" priority="739">
      <formula>$E47="A"</formula>
    </cfRule>
  </conditionalFormatting>
  <conditionalFormatting sqref="N47:N48">
    <cfRule type="expression" dxfId="110" priority="710">
      <formula>$E47="A"</formula>
    </cfRule>
  </conditionalFormatting>
  <conditionalFormatting sqref="N60">
    <cfRule type="expression" dxfId="109" priority="19">
      <formula>$E60="A"</formula>
    </cfRule>
  </conditionalFormatting>
  <conditionalFormatting sqref="N66">
    <cfRule type="expression" dxfId="108" priority="1586">
      <formula>$E66="A"</formula>
    </cfRule>
  </conditionalFormatting>
  <conditionalFormatting sqref="N66:N70 N72:N77 N79:N89">
    <cfRule type="expression" dxfId="107" priority="1762">
      <formula>$E66="A"</formula>
    </cfRule>
  </conditionalFormatting>
  <conditionalFormatting sqref="N73">
    <cfRule type="expression" dxfId="106" priority="1577">
      <formula>$A73=""</formula>
    </cfRule>
    <cfRule type="expression" dxfId="105" priority="1578">
      <formula>$A73="KG"</formula>
    </cfRule>
    <cfRule type="expression" dxfId="104" priority="1579">
      <formula>$E73="B"</formula>
    </cfRule>
  </conditionalFormatting>
  <conditionalFormatting sqref="N109">
    <cfRule type="expression" dxfId="103" priority="173">
      <formula>$E109="A"</formula>
    </cfRule>
    <cfRule type="expression" dxfId="102" priority="184">
      <formula>$E109="A"</formula>
    </cfRule>
    <cfRule type="expression" dxfId="101" priority="159">
      <formula>$E109="A"</formula>
    </cfRule>
  </conditionalFormatting>
  <conditionalFormatting sqref="N117:N119 N92:N99 N103:N108 N110:N115">
    <cfRule type="expression" dxfId="100" priority="617">
      <formula>$E92="A"</formula>
    </cfRule>
  </conditionalFormatting>
  <conditionalFormatting sqref="N120:N127">
    <cfRule type="expression" dxfId="99" priority="583">
      <formula>$E120="A"</formula>
    </cfRule>
  </conditionalFormatting>
  <conditionalFormatting sqref="N144">
    <cfRule type="expression" dxfId="98" priority="92">
      <formula>$E144="A"</formula>
    </cfRule>
    <cfRule type="expression" dxfId="97" priority="67">
      <formula>$E144="A"</formula>
    </cfRule>
    <cfRule type="expression" dxfId="96" priority="81">
      <formula>$E144="A"</formula>
    </cfRule>
  </conditionalFormatting>
  <conditionalFormatting sqref="N14:O14">
    <cfRule type="expression" dxfId="95" priority="2080">
      <formula>$E14="A"</formula>
    </cfRule>
  </conditionalFormatting>
  <conditionalFormatting sqref="N26:O27">
    <cfRule type="expression" dxfId="94" priority="968">
      <formula>$E26="A"</formula>
    </cfRule>
  </conditionalFormatting>
  <conditionalFormatting sqref="N30:O30">
    <cfRule type="expression" dxfId="93" priority="947">
      <formula>$E30="A"</formula>
    </cfRule>
  </conditionalFormatting>
  <conditionalFormatting sqref="N30:O31 N34:O34 N46:O47 N37:O38">
    <cfRule type="expression" dxfId="92" priority="1837">
      <formula>$E30="A"</formula>
    </cfRule>
  </conditionalFormatting>
  <conditionalFormatting sqref="N30:O32 N34:O34 N37:O38 O46:O48">
    <cfRule type="expression" dxfId="91" priority="1838">
      <formula>$E30="A"</formula>
    </cfRule>
  </conditionalFormatting>
  <conditionalFormatting sqref="N32:O32">
    <cfRule type="expression" dxfId="90" priority="844">
      <formula>$E32="A"</formula>
    </cfRule>
    <cfRule type="expression" dxfId="89" priority="837">
      <formula>$E32="A"</formula>
    </cfRule>
  </conditionalFormatting>
  <conditionalFormatting sqref="N34:O34">
    <cfRule type="expression" dxfId="88" priority="926">
      <formula>$E34="A"</formula>
    </cfRule>
  </conditionalFormatting>
  <conditionalFormatting sqref="N37:O37">
    <cfRule type="expression" dxfId="87" priority="884">
      <formula>$E37="A"</formula>
    </cfRule>
  </conditionalFormatting>
  <conditionalFormatting sqref="N38:O38">
    <cfRule type="expression" dxfId="86" priority="821">
      <formula>$E38="A"</formula>
    </cfRule>
  </conditionalFormatting>
  <conditionalFormatting sqref="N41:O41">
    <cfRule type="expression" dxfId="85" priority="796">
      <formula>$E41="A"</formula>
    </cfRule>
    <cfRule type="expression" dxfId="84" priority="805">
      <formula>$E41="A"</formula>
    </cfRule>
  </conditionalFormatting>
  <conditionalFormatting sqref="N42:O43">
    <cfRule type="expression" dxfId="83" priority="869">
      <formula>$E42="A"</formula>
    </cfRule>
    <cfRule type="expression" dxfId="82" priority="868">
      <formula>$E42="A"</formula>
    </cfRule>
  </conditionalFormatting>
  <conditionalFormatting sqref="N45:O45">
    <cfRule type="expression" dxfId="81" priority="771">
      <formula>$E45="A"</formula>
    </cfRule>
    <cfRule type="expression" dxfId="80" priority="780">
      <formula>$E45="A"</formula>
    </cfRule>
  </conditionalFormatting>
  <conditionalFormatting sqref="N46:O46">
    <cfRule type="expression" dxfId="79" priority="905">
      <formula>$E46="A"</formula>
    </cfRule>
  </conditionalFormatting>
  <conditionalFormatting sqref="N47:O47">
    <cfRule type="expression" dxfId="78" priority="740">
      <formula>$E47="A"</formula>
    </cfRule>
    <cfRule type="expression" dxfId="77" priority="741">
      <formula>$E47="A"</formula>
    </cfRule>
  </conditionalFormatting>
  <conditionalFormatting sqref="N47:O48">
    <cfRule type="expression" dxfId="76" priority="723">
      <formula>$E47="A"</formula>
    </cfRule>
  </conditionalFormatting>
  <conditionalFormatting sqref="N48:O48">
    <cfRule type="expression" dxfId="75" priority="716">
      <formula>$E48="A"</formula>
    </cfRule>
  </conditionalFormatting>
  <conditionalFormatting sqref="N100:O100">
    <cfRule type="expression" dxfId="74" priority="243">
      <formula>$E100="A"</formula>
    </cfRule>
  </conditionalFormatting>
  <conditionalFormatting sqref="N100:O102">
    <cfRule type="expression" dxfId="73" priority="192">
      <formula>$E100="A"</formula>
    </cfRule>
  </conditionalFormatting>
  <conditionalFormatting sqref="N101:O102">
    <cfRule type="expression" dxfId="72" priority="193">
      <formula>$E101="A"</formula>
    </cfRule>
  </conditionalFormatting>
  <conditionalFormatting sqref="N109:O109">
    <cfRule type="expression" dxfId="71" priority="165">
      <formula>$E109="A"</formula>
    </cfRule>
    <cfRule type="expression" dxfId="70" priority="174">
      <formula>$E109="A"</formula>
    </cfRule>
    <cfRule type="expression" dxfId="69" priority="175">
      <formula>$E109="A"</formula>
    </cfRule>
  </conditionalFormatting>
  <conditionalFormatting sqref="N136:O138">
    <cfRule type="expression" dxfId="68" priority="103">
      <formula>$E136="A"</formula>
    </cfRule>
    <cfRule type="expression" dxfId="67" priority="101">
      <formula>$E136="A"</formula>
    </cfRule>
  </conditionalFormatting>
  <conditionalFormatting sqref="N144:O144">
    <cfRule type="expression" dxfId="66" priority="73">
      <formula>$E144="A"</formula>
    </cfRule>
    <cfRule type="expression" dxfId="65" priority="82">
      <formula>$E144="A"</formula>
    </cfRule>
    <cfRule type="expression" dxfId="64" priority="83">
      <formula>$E144="A"</formula>
    </cfRule>
  </conditionalFormatting>
  <conditionalFormatting sqref="O6">
    <cfRule type="expression" dxfId="63" priority="2172">
      <formula>$O$6="Ja"</formula>
    </cfRule>
    <cfRule type="expression" dxfId="62" priority="2171">
      <formula>$O$6="Nein"</formula>
    </cfRule>
  </conditionalFormatting>
  <conditionalFormatting sqref="O7">
    <cfRule type="expression" dxfId="61" priority="2327">
      <formula>$G$6=""</formula>
    </cfRule>
    <cfRule type="expression" dxfId="60" priority="2328">
      <formula>OR($G$6=0,$O$7="Ja")</formula>
    </cfRule>
    <cfRule type="expression" dxfId="59" priority="2329">
      <formula>OR($G$7=0,$G$6="",$O$7="Nein")</formula>
    </cfRule>
  </conditionalFormatting>
  <conditionalFormatting sqref="O13 M13:M59 O61:O66 M61:M70 M72:M77 M79:M89 M92:M99 M103:M115 M117:M127">
    <cfRule type="expression" dxfId="58" priority="2125">
      <formula>$E13="A"</formula>
    </cfRule>
  </conditionalFormatting>
  <conditionalFormatting sqref="O14">
    <cfRule type="expression" dxfId="57" priority="2081">
      <formula>$E14="A"</formula>
    </cfRule>
  </conditionalFormatting>
  <conditionalFormatting sqref="O14:O26">
    <cfRule type="expression" dxfId="56" priority="2083">
      <formula>$E14="A"</formula>
    </cfRule>
  </conditionalFormatting>
  <conditionalFormatting sqref="O26:O27">
    <cfRule type="expression" dxfId="55" priority="954">
      <formula>$E26="A"</formula>
    </cfRule>
    <cfRule type="expression" dxfId="54" priority="1851">
      <formula>$E26="A"</formula>
    </cfRule>
  </conditionalFormatting>
  <conditionalFormatting sqref="O26:O30">
    <cfRule type="expression" dxfId="53" priority="1853">
      <formula>$E26="A"</formula>
    </cfRule>
  </conditionalFormatting>
  <conditionalFormatting sqref="O30">
    <cfRule type="expression" dxfId="52" priority="940">
      <formula>$E30="A"</formula>
    </cfRule>
    <cfRule type="expression" dxfId="51" priority="948">
      <formula>$E30="A"</formula>
    </cfRule>
  </conditionalFormatting>
  <conditionalFormatting sqref="O30:O32 O34 O37:O38 O46:O59">
    <cfRule type="expression" dxfId="50" priority="1841">
      <formula>$E30="A"</formula>
    </cfRule>
  </conditionalFormatting>
  <conditionalFormatting sqref="O32">
    <cfRule type="expression" dxfId="49" priority="838">
      <formula>$E32="A"</formula>
    </cfRule>
    <cfRule type="expression" dxfId="48" priority="850">
      <formula>$E32="A"</formula>
    </cfRule>
    <cfRule type="expression" dxfId="47" priority="830">
      <formula>$E32="A"</formula>
    </cfRule>
  </conditionalFormatting>
  <conditionalFormatting sqref="O32:O34">
    <cfRule type="expression" dxfId="46" priority="933">
      <formula>$E32="A"</formula>
    </cfRule>
  </conditionalFormatting>
  <conditionalFormatting sqref="O34">
    <cfRule type="expression" dxfId="45" priority="927">
      <formula>$E34="A"</formula>
    </cfRule>
  </conditionalFormatting>
  <conditionalFormatting sqref="O34:O37">
    <cfRule type="expression" dxfId="44" priority="891">
      <formula>$E34="A"</formula>
    </cfRule>
  </conditionalFormatting>
  <conditionalFormatting sqref="O37">
    <cfRule type="expression" dxfId="43" priority="885">
      <formula>$E37="A"</formula>
    </cfRule>
  </conditionalFormatting>
  <conditionalFormatting sqref="O37:O38">
    <cfRule type="expression" dxfId="42" priority="828">
      <formula>$E37="A"</formula>
    </cfRule>
  </conditionalFormatting>
  <conditionalFormatting sqref="O38">
    <cfRule type="expression" dxfId="41" priority="814">
      <formula>$E38="A"</formula>
    </cfRule>
    <cfRule type="expression" dxfId="40" priority="822">
      <formula>$E38="A"</formula>
    </cfRule>
  </conditionalFormatting>
  <conditionalFormatting sqref="O39:O43">
    <cfRule type="expression" dxfId="39" priority="870">
      <formula>$E39="A"</formula>
    </cfRule>
  </conditionalFormatting>
  <conditionalFormatting sqref="O41">
    <cfRule type="expression" dxfId="38" priority="797">
      <formula>$E41="A"</formula>
    </cfRule>
    <cfRule type="expression" dxfId="37" priority="803">
      <formula>$E41="A"</formula>
    </cfRule>
    <cfRule type="expression" dxfId="36" priority="806">
      <formula>$E41="A"</formula>
    </cfRule>
    <cfRule type="expression" dxfId="35" priority="789">
      <formula>$E41="A"</formula>
    </cfRule>
  </conditionalFormatting>
  <conditionalFormatting sqref="O41:O42">
    <cfRule type="expression" dxfId="34" priority="807">
      <formula>$E41="A"</formula>
    </cfRule>
  </conditionalFormatting>
  <conditionalFormatting sqref="O42">
    <cfRule type="expression" dxfId="33" priority="860">
      <formula>$E42="A"</formula>
    </cfRule>
    <cfRule type="expression" dxfId="32" priority="866">
      <formula>$E42="A"</formula>
    </cfRule>
  </conditionalFormatting>
  <conditionalFormatting sqref="O44:O48">
    <cfRule type="expression" dxfId="31" priority="912">
      <formula>$E44="A"</formula>
    </cfRule>
  </conditionalFormatting>
  <conditionalFormatting sqref="O45">
    <cfRule type="expression" dxfId="30" priority="772">
      <formula>$E45="A"</formula>
    </cfRule>
    <cfRule type="expression" dxfId="29" priority="778">
      <formula>$E45="A"</formula>
    </cfRule>
    <cfRule type="expression" dxfId="28" priority="781">
      <formula>$E45="A"</formula>
    </cfRule>
    <cfRule type="expression" dxfId="27" priority="764">
      <formula>$E45="A"</formula>
    </cfRule>
  </conditionalFormatting>
  <conditionalFormatting sqref="O45:O46">
    <cfRule type="expression" dxfId="26" priority="782">
      <formula>$E45="A"</formula>
    </cfRule>
  </conditionalFormatting>
  <conditionalFormatting sqref="O46">
    <cfRule type="expression" dxfId="25" priority="906">
      <formula>$E46="A"</formula>
    </cfRule>
  </conditionalFormatting>
  <conditionalFormatting sqref="O47">
    <cfRule type="expression" dxfId="24" priority="742">
      <formula>$E47="A"</formula>
    </cfRule>
    <cfRule type="expression" dxfId="23" priority="738">
      <formula>$E47="A"</formula>
    </cfRule>
    <cfRule type="expression" dxfId="22" priority="732">
      <formula>$E47="A"</formula>
    </cfRule>
  </conditionalFormatting>
  <conditionalFormatting sqref="O47:O48">
    <cfRule type="expression" dxfId="21" priority="709">
      <formula>$E47="A"</formula>
    </cfRule>
  </conditionalFormatting>
  <conditionalFormatting sqref="O48">
    <cfRule type="expression" dxfId="20" priority="717">
      <formula>$E48="A"</formula>
    </cfRule>
  </conditionalFormatting>
  <conditionalFormatting sqref="O66:O77 O79:O89">
    <cfRule type="expression" dxfId="19" priority="1761">
      <formula>$E66="A"</formula>
    </cfRule>
  </conditionalFormatting>
  <conditionalFormatting sqref="O71">
    <cfRule type="expression" dxfId="18" priority="268">
      <formula>$E71="A"</formula>
    </cfRule>
    <cfRule type="expression" dxfId="17" priority="269">
      <formula>$E71="A"</formula>
    </cfRule>
  </conditionalFormatting>
  <conditionalFormatting sqref="O100:O102">
    <cfRule type="expression" dxfId="16" priority="242">
      <formula>$E100="A"</formula>
    </cfRule>
  </conditionalFormatting>
  <conditionalFormatting sqref="O109">
    <cfRule type="expression" dxfId="15" priority="166">
      <formula>$E109="A"</formula>
    </cfRule>
    <cfRule type="expression" dxfId="14" priority="158">
      <formula>$E109="A"</formula>
    </cfRule>
    <cfRule type="expression" dxfId="13" priority="183">
      <formula>$E109="A"</formula>
    </cfRule>
    <cfRule type="expression" dxfId="12" priority="172">
      <formula>$E109="A"</formula>
    </cfRule>
    <cfRule type="expression" dxfId="11" priority="176">
      <formula>$E109="A"</formula>
    </cfRule>
  </conditionalFormatting>
  <conditionalFormatting sqref="O117:O119 O92:O99 O103:O108 O110:O115">
    <cfRule type="expression" dxfId="10" priority="616">
      <formula>$E92="A"</formula>
    </cfRule>
  </conditionalFormatting>
  <conditionalFormatting sqref="O120:O127">
    <cfRule type="expression" dxfId="9" priority="582">
      <formula>$E120="A"</formula>
    </cfRule>
  </conditionalFormatting>
  <conditionalFormatting sqref="O130:O138">
    <cfRule type="expression" dxfId="8" priority="102">
      <formula>$E130="A"</formula>
    </cfRule>
  </conditionalFormatting>
  <conditionalFormatting sqref="O144">
    <cfRule type="expression" dxfId="7" priority="84">
      <formula>$E144="A"</formula>
    </cfRule>
    <cfRule type="expression" dxfId="6" priority="80">
      <formula>$E144="A"</formula>
    </cfRule>
    <cfRule type="expression" dxfId="5" priority="74">
      <formula>$E144="A"</formula>
    </cfRule>
    <cfRule type="expression" dxfId="4" priority="66">
      <formula>$E144="A"</formula>
    </cfRule>
  </conditionalFormatting>
  <conditionalFormatting sqref="O144:O146">
    <cfRule type="expression" dxfId="3" priority="91">
      <formula>$E144="A"</formula>
    </cfRule>
  </conditionalFormatting>
  <conditionalFormatting sqref="P13:P25">
    <cfRule type="expression" dxfId="2" priority="2118">
      <formula>COUNTIFS($E13,"A",$K13,"")</formula>
    </cfRule>
    <cfRule type="expression" dxfId="1" priority="2143">
      <formula>COUNTIFS($A13,"K",$E13,"")</formula>
    </cfRule>
    <cfRule type="expression" dxfId="0" priority="2117">
      <formula>COUNTIFS($E13,"A",$K13,"Ja")</formula>
    </cfRule>
  </conditionalFormatting>
  <dataValidations count="6">
    <dataValidation type="list" allowBlank="1" showInputMessage="1" showErrorMessage="1" sqref="G6" xr:uid="{00000000-0002-0000-0200-000000000000}">
      <formula1>"0 %,5 %,10 %, 15 %, 20 %,25 %,30 %,35 %,40 %,45 %,50 %,55 %,60 %,65 %,70 %,75 %,80 %,85 %,90 %,95 %,100 %"</formula1>
    </dataValidation>
    <dataValidation type="list" allowBlank="1" showInputMessage="1" showErrorMessage="1" sqref="E13:E173" xr:uid="{00000000-0002-0000-0200-000001000000}">
      <formula1>"A,B"</formula1>
    </dataValidation>
    <dataValidation type="list" allowBlank="1" showInputMessage="1" showErrorMessage="1" sqref="H13:H173" xr:uid="{00000000-0002-0000-0200-000002000000}">
      <formula1>"10,9,8,7,6,5,4,3,2,1,0"</formula1>
    </dataValidation>
    <dataValidation type="list" allowBlank="1" showInputMessage="1" showErrorMessage="1" sqref="K13:K173" xr:uid="{00000000-0002-0000-0200-000003000000}">
      <formula1>"Ja,Nein"</formula1>
    </dataValidation>
    <dataValidation type="list" allowBlank="1" showInputMessage="1" showErrorMessage="1" sqref="A13:A173" xr:uid="{00000000-0002-0000-0200-000004000000}">
      <formula1>"KG,K"</formula1>
    </dataValidation>
    <dataValidation type="list" allowBlank="1" showInputMessage="1" showErrorMessage="1" sqref="L13:L173" xr:uid="{00000000-0002-0000-0200-000005000000}">
      <formula1>"1,2,3,4"</formula1>
    </dataValidation>
  </dataValidations>
  <pageMargins left="0.70866141732283472" right="0.70866141732283472" top="0.78740157480314965" bottom="0.78740157480314965" header="0.31496062992125984" footer="0.31496062992125984"/>
  <pageSetup paperSize="9" scale="63" fitToHeight="0" orientation="landscape" r:id="rId1"/>
  <headerFooter>
    <oddHeader>&amp;L&amp;"Arial Black,Standard"&amp;K00-042Zur Kenntnisnahme!&amp;R&amp;G</oddHeader>
    <oddFooter>Seite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6"/>
  <sheetViews>
    <sheetView showGridLines="0" topLeftCell="A28" workbookViewId="0">
      <selection activeCell="A7" sqref="A7:D7"/>
    </sheetView>
  </sheetViews>
  <sheetFormatPr baseColWidth="10" defaultColWidth="11" defaultRowHeight="11.25"/>
  <cols>
    <col min="1" max="1" width="4.125" style="2" bestFit="1" customWidth="1"/>
    <col min="2" max="2" width="12.375" style="2" bestFit="1" customWidth="1"/>
    <col min="3" max="3" width="14" style="16" customWidth="1"/>
    <col min="4" max="4" width="91.25" style="16" customWidth="1"/>
    <col min="5" max="5" width="92" style="2" customWidth="1"/>
    <col min="6" max="16384" width="11" style="2"/>
  </cols>
  <sheetData>
    <row r="1" spans="1:7" ht="22.7" customHeight="1" thickBot="1">
      <c r="A1" s="157" t="s">
        <v>151</v>
      </c>
      <c r="B1" s="158"/>
      <c r="C1" s="158"/>
      <c r="D1" s="159"/>
    </row>
    <row r="2" spans="1:7" ht="119.85" customHeight="1" thickBot="1">
      <c r="A2" s="166" t="s">
        <v>152</v>
      </c>
      <c r="B2" s="167"/>
      <c r="C2" s="167"/>
      <c r="D2" s="19" t="s">
        <v>153</v>
      </c>
    </row>
    <row r="3" spans="1:7" ht="16.5" thickBot="1">
      <c r="A3" s="136"/>
      <c r="B3" s="137"/>
      <c r="C3" s="137"/>
      <c r="D3" s="138"/>
    </row>
    <row r="4" spans="1:7" ht="18.95" customHeight="1" thickBot="1">
      <c r="A4" s="160" t="s">
        <v>154</v>
      </c>
      <c r="B4" s="161"/>
      <c r="C4" s="161"/>
      <c r="D4" s="162"/>
    </row>
    <row r="5" spans="1:7" ht="102" thickBot="1">
      <c r="A5" s="131" t="s">
        <v>155</v>
      </c>
      <c r="B5" s="132"/>
      <c r="C5" s="132"/>
      <c r="D5" s="44" t="s">
        <v>156</v>
      </c>
      <c r="G5" s="35"/>
    </row>
    <row r="6" spans="1:7" ht="16.5" thickBot="1">
      <c r="A6" s="133"/>
      <c r="B6" s="134"/>
      <c r="C6" s="134"/>
      <c r="D6" s="135"/>
    </row>
    <row r="7" spans="1:7" ht="18.95" customHeight="1" thickBot="1">
      <c r="A7" s="160" t="s">
        <v>157</v>
      </c>
      <c r="B7" s="161"/>
      <c r="C7" s="161"/>
      <c r="D7" s="162"/>
    </row>
    <row r="8" spans="1:7" ht="105.2" customHeight="1" thickBot="1">
      <c r="A8" s="131" t="s">
        <v>155</v>
      </c>
      <c r="B8" s="132"/>
      <c r="C8" s="132"/>
      <c r="D8" s="44" t="s">
        <v>158</v>
      </c>
      <c r="G8" s="35"/>
    </row>
    <row r="9" spans="1:7" ht="16.5" thickBot="1">
      <c r="A9" s="154"/>
      <c r="B9" s="155"/>
      <c r="C9" s="155"/>
      <c r="D9" s="156"/>
      <c r="G9" s="35"/>
    </row>
    <row r="10" spans="1:7" ht="15.2" customHeight="1" thickBot="1">
      <c r="A10" s="149" t="s">
        <v>159</v>
      </c>
      <c r="B10" s="150"/>
      <c r="C10" s="21" t="s">
        <v>160</v>
      </c>
      <c r="D10" s="22" t="s">
        <v>161</v>
      </c>
    </row>
    <row r="11" spans="1:7" s="33" customFormat="1" ht="26.1" customHeight="1">
      <c r="A11" s="147" t="s">
        <v>162</v>
      </c>
      <c r="B11" s="148"/>
      <c r="C11" s="42" t="s">
        <v>163</v>
      </c>
      <c r="D11" s="43" t="s">
        <v>164</v>
      </c>
    </row>
    <row r="12" spans="1:7" ht="26.1" customHeight="1">
      <c r="A12" s="142" t="s">
        <v>165</v>
      </c>
      <c r="B12" s="143"/>
      <c r="C12" s="36" t="s">
        <v>166</v>
      </c>
      <c r="D12" s="37" t="s">
        <v>167</v>
      </c>
    </row>
    <row r="13" spans="1:7" ht="15.2" customHeight="1">
      <c r="A13" s="142" t="s">
        <v>168</v>
      </c>
      <c r="B13" s="143"/>
      <c r="C13" s="36" t="s">
        <v>163</v>
      </c>
      <c r="D13" s="37" t="s">
        <v>169</v>
      </c>
    </row>
    <row r="14" spans="1:7" ht="15.2" customHeight="1">
      <c r="A14" s="146" t="s">
        <v>170</v>
      </c>
      <c r="B14" s="143"/>
      <c r="C14" s="36" t="s">
        <v>163</v>
      </c>
      <c r="D14" s="37" t="s">
        <v>171</v>
      </c>
    </row>
    <row r="15" spans="1:7" ht="71.099999999999994" customHeight="1">
      <c r="A15" s="146" t="s">
        <v>172</v>
      </c>
      <c r="B15" s="143"/>
      <c r="C15" s="36" t="s">
        <v>163</v>
      </c>
      <c r="D15" s="18" t="s">
        <v>173</v>
      </c>
    </row>
    <row r="16" spans="1:7" ht="15.2" customHeight="1" thickBot="1">
      <c r="A16" s="144" t="s">
        <v>174</v>
      </c>
      <c r="B16" s="145"/>
      <c r="C16" s="38" t="s">
        <v>163</v>
      </c>
      <c r="D16" s="39" t="s">
        <v>175</v>
      </c>
    </row>
    <row r="17" spans="1:4" ht="15.2" customHeight="1" thickBot="1">
      <c r="A17" s="139"/>
      <c r="B17" s="140"/>
      <c r="C17" s="140"/>
      <c r="D17" s="141"/>
    </row>
    <row r="18" spans="1:4" ht="15.2" customHeight="1" thickBot="1">
      <c r="A18" s="149" t="s">
        <v>176</v>
      </c>
      <c r="B18" s="150"/>
      <c r="C18" s="21" t="s">
        <v>160</v>
      </c>
      <c r="D18" s="22" t="s">
        <v>161</v>
      </c>
    </row>
    <row r="19" spans="1:4" ht="15.2" customHeight="1">
      <c r="A19" s="32" t="s">
        <v>32</v>
      </c>
      <c r="B19" s="165" t="str">
        <f>'Bieter 1'!A11</f>
        <v>Referenz</v>
      </c>
      <c r="C19" s="40" t="s">
        <v>177</v>
      </c>
      <c r="D19" s="41" t="s">
        <v>178</v>
      </c>
    </row>
    <row r="20" spans="1:4" ht="15.2" customHeight="1">
      <c r="A20" s="10" t="s">
        <v>179</v>
      </c>
      <c r="B20" s="148"/>
      <c r="C20" s="17" t="s">
        <v>163</v>
      </c>
      <c r="D20" s="14" t="s">
        <v>180</v>
      </c>
    </row>
    <row r="21" spans="1:4" ht="26.1" customHeight="1">
      <c r="A21" s="169" t="s">
        <v>181</v>
      </c>
      <c r="B21" s="168" t="str">
        <f>'Bieter 1'!E11</f>
        <v>Typ</v>
      </c>
      <c r="C21" s="17" t="s">
        <v>182</v>
      </c>
      <c r="D21" s="14" t="s">
        <v>183</v>
      </c>
    </row>
    <row r="22" spans="1:4" ht="15.2" customHeight="1">
      <c r="A22" s="170"/>
      <c r="B22" s="148"/>
      <c r="C22" s="17" t="s">
        <v>184</v>
      </c>
      <c r="D22" s="14" t="s">
        <v>185</v>
      </c>
    </row>
    <row r="23" spans="1:4" ht="26.1" customHeight="1">
      <c r="A23" s="164" t="s">
        <v>186</v>
      </c>
      <c r="B23" s="163" t="str">
        <f>'Bieter 1'!F11</f>
        <v>Anforderung</v>
      </c>
      <c r="C23" s="17" t="s">
        <v>187</v>
      </c>
      <c r="D23" s="14" t="s">
        <v>188</v>
      </c>
    </row>
    <row r="24" spans="1:4" ht="48.75" customHeight="1">
      <c r="A24" s="164"/>
      <c r="B24" s="143"/>
      <c r="C24" s="17" t="s">
        <v>189</v>
      </c>
      <c r="D24" s="14" t="s">
        <v>190</v>
      </c>
    </row>
    <row r="25" spans="1:4" ht="26.1" customHeight="1">
      <c r="A25" s="164" t="s">
        <v>191</v>
      </c>
      <c r="B25" s="163" t="str">
        <f>'Bieter 1'!G11</f>
        <v>GP</v>
      </c>
      <c r="C25" s="17" t="s">
        <v>192</v>
      </c>
      <c r="D25" s="14" t="s">
        <v>193</v>
      </c>
    </row>
    <row r="26" spans="1:4" ht="26.1" customHeight="1">
      <c r="A26" s="164"/>
      <c r="B26" s="143"/>
      <c r="C26" s="17" t="s">
        <v>163</v>
      </c>
      <c r="D26" s="14" t="s">
        <v>194</v>
      </c>
    </row>
    <row r="27" spans="1:4" ht="60.2" customHeight="1">
      <c r="A27" s="164"/>
      <c r="B27" s="143"/>
      <c r="C27" s="17" t="s">
        <v>195</v>
      </c>
      <c r="D27" s="14" t="s">
        <v>196</v>
      </c>
    </row>
    <row r="28" spans="1:4" ht="37.5" customHeight="1">
      <c r="A28" s="10" t="s">
        <v>197</v>
      </c>
      <c r="B28" s="34" t="str">
        <f>'Bieter 1'!H11</f>
        <v>BP</v>
      </c>
      <c r="C28" s="17" t="s">
        <v>198</v>
      </c>
      <c r="D28" s="14" t="s">
        <v>199</v>
      </c>
    </row>
    <row r="29" spans="1:4" ht="48.75" customHeight="1">
      <c r="A29" s="10" t="s">
        <v>200</v>
      </c>
      <c r="B29" s="34" t="str">
        <f>'Bieter 1'!I11</f>
        <v>LP</v>
      </c>
      <c r="C29" s="17" t="s">
        <v>163</v>
      </c>
      <c r="D29" s="14" t="s">
        <v>201</v>
      </c>
    </row>
    <row r="30" spans="1:4" ht="60.2" customHeight="1">
      <c r="A30" s="10" t="s">
        <v>26</v>
      </c>
      <c r="B30" s="12" t="str">
        <f>CONCATENATE('Bieter 1'!K11,"/",'Bieter 1'!K12)</f>
        <v>erfüllt/nicht erfüllt</v>
      </c>
      <c r="C30" s="17" t="s">
        <v>202</v>
      </c>
      <c r="D30" s="14" t="s">
        <v>203</v>
      </c>
    </row>
    <row r="31" spans="1:4" ht="93.75" customHeight="1">
      <c r="A31" s="10" t="s">
        <v>204</v>
      </c>
      <c r="B31" s="34" t="str">
        <f>'Bieter 1'!L11</f>
        <v>Vorlagen</v>
      </c>
      <c r="C31" s="17" t="s">
        <v>205</v>
      </c>
      <c r="D31" s="14" t="s">
        <v>206</v>
      </c>
    </row>
    <row r="32" spans="1:4" ht="116.1" customHeight="1">
      <c r="A32" s="10" t="s">
        <v>207</v>
      </c>
      <c r="B32" s="34" t="str">
        <f>'Bieter 1'!M11</f>
        <v>Zielerfüllungsgrad</v>
      </c>
      <c r="C32" s="17" t="s">
        <v>208</v>
      </c>
      <c r="D32" s="14" t="s">
        <v>209</v>
      </c>
    </row>
    <row r="33" spans="1:4" ht="26.1" customHeight="1" thickBot="1">
      <c r="A33" s="10" t="s">
        <v>210</v>
      </c>
      <c r="B33" s="34" t="str">
        <f>'Bieter 1'!P11</f>
        <v>Anmerkungen</v>
      </c>
      <c r="C33" s="17" t="s">
        <v>211</v>
      </c>
      <c r="D33" s="14" t="s">
        <v>212</v>
      </c>
    </row>
    <row r="34" spans="1:4" ht="45" hidden="1">
      <c r="A34" s="10" t="s">
        <v>213</v>
      </c>
      <c r="B34" s="12" t="s">
        <v>13</v>
      </c>
      <c r="C34" s="17" t="s">
        <v>163</v>
      </c>
      <c r="D34" s="14" t="s">
        <v>214</v>
      </c>
    </row>
    <row r="35" spans="1:4" ht="45.75" hidden="1" thickBot="1">
      <c r="A35" s="11" t="s">
        <v>215</v>
      </c>
      <c r="B35" s="13" t="s">
        <v>11</v>
      </c>
      <c r="C35" s="20" t="s">
        <v>163</v>
      </c>
      <c r="D35" s="15" t="s">
        <v>216</v>
      </c>
    </row>
    <row r="36" spans="1:4">
      <c r="A36" s="151"/>
      <c r="B36" s="152"/>
      <c r="C36" s="152"/>
      <c r="D36" s="153"/>
    </row>
  </sheetData>
  <sheetProtection selectLockedCells="1"/>
  <mergeCells count="26">
    <mergeCell ref="A18:B18"/>
    <mergeCell ref="A36:D36"/>
    <mergeCell ref="A9:D9"/>
    <mergeCell ref="A1:D1"/>
    <mergeCell ref="A7:D7"/>
    <mergeCell ref="B25:B27"/>
    <mergeCell ref="A25:A27"/>
    <mergeCell ref="B23:B24"/>
    <mergeCell ref="A23:A24"/>
    <mergeCell ref="B19:B20"/>
    <mergeCell ref="A2:C2"/>
    <mergeCell ref="B21:B22"/>
    <mergeCell ref="A21:A22"/>
    <mergeCell ref="A4:D4"/>
    <mergeCell ref="A5:C5"/>
    <mergeCell ref="A10:B10"/>
    <mergeCell ref="A8:C8"/>
    <mergeCell ref="A6:D6"/>
    <mergeCell ref="A3:D3"/>
    <mergeCell ref="A17:D17"/>
    <mergeCell ref="A13:B13"/>
    <mergeCell ref="A12:B12"/>
    <mergeCell ref="A16:B16"/>
    <mergeCell ref="A15:B15"/>
    <mergeCell ref="A14:B14"/>
    <mergeCell ref="A11:B11"/>
  </mergeCells>
  <pageMargins left="0.70866141732283472" right="0.70866141732283472" top="0.78740157480314965" bottom="0.78740157480314965" header="0.31496062992125984" footer="0.31496062992125984"/>
  <pageSetup paperSize="9" orientation="landscape" r:id="rId1"/>
  <headerFooter>
    <oddHeader>&amp;R###GRAFIK###</oddHeader>
    <oddFooter xml:space="preserve">&amp;L&amp;"Arial,Standard"&amp;9Bewertungsmatrix für ###Los###
###Name###
&amp;R&amp;"Arial,Standard"&amp;9Seite &amp;P von &amp;N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bcaa1149-9248-4f2c-8d6c-bf787604eb2b" xsi:nil="true"/>
    <Hauptverfahren xmlns="bcaa1149-9248-4f2c-8d6c-bf787604eb2b" xsi:nil="true"/>
    <NamederVergabe xmlns="bcaa1149-9248-4f2c-8d6c-bf787604eb2b" xsi:nil="true"/>
    <Bemerkungen xmlns="bcaa1149-9248-4f2c-8d6c-bf787604eb2b" xsi:nil="true"/>
    <Zust_x00e4_ndigkeit xmlns="bcaa1149-9248-4f2c-8d6c-bf787604eb2b">
      <UserInfo>
        <DisplayName/>
        <AccountId xsi:nil="true"/>
        <AccountType/>
      </UserInfo>
    </Zust_x00e4_ndigkeit>
    <Stellvertreter xmlns="bcaa1149-9248-4f2c-8d6c-bf787604eb2b">
      <UserInfo>
        <DisplayName/>
        <AccountId xsi:nil="true"/>
        <AccountType/>
      </UserInfo>
    </Stellvertreter>
    <TaxCatchAll xmlns="56a823fa-75a9-41b3-8464-3bb0eb9da2c8" xsi:nil="true"/>
    <Option xmlns="bcaa1149-9248-4f2c-8d6c-bf787604eb2b" xsi:nil="true"/>
    <beratenderProjekteink_x00e4_ufer xmlns="bcaa1149-9248-4f2c-8d6c-bf787604eb2b">
      <UserInfo>
        <DisplayName/>
        <AccountId xsi:nil="true"/>
        <AccountType/>
      </UserInfo>
    </beratenderProjekteink_x00e4_ufer>
    <ArtdesProjektes xmlns="bcaa1149-9248-4f2c-8d6c-bf787604eb2b" xsi:nil="true"/>
    <Aufsteller xmlns="bcaa1149-9248-4f2c-8d6c-bf787604eb2b">
      <UserInfo>
        <DisplayName/>
        <AccountId xsi:nil="true"/>
        <AccountType/>
      </UserInfo>
    </Aufsteller>
    <ArtderVergabe xmlns="bcaa1149-9248-4f2c-8d6c-bf787604eb2b" xsi:nil="true"/>
    <_Flow_SignoffStatus xmlns="bcaa1149-9248-4f2c-8d6c-bf787604eb2b" xsi:nil="true"/>
    <lcf76f155ced4ddcb4097134ff3c332f xmlns="bcaa1149-9248-4f2c-8d6c-bf787604eb2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C309B39D998BA4CBF561CFE14B4B5F0" ma:contentTypeVersion="27" ma:contentTypeDescription="Ein neues Dokument erstellen." ma:contentTypeScope="" ma:versionID="00f45e91c4fff35c06324567eaf5e529">
  <xsd:schema xmlns:xsd="http://www.w3.org/2001/XMLSchema" xmlns:xs="http://www.w3.org/2001/XMLSchema" xmlns:p="http://schemas.microsoft.com/office/2006/metadata/properties" xmlns:ns2="bcaa1149-9248-4f2c-8d6c-bf787604eb2b" xmlns:ns3="56a823fa-75a9-41b3-8464-3bb0eb9da2c8" targetNamespace="http://schemas.microsoft.com/office/2006/metadata/properties" ma:root="true" ma:fieldsID="35fd5cc12ceaab6c00cabb9a13051130" ns2:_="" ns3:_="">
    <xsd:import namespace="bcaa1149-9248-4f2c-8d6c-bf787604eb2b"/>
    <xsd:import namespace="56a823fa-75a9-41b3-8464-3bb0eb9da2c8"/>
    <xsd:element name="properties">
      <xsd:complexType>
        <xsd:sequence>
          <xsd:element name="documentManagement">
            <xsd:complexType>
              <xsd:all>
                <xsd:element ref="ns2:Zust_x00e4_ndigkeit" minOccurs="0"/>
                <xsd:element ref="ns2:ArtderVergabe" minOccurs="0"/>
                <xsd:element ref="ns2:ArtdesProjektes" minOccurs="0"/>
                <xsd:element ref="ns2:beratenderProjekteink_x00e4_ufer" minOccurs="0"/>
                <xsd:element ref="ns2:Stellvertreter" minOccurs="0"/>
                <xsd:element ref="ns2:NamederVergabe" minOccurs="0"/>
                <xsd:element ref="ns2:Aufsteller" minOccurs="0"/>
                <xsd:element ref="ns2:MediaServiceMetadata" minOccurs="0"/>
                <xsd:element ref="ns2:MediaServiceFastMetadata" minOccurs="0"/>
                <xsd:element ref="ns2:MediaServiceObjectDetectorVersions" minOccurs="0"/>
                <xsd:element ref="ns2:Status" minOccurs="0"/>
                <xsd:element ref="ns3:SharedWithUsers" minOccurs="0"/>
                <xsd:element ref="ns3:SharedWithDetails" minOccurs="0"/>
                <xsd:element ref="ns2:Bemerkungen" minOccurs="0"/>
                <xsd:element ref="ns2:Hauptverfahren" minOccurs="0"/>
                <xsd:element ref="ns2:Op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_Flow_Signoff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aa1149-9248-4f2c-8d6c-bf787604eb2b" elementFormDefault="qualified">
    <xsd:import namespace="http://schemas.microsoft.com/office/2006/documentManagement/types"/>
    <xsd:import namespace="http://schemas.microsoft.com/office/infopath/2007/PartnerControls"/>
    <xsd:element name="Zust_x00e4_ndigkeit" ma:index="8" nillable="true" ma:displayName="Zuständigkeit" ma:format="Dropdown" ma:list="UserInfo" ma:SharePointGroup="0" ma:internalName="Zust_x00e4_ndigkei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tderVergabe" ma:index="9" nillable="true" ma:displayName="Art der Vergabe" ma:format="Dropdown" ma:internalName="ArtderVergabe">
      <xsd:simpleType>
        <xsd:restriction base="dms:Choice">
          <xsd:enumeration value="Bauleistung"/>
          <xsd:enumeration value="Lieferleistung"/>
          <xsd:enumeration value="Freiberufl. DL"/>
          <xsd:enumeration value="Gewerbl. DL"/>
        </xsd:restriction>
      </xsd:simpleType>
    </xsd:element>
    <xsd:element name="ArtdesProjektes" ma:index="10" nillable="true" ma:displayName="Art des Projektes" ma:format="Dropdown" ma:internalName="ArtdesProjektes">
      <xsd:simpleType>
        <xsd:restriction base="dms:Choice">
          <xsd:enumeration value="Brückenbau"/>
          <xsd:enumeration value="Eisenbahnbau"/>
          <xsd:enumeration value="Erdbau_Land"/>
          <xsd:enumeration value="Gewässerbau"/>
          <xsd:enumeration value="Hochbau"/>
          <xsd:enumeration value="Kaimauerbau"/>
          <xsd:enumeration value="Nassbaggerarbeiten"/>
          <xsd:enumeration value="Schleusenbau"/>
          <xsd:enumeration value="Straßenbau- und Pflastenarbeiten"/>
          <xsd:enumeration value="Tunnelbau"/>
          <xsd:enumeration value="Uferbauwerke"/>
          <xsd:enumeration value="IT-Projekte"/>
          <xsd:enumeration value="Rahmenvereinbarung"/>
          <xsd:enumeration value="Qualifizierungssystem"/>
          <xsd:enumeration value="Instandhaltung"/>
          <xsd:enumeration value="Schiffbau"/>
          <xsd:enumeration value="Kampfmittelarbeiten"/>
          <xsd:enumeration value="Gerüstbau"/>
        </xsd:restriction>
      </xsd:simpleType>
    </xsd:element>
    <xsd:element name="beratenderProjekteink_x00e4_ufer" ma:index="11" nillable="true" ma:displayName="Projekteinkäufer" ma:format="Dropdown" ma:list="UserInfo" ma:SharePointGroup="0" ma:internalName="beratenderProjekteink_x00e4_uf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ellvertreter" ma:index="12" nillable="true" ma:displayName="Stellvertreter" ma:format="Dropdown" ma:list="UserInfo" ma:SharePointGroup="0" ma:internalName="Stellvertret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ederVergabe" ma:index="13" nillable="true" ma:displayName="Name der Vergabe" ma:format="Dropdown" ma:internalName="NamederVergabe">
      <xsd:simpleType>
        <xsd:restriction base="dms:Text">
          <xsd:maxLength value="255"/>
        </xsd:restriction>
      </xsd:simpleType>
    </xsd:element>
    <xsd:element name="Aufsteller" ma:index="14" nillable="true" ma:displayName="Aufsteller" ma:format="Dropdown" ma:list="UserInfo" ma:SharePointGroup="0" ma:internalName="Aufstell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Status" ma:index="18" nillable="true" ma:displayName="Status" ma:format="Dropdown" ma:internalName="Status">
      <xsd:simpleType>
        <xsd:restriction base="dms:Choice">
          <xsd:enumeration value="Angebotseinholung"/>
          <xsd:enumeration value="Submission"/>
          <xsd:enumeration value="Beauftragung"/>
          <xsd:enumeration value="Nachträge"/>
          <xsd:enumeration value="Verhandlung"/>
          <xsd:enumeration value="Abgeschlossen"/>
          <xsd:enumeration value="TNW"/>
          <xsd:enumeration value="Aufhebung"/>
          <xsd:enumeration value="Vorvermerk"/>
          <xsd:enumeration value="Auswertung"/>
          <xsd:enumeration value="Option"/>
        </xsd:restriction>
      </xsd:simpleType>
    </xsd:element>
    <xsd:element name="Bemerkungen" ma:index="21" nillable="true" ma:displayName="Bemerkungen" ma:format="Dropdown" ma:internalName="Bemerkungen">
      <xsd:simpleType>
        <xsd:restriction base="dms:Note">
          <xsd:maxLength value="255"/>
        </xsd:restriction>
      </xsd:simpleType>
    </xsd:element>
    <xsd:element name="Hauptverfahren" ma:index="22" nillable="true" ma:displayName="Hauptverfahren" ma:format="Dropdown" ma:internalName="Hauptverfahren">
      <xsd:simpleType>
        <xsd:restriction base="dms:Choice">
          <xsd:enumeration value="aktiv"/>
          <xsd:enumeration value="abgeschlossen"/>
          <xsd:enumeration value="in Vorbereitung"/>
          <xsd:enumeration value="nicht zu befüllen bei DE"/>
        </xsd:restriction>
      </xsd:simpleType>
    </xsd:element>
    <xsd:element name="Option" ma:index="23" nillable="true" ma:displayName="Option" ma:format="Dropdown" ma:internalName="Option">
      <xsd:simpleType>
        <xsd:restriction base="dms:Choice">
          <xsd:enumeration value="Ja"/>
          <xsd:enumeration value="aktiv"/>
          <xsd:enumeration value="Nein"/>
        </xsd:restriction>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c301fc9e-a287-453f-8509-a731f6d6e04f"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Location" ma:index="31" nillable="true" ma:displayName="Location" ma:indexed="true" ma:internalName="MediaServiceLocation"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tatus Unterschrift" ma:internalName="Status_x0020_Unterschrift">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a823fa-75a9-41b3-8464-3bb0eb9da2c8"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element name="TaxCatchAll" ma:index="26" nillable="true" ma:displayName="Taxonomy Catch All Column" ma:hidden="true" ma:list="{d32ceb49-02c4-4af4-8397-a0f148171ac3}" ma:internalName="TaxCatchAll" ma:showField="CatchAllData" ma:web="56a823fa-75a9-41b3-8464-3bb0eb9da2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W o r k b o o k X m l P a r t   x m l n s : x s i = " h t t p : / / w w w . w 3 . o r g / 2 0 0 1 / X M L S c h e m a - i n s t a n c e "   x m l n s : x s d = " h t t p : / / w w w . w 3 . o r g / 2 0 0 1 / X M L S c h e m a " >  
     < r e p o r t s I n W o r k b o o k / >  
     < p r o p e r t i e s >  
         < w o r k b o o k I s S t o p p e d > f a l s e < / w o r k b o o k I s S t o p p e d >  
         < w o r k b o o k I s D e s i g n > f a l s e < / w o r k b o o k I s D e s i g n >  
         < w o r k b o o k I s P u b l i c > f a l s e < / w o r k b o o k I s P u b l i c >  
         < w o r k b o o k I d I s P u b l i c > f a l s e < / w o r k b o o k I d I s P u b l i c >  
         < w o r k b o o k I s R e f r e s h e d P e r S h e e t > f a l s e < / w o r k b o o k I s R e f r e s h e d P e r S h e e t >  
         < w o r k b o o k I d / >  
         < w o r k b o o k N a m e / >  
         < h i g h e s t W o r k b o o k N a m e T a g > 0 < / h i g h e s t W o r k b o o k N a m e T a g >  
         < M o d e > P E R S O N A L < / M o d e >  
         < I s S t o p p e d > f a l s e < / I s S t o p p e d >  
         < I s R e f r e s h e d P e r S h e e t > f a l s e < / I s R e f r e s h e d P e r S h e e t >  
     < / p r o p e r t i e s >  
 < / W o r k b o o k X m l P a r t > 
</file>

<file path=customXml/itemProps1.xml><?xml version="1.0" encoding="utf-8"?>
<ds:datastoreItem xmlns:ds="http://schemas.openxmlformats.org/officeDocument/2006/customXml" ds:itemID="{46404C37-E6D6-4E5C-A5C4-19BF2FD51CD4}">
  <ds:schemaRefs>
    <ds:schemaRef ds:uri="http://www.w3.org/XML/1998/namespace"/>
    <ds:schemaRef ds:uri="d74c6107-10e9-4c42-acc7-53f0f8e55e7b"/>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 ds:uri="bcaa1149-9248-4f2c-8d6c-bf787604eb2b"/>
    <ds:schemaRef ds:uri="56a823fa-75a9-41b3-8464-3bb0eb9da2c8"/>
  </ds:schemaRefs>
</ds:datastoreItem>
</file>

<file path=customXml/itemProps2.xml><?xml version="1.0" encoding="utf-8"?>
<ds:datastoreItem xmlns:ds="http://schemas.openxmlformats.org/officeDocument/2006/customXml" ds:itemID="{5F1447A9-29B1-4718-9C7A-833090C044D5}">
  <ds:schemaRefs>
    <ds:schemaRef ds:uri="http://schemas.microsoft.com/sharepoint/v3/contenttype/forms"/>
  </ds:schemaRefs>
</ds:datastoreItem>
</file>

<file path=customXml/itemProps3.xml><?xml version="1.0" encoding="utf-8"?>
<ds:datastoreItem xmlns:ds="http://schemas.openxmlformats.org/officeDocument/2006/customXml" ds:itemID="{E4D4B604-D2D0-4E2D-AE9D-3B76328FAE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aa1149-9248-4f2c-8d6c-bf787604eb2b"/>
    <ds:schemaRef ds:uri="56a823fa-75a9-41b3-8464-3bb0eb9da2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B1512F6-5089-4338-BF01-7908B95057C6}">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Bieter 1</vt:lpstr>
      <vt:lpstr>Benutzerleitfaden</vt:lpstr>
      <vt:lpstr>Benutzerleitfaden!Druckbereich</vt:lpstr>
      <vt:lpstr>'Bieter 1'!Druckbereich</vt:lpstr>
      <vt:lpstr>'Bieter 1'!Drucktitel</vt:lpstr>
    </vt:vector>
  </TitlesOfParts>
  <Manager/>
  <Company>INFORA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Bewertungsmatrix</dc:title>
  <dc:subject/>
  <dc:creator>joachim.kuka@materna.group</dc:creator>
  <cp:keywords/>
  <dc:description/>
  <cp:lastModifiedBy>Mientus, Arkadius</cp:lastModifiedBy>
  <cp:revision/>
  <dcterms:created xsi:type="dcterms:W3CDTF">2008-06-13T11:29:26Z</dcterms:created>
  <dcterms:modified xsi:type="dcterms:W3CDTF">2026-03-20T09:12:34Z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0x010100DC309B39D998BA4CBF561CFE14B4B5F0</vt:lpwstr>
  </property>
  <property fmtid="{D5CDD505-2E9C-101B-9397-08002B2CF9AE}" pid="3" name="MSIP_Label_9fa36981-5e1f-4cab-a8cf-7996f301a9d3_Enabled">
    <vt:lpwstr>true</vt:lpwstr>
  </property>
  <property fmtid="{D5CDD505-2E9C-101B-9397-08002B2CF9AE}" pid="4" name="MSIP_Label_9fa36981-5e1f-4cab-a8cf-7996f301a9d3_SetDate">
    <vt:lpwstr>2024-07-15T13:27:52Z</vt:lpwstr>
  </property>
  <property fmtid="{D5CDD505-2E9C-101B-9397-08002B2CF9AE}" pid="5" name="MSIP_Label_9fa36981-5e1f-4cab-a8cf-7996f301a9d3_Method">
    <vt:lpwstr>Standard</vt:lpwstr>
  </property>
  <property fmtid="{D5CDD505-2E9C-101B-9397-08002B2CF9AE}" pid="6" name="MSIP_Label_9fa36981-5e1f-4cab-a8cf-7996f301a9d3_Name">
    <vt:lpwstr>Intern</vt:lpwstr>
  </property>
  <property fmtid="{D5CDD505-2E9C-101B-9397-08002B2CF9AE}" pid="7" name="MSIP_Label_9fa36981-5e1f-4cab-a8cf-7996f301a9d3_SiteId">
    <vt:lpwstr>6af97098-95ec-4538-9a68-24b3426aa001</vt:lpwstr>
  </property>
  <property fmtid="{D5CDD505-2E9C-101B-9397-08002B2CF9AE}" pid="8" name="MSIP_Label_9fa36981-5e1f-4cab-a8cf-7996f301a9d3_ActionId">
    <vt:lpwstr>3177d6ed-ee31-4454-a836-f4a4357baf81</vt:lpwstr>
  </property>
  <property fmtid="{D5CDD505-2E9C-101B-9397-08002B2CF9AE}" pid="9" name="MSIP_Label_9fa36981-5e1f-4cab-a8cf-7996f301a9d3_ContentBits">
    <vt:lpwstr>0</vt:lpwstr>
  </property>
  <property fmtid="{D5CDD505-2E9C-101B-9397-08002B2CF9AE}" pid="10" name="MediaServiceImageTags">
    <vt:lpwstr/>
  </property>
</Properties>
</file>