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U:\09.22-4  Zentraler Einkauf\42 - Vergabe- und Vertragsmanagement\42.4 Maßnahmen\42.4.16.2026\08.04.2026-09.00 OV Schulmittagessen, 19 Lose\LVs bearbeitet\"/>
    </mc:Choice>
  </mc:AlternateContent>
  <xr:revisionPtr revIDLastSave="0" documentId="13_ncr:1_{865FAF5D-0BD2-42A8-A6C0-F6B314DA634F}" xr6:coauthVersionLast="47" xr6:coauthVersionMax="47" xr10:uidLastSave="{00000000-0000-0000-0000-000000000000}"/>
  <bookViews>
    <workbookView xWindow="-120" yWindow="-120" windowWidth="29040" windowHeight="15720" xr2:uid="{C9575D61-5E91-4881-95A7-722884AA5756}"/>
  </bookViews>
  <sheets>
    <sheet name="Allg. Hinweise zur Datei" sheetId="1" r:id="rId1"/>
    <sheet name="Losbeschreibung" sheetId="2" r:id="rId2"/>
    <sheet name="Inventarliste" sheetId="3" r:id="rId3"/>
    <sheet name="Zuschlagskriterien" sheetId="4" r:id="rId4"/>
    <sheet name="Angaben des Bieters" sheetId="5" r:id="rId5"/>
    <sheet name="Speisekarte veg. Gerichte" sheetId="6" r:id="rId6"/>
    <sheet name="Preisblatt" sheetId="7" r:id="rId7"/>
    <sheet name="Prüfung Speisekarte von SchuSpo" sheetId="8" r:id="rId8"/>
    <sheet name="Hinweise für Bewertende" sheetId="9" r:id="rId9"/>
    <sheet name="Wertung Bewertender 1" sheetId="10" r:id="rId10"/>
    <sheet name="Wertung Bewertender 2" sheetId="11" r:id="rId11"/>
    <sheet name="Wertung Bewertender 3" sheetId="12" r:id="rId12"/>
  </sheets>
  <definedNames>
    <definedName name="_Hlk23334838" localSheetId="1">Losbeschreibung!$A$9</definedName>
    <definedName name="_Hlk23335280" localSheetId="1">Losbeschreibung!#REF!</definedName>
    <definedName name="_Hlk23335322" localSheetId="1">Losbeschreibung!#REF!</definedName>
    <definedName name="_Hlk23517931" localSheetId="1">Losbeschreibung!$B$63</definedName>
    <definedName name="_Hlk23702751" localSheetId="1">Losbeschreibung!$D$77</definedName>
    <definedName name="_Hlk23703008" localSheetId="1">Losbeschreibung!$C$68</definedName>
    <definedName name="_Hlk88755592" localSheetId="1">Losbeschreibung!$E$7</definedName>
    <definedName name="_Hlk88755612" localSheetId="1">Losbeschreibung!$B$11</definedName>
    <definedName name="_Hlk89263683" localSheetId="1">Losbeschreibung!$B$13</definedName>
    <definedName name="_Hlk89263772" localSheetId="1">Losbeschreibung!$B$25</definedName>
    <definedName name="_Hlk89780911" localSheetId="1">Losbeschreibung!$E$44</definedName>
    <definedName name="Brutto">Preisblatt!$H$5</definedName>
    <definedName name="Kontrollkästchen3" localSheetId="1">Losbeschreibung!$B$54</definedName>
    <definedName name="Kontrollkästchen4" localSheetId="1">Losbeschreibung!$B$53</definedName>
    <definedName name="Kontrollkästchen5" localSheetId="1">Losbeschreibung!$B$55</definedName>
    <definedName name="Kontrollkästchen6" localSheetId="1">Losbeschreibung!$D$72</definedName>
    <definedName name="MyChanged" hidden="1">0</definedName>
    <definedName name="MyVersion" hidden="1">43743.7486111111</definedName>
    <definedName name="Nachlass_Prozent">#REF!</definedName>
    <definedName name="Netto">Preisblatt!$H$3</definedName>
    <definedName name="Text11" localSheetId="1">Losbeschreibung!$A$44</definedName>
    <definedName name="Text12" localSheetId="1">Losbeschreibung!$A$46</definedName>
    <definedName name="Text2" localSheetId="2">Inventarliste!#REF!</definedName>
    <definedName name="Text8" localSheetId="1">Losbeschreibung!$B$48</definedName>
    <definedName name="Ust">Preisblatt!$G$4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0" i="12" l="1"/>
  <c r="G167" i="12"/>
  <c r="F167" i="12"/>
  <c r="G165" i="12"/>
  <c r="F165" i="12"/>
  <c r="B165" i="12"/>
  <c r="G170" i="12" s="1"/>
  <c r="F162" i="12"/>
  <c r="G159" i="12"/>
  <c r="F159" i="12"/>
  <c r="G157" i="12"/>
  <c r="B157" i="12"/>
  <c r="F157" i="12" s="1"/>
  <c r="G154" i="12"/>
  <c r="F154" i="12"/>
  <c r="G151" i="12"/>
  <c r="F151" i="12"/>
  <c r="B149" i="12"/>
  <c r="G149" i="12" s="1"/>
  <c r="G156" i="12" s="1"/>
  <c r="F146" i="12"/>
  <c r="G143" i="12"/>
  <c r="B141" i="12"/>
  <c r="F143" i="12" s="1"/>
  <c r="G138" i="12"/>
  <c r="F138" i="12"/>
  <c r="B133" i="12"/>
  <c r="G135" i="12" s="1"/>
  <c r="G130" i="12"/>
  <c r="B125" i="12"/>
  <c r="F130" i="12" s="1"/>
  <c r="B117" i="12"/>
  <c r="G122" i="12" s="1"/>
  <c r="G114" i="12"/>
  <c r="F114" i="12"/>
  <c r="G111" i="12"/>
  <c r="F111" i="12"/>
  <c r="G109" i="12"/>
  <c r="G116" i="12" s="1"/>
  <c r="F109" i="12"/>
  <c r="B109" i="12"/>
  <c r="G106" i="12"/>
  <c r="F106" i="12"/>
  <c r="G103" i="12"/>
  <c r="F103" i="12"/>
  <c r="G101" i="12"/>
  <c r="G108" i="12" s="1"/>
  <c r="F101" i="12"/>
  <c r="B101" i="12"/>
  <c r="F98" i="12"/>
  <c r="G95" i="12"/>
  <c r="F95" i="12"/>
  <c r="G93" i="12"/>
  <c r="B93" i="12"/>
  <c r="F93" i="12" s="1"/>
  <c r="G90" i="12"/>
  <c r="F90" i="12"/>
  <c r="G87" i="12"/>
  <c r="F87" i="12"/>
  <c r="B85" i="12"/>
  <c r="G85" i="12" s="1"/>
  <c r="G92" i="12" s="1"/>
  <c r="G82" i="12"/>
  <c r="F82" i="12"/>
  <c r="G79" i="12"/>
  <c r="B77" i="12"/>
  <c r="F79" i="12" s="1"/>
  <c r="G74" i="12"/>
  <c r="F74" i="12"/>
  <c r="B69" i="12"/>
  <c r="G71" i="12" s="1"/>
  <c r="G66" i="12"/>
  <c r="B61" i="12"/>
  <c r="F66" i="12" s="1"/>
  <c r="B53" i="12"/>
  <c r="G58" i="12" s="1"/>
  <c r="G50" i="12"/>
  <c r="F50" i="12"/>
  <c r="G47" i="12"/>
  <c r="F47" i="12"/>
  <c r="G45" i="12"/>
  <c r="G52" i="12" s="1"/>
  <c r="F45" i="12"/>
  <c r="B45" i="12"/>
  <c r="G42" i="12"/>
  <c r="F42" i="12"/>
  <c r="G39" i="12"/>
  <c r="F39" i="12"/>
  <c r="G37" i="12"/>
  <c r="G44" i="12" s="1"/>
  <c r="F37" i="12"/>
  <c r="B37" i="12"/>
  <c r="G34" i="12"/>
  <c r="F34" i="12"/>
  <c r="G31" i="12"/>
  <c r="F31" i="12"/>
  <c r="G29" i="12"/>
  <c r="G36" i="12" s="1"/>
  <c r="B29" i="12"/>
  <c r="F29" i="12" s="1"/>
  <c r="G26" i="12"/>
  <c r="F26" i="12"/>
  <c r="G23" i="12"/>
  <c r="F23" i="12"/>
  <c r="B21" i="12"/>
  <c r="G21" i="12" s="1"/>
  <c r="G28" i="12" s="1"/>
  <c r="G18" i="12"/>
  <c r="F18" i="12"/>
  <c r="G15" i="12"/>
  <c r="D13" i="12"/>
  <c r="D21" i="12" s="1"/>
  <c r="D29" i="12" s="1"/>
  <c r="D37" i="12" s="1"/>
  <c r="D45" i="12" s="1"/>
  <c r="D53" i="12" s="1"/>
  <c r="D61" i="12" s="1"/>
  <c r="D69" i="12" s="1"/>
  <c r="D77" i="12" s="1"/>
  <c r="D85" i="12" s="1"/>
  <c r="D93" i="12" s="1"/>
  <c r="D101" i="12" s="1"/>
  <c r="D109" i="12" s="1"/>
  <c r="D117" i="12" s="1"/>
  <c r="D125" i="12" s="1"/>
  <c r="D133" i="12" s="1"/>
  <c r="D141" i="12" s="1"/>
  <c r="D149" i="12" s="1"/>
  <c r="D157" i="12" s="1"/>
  <c r="D165" i="12" s="1"/>
  <c r="B13" i="12"/>
  <c r="F15" i="12" s="1"/>
  <c r="D5" i="12"/>
  <c r="D3" i="12"/>
  <c r="B165" i="11"/>
  <c r="G170" i="11" s="1"/>
  <c r="B157" i="11"/>
  <c r="F157" i="11" s="1"/>
  <c r="F149" i="11"/>
  <c r="B149" i="11"/>
  <c r="G149" i="11" s="1"/>
  <c r="G141" i="11"/>
  <c r="B141" i="11"/>
  <c r="F143" i="11" s="1"/>
  <c r="F133" i="11"/>
  <c r="B133" i="11"/>
  <c r="G135" i="11" s="1"/>
  <c r="G130" i="11"/>
  <c r="B125" i="11"/>
  <c r="F130" i="11" s="1"/>
  <c r="B117" i="11"/>
  <c r="G122" i="11" s="1"/>
  <c r="G114" i="11"/>
  <c r="F114" i="11"/>
  <c r="G111" i="11"/>
  <c r="B109" i="11"/>
  <c r="F111" i="11" s="1"/>
  <c r="B101" i="11"/>
  <c r="G106" i="11" s="1"/>
  <c r="F98" i="11"/>
  <c r="G93" i="11"/>
  <c r="B93" i="11"/>
  <c r="F93" i="11" s="1"/>
  <c r="B85" i="11"/>
  <c r="G85" i="11" s="1"/>
  <c r="B77" i="11"/>
  <c r="F79" i="11" s="1"/>
  <c r="G74" i="11"/>
  <c r="F69" i="11"/>
  <c r="B69" i="11"/>
  <c r="G71" i="11" s="1"/>
  <c r="G66" i="11"/>
  <c r="G63" i="11"/>
  <c r="F63" i="11"/>
  <c r="F61" i="11"/>
  <c r="B61" i="11"/>
  <c r="F66" i="11" s="1"/>
  <c r="B53" i="11"/>
  <c r="G58" i="11" s="1"/>
  <c r="G50" i="11"/>
  <c r="F50" i="11"/>
  <c r="G47" i="11"/>
  <c r="F47" i="11"/>
  <c r="G45" i="11"/>
  <c r="F45" i="11"/>
  <c r="B45" i="11"/>
  <c r="B37" i="11"/>
  <c r="G42" i="11" s="1"/>
  <c r="B29" i="11"/>
  <c r="F29" i="11" s="1"/>
  <c r="G26" i="11"/>
  <c r="G23" i="11"/>
  <c r="F23" i="11"/>
  <c r="F21" i="11"/>
  <c r="B21" i="11"/>
  <c r="G21" i="11" s="1"/>
  <c r="D13" i="11"/>
  <c r="D21" i="11" s="1"/>
  <c r="D29" i="11" s="1"/>
  <c r="D37" i="11" s="1"/>
  <c r="D45" i="11" s="1"/>
  <c r="D53" i="11" s="1"/>
  <c r="D61" i="11" s="1"/>
  <c r="D69" i="11" s="1"/>
  <c r="D77" i="11" s="1"/>
  <c r="D85" i="11" s="1"/>
  <c r="D93" i="11" s="1"/>
  <c r="D101" i="11" s="1"/>
  <c r="D109" i="11" s="1"/>
  <c r="D117" i="11" s="1"/>
  <c r="D125" i="11" s="1"/>
  <c r="D133" i="11" s="1"/>
  <c r="D141" i="11" s="1"/>
  <c r="D149" i="11" s="1"/>
  <c r="D157" i="11" s="1"/>
  <c r="D165" i="11" s="1"/>
  <c r="B13" i="11"/>
  <c r="F15" i="11" s="1"/>
  <c r="D5" i="11"/>
  <c r="D3" i="11"/>
  <c r="B165" i="10"/>
  <c r="G170" i="10" s="1"/>
  <c r="G157" i="10"/>
  <c r="B157" i="10"/>
  <c r="F157" i="10" s="1"/>
  <c r="F154" i="10"/>
  <c r="B149" i="10"/>
  <c r="G149" i="10" s="1"/>
  <c r="G146" i="10"/>
  <c r="F146" i="10"/>
  <c r="G143" i="10"/>
  <c r="F143" i="10"/>
  <c r="G141" i="10"/>
  <c r="F141" i="10"/>
  <c r="B141" i="10"/>
  <c r="F135" i="10"/>
  <c r="B133" i="10"/>
  <c r="G135" i="10" s="1"/>
  <c r="G130" i="10"/>
  <c r="B125" i="10"/>
  <c r="F130" i="10" s="1"/>
  <c r="B117" i="10"/>
  <c r="G122" i="10" s="1"/>
  <c r="B109" i="10"/>
  <c r="F114" i="10" s="1"/>
  <c r="G101" i="10"/>
  <c r="F101" i="10"/>
  <c r="B101" i="10"/>
  <c r="G106" i="10" s="1"/>
  <c r="B93" i="10"/>
  <c r="G98" i="10" s="1"/>
  <c r="G90" i="10"/>
  <c r="F90" i="10"/>
  <c r="F85" i="10"/>
  <c r="B85" i="10"/>
  <c r="G87" i="10" s="1"/>
  <c r="F82" i="10"/>
  <c r="B77" i="10"/>
  <c r="F79" i="10" s="1"/>
  <c r="G74" i="10"/>
  <c r="F74" i="10"/>
  <c r="G69" i="10"/>
  <c r="G76" i="10" s="1"/>
  <c r="B69" i="10"/>
  <c r="G71" i="10" s="1"/>
  <c r="G66" i="10"/>
  <c r="B61" i="10"/>
  <c r="F66" i="10" s="1"/>
  <c r="B53" i="10"/>
  <c r="G58" i="10" s="1"/>
  <c r="B45" i="10"/>
  <c r="G50" i="10" s="1"/>
  <c r="F39" i="10"/>
  <c r="F37" i="10"/>
  <c r="B37" i="10"/>
  <c r="G42" i="10" s="1"/>
  <c r="B29" i="10"/>
  <c r="F34" i="10" s="1"/>
  <c r="F26" i="10"/>
  <c r="G23" i="10"/>
  <c r="B21" i="10"/>
  <c r="G21" i="10" s="1"/>
  <c r="F18" i="10"/>
  <c r="F15" i="10"/>
  <c r="G13" i="10"/>
  <c r="F13" i="10"/>
  <c r="D13" i="10"/>
  <c r="D21" i="10" s="1"/>
  <c r="D29" i="10" s="1"/>
  <c r="D37" i="10" s="1"/>
  <c r="D45" i="10" s="1"/>
  <c r="D53" i="10" s="1"/>
  <c r="D61" i="10" s="1"/>
  <c r="D69" i="10" s="1"/>
  <c r="D77" i="10" s="1"/>
  <c r="D85" i="10" s="1"/>
  <c r="D93" i="10" s="1"/>
  <c r="D101" i="10" s="1"/>
  <c r="D109" i="10" s="1"/>
  <c r="D117" i="10" s="1"/>
  <c r="D125" i="10" s="1"/>
  <c r="D133" i="10" s="1"/>
  <c r="D141" i="10" s="1"/>
  <c r="D149" i="10" s="1"/>
  <c r="D157" i="10" s="1"/>
  <c r="D165" i="10" s="1"/>
  <c r="B13" i="10"/>
  <c r="G18" i="10" s="1"/>
  <c r="D5" i="10"/>
  <c r="D3" i="10"/>
  <c r="B23" i="8"/>
  <c r="B22" i="8"/>
  <c r="B21" i="8"/>
  <c r="B20" i="8"/>
  <c r="B19" i="8"/>
  <c r="B18" i="8"/>
  <c r="B17" i="8"/>
  <c r="B16" i="8"/>
  <c r="B15" i="8"/>
  <c r="B14" i="8"/>
  <c r="B13" i="8"/>
  <c r="B12" i="8"/>
  <c r="B11" i="8"/>
  <c r="B10" i="8"/>
  <c r="B9" i="8"/>
  <c r="B8" i="8"/>
  <c r="B7" i="8"/>
  <c r="B6" i="8"/>
  <c r="B5" i="8"/>
  <c r="B4" i="8"/>
  <c r="G2" i="7"/>
  <c r="H46" i="5"/>
  <c r="J44" i="5"/>
  <c r="H44" i="5"/>
  <c r="J42" i="5"/>
  <c r="H42" i="5"/>
  <c r="J40" i="5"/>
  <c r="H40" i="5"/>
  <c r="J38" i="5"/>
  <c r="H38" i="5"/>
  <c r="J36" i="5"/>
  <c r="H36" i="5"/>
  <c r="J34" i="5"/>
  <c r="H34" i="5"/>
  <c r="J32" i="5"/>
  <c r="H32" i="5"/>
  <c r="J30" i="5"/>
  <c r="H30" i="5"/>
  <c r="J28" i="5"/>
  <c r="H28" i="5"/>
  <c r="H26" i="4"/>
  <c r="D53" i="2"/>
  <c r="D26" i="2"/>
  <c r="D29" i="2" s="1"/>
  <c r="D21" i="2"/>
  <c r="D16" i="2"/>
  <c r="D11" i="2" s="1"/>
  <c r="F2" i="7" s="1"/>
  <c r="H2" i="7" s="1"/>
  <c r="H3" i="7" s="1"/>
  <c r="G172" i="12" l="1"/>
  <c r="G34" i="10"/>
  <c r="G79" i="10"/>
  <c r="F53" i="12"/>
  <c r="F117" i="12"/>
  <c r="G146" i="12"/>
  <c r="G15" i="10"/>
  <c r="G20" i="10" s="1"/>
  <c r="F29" i="10"/>
  <c r="G37" i="10"/>
  <c r="F93" i="10"/>
  <c r="F109" i="10"/>
  <c r="F138" i="10"/>
  <c r="F159" i="10"/>
  <c r="F13" i="11"/>
  <c r="F85" i="11"/>
  <c r="F101" i="11"/>
  <c r="G133" i="11"/>
  <c r="F151" i="11"/>
  <c r="G53" i="12"/>
  <c r="F61" i="12"/>
  <c r="G117" i="12"/>
  <c r="F125" i="12"/>
  <c r="G29" i="10"/>
  <c r="G93" i="10"/>
  <c r="G100" i="10" s="1"/>
  <c r="F111" i="10"/>
  <c r="G138" i="10"/>
  <c r="G13" i="11"/>
  <c r="F87" i="11"/>
  <c r="F135" i="11"/>
  <c r="G151" i="11"/>
  <c r="G156" i="11" s="1"/>
  <c r="F55" i="12"/>
  <c r="G61" i="12"/>
  <c r="G68" i="12" s="1"/>
  <c r="F69" i="12"/>
  <c r="G98" i="12"/>
  <c r="G100" i="12" s="1"/>
  <c r="F119" i="12"/>
  <c r="G125" i="12"/>
  <c r="F133" i="12"/>
  <c r="G162" i="12"/>
  <c r="G164" i="12" s="1"/>
  <c r="F31" i="10"/>
  <c r="F42" i="10"/>
  <c r="F71" i="10"/>
  <c r="G85" i="10"/>
  <c r="G92" i="10" s="1"/>
  <c r="F95" i="10"/>
  <c r="G114" i="10"/>
  <c r="F149" i="10"/>
  <c r="F165" i="10"/>
  <c r="G15" i="11"/>
  <c r="F58" i="11"/>
  <c r="G69" i="11"/>
  <c r="G87" i="11"/>
  <c r="G92" i="11" s="1"/>
  <c r="F109" i="11"/>
  <c r="F125" i="11"/>
  <c r="F138" i="11"/>
  <c r="G154" i="11"/>
  <c r="F13" i="12"/>
  <c r="G55" i="12"/>
  <c r="F63" i="12"/>
  <c r="G69" i="12"/>
  <c r="G76" i="12" s="1"/>
  <c r="F77" i="12"/>
  <c r="G119" i="12"/>
  <c r="F127" i="12"/>
  <c r="G133" i="12"/>
  <c r="G140" i="12" s="1"/>
  <c r="F141" i="12"/>
  <c r="G31" i="10"/>
  <c r="F87" i="10"/>
  <c r="F98" i="10"/>
  <c r="F151" i="10"/>
  <c r="G165" i="10"/>
  <c r="G28" i="11"/>
  <c r="F71" i="11"/>
  <c r="G90" i="11"/>
  <c r="G109" i="11"/>
  <c r="G116" i="11" s="1"/>
  <c r="F127" i="11"/>
  <c r="G138" i="11"/>
  <c r="G13" i="12"/>
  <c r="G20" i="12" s="1"/>
  <c r="F21" i="12"/>
  <c r="F58" i="12"/>
  <c r="G63" i="12"/>
  <c r="F71" i="12"/>
  <c r="G77" i="12"/>
  <c r="G84" i="12" s="1"/>
  <c r="F85" i="12"/>
  <c r="F122" i="12"/>
  <c r="G127" i="12"/>
  <c r="F135" i="12"/>
  <c r="G141" i="12"/>
  <c r="G148" i="12" s="1"/>
  <c r="F149" i="12"/>
  <c r="F23" i="10"/>
  <c r="F45" i="10"/>
  <c r="G148" i="10"/>
  <c r="G151" i="10"/>
  <c r="G156" i="10" s="1"/>
  <c r="G52" i="11"/>
  <c r="F74" i="11"/>
  <c r="G127" i="11"/>
  <c r="G157" i="11"/>
  <c r="G140" i="11"/>
  <c r="G76" i="11"/>
  <c r="G164" i="11"/>
  <c r="G29" i="11"/>
  <c r="F37" i="11"/>
  <c r="G79" i="11"/>
  <c r="G143" i="11"/>
  <c r="F165" i="11"/>
  <c r="F18" i="11"/>
  <c r="F31" i="11"/>
  <c r="G37" i="11"/>
  <c r="F82" i="11"/>
  <c r="F95" i="11"/>
  <c r="G101" i="11"/>
  <c r="F146" i="11"/>
  <c r="F159" i="11"/>
  <c r="G165" i="11"/>
  <c r="G172" i="11" s="1"/>
  <c r="G18" i="11"/>
  <c r="G20" i="11" s="1"/>
  <c r="F26" i="11"/>
  <c r="G31" i="11"/>
  <c r="F39" i="11"/>
  <c r="F53" i="11"/>
  <c r="G82" i="11"/>
  <c r="F90" i="11"/>
  <c r="G95" i="11"/>
  <c r="G100" i="11" s="1"/>
  <c r="F103" i="11"/>
  <c r="F117" i="11"/>
  <c r="G146" i="11"/>
  <c r="G148" i="11" s="1"/>
  <c r="F154" i="11"/>
  <c r="G159" i="11"/>
  <c r="F167" i="11"/>
  <c r="F34" i="11"/>
  <c r="G39" i="11"/>
  <c r="G53" i="11"/>
  <c r="G60" i="11" s="1"/>
  <c r="G103" i="11"/>
  <c r="G117" i="11"/>
  <c r="F162" i="11"/>
  <c r="G167" i="11"/>
  <c r="G34" i="11"/>
  <c r="F42" i="11"/>
  <c r="F55" i="11"/>
  <c r="G61" i="11"/>
  <c r="G68" i="11" s="1"/>
  <c r="G98" i="11"/>
  <c r="F106" i="11"/>
  <c r="F119" i="11"/>
  <c r="G125" i="11"/>
  <c r="G162" i="11"/>
  <c r="F170" i="11"/>
  <c r="G55" i="11"/>
  <c r="F77" i="11"/>
  <c r="G119" i="11"/>
  <c r="F141" i="11"/>
  <c r="G77" i="11"/>
  <c r="F122" i="11"/>
  <c r="G28" i="10"/>
  <c r="G172" i="10"/>
  <c r="G45" i="10"/>
  <c r="F53" i="10"/>
  <c r="G82" i="10"/>
  <c r="G95" i="10"/>
  <c r="F103" i="10"/>
  <c r="G109" i="10"/>
  <c r="F117" i="10"/>
  <c r="G159" i="10"/>
  <c r="G164" i="10" s="1"/>
  <c r="F167" i="10"/>
  <c r="G26" i="10"/>
  <c r="G39" i="10"/>
  <c r="G44" i="10" s="1"/>
  <c r="F47" i="10"/>
  <c r="G53" i="10"/>
  <c r="F61" i="10"/>
  <c r="G103" i="10"/>
  <c r="G108" i="10" s="1"/>
  <c r="G117" i="10"/>
  <c r="G124" i="10" s="1"/>
  <c r="F125" i="10"/>
  <c r="G154" i="10"/>
  <c r="F162" i="10"/>
  <c r="G167" i="10"/>
  <c r="G47" i="10"/>
  <c r="F55" i="10"/>
  <c r="G61" i="10"/>
  <c r="G68" i="10" s="1"/>
  <c r="F69" i="10"/>
  <c r="F106" i="10"/>
  <c r="G111" i="10"/>
  <c r="F119" i="10"/>
  <c r="G125" i="10"/>
  <c r="F133" i="10"/>
  <c r="G162" i="10"/>
  <c r="F170" i="10"/>
  <c r="F50" i="10"/>
  <c r="G55" i="10"/>
  <c r="F63" i="10"/>
  <c r="F77" i="10"/>
  <c r="G119" i="10"/>
  <c r="F127" i="10"/>
  <c r="G133" i="10"/>
  <c r="G140" i="10" s="1"/>
  <c r="F21" i="10"/>
  <c r="F58" i="10"/>
  <c r="G63" i="10"/>
  <c r="G77" i="10"/>
  <c r="F122" i="10"/>
  <c r="G127" i="10"/>
  <c r="H4" i="7"/>
  <c r="H5" i="7" s="1"/>
  <c r="G124" i="11" l="1"/>
  <c r="G44" i="11"/>
  <c r="G36" i="10"/>
  <c r="G116" i="10"/>
  <c r="G124" i="12"/>
  <c r="G132" i="11"/>
  <c r="G132" i="12"/>
  <c r="G60" i="10"/>
  <c r="G84" i="11"/>
  <c r="G60" i="12"/>
  <c r="G173" i="12" s="1"/>
  <c r="G36" i="11"/>
  <c r="G108" i="11"/>
  <c r="G132" i="10"/>
  <c r="G84" i="10"/>
  <c r="G52" i="10"/>
  <c r="G173" i="10" s="1"/>
  <c r="G173" i="11" l="1"/>
  <c r="J46" i="5" s="1"/>
  <c r="H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4CDD118D-F260-4A5E-AB62-6788C9BF5BCA}">
      <text>
        <r>
          <rPr>
            <b/>
            <sz val="9"/>
            <color indexed="81"/>
            <rFont val="Segoe UI"/>
            <family val="2"/>
          </rPr>
          <t>Autor:</t>
        </r>
        <r>
          <rPr>
            <sz val="9"/>
            <color indexed="81"/>
            <rFont val="Segoe UI"/>
            <family val="2"/>
          </rPr>
          <t xml:space="preserve">
Adresse der Schule</t>
        </r>
      </text>
    </comment>
  </commentList>
</comments>
</file>

<file path=xl/sharedStrings.xml><?xml version="1.0" encoding="utf-8"?>
<sst xmlns="http://schemas.openxmlformats.org/spreadsheetml/2006/main" count="744" uniqueCount="262">
  <si>
    <t>Allgemeine Hinweise zu dieser Excel-Datei</t>
  </si>
  <si>
    <t>Aus Gründen der besseren Lesbarkeit wird auf die gleichzeitige Verwendung der Sprachformen männlich, weiblich und divers (m/w/d) verzichtet. Sämtliche Personenbezeichnungen gelten gleichermaßen für alle Geschlechter.</t>
  </si>
  <si>
    <t>Hinweise zu den Füllfarben</t>
  </si>
  <si>
    <t>In Registern und Zellen, die mit der Füllfarbe Gelb ausgefüllt sind, sind Angaben vom Bieter zu machen.</t>
  </si>
  <si>
    <t>In Registern und Zellen, die mit der Füllfarbe Gelb ausgefüllt sind, sind Angaben vom Bieter durch Auswahl aus einem Dropdown-Menü zu machen.</t>
  </si>
  <si>
    <t xml:space="preserve">In Registern und Zellen, die mit der Füllfarbe Orange ausgefüllt sind, wurden vor Versand der Unterlagen losspezifische Angaben durch den Auftraggeber gemacht. </t>
  </si>
  <si>
    <t xml:space="preserve">In Registern und Zellen, die mit der Füllfarbe Orange (hell) ausgefüllt sind, wurden vor Versand der Unterlagen losspezifische Angaben durch den Auftraggeber durch Auswahl aus einem Dropdown-Menü gemacht. </t>
  </si>
  <si>
    <t xml:space="preserve">In Registern und Zellen, die mit der Füllfarbe Grün ausgefüllt sind, werden im Rahmen der Prüfung und Wertung der Angebote Angaben durch den Auftraggeber mittels Auswahlfelder (Drop-Down-Menü) gemacht. </t>
  </si>
  <si>
    <t xml:space="preserve">In Registern und Zellen, die mit der Füllfarbe Blau ausgefüllt sind, werden im Rahmen der Prüfung und Wertung der Angebote Angaben durch den Auftraggeber mittels Freitext gemacht. </t>
  </si>
  <si>
    <t>Losbeschreibung</t>
  </si>
  <si>
    <r>
      <t>Los-Nr.:</t>
    </r>
    <r>
      <rPr>
        <b/>
        <u/>
        <sz val="11"/>
        <color rgb="FF000000"/>
        <rFont val="Berlin Type Office"/>
        <family val="2"/>
      </rPr>
      <t xml:space="preserve">  </t>
    </r>
    <r>
      <rPr>
        <b/>
        <sz val="11"/>
        <color rgb="FF000000"/>
        <rFont val="Berlin Type Office"/>
        <family val="2"/>
      </rPr>
      <t xml:space="preserve"> </t>
    </r>
  </si>
  <si>
    <t>Schule (Name + Schul-Nr.):</t>
  </si>
  <si>
    <t>Schule am Berg (09G10)</t>
  </si>
  <si>
    <t>Leistungsort:</t>
  </si>
  <si>
    <t>Köpenicker Straße 31, 12524 Berlin</t>
  </si>
  <si>
    <r>
      <rPr>
        <b/>
        <sz val="11"/>
        <color rgb="FF000000"/>
        <rFont val="Berlin Type Office"/>
        <family val="2"/>
      </rPr>
      <t>Leistung:</t>
    </r>
    <r>
      <rPr>
        <sz val="11"/>
        <color rgb="FF000000"/>
        <rFont val="Berlin Type Office"/>
        <family val="2"/>
      </rPr>
      <t xml:space="preserve"> </t>
    </r>
    <r>
      <rPr>
        <sz val="11"/>
        <color theme="1"/>
        <rFont val="Berlin Type Office"/>
        <family val="2"/>
      </rPr>
      <t xml:space="preserve">Herstellung, Lieferung und Ausgabe von Schulmittagessen (einschließlich eines Rohkostanteils und eines Getränks je Portion und einschließlich Nebenleistungen) gemäß der Leistungsbeschreibung </t>
    </r>
  </si>
  <si>
    <t xml:space="preserve">1. </t>
  </si>
  <si>
    <t>Geschätzte Anzahl der - bei normalem Schulbetrieb ohne pandemiebedingte Einschränkungen - insgesamt zu liefernden Essensportionen, die wie folgt ermittelt wurde:</t>
  </si>
  <si>
    <t>1.1</t>
  </si>
  <si>
    <t>Geschätzte Anzahl der SuS, die voraussichtlich Mittagessensangebot in Anspruch nehmen werden:</t>
  </si>
  <si>
    <t>x</t>
  </si>
  <si>
    <t>Anzahl der Schultage im gesamten Vertragszeitraum</t>
  </si>
  <si>
    <t>=</t>
  </si>
  <si>
    <t>1.2</t>
  </si>
  <si>
    <t>Geschätzte Anzahl der SuS, die voraussichtlich ein Mittagessensangebot in der Ferienbetreuung in Anspruch nehmen werden</t>
  </si>
  <si>
    <t>Ferientage mit Betreuungsangebot im Vertragszeitraum</t>
  </si>
  <si>
    <t>Von der insgesamt geschätzten Anzahl der zu liefernden Essensportionen bei normalem Schulbetrieb ohne pandemiebedingte Einschränkungen</t>
  </si>
  <si>
    <t>2.</t>
  </si>
  <si>
    <t>schätzungsweise zu liefernde Anzahl an Kaltverpflegungsportionen</t>
  </si>
  <si>
    <t>Anzahl aus Ziffer 1.1</t>
  </si>
  <si>
    <t>Ausflugstage gemäß § 76 Abs. 2 Nr. 8 SchulG</t>
  </si>
  <si>
    <t>3.</t>
  </si>
  <si>
    <t xml:space="preserve">schätzungsweise zu liefernde Anzahl an Essensportionen in Sonderkost wie folgt: </t>
  </si>
  <si>
    <t>3.1</t>
  </si>
  <si>
    <t>Ohne Hühnerei und daraus hergestellte Produkte/Erzeugnisse ca.</t>
  </si>
  <si>
    <t>3.2</t>
  </si>
  <si>
    <t xml:space="preserve">Ohne Milch, einschließlich Laktose, und daraus hergestellte Produkte/Erzeugnisse ca.  </t>
  </si>
  <si>
    <t>3.3</t>
  </si>
  <si>
    <t xml:space="preserve">Ohne Soja und daraus hergestellte Produkte/Erzeugnisse ca. </t>
  </si>
  <si>
    <t>3.4</t>
  </si>
  <si>
    <t>Ohne Lupinen, Sellerie, Senf, Sesamsamen, Schwefeldioxid und Sulfite und daraus hergestellte Produkte/Erzeugnisse ca.</t>
  </si>
  <si>
    <t>3.5</t>
  </si>
  <si>
    <t>Glutenfreie Sonderkost, enthält nicht mehr als 20 mg Gluten/kg ca.</t>
  </si>
  <si>
    <t>Höchstmenge der insgesamt abgenommenen Portionen:</t>
  </si>
  <si>
    <t>Bedingungen:</t>
  </si>
  <si>
    <t xml:space="preserve">Standort der Ausgabeküche: </t>
  </si>
  <si>
    <t>Haus C</t>
  </si>
  <si>
    <t xml:space="preserve">Größe der Ausgabeküche: </t>
  </si>
  <si>
    <t>m²</t>
  </si>
  <si>
    <t>Größe der Küche für die Herstellung von Speisen (Mischküche):</t>
  </si>
  <si>
    <t>Größe der Mensa:</t>
  </si>
  <si>
    <t xml:space="preserve">Größe und Anzahl der ergänzend für den Auftragnehmer zur Verfügung stehenden Räume: </t>
  </si>
  <si>
    <t>a)</t>
  </si>
  <si>
    <t>insgesamt:</t>
  </si>
  <si>
    <t>b)</t>
  </si>
  <si>
    <t>Anzahl der Räume:</t>
  </si>
  <si>
    <t>Folgende Verpflegungssysteme sind wegen der örtlichen Gegebenheiten technisch oder räumlich zugelassen:</t>
  </si>
  <si>
    <t xml:space="preserve">Warmverpflegung (Cook &amp; Hold) </t>
  </si>
  <si>
    <t>Kühlkostsystem (Cook &amp; Chill)</t>
  </si>
  <si>
    <t>Nein</t>
  </si>
  <si>
    <t>Tiefkühlkostsystem (Cook &amp; Freeze)</t>
  </si>
  <si>
    <r>
      <t>Mischküche (Produktion in der Einrichtung, Cook &amp; Serve)</t>
    </r>
    <r>
      <rPr>
        <sz val="11"/>
        <color rgb="FF000000"/>
        <rFont val="Berlin Type Office"/>
        <family val="2"/>
      </rPr>
      <t xml:space="preserve"> </t>
    </r>
  </si>
  <si>
    <t>Erläuterung:</t>
  </si>
  <si>
    <t xml:space="preserve">Im Angebot muss der Bieter sich auf eines der gemäß dieser Losbeschreibung zulässigen Verpflegungssysteme (s.o.) festlegen; andere Verpflegungssysteme sind nicht zulässig. </t>
  </si>
  <si>
    <t>Ausgabesystem:</t>
  </si>
  <si>
    <t>Tischgemeinschaften (Schüsseln)</t>
  </si>
  <si>
    <t>Cafeteria-Line (Tellergerichte, Ausgabetheke)</t>
  </si>
  <si>
    <t>Ja</t>
  </si>
  <si>
    <t xml:space="preserve">Rohkost- bzw. Frischebuffet </t>
  </si>
  <si>
    <t xml:space="preserve">Vorsorglich wird klargestellt, dass Selbstbedienung für warme Speisenkomponenten als Ausgabesystem derzeit ausgeschlossen ist. Innerhalb der Vertragslaufzeit ist eine zwischen Auftraggeber und Auftragnehmer einvernehmliche Umstellung auf Selbstbedienung möglich.  Die mit einer etwaigen Umstellung verbundenen Kosten, wie etwa die Kosten für dafür benötigte Möbel, technische Geräte und/oder sonstige Ausstattungsgegenstände, hat der Auftragnehmer zu tragen. </t>
  </si>
  <si>
    <t>Anfangs- und Endzeiten der Essenausgabe:</t>
  </si>
  <si>
    <t xml:space="preserve"> täglich von</t>
  </si>
  <si>
    <t>Uhr</t>
  </si>
  <si>
    <t>bis</t>
  </si>
  <si>
    <t>Verwendung von Schweinefleisch</t>
  </si>
  <si>
    <r>
      <t>Eine Ortsbesichtigung ist  nach vorheriger Terminvereinbarung mit unten genannter Ansprechperson möglich.</t>
    </r>
    <r>
      <rPr>
        <sz val="11"/>
        <color theme="1"/>
        <rFont val="Berlin Type Office"/>
        <family val="2"/>
      </rPr>
      <t>*</t>
    </r>
  </si>
  <si>
    <t>*Während der Ortsbesichtigung ist das schulische Personal nicht befugt, weitere Auskunft zu geben. Es handelt sich um eine reine Begehung der Räumlichkeiten. Fragen kann der Bieter nur über die Vergabeplattform stellen.</t>
  </si>
  <si>
    <t>Ansprechpartner in der Schule:</t>
  </si>
  <si>
    <t>Name:</t>
  </si>
  <si>
    <t>Frau Sokolowski (Schulleiterin)</t>
  </si>
  <si>
    <t>Telefonnummer:</t>
  </si>
  <si>
    <t>030 6728350</t>
  </si>
  <si>
    <t>weitere bauliche oder organisatorische Besonderheiten:</t>
  </si>
  <si>
    <t xml:space="preserve">	Technisch und räumlich ist das Aufstellen von Tiefkühlschränken und / oder Kühlschränken nur wie aktuell vorhanden möglich.</t>
  </si>
  <si>
    <t>Betriebskosten (nur bei Mischküche)</t>
  </si>
  <si>
    <t xml:space="preserve">Der Auftraggeber rechnet die durch die Leistungserbringung entstehenden verbrauchsabhängigen Betriebskosten, insbesondere Strom, Wasser und Abwasser, gegenüber dem Auftragnehmer ab. Der Auftraggeber ist berechtigt, eine Betriebskostenvorauszahlung zu verlangen. Sofern eine verbrauchs- und verursachungsgerechte Abrechnung aufgrund fehlender Messeinrichtungen unmöglich ist, wird eine angemessene monatliche Betriebskostenpauschale auf Basis der verwendeten Geräte, ihrer täglichen Laufzeit und der Annahme einer durchschnittlichen Nutzung an 220 Tagen pro Jahr vereinbart. </t>
  </si>
  <si>
    <t>Die voraussichtlichen Betriebskosten pro Jahr betragen:</t>
  </si>
  <si>
    <t>Eine monatliche Betriebskostenvorauszahlung wird erhoben:</t>
  </si>
  <si>
    <t>Die monatliche Betriebskostenvorauszahlung/Betriebskostenpauschale beträgt:</t>
  </si>
  <si>
    <t>Inventarliste 09G10</t>
  </si>
  <si>
    <t>1. Installationen / Anschlüsse (Ausgabe-)Küche, Cafeteria, Mensa, Nebenräume: jeweils in erforderlicher Anzahl vorhanden, siehe rechte Spalte</t>
  </si>
  <si>
    <t>vorhanden / ggf. Anzahl</t>
  </si>
  <si>
    <t>Kaltwasser</t>
  </si>
  <si>
    <t>Warmwasser</t>
  </si>
  <si>
    <t>ELT-Steckdose 230 V</t>
  </si>
  <si>
    <t>ELT-Anschluss 400 V (16 A / 11 kW)</t>
  </si>
  <si>
    <t>ELT-Anschluss 400 V (32 A / 22 kW)</t>
  </si>
  <si>
    <t>Wasser-/Abwasseranschluss für Konvektomaten</t>
  </si>
  <si>
    <t>Fettabscheider</t>
  </si>
  <si>
    <t>Datendose</t>
  </si>
  <si>
    <t>Kassenplatz oder –insel mit Elektroanschluss im Ausgabebereich</t>
  </si>
  <si>
    <t>2. Ausstattung (Ausgabe-)Küche, Mensa, Nebenräume: jeweils in erforderlicher Anzahl vorhanden, siehe rechte Spalte</t>
  </si>
  <si>
    <t>dreiteilige Bain-Maries</t>
  </si>
  <si>
    <t>Handwasch- und Ausgussbeckenkombination</t>
  </si>
  <si>
    <t>(1 Seifenspender, 1 Desinfektionsspender, 1 Papierhandtuchspender inklusive Abfallbehälter)</t>
  </si>
  <si>
    <t xml:space="preserve">Hauben- Spülmaschine inkl. Be- und Entlüftung mit Zulauftisch mit Becken und Ablauftisch </t>
  </si>
  <si>
    <t xml:space="preserve">(alternativ Gewerbe-Bistro-Spüler) </t>
  </si>
  <si>
    <t>Gemüseputzstrecke mit eigenem Spülbecken, Edelstahl</t>
  </si>
  <si>
    <t>Arbeitsflächen aus Edelstahl</t>
  </si>
  <si>
    <t>Ausgabetresen aus Edelstahl</t>
  </si>
  <si>
    <t>Rücknahmetresen aus Edelstahl (alternativ Rückfuhrstation für Speisereste, Geschirr)</t>
  </si>
  <si>
    <t>elektrisch betriebener Rollladen (zur Öffnung/Schließung der Mensaausgabe)</t>
  </si>
  <si>
    <t>Edelstahlschränke mit Schiebetüren</t>
  </si>
  <si>
    <t>Mikrowelle, für Allergikeressen</t>
  </si>
  <si>
    <t xml:space="preserve">Gewerbe-Umluft-Kühlschrank, ca. 600l </t>
  </si>
  <si>
    <t>Gewerbe-Umluft-Tiefkühlschrank</t>
  </si>
  <si>
    <t>Kühltheke, mobil</t>
  </si>
  <si>
    <t>Tellerspender-Wagen</t>
  </si>
  <si>
    <t>Tablettwagen in Kombination mit Besteckbehälter und Serviettenspender</t>
  </si>
  <si>
    <t>Servierwagen</t>
  </si>
  <si>
    <t xml:space="preserve">Mensa: Tische, Stühle, Sitzbänke, Hocker etc. in ausreichender Anzahl </t>
  </si>
  <si>
    <t>ja</t>
  </si>
  <si>
    <t>Wasserspender</t>
  </si>
  <si>
    <t>Umkleideraum bzw. -räume für das Personal</t>
  </si>
  <si>
    <t>Metallspind für Schwarz-Weiß-Trennung</t>
  </si>
  <si>
    <t>Tisch und Stühle für Personal</t>
  </si>
  <si>
    <t>separates WC für das Personal mit Handwaschbecken</t>
  </si>
  <si>
    <t xml:space="preserve">trockene Lagermöglichkeiten mit Edelstahlregalen </t>
  </si>
  <si>
    <t>Edelstahlschrank für Reinigungsmaterialien (abschließbar)</t>
  </si>
  <si>
    <t>Konfiskatkühler (Verortung außerhalb von Küche/Ausgabebereich)</t>
  </si>
  <si>
    <t>3. Ausstattung für Cafeteria, Nebenräume: jeweils in erforderlicher Anzahl vorhanden, siehe rechte Spalte</t>
  </si>
  <si>
    <t>Abstellflächen aus Edelstahl</t>
  </si>
  <si>
    <t>Ausgabetresen, Edelstahl</t>
  </si>
  <si>
    <t>Kühlvitrine</t>
  </si>
  <si>
    <t>Abfallbehälter (Recycling, Papier, Restmüll)</t>
  </si>
  <si>
    <t>4. Ausstattungsliste Geschirr und Besteck (für 120% der teilnehmenden Schüler) jeweils in erforderlicher Anzahl vorhanden, siehe rechte Spalte</t>
  </si>
  <si>
    <t>Teller tief / Suppenschüsseln</t>
  </si>
  <si>
    <t>Teller flach</t>
  </si>
  <si>
    <t xml:space="preserve">Dessertschalen </t>
  </si>
  <si>
    <t>Besteckspender</t>
  </si>
  <si>
    <t>Gläser</t>
  </si>
  <si>
    <t>Messer</t>
  </si>
  <si>
    <t>Gabeln</t>
  </si>
  <si>
    <t>Esslöffel</t>
  </si>
  <si>
    <t>Teelöffel</t>
  </si>
  <si>
    <t>Vorlegebestecke</t>
  </si>
  <si>
    <t>Karaffen</t>
  </si>
  <si>
    <t>Tabletts (rutschfest)</t>
  </si>
  <si>
    <t>Wasserflaschen</t>
  </si>
  <si>
    <t xml:space="preserve">Hinweis: Die Inventarliste bildet den IST-Zustand ab. Es besteht kein Anspruch auf vollständige Zurverfügungstellung der in dieser Musterausstattung aufgelisteten Positionen. </t>
  </si>
  <si>
    <t>Angaben des Bieters zu den Zuschlagskriterien</t>
  </si>
  <si>
    <t>Grundsätzlich gilt, dass die Bestimmungen der Leistungsbeschreibung im Auftragsfall bei der tatsächlichen Umsetzung einzuhalten sind.</t>
  </si>
  <si>
    <t>Nummer</t>
  </si>
  <si>
    <t>Bezeichnung/Erläuterung</t>
  </si>
  <si>
    <t>maximal zu erreichende Punkte</t>
  </si>
  <si>
    <t>1.</t>
  </si>
  <si>
    <t>Gemüse in Bio-Qualität</t>
  </si>
  <si>
    <t>siehe Erläuterung zum Wertungsprozedere</t>
  </si>
  <si>
    <t xml:space="preserve">2. </t>
  </si>
  <si>
    <t>Fleisch in Bio-Qualität</t>
  </si>
  <si>
    <t>Selbstverpflichtung zur Fortbildung mit dem Schwerpunkt „vegetarisch Kochen für Kinder“</t>
  </si>
  <si>
    <t>4.</t>
  </si>
  <si>
    <t>Zusatzangebot für die Sonderkost</t>
  </si>
  <si>
    <t xml:space="preserve">5. </t>
  </si>
  <si>
    <t>Frische Zubereitung von Rohkost- und Blattsalaten und Salatdressings</t>
  </si>
  <si>
    <t xml:space="preserve">6. </t>
  </si>
  <si>
    <t>Probierportionen</t>
  </si>
  <si>
    <t xml:space="preserve">7. </t>
  </si>
  <si>
    <t>Zufriedenheitsabfrage</t>
  </si>
  <si>
    <t xml:space="preserve">8. </t>
  </si>
  <si>
    <t xml:space="preserve">Mitbestimmung Speisenplan </t>
  </si>
  <si>
    <t xml:space="preserve">9. </t>
  </si>
  <si>
    <t>Wunschessen</t>
  </si>
  <si>
    <t>10.</t>
  </si>
  <si>
    <t>Speisekarte mit vegetarischen Gerichten</t>
  </si>
  <si>
    <t>Gesamtpunktzahl:</t>
  </si>
  <si>
    <t>Allgemeine Angaben des Bieters</t>
  </si>
  <si>
    <t>Nennung der Leitungsperson des Verpflegungsbereichs:</t>
  </si>
  <si>
    <t xml:space="preserve">Erreichbarkeit durch Telefon über folgende Telefonnummer: </t>
  </si>
  <si>
    <t>Erreichbarkeit über E-Mail über folgende E-Mail-Adresse:</t>
  </si>
  <si>
    <t>Angabe des verantwortlichen Mitarbeiters bzw. der verantwortlichen Mitarbeiterin für die Kundenbetreuung:</t>
  </si>
  <si>
    <t>Verbindliche Angabe der Art des angebotenen Verpflegungssystems:</t>
  </si>
  <si>
    <t>Verbindliche Angabe der Art des angebotenen Bestell- und Abrechnungssystems:</t>
  </si>
  <si>
    <t>Verbindliche Angabe der vollständigen Adresse der Produktionsküche (Straße, Hausnummer, Postleitzahl und Ort), in der das Essen für den Leistungsort produziert wird (Angabe entbehrlich beim Verpflegungssystem Mischküche):</t>
  </si>
  <si>
    <t>Ist Ihr Unternehmen ein bevorzugtes Unternehmen im Sinne der Ausführung in den Erläuterung zum Wertungsprozedere:</t>
  </si>
  <si>
    <t>Sofern Sie eine Bietergemeinschaft bilden und die vorstehende Frage mit Ja beantwortet haben, nennen Sie bitte die Namen der bevorzugten Unternehmen Ihrer Bietergemeinschaft:</t>
  </si>
  <si>
    <t>Bezeichnung</t>
  </si>
  <si>
    <t xml:space="preserve">Angabe des Bieters </t>
  </si>
  <si>
    <t>Punktzahl des Angebotes</t>
  </si>
  <si>
    <t>Gemüse in Bio-Qualität und/oder entsprechend Brandenburger Qualitätszeichen</t>
  </si>
  <si>
    <t xml:space="preserve">Die entsprechenden Angaben sind vom Bieter auf der nachfolgenden Tabelle "Speisekarte veg. Gerichte" (Zuschlagskriterium 10) zu machen.  </t>
  </si>
  <si>
    <t>Hinweis: Die Abgabe mehrerer Hauptangebote sowie Nebenangebote ist nicht zugelassen.</t>
  </si>
  <si>
    <t>Speisekarte mit vegetarischen Gerichten (Zuschlagskriterium 10)</t>
  </si>
  <si>
    <t>Bezeichnung des Gerichts (Vorgaben gemäß Erläuterung zum Wertungsprozedere beachten)*</t>
  </si>
  <si>
    <t>5.</t>
  </si>
  <si>
    <t>6.</t>
  </si>
  <si>
    <t>7.</t>
  </si>
  <si>
    <t>8.</t>
  </si>
  <si>
    <t>9.</t>
  </si>
  <si>
    <t>11.</t>
  </si>
  <si>
    <t>12.</t>
  </si>
  <si>
    <t>13.</t>
  </si>
  <si>
    <t>14.</t>
  </si>
  <si>
    <t>15.</t>
  </si>
  <si>
    <t>16.</t>
  </si>
  <si>
    <t>17.</t>
  </si>
  <si>
    <t>18.</t>
  </si>
  <si>
    <t>19.</t>
  </si>
  <si>
    <t>20.</t>
  </si>
  <si>
    <t>*Die ausschreibende Stelle behält sich vor, Gerichte, die gegen Vorgaben gemäß Anlage 7 "Erläuterung zum Wertungsprozedere" verstoßen, zu streichen.
Fehlende Angaben zu den vegetarischen Gerichten werden nicht nachgefordert. Jedes gestrichene und/oder fehlende Gericht wird zum Nachteil des Bieters ausgelegt und mit 0 Punkten bewertet.</t>
  </si>
  <si>
    <t>Pos.</t>
  </si>
  <si>
    <t>Anzahl</t>
  </si>
  <si>
    <t>Festpreis (netto) in € (pro Essen)</t>
  </si>
  <si>
    <t>Gesamtbetrag (netto) in €</t>
  </si>
  <si>
    <t>01</t>
  </si>
  <si>
    <t>Schulmittagessen</t>
  </si>
  <si>
    <t>Gesamtsumme (netto)</t>
  </si>
  <si>
    <t>MwSt.</t>
  </si>
  <si>
    <t>Gesamtsumme (brutto)</t>
  </si>
  <si>
    <t>Hinweise:</t>
  </si>
  <si>
    <t>Bei Änderung des Mehrwertsteuersatzes ändert sich der Preis entsprechend § 5 Absatz 1 der Vertragsbestimmungen.</t>
  </si>
  <si>
    <t>Prüfung der Speisekarte mit vegetarischen Gerichten durch das Schul- und Sportamt in Hinblick auf die Wertbarkeit</t>
  </si>
  <si>
    <t xml:space="preserve">Bezeichnung des Gerichts </t>
  </si>
  <si>
    <t>Wurden die Vorgaben gemäß Erläuterung zum Wertungsprozedere beachtet?</t>
  </si>
  <si>
    <t>Hinweise für die Bewertenden zur Wertung der Speisekarten</t>
  </si>
  <si>
    <t xml:space="preserve">Insgesamt legt der Auftraggeber im Sinne der Vermeidung von Lebensmittelabfällen besonderen Wert auf eine hohe Akzeptanz beim Schulmittagessen, da dadurch die Wahrscheinlichkeit steigt, dass Schülerinnen und Schüler am Essen teilnehmen und aufessen. In den letzten Jahren ist die Akzeptanz für vegetarische Speisen mit einem hohen Gemüseanteil in der Gesellschaft zwar gestiegen, doch noch immer gibt es Vorbehalte und Bedenken, denen mit einer geschickten Zusammenstellung der angebotenen vegetarischen Speisen begegnet werden muss. Der Auftraggeber will mit dem Zuschlagskriterium 10 „Vegetarische Speisekarte“, bei dem 20 vegetarische Gerichte bewertet werden, nachsteuern, um insgesamt eine bessere Akzeptanz der vegetarischen Speisen zu erreichen. </t>
  </si>
  <si>
    <t>Konkret wird die Akzeptanz der Gerichte an folgenden Fragestellungen bemessen:</t>
  </si>
  <si>
    <t>1. Bekanntheit:</t>
  </si>
  <si>
    <t>a) Das Gericht ist in dieser Zusammenstellung bekannt und wird daher grundsätzlich als beliebt angenommen (entspricht in der Bewertungstabelle, Spalte E der Auswahl „hoch“).</t>
  </si>
  <si>
    <t>b) Das Gericht ist in dieser Zusammenstellung weniger bekannt und wird daher grundsätzlich als weniger beliebt angenommen (entspricht in der Bewertungstabelle, Spalte E der Auswahl „teilweise“).</t>
  </si>
  <si>
    <t>c) Das Gericht ist in dieser Zusammenstellung unbekannt und wird daher grundsätzlich als eher unbeliebt angenommen (entspricht in der Bewertungstabelle, Spalte E der Auswahl „gering“).</t>
  </si>
  <si>
    <t xml:space="preserve">2. Vollständigkeit: </t>
  </si>
  <si>
    <t>a) Das Gericht entspricht insgesamt den Erwartungen: Es fehlen keine weiteren Komponenten (z.B. Fleisch, Fisch), um als attraktiv/harmonisch wahrgenommen zu werden (entspricht in der Bewertungstabelle, Spalte E der Auswahl „hoch“).</t>
  </si>
  <si>
    <t>b) Das Gericht entspricht insgesamt nicht den Erwartungen: Es fehlen weitere Komponenten (z.B. Fleisch, Fisch), um als attraktiv/harmonisch wahrgenommen zu werden (entspricht in der Bewertungstabelle, Spalte E der Auswahl „gering“).</t>
  </si>
  <si>
    <t>3. Geschmackliche Abstimmung des rohen Gemüses:</t>
  </si>
  <si>
    <t>a) Das rohe Gemüse passt geschmacklich erfahrungsgemäß gut zu dem Gericht und wird daher voraussichtlich gerne gegessen (entspricht in der Bewertungstabelle, Spalte E der Auswahl „hoch“).</t>
  </si>
  <si>
    <t>b) Das rohe Gemüse passt geschmacklich erfahrungsgemäß weniger gut zu dem Gericht und wird daher voraussichtlich nicht von allen gerne gegessen (entspricht in der Bewertungstabelle, Spalte E der Auswahl „teilweise“).</t>
  </si>
  <si>
    <t>c) Das rohe Gemüse passt geschmacklich erfahrungsgemäß nicht zu dem Gericht und wird daher voraussichtlich nicht gerne gegessen (entspricht in der Bewertungstabelle, Spalte E der Auswahl „gering“).</t>
  </si>
  <si>
    <t>Hinweise zu den Füllfarben zum Ausfüllen der Tabellenblätter "Wertung Bewertender"</t>
  </si>
  <si>
    <t xml:space="preserve">In Registern und Zellen, die mit der Füllfarbe Grün ausgefüllt sind, werden im Rahmen der Prüfung und Wertung der Angebote Angaben durch den Bewertenden mittels Auswahlfelder (Drop-Down-Menü) gemacht. </t>
  </si>
  <si>
    <t xml:space="preserve">In Registern und Zellen, die mit der Füllfarbe Blau ausgefüllt sind, werden im Rahmen der Prüfung und Wertung der Angebote Angaben durch den Bewertenden mittels Freitext gemacht. </t>
  </si>
  <si>
    <t>Wertung des veg. Speiseplans durch den Bewertenden 1</t>
  </si>
  <si>
    <r>
      <t>Los-Nr.:</t>
    </r>
    <r>
      <rPr>
        <u/>
        <sz val="11"/>
        <color rgb="FF000000"/>
        <rFont val="Berlin Type Office"/>
        <family val="2"/>
      </rPr>
      <t xml:space="preserve">  </t>
    </r>
    <r>
      <rPr>
        <sz val="11"/>
        <color rgb="FF000000"/>
        <rFont val="Berlin Type Office"/>
        <family val="2"/>
      </rPr>
      <t xml:space="preserve"> </t>
    </r>
  </si>
  <si>
    <t>Nachname, Vorname des Bewertenden:</t>
  </si>
  <si>
    <t>Bitte beachten Sie die Hinweise für Bewertende!</t>
  </si>
  <si>
    <t>Wertung Bewertender 1</t>
  </si>
  <si>
    <t>Wertung Akzeptanz Speisekarte vegetarische Gerichte</t>
  </si>
  <si>
    <t>Begründung</t>
  </si>
  <si>
    <t>Bekanntheit:</t>
  </si>
  <si>
    <t>Vollständigkeit:</t>
  </si>
  <si>
    <t>Bei Auswahl „gering“ bei Vollständigkeit bitte angeben, was Ihnen fehlt:</t>
  </si>
  <si>
    <t>Geschmackliche Abstimmung des rohen Gemüses:</t>
  </si>
  <si>
    <t>Gesamtpunktzahl Gericht</t>
  </si>
  <si>
    <t>Zwischensumme Punktzahl:</t>
  </si>
  <si>
    <t>Unterschrift des Bewertenden</t>
  </si>
  <si>
    <t>Vom Schulamt auszufüllen:</t>
  </si>
  <si>
    <t>Sofern Fehler vorliegen, führen Sie nachfolgend die entsprechenden Gerichte auf und begründen Sie Ihre Entscheidung:</t>
  </si>
  <si>
    <t>Unterschrift des Mitarbeiters vom Schulamt</t>
  </si>
  <si>
    <t>Wertung des veg. Speiseplans durch den Bewertenden 2</t>
  </si>
  <si>
    <t>Wertung Bewertender 2</t>
  </si>
  <si>
    <t>Wertung des veg. Speiseplans durch den Bewertenden 3</t>
  </si>
  <si>
    <t>Wertung Bewertender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</si>
</sst>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400]h:mm:ss\ AM/PM"/>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Berlin Type Office"/>
      <family val="2"/>
    </font>
    <font>
      <sz val="11"/>
      <color theme="1"/>
      <name val="Berlin Type Office"/>
      <family val="2"/>
    </font>
    <font>
      <i/>
      <sz val="11"/>
      <color theme="1"/>
      <name val="Berlin Type Office"/>
      <family val="2"/>
    </font>
    <font>
      <u/>
      <sz val="11"/>
      <color theme="1"/>
      <name val="Berlin Type Office"/>
      <family val="2"/>
    </font>
    <font>
      <b/>
      <sz val="14"/>
      <color rgb="FF000000"/>
      <name val="Berlin Type Office"/>
      <family val="2"/>
    </font>
    <font>
      <sz val="11"/>
      <color rgb="FF000000"/>
      <name val="Berlin Type Office"/>
      <family val="2"/>
    </font>
    <font>
      <b/>
      <sz val="11"/>
      <color rgb="FF000000"/>
      <name val="Berlin Type Office"/>
      <family val="2"/>
    </font>
    <font>
      <b/>
      <u/>
      <sz val="11"/>
      <color rgb="FF000000"/>
      <name val="Berlin Type Office"/>
      <family val="2"/>
    </font>
    <font>
      <i/>
      <sz val="11"/>
      <color rgb="FF000000"/>
      <name val="Berlin Type Office"/>
      <family val="2"/>
    </font>
    <font>
      <u/>
      <sz val="11"/>
      <color rgb="FF000000"/>
      <name val="Berlin Type Office"/>
      <family val="2"/>
    </font>
    <font>
      <sz val="10"/>
      <color rgb="FF000000"/>
      <name val="Berlin Type Office"/>
      <family val="2"/>
    </font>
    <font>
      <sz val="11"/>
      <name val="Berlin Type Office"/>
      <family val="2"/>
    </font>
    <font>
      <sz val="11"/>
      <color rgb="FFFF0000"/>
      <name val="Berlin Type Office"/>
      <family val="2"/>
    </font>
    <font>
      <b/>
      <sz val="9"/>
      <color indexed="81"/>
      <name val="Segoe UI"/>
      <family val="2"/>
    </font>
    <font>
      <sz val="9"/>
      <color indexed="81"/>
      <name val="Segoe UI"/>
      <family val="2"/>
    </font>
    <font>
      <b/>
      <sz val="11"/>
      <color theme="1"/>
      <name val="Berlin Type Office"/>
      <family val="2"/>
    </font>
    <font>
      <i/>
      <sz val="11"/>
      <color rgb="FFFF0000"/>
      <name val="Berlin Type Office"/>
      <family val="2"/>
    </font>
    <font>
      <sz val="10"/>
      <color theme="1"/>
      <name val="Berlin Type Office"/>
      <family val="2"/>
    </font>
    <font>
      <sz val="10"/>
      <name val="Berlin Type Office"/>
      <family val="2"/>
    </font>
    <font>
      <b/>
      <sz val="10"/>
      <color theme="1"/>
      <name val="Berlin Type Office"/>
      <family val="2"/>
    </font>
    <font>
      <u/>
      <sz val="10"/>
      <color theme="1"/>
      <name val="Berlin Type Office"/>
      <family val="2"/>
    </font>
    <font>
      <b/>
      <u/>
      <sz val="11"/>
      <color theme="1"/>
      <name val="Berlin Type Office"/>
      <family val="2"/>
    </font>
    <font>
      <b/>
      <sz val="26"/>
      <color rgb="FFFF0000"/>
      <name val="Berlin Type Office"/>
      <family val="2"/>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3" fillId="0" borderId="0" xfId="0" applyFont="1"/>
    <xf numFmtId="0" fontId="4" fillId="0" borderId="0" xfId="0" applyFont="1"/>
    <xf numFmtId="0" fontId="5" fillId="0" borderId="0" xfId="0" applyFont="1" applyAlignment="1">
      <alignment vertical="center" wrapText="1"/>
    </xf>
    <xf numFmtId="0" fontId="6" fillId="0" borderId="0" xfId="0" applyFont="1"/>
    <xf numFmtId="0" fontId="4" fillId="2" borderId="0" xfId="0" applyFont="1" applyFill="1"/>
    <xf numFmtId="0" fontId="4" fillId="3" borderId="0" xfId="0" applyFont="1" applyFill="1"/>
    <xf numFmtId="0" fontId="4" fillId="4" borderId="0" xfId="0" applyFont="1" applyFill="1"/>
    <xf numFmtId="0" fontId="4" fillId="5" borderId="0" xfId="0" applyFont="1" applyFill="1"/>
    <xf numFmtId="0" fontId="4" fillId="6" borderId="0" xfId="0" applyFont="1" applyFill="1"/>
    <xf numFmtId="0" fontId="4" fillId="7" borderId="0" xfId="0" applyFont="1" applyFill="1"/>
    <xf numFmtId="0" fontId="8" fillId="0" borderId="0" xfId="0" applyFont="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49" fontId="4" fillId="0" borderId="0" xfId="0" applyNumberFormat="1" applyFont="1" applyAlignment="1">
      <alignment horizontal="left" vertical="top" wrapText="1"/>
    </xf>
    <xf numFmtId="0" fontId="4" fillId="4" borderId="1" xfId="0" applyFont="1" applyFill="1" applyBorder="1" applyAlignment="1">
      <alignment horizontal="left" vertical="top" wrapText="1"/>
    </xf>
    <xf numFmtId="0" fontId="12" fillId="0" borderId="0" xfId="0" applyFont="1" applyAlignment="1">
      <alignment horizontal="left" vertical="top" wrapText="1"/>
    </xf>
    <xf numFmtId="0" fontId="4" fillId="4"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12" fillId="4" borderId="1" xfId="0" applyFont="1" applyFill="1" applyBorder="1" applyAlignment="1">
      <alignment horizontal="left" vertical="top" wrapText="1"/>
    </xf>
    <xf numFmtId="0" fontId="4" fillId="4" borderId="0" xfId="0" applyFont="1" applyFill="1" applyAlignment="1">
      <alignment horizontal="left"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8" fillId="0" borderId="0" xfId="0" applyFont="1" applyAlignment="1">
      <alignment horizontal="right" vertical="top" wrapText="1"/>
    </xf>
    <xf numFmtId="165" fontId="4" fillId="4" borderId="1" xfId="0" applyNumberFormat="1" applyFont="1" applyFill="1" applyBorder="1" applyAlignment="1">
      <alignment horizontal="left" vertical="top" wrapText="1"/>
    </xf>
    <xf numFmtId="165" fontId="4" fillId="4" borderId="2" xfId="0" applyNumberFormat="1" applyFont="1" applyFill="1" applyBorder="1" applyAlignment="1">
      <alignment horizontal="left" vertical="top" wrapText="1"/>
    </xf>
    <xf numFmtId="165" fontId="4" fillId="0" borderId="0" xfId="0" applyNumberFormat="1" applyFont="1" applyAlignment="1">
      <alignment horizontal="left" vertical="top" wrapText="1"/>
    </xf>
    <xf numFmtId="0" fontId="8" fillId="0" borderId="0" xfId="0" applyFont="1" applyAlignment="1">
      <alignment vertical="top" wrapText="1"/>
    </xf>
    <xf numFmtId="164" fontId="4" fillId="4" borderId="1" xfId="1" applyFont="1" applyFill="1" applyBorder="1" applyAlignment="1">
      <alignment horizontal="left" vertical="top" wrapText="1"/>
    </xf>
    <xf numFmtId="164" fontId="4" fillId="4" borderId="2" xfId="1" applyFont="1" applyFill="1" applyBorder="1" applyAlignment="1">
      <alignment horizontal="left" vertical="top" wrapText="1"/>
    </xf>
    <xf numFmtId="0" fontId="7" fillId="0" borderId="0" xfId="0" applyFont="1" applyAlignment="1">
      <alignment horizontal="justify" vertical="center"/>
    </xf>
    <xf numFmtId="0" fontId="8" fillId="0" borderId="0" xfId="0" applyFont="1" applyAlignment="1">
      <alignment horizontal="justify" vertical="center"/>
    </xf>
    <xf numFmtId="0" fontId="18" fillId="0" borderId="3" xfId="0" applyFont="1" applyBorder="1" applyAlignment="1">
      <alignment horizontal="left" vertical="center" wrapText="1" indent="1"/>
    </xf>
    <xf numFmtId="0" fontId="18" fillId="0" borderId="4" xfId="0" applyFont="1" applyBorder="1" applyAlignment="1">
      <alignment horizontal="center" vertical="center" wrapText="1"/>
    </xf>
    <xf numFmtId="0" fontId="4" fillId="0" borderId="5" xfId="0" applyFont="1" applyBorder="1" applyAlignment="1">
      <alignment vertical="center" wrapText="1"/>
    </xf>
    <xf numFmtId="0" fontId="8" fillId="4" borderId="6" xfId="0" applyFont="1" applyFill="1" applyBorder="1" applyAlignment="1">
      <alignment horizontal="center" vertical="center" wrapText="1"/>
    </xf>
    <xf numFmtId="0" fontId="4" fillId="0" borderId="7" xfId="0" applyFont="1" applyBorder="1" applyAlignment="1">
      <alignment vertical="center" wrapText="1"/>
    </xf>
    <xf numFmtId="0" fontId="8" fillId="4" borderId="8" xfId="0" applyFont="1" applyFill="1" applyBorder="1" applyAlignment="1">
      <alignment horizontal="center" vertical="center" wrapText="1"/>
    </xf>
    <xf numFmtId="0" fontId="4" fillId="0" borderId="3" xfId="0" applyFont="1" applyBorder="1" applyAlignment="1">
      <alignment vertical="center" wrapText="1"/>
    </xf>
    <xf numFmtId="0" fontId="18" fillId="0" borderId="4" xfId="0" applyFont="1" applyBorder="1" applyAlignment="1">
      <alignment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8" fillId="0" borderId="0" xfId="0" applyFont="1"/>
    <xf numFmtId="0" fontId="18" fillId="0" borderId="9" xfId="0" applyFont="1" applyBorder="1" applyAlignment="1">
      <alignment horizontal="left" vertical="center"/>
    </xf>
    <xf numFmtId="0" fontId="18" fillId="0" borderId="9" xfId="0" applyFont="1" applyBorder="1" applyAlignment="1">
      <alignment horizontal="left" vertical="center" wrapText="1"/>
    </xf>
    <xf numFmtId="0" fontId="18" fillId="0" borderId="9" xfId="0" applyFont="1" applyBorder="1" applyAlignment="1">
      <alignment horizontal="right"/>
    </xf>
    <xf numFmtId="0" fontId="4" fillId="0" borderId="0" xfId="0" applyFont="1" applyAlignment="1">
      <alignment vertical="center"/>
    </xf>
    <xf numFmtId="0" fontId="14" fillId="0" borderId="0" xfId="0" applyFont="1"/>
    <xf numFmtId="0" fontId="15" fillId="0" borderId="0" xfId="0" applyFont="1"/>
    <xf numFmtId="0" fontId="4" fillId="0" borderId="0" xfId="0" applyFont="1" applyAlignment="1">
      <alignment horizontal="center"/>
    </xf>
    <xf numFmtId="0" fontId="14" fillId="0" borderId="0" xfId="0" applyFont="1" applyAlignment="1">
      <alignment vertical="center"/>
    </xf>
    <xf numFmtId="0" fontId="4" fillId="0" borderId="12" xfId="0" applyFont="1" applyBorder="1"/>
    <xf numFmtId="0" fontId="4" fillId="0" borderId="15" xfId="0" applyFont="1" applyBorder="1"/>
    <xf numFmtId="0" fontId="2" fillId="0" borderId="0" xfId="0" applyFont="1"/>
    <xf numFmtId="0" fontId="0" fillId="0" borderId="20" xfId="0" applyBorder="1"/>
    <xf numFmtId="0" fontId="0" fillId="0" borderId="21" xfId="0" applyBorder="1" applyAlignment="1">
      <alignment horizontal="left" wrapText="1"/>
    </xf>
    <xf numFmtId="0" fontId="0" fillId="0" borderId="22" xfId="0" applyBorder="1"/>
    <xf numFmtId="49" fontId="0" fillId="2" borderId="23" xfId="0" applyNumberFormat="1" applyFill="1" applyBorder="1" applyAlignment="1">
      <alignment horizontal="left" wrapText="1"/>
    </xf>
    <xf numFmtId="0" fontId="0" fillId="0" borderId="24" xfId="0" applyBorder="1"/>
    <xf numFmtId="49" fontId="0" fillId="2" borderId="25" xfId="0" applyNumberFormat="1" applyFill="1" applyBorder="1" applyAlignment="1">
      <alignment horizontal="left" wrapText="1"/>
    </xf>
    <xf numFmtId="0" fontId="0" fillId="0" borderId="0" xfId="0" applyAlignment="1">
      <alignment wrapText="1"/>
    </xf>
    <xf numFmtId="0" fontId="20" fillId="0" borderId="20" xfId="0" applyFont="1" applyBorder="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xf numFmtId="49" fontId="20" fillId="0" borderId="30" xfId="0" applyNumberFormat="1" applyFont="1" applyBorder="1" applyAlignment="1">
      <alignment horizontal="center"/>
    </xf>
    <xf numFmtId="0" fontId="20" fillId="0" borderId="31" xfId="0" applyFont="1" applyBorder="1" applyAlignment="1">
      <alignment horizontal="left"/>
    </xf>
    <xf numFmtId="164" fontId="21" fillId="0" borderId="31" xfId="0" applyNumberFormat="1" applyFont="1" applyBorder="1"/>
    <xf numFmtId="0" fontId="20" fillId="0" borderId="33" xfId="0" applyFont="1" applyBorder="1"/>
    <xf numFmtId="0" fontId="20" fillId="0" borderId="35" xfId="0" applyFont="1" applyBorder="1"/>
    <xf numFmtId="9" fontId="22" fillId="0" borderId="37" xfId="2" applyFont="1" applyBorder="1" applyAlignment="1"/>
    <xf numFmtId="0" fontId="20" fillId="0" borderId="24" xfId="0" applyFont="1" applyBorder="1"/>
    <xf numFmtId="0" fontId="22" fillId="0" borderId="0" xfId="0" applyFont="1" applyAlignment="1">
      <alignment horizontal="left"/>
    </xf>
    <xf numFmtId="164" fontId="20" fillId="0" borderId="0" xfId="1" applyFont="1" applyBorder="1" applyAlignment="1">
      <alignment horizontal="center"/>
    </xf>
    <xf numFmtId="0" fontId="0" fillId="0" borderId="9" xfId="0" applyBorder="1"/>
    <xf numFmtId="0" fontId="0" fillId="0" borderId="9" xfId="0" applyBorder="1" applyAlignment="1">
      <alignment horizontal="left" wrapText="1"/>
    </xf>
    <xf numFmtId="49" fontId="0" fillId="0" borderId="9" xfId="0" applyNumberFormat="1" applyBorder="1" applyAlignment="1">
      <alignment horizontal="left" wrapText="1"/>
    </xf>
    <xf numFmtId="0" fontId="4" fillId="6" borderId="9" xfId="0" applyFont="1" applyFill="1" applyBorder="1" applyAlignment="1">
      <alignment horizontal="left" vertical="top" wrapText="1"/>
    </xf>
    <xf numFmtId="0" fontId="24" fillId="0" borderId="0" xfId="0" applyFont="1"/>
    <xf numFmtId="0" fontId="4" fillId="0" borderId="0" xfId="0" applyFont="1" applyAlignment="1">
      <alignment horizontal="center" vertical="top" wrapText="1"/>
    </xf>
    <xf numFmtId="0" fontId="25" fillId="0" borderId="0" xfId="0" applyFont="1"/>
    <xf numFmtId="0" fontId="4" fillId="0" borderId="30" xfId="0" applyFont="1" applyBorder="1"/>
    <xf numFmtId="0" fontId="4" fillId="0" borderId="24" xfId="0" applyFont="1" applyBorder="1"/>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6" borderId="15" xfId="0" applyFont="1" applyFill="1" applyBorder="1" applyAlignment="1">
      <alignment horizontal="left" vertical="top" wrapText="1"/>
    </xf>
    <xf numFmtId="2" fontId="4" fillId="0" borderId="0" xfId="0" applyNumberFormat="1" applyFont="1"/>
    <xf numFmtId="0" fontId="4" fillId="0" borderId="12" xfId="0" applyFont="1" applyBorder="1" applyAlignment="1">
      <alignment horizontal="center" vertical="center" wrapText="1"/>
    </xf>
    <xf numFmtId="2" fontId="4" fillId="7" borderId="9" xfId="0" applyNumberFormat="1" applyFont="1" applyFill="1" applyBorder="1" applyAlignment="1">
      <alignment horizontal="center" wrapText="1"/>
    </xf>
    <xf numFmtId="0" fontId="4" fillId="0" borderId="38" xfId="0" applyFont="1" applyBorder="1" applyAlignment="1">
      <alignment horizontal="center" vertical="center" wrapText="1"/>
    </xf>
    <xf numFmtId="2" fontId="4" fillId="0" borderId="39" xfId="0" applyNumberFormat="1" applyFont="1" applyBorder="1" applyAlignment="1">
      <alignment horizontal="center" wrapText="1"/>
    </xf>
    <xf numFmtId="2" fontId="4" fillId="0" borderId="25" xfId="0" applyNumberFormat="1" applyFont="1" applyBorder="1" applyAlignment="1">
      <alignment horizontal="center" vertical="center"/>
    </xf>
    <xf numFmtId="2" fontId="4" fillId="0" borderId="21" xfId="0" applyNumberFormat="1" applyFont="1" applyBorder="1"/>
    <xf numFmtId="0" fontId="4" fillId="0" borderId="0" xfId="0" applyFont="1" applyAlignment="1">
      <alignment horizontal="left" vertical="center" wrapText="1"/>
    </xf>
    <xf numFmtId="0" fontId="4" fillId="0" borderId="0" xfId="0" applyFont="1" applyAlignment="1">
      <alignment horizontal="left" wrapText="1"/>
    </xf>
    <xf numFmtId="49" fontId="4" fillId="0" borderId="0" xfId="0" applyNumberFormat="1"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49" fontId="4" fillId="4" borderId="1" xfId="0" applyNumberFormat="1" applyFont="1" applyFill="1" applyBorder="1" applyAlignment="1">
      <alignment horizontal="center" vertical="top" wrapText="1"/>
    </xf>
    <xf numFmtId="0" fontId="14" fillId="0" borderId="0" xfId="0" applyFont="1" applyAlignment="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0" borderId="0" xfId="0" applyFont="1" applyAlignment="1">
      <alignment horizontal="left" vertical="center" wrapText="1"/>
    </xf>
    <xf numFmtId="0" fontId="18" fillId="0" borderId="9" xfId="0" applyFont="1" applyBorder="1" applyAlignment="1">
      <alignment horizontal="left"/>
    </xf>
    <xf numFmtId="0" fontId="4" fillId="0" borderId="12" xfId="0" applyFont="1" applyBorder="1" applyAlignment="1">
      <alignment horizontal="left" vertical="top"/>
    </xf>
    <xf numFmtId="0" fontId="4"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3" xfId="0" applyFont="1" applyBorder="1" applyAlignment="1">
      <alignment horizontal="left" wrapText="1"/>
    </xf>
    <xf numFmtId="0" fontId="4" fillId="0" borderId="1" xfId="0" applyFont="1" applyBorder="1" applyAlignment="1">
      <alignment horizontal="left"/>
    </xf>
    <xf numFmtId="0" fontId="4" fillId="0" borderId="14" xfId="0" applyFont="1" applyBorder="1" applyAlignment="1">
      <alignment horizontal="left"/>
    </xf>
    <xf numFmtId="0" fontId="4" fillId="0" borderId="19" xfId="0" applyFont="1" applyBorder="1" applyAlignment="1">
      <alignment horizontal="left" vertical="top"/>
    </xf>
    <xf numFmtId="0" fontId="18" fillId="0" borderId="9" xfId="0" applyFont="1" applyBorder="1" applyAlignment="1">
      <alignment horizontal="left" vertical="center"/>
    </xf>
    <xf numFmtId="0" fontId="4" fillId="0" borderId="9" xfId="0" applyFont="1" applyBorder="1" applyAlignment="1">
      <alignment horizontal="left" vertical="top"/>
    </xf>
    <xf numFmtId="0" fontId="6" fillId="0" borderId="10" xfId="0" applyFont="1" applyBorder="1" applyAlignment="1">
      <alignment horizontal="left"/>
    </xf>
    <xf numFmtId="0" fontId="6" fillId="0" borderId="0" xfId="0" applyFont="1" applyAlignment="1">
      <alignment horizontal="left"/>
    </xf>
    <xf numFmtId="0" fontId="6" fillId="0" borderId="11"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18" fillId="0" borderId="9" xfId="0" applyFont="1" applyBorder="1" applyAlignment="1">
      <alignment horizontal="right"/>
    </xf>
    <xf numFmtId="0" fontId="4" fillId="0" borderId="0" xfId="0" applyFont="1" applyAlignment="1">
      <alignment horizontal="left"/>
    </xf>
    <xf numFmtId="0" fontId="4" fillId="0" borderId="9" xfId="0" applyFont="1" applyBorder="1" applyAlignment="1">
      <alignment horizontal="center" vertical="center"/>
    </xf>
    <xf numFmtId="0" fontId="19" fillId="0" borderId="9" xfId="0" applyFont="1" applyBorder="1" applyAlignment="1">
      <alignment horizontal="center" vertical="center" wrapText="1"/>
    </xf>
    <xf numFmtId="2" fontId="4" fillId="0" borderId="9" xfId="0" applyNumberFormat="1" applyFont="1" applyBorder="1" applyAlignment="1">
      <alignment horizontal="center" vertical="center"/>
    </xf>
    <xf numFmtId="0" fontId="4" fillId="3" borderId="9" xfId="0" applyFont="1" applyFill="1" applyBorder="1" applyAlignment="1">
      <alignment horizontal="center" vertical="center" wrapText="1"/>
    </xf>
    <xf numFmtId="0" fontId="4" fillId="0" borderId="1" xfId="0" applyFont="1" applyBorder="1" applyAlignment="1">
      <alignment horizontal="left" wrapText="1"/>
    </xf>
    <xf numFmtId="0" fontId="4" fillId="0" borderId="14" xfId="0" applyFont="1" applyBorder="1" applyAlignment="1">
      <alignment horizontal="left" wrapText="1"/>
    </xf>
    <xf numFmtId="0" fontId="4" fillId="3" borderId="1" xfId="0" applyFont="1" applyFill="1" applyBorder="1" applyAlignment="1">
      <alignment horizontal="center" vertical="top" wrapText="1"/>
    </xf>
    <xf numFmtId="0" fontId="15" fillId="2" borderId="1"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left"/>
    </xf>
    <xf numFmtId="0" fontId="22" fillId="0" borderId="36" xfId="0" applyFont="1" applyBorder="1" applyAlignment="1">
      <alignment horizontal="left"/>
    </xf>
    <xf numFmtId="0" fontId="22" fillId="0" borderId="2" xfId="0" applyFont="1" applyBorder="1" applyAlignment="1">
      <alignment horizontal="left"/>
    </xf>
    <xf numFmtId="164" fontId="20" fillId="0" borderId="9" xfId="1" applyFont="1" applyBorder="1" applyAlignment="1">
      <alignment horizontal="center"/>
    </xf>
    <xf numFmtId="164" fontId="20" fillId="0" borderId="23" xfId="1" applyFont="1" applyBorder="1" applyAlignment="1">
      <alignment horizontal="center"/>
    </xf>
    <xf numFmtId="0" fontId="22" fillId="0" borderId="38" xfId="0" applyFont="1" applyBorder="1" applyAlignment="1">
      <alignment horizontal="left"/>
    </xf>
    <xf numFmtId="164" fontId="20" fillId="0" borderId="39" xfId="1" applyFont="1" applyBorder="1" applyAlignment="1">
      <alignment horizontal="center"/>
    </xf>
    <xf numFmtId="164" fontId="20" fillId="0" borderId="25" xfId="1" applyFont="1" applyBorder="1" applyAlignment="1">
      <alignment horizontal="center"/>
    </xf>
    <xf numFmtId="0" fontId="23" fillId="0" borderId="0" xfId="0" applyFont="1" applyAlignment="1">
      <alignment horizontal="left"/>
    </xf>
    <xf numFmtId="0" fontId="20" fillId="0" borderId="0" xfId="0" applyFont="1" applyAlignment="1">
      <alignment horizontal="left"/>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31" xfId="0" applyFont="1" applyBorder="1" applyAlignment="1">
      <alignment horizontal="left"/>
    </xf>
    <xf numFmtId="164" fontId="20" fillId="0" borderId="31" xfId="1" applyFont="1" applyFill="1" applyBorder="1" applyAlignment="1">
      <alignment horizontal="center"/>
    </xf>
    <xf numFmtId="164" fontId="20" fillId="0" borderId="32" xfId="1" applyFont="1" applyFill="1" applyBorder="1" applyAlignment="1">
      <alignment horizontal="center"/>
    </xf>
    <xf numFmtId="0" fontId="22" fillId="0" borderId="19" xfId="0" applyFont="1" applyBorder="1" applyAlignment="1">
      <alignment horizontal="left"/>
    </xf>
    <xf numFmtId="164" fontId="20" fillId="0" borderId="15" xfId="1" applyFont="1" applyBorder="1" applyAlignment="1">
      <alignment horizontal="center"/>
    </xf>
    <xf numFmtId="164" fontId="20" fillId="0" borderId="34" xfId="1" applyFont="1" applyBorder="1" applyAlignment="1">
      <alignment horizontal="center"/>
    </xf>
    <xf numFmtId="0" fontId="4" fillId="0" borderId="0" xfId="0" applyFont="1" applyAlignment="1">
      <alignment horizontal="center"/>
    </xf>
    <xf numFmtId="0" fontId="4" fillId="0" borderId="20" xfId="0" applyFont="1" applyBorder="1" applyAlignment="1">
      <alignment horizontal="left"/>
    </xf>
    <xf numFmtId="0" fontId="4" fillId="0" borderId="29" xfId="0" applyFont="1" applyBorder="1" applyAlignment="1">
      <alignment horizontal="left"/>
    </xf>
    <xf numFmtId="0" fontId="4" fillId="7" borderId="1" xfId="0" applyFont="1" applyFill="1" applyBorder="1" applyAlignment="1">
      <alignment horizontal="center"/>
    </xf>
    <xf numFmtId="0" fontId="4" fillId="4" borderId="0" xfId="0" applyFont="1" applyFill="1" applyAlignment="1">
      <alignment horizontal="center" vertical="top" wrapText="1"/>
    </xf>
    <xf numFmtId="0" fontId="4" fillId="4" borderId="1" xfId="0" applyFont="1" applyFill="1" applyBorder="1" applyAlignment="1">
      <alignment horizont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9" xfId="0" applyFont="1" applyBorder="1" applyAlignment="1">
      <alignment horizontal="center" vertical="center" wrapText="1"/>
    </xf>
    <xf numFmtId="2" fontId="4" fillId="0" borderId="15" xfId="0" applyNumberFormat="1" applyFont="1" applyBorder="1" applyAlignment="1">
      <alignment horizontal="center" vertical="center"/>
    </xf>
    <xf numFmtId="2" fontId="4" fillId="0" borderId="39" xfId="0" applyNumberFormat="1" applyFont="1" applyBorder="1" applyAlignment="1">
      <alignment horizontal="center" vertical="center"/>
    </xf>
    <xf numFmtId="2" fontId="4" fillId="0" borderId="31" xfId="0" applyNumberFormat="1" applyFont="1" applyBorder="1" applyAlignment="1">
      <alignment horizontal="center" wrapText="1"/>
    </xf>
    <xf numFmtId="2" fontId="4" fillId="0" borderId="9" xfId="0" applyNumberFormat="1" applyFont="1" applyBorder="1" applyAlignment="1">
      <alignment horizontal="center" wrapText="1"/>
    </xf>
    <xf numFmtId="2" fontId="4" fillId="0" borderId="32" xfId="0" applyNumberFormat="1" applyFont="1" applyBorder="1" applyAlignment="1">
      <alignment horizontal="center"/>
    </xf>
    <xf numFmtId="2" fontId="4" fillId="0" borderId="23" xfId="0" applyNumberFormat="1" applyFont="1" applyBorder="1" applyAlignment="1">
      <alignment horizontal="center"/>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34" xfId="0" applyNumberFormat="1" applyFont="1" applyBorder="1" applyAlignment="1">
      <alignment horizontal="center"/>
    </xf>
    <xf numFmtId="0" fontId="4" fillId="0" borderId="33" xfId="0" applyFont="1" applyBorder="1" applyAlignment="1">
      <alignment horizontal="center" vertical="center"/>
    </xf>
    <xf numFmtId="0" fontId="4" fillId="0" borderId="15" xfId="0" applyFont="1" applyBorder="1" applyAlignment="1">
      <alignment horizontal="center" vertical="center" wrapText="1"/>
    </xf>
    <xf numFmtId="2" fontId="4" fillId="0" borderId="15" xfId="0" applyNumberFormat="1" applyFont="1" applyBorder="1" applyAlignment="1">
      <alignment horizontal="center" wrapText="1"/>
    </xf>
    <xf numFmtId="0" fontId="4" fillId="0" borderId="0" xfId="0" applyFont="1" applyAlignment="1">
      <alignment horizontal="center" vertical="top" wrapText="1"/>
    </xf>
    <xf numFmtId="0" fontId="4" fillId="0" borderId="31"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xf>
    <xf numFmtId="2" fontId="4" fillId="0" borderId="31"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0" borderId="36" xfId="0" applyNumberFormat="1" applyFont="1" applyBorder="1" applyAlignment="1">
      <alignment horizontal="center" vertical="center"/>
    </xf>
    <xf numFmtId="2" fontId="4" fillId="0" borderId="14" xfId="0" applyNumberFormat="1" applyFont="1" applyBorder="1" applyAlignment="1">
      <alignment horizontal="center" wrapText="1"/>
    </xf>
    <xf numFmtId="2" fontId="4" fillId="0" borderId="37" xfId="0" applyNumberFormat="1" applyFont="1" applyBorder="1" applyAlignment="1">
      <alignment horizont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DAC6-79E4-4FDB-9A09-600F2331C7B3}">
  <dimension ref="A1:J17"/>
  <sheetViews>
    <sheetView tabSelected="1" zoomScaleNormal="100" zoomScaleSheetLayoutView="70" workbookViewId="0"/>
  </sheetViews>
  <sheetFormatPr baseColWidth="10" defaultColWidth="10.85546875" defaultRowHeight="17.25" x14ac:dyDescent="0.35"/>
  <cols>
    <col min="1" max="7" width="10.85546875" style="2"/>
    <col min="8" max="8" width="0.140625" style="2" customWidth="1"/>
    <col min="9" max="16384" width="10.85546875" style="2"/>
  </cols>
  <sheetData>
    <row r="1" spans="1:10" ht="21" x14ac:dyDescent="0.4">
      <c r="A1" s="1" t="s">
        <v>0</v>
      </c>
    </row>
    <row r="3" spans="1:10" ht="53.1" customHeight="1" x14ac:dyDescent="0.35">
      <c r="A3" s="96" t="s">
        <v>1</v>
      </c>
      <c r="B3" s="96"/>
      <c r="C3" s="96"/>
      <c r="D3" s="96"/>
      <c r="E3" s="96"/>
      <c r="F3" s="96"/>
      <c r="G3" s="96"/>
      <c r="H3" s="96"/>
      <c r="I3" s="3"/>
      <c r="J3" s="3"/>
    </row>
    <row r="5" spans="1:10" x14ac:dyDescent="0.35">
      <c r="A5" s="4" t="s">
        <v>2</v>
      </c>
    </row>
    <row r="7" spans="1:10" ht="31.5" customHeight="1" x14ac:dyDescent="0.35">
      <c r="A7" s="5"/>
      <c r="B7" s="96" t="s">
        <v>3</v>
      </c>
      <c r="C7" s="96"/>
      <c r="D7" s="96"/>
      <c r="E7" s="96"/>
      <c r="F7" s="96"/>
      <c r="G7" s="96"/>
      <c r="H7" s="96"/>
    </row>
    <row r="9" spans="1:10" ht="64.5" customHeight="1" x14ac:dyDescent="0.35">
      <c r="A9" s="6"/>
      <c r="B9" s="96" t="s">
        <v>4</v>
      </c>
      <c r="C9" s="96"/>
      <c r="D9" s="96"/>
      <c r="E9" s="96"/>
      <c r="F9" s="96"/>
      <c r="G9" s="96"/>
      <c r="H9" s="96"/>
    </row>
    <row r="11" spans="1:10" ht="50.25" customHeight="1" x14ac:dyDescent="0.35">
      <c r="A11" s="7"/>
      <c r="B11" s="96" t="s">
        <v>5</v>
      </c>
      <c r="C11" s="96"/>
      <c r="D11" s="96"/>
      <c r="E11" s="96"/>
      <c r="F11" s="96"/>
      <c r="G11" s="96"/>
      <c r="H11" s="96"/>
    </row>
    <row r="13" spans="1:10" ht="71.25" customHeight="1" x14ac:dyDescent="0.35">
      <c r="A13" s="8"/>
      <c r="B13" s="97" t="s">
        <v>6</v>
      </c>
      <c r="C13" s="97"/>
      <c r="D13" s="97"/>
      <c r="E13" s="97"/>
      <c r="F13" s="97"/>
      <c r="G13" s="97"/>
      <c r="H13" s="97"/>
    </row>
    <row r="15" spans="1:10" ht="72.75" customHeight="1" x14ac:dyDescent="0.35">
      <c r="A15" s="9"/>
      <c r="B15" s="96" t="s">
        <v>7</v>
      </c>
      <c r="C15" s="96"/>
      <c r="D15" s="96"/>
      <c r="E15" s="96"/>
      <c r="F15" s="96"/>
      <c r="G15" s="96"/>
      <c r="H15" s="96"/>
    </row>
    <row r="17" spans="1:8" ht="72.75" customHeight="1" x14ac:dyDescent="0.35">
      <c r="A17" s="10"/>
      <c r="B17" s="96" t="s">
        <v>8</v>
      </c>
      <c r="C17" s="96"/>
      <c r="D17" s="96"/>
      <c r="E17" s="96"/>
      <c r="F17" s="96"/>
      <c r="G17" s="96"/>
      <c r="H17" s="96"/>
    </row>
  </sheetData>
  <mergeCells count="7">
    <mergeCell ref="B17:H17"/>
    <mergeCell ref="A3:H3"/>
    <mergeCell ref="B7:H7"/>
    <mergeCell ref="B9:H9"/>
    <mergeCell ref="B11:H11"/>
    <mergeCell ref="B13:H13"/>
    <mergeCell ref="B15:H15"/>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226F-BB02-4364-84E6-20C62547E047}">
  <sheetPr>
    <tabColor rgb="FF92D050"/>
    <pageSetUpPr fitToPage="1"/>
  </sheetPr>
  <dimension ref="A1:I187"/>
  <sheetViews>
    <sheetView zoomScale="80" zoomScaleNormal="80" workbookViewId="0">
      <selection activeCell="M30" sqref="M30"/>
    </sheetView>
  </sheetViews>
  <sheetFormatPr baseColWidth="10" defaultRowHeight="17.25" x14ac:dyDescent="0.35"/>
  <cols>
    <col min="1" max="2" width="11.42578125" style="2"/>
    <col min="3" max="3" width="13.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241</v>
      </c>
    </row>
    <row r="3" spans="1:9" s="12" customFormat="1" x14ac:dyDescent="0.25">
      <c r="A3" s="101" t="s">
        <v>242</v>
      </c>
      <c r="B3" s="101"/>
      <c r="C3" s="11"/>
      <c r="D3" s="188">
        <f>(Losbeschreibung!C3)</f>
        <v>7</v>
      </c>
      <c r="E3" s="188"/>
      <c r="F3" s="188"/>
      <c r="G3" s="81"/>
    </row>
    <row r="4" spans="1:9" s="12" customFormat="1" x14ac:dyDescent="0.25">
      <c r="A4" s="11"/>
      <c r="C4" s="11"/>
    </row>
    <row r="5" spans="1:9" s="12" customFormat="1" ht="17.25" customHeight="1" x14ac:dyDescent="0.25">
      <c r="A5" s="101" t="s">
        <v>11</v>
      </c>
      <c r="B5" s="101"/>
      <c r="C5" s="101"/>
      <c r="D5" s="188" t="str">
        <f>(Losbeschreibung!C5)</f>
        <v>Schule am Berg (09G10)</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245</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76">
        <f>SUM(Zuschlagskriterien!H24)/20/3</f>
        <v>21.25</v>
      </c>
      <c r="E13" s="87" t="s">
        <v>248</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249</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250</v>
      </c>
      <c r="F17" s="91"/>
      <c r="G17" s="184"/>
    </row>
    <row r="18" spans="1:9" ht="34.5" x14ac:dyDescent="0.35">
      <c r="A18" s="171"/>
      <c r="B18" s="174"/>
      <c r="C18" s="174"/>
      <c r="D18" s="135"/>
      <c r="E18" s="90" t="s">
        <v>251</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76">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76">
        <f>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76">
        <f t="shared" ref="D37" si="0">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76">
        <f t="shared" ref="D45" si="1">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76">
        <f t="shared" ref="D53" si="2">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76">
        <f t="shared" ref="D61" si="3">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76">
        <f t="shared" ref="D69" si="4">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76">
        <f t="shared" ref="D77" si="5">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76">
        <f t="shared" ref="D85" si="6">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76">
        <f t="shared" ref="D93" si="7">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76">
        <f t="shared" ref="D101" si="8">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76">
        <f t="shared" ref="D109" si="9">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76">
        <f t="shared" ref="D117" si="10">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76">
        <f t="shared" ref="D125" si="11">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76">
        <f t="shared" ref="D133" si="12">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76">
        <f t="shared" ref="D141" si="13">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76">
        <f t="shared" ref="D149" si="14">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76">
        <f t="shared" ref="D157" si="15">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76">
        <f>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37D5975B-DBBE-476F-A4A4-05C2B973BC89}">
      <formula1>"a) hoch, b) teilweise, c) gering"</formula1>
    </dataValidation>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0AF4CE2E-ABCF-411F-924D-41DFCF07F010}">
      <formula1>"a) hoch, b)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95777532-F0B9-463D-A9F4-BAE6AE8BF40B}">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7" fitToHeight="0" orientation="portrait" r:id="rId1"/>
  <rowBreaks count="3" manualBreakCount="3">
    <brk id="52" max="16383" man="1"/>
    <brk id="92" max="16383" man="1"/>
    <brk id="1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B4F6-2AEB-44F1-8FBF-C9D4BF79A7DC}">
  <sheetPr>
    <tabColor rgb="FF92D050"/>
    <pageSetUpPr fitToPage="1"/>
  </sheetPr>
  <dimension ref="A1:I187"/>
  <sheetViews>
    <sheetView zoomScaleNormal="100" workbookViewId="0">
      <selection activeCell="M30" sqref="M30"/>
    </sheetView>
  </sheetViews>
  <sheetFormatPr baseColWidth="10" defaultRowHeight="17.25" x14ac:dyDescent="0.35"/>
  <cols>
    <col min="1" max="2" width="11.42578125" style="2"/>
    <col min="3" max="3" width="15.8554687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258</v>
      </c>
    </row>
    <row r="3" spans="1:9" s="12" customFormat="1" x14ac:dyDescent="0.25">
      <c r="A3" s="101" t="s">
        <v>242</v>
      </c>
      <c r="B3" s="101"/>
      <c r="C3" s="11"/>
      <c r="D3" s="188">
        <f>(Losbeschreibung!C3)</f>
        <v>7</v>
      </c>
      <c r="E3" s="188"/>
      <c r="F3" s="188"/>
      <c r="G3" s="81"/>
    </row>
    <row r="4" spans="1:9" s="12" customFormat="1" x14ac:dyDescent="0.25">
      <c r="A4" s="11"/>
      <c r="C4" s="11"/>
    </row>
    <row r="5" spans="1:9" s="12" customFormat="1" ht="17.25" customHeight="1" x14ac:dyDescent="0.25">
      <c r="A5" s="101" t="s">
        <v>11</v>
      </c>
      <c r="B5" s="101"/>
      <c r="C5" s="101"/>
      <c r="D5" s="188" t="str">
        <f>(Losbeschreibung!C5)</f>
        <v>Schule am Berg (09G10)</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259</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76">
        <f>SUM(Zuschlagskriterien!H24)/20/3</f>
        <v>21.25</v>
      </c>
      <c r="E13" s="87" t="s">
        <v>248</v>
      </c>
      <c r="F13" s="18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35"/>
      <c r="E14" s="88"/>
      <c r="F14" s="179"/>
      <c r="G14" s="181"/>
      <c r="I14" s="89"/>
    </row>
    <row r="15" spans="1:9" x14ac:dyDescent="0.35">
      <c r="A15" s="171"/>
      <c r="B15" s="174"/>
      <c r="C15" s="174"/>
      <c r="D15" s="135"/>
      <c r="E15" s="90" t="s">
        <v>249</v>
      </c>
      <c r="F15" s="179"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35"/>
      <c r="E16" s="88"/>
      <c r="F16" s="179"/>
      <c r="G16" s="183"/>
    </row>
    <row r="17" spans="1:9" ht="51.75" x14ac:dyDescent="0.35">
      <c r="A17" s="171"/>
      <c r="B17" s="174"/>
      <c r="C17" s="174"/>
      <c r="D17" s="135"/>
      <c r="E17" s="87" t="s">
        <v>250</v>
      </c>
      <c r="F17" s="91"/>
      <c r="G17" s="184"/>
    </row>
    <row r="18" spans="1:9" ht="34.5" x14ac:dyDescent="0.35">
      <c r="A18" s="171"/>
      <c r="B18" s="174"/>
      <c r="C18" s="174"/>
      <c r="D18" s="135"/>
      <c r="E18" s="90" t="s">
        <v>251</v>
      </c>
      <c r="F18" s="179"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35"/>
      <c r="E19" s="88"/>
      <c r="F19" s="179"/>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94">
        <f t="shared" ref="D37" si="1">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94">
        <f t="shared" ref="D45" si="2">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94">
        <f t="shared" ref="D53" si="3">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94">
        <f t="shared" ref="D61" si="4">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94">
        <f t="shared" ref="D69" si="5">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94">
        <f t="shared" ref="D77" si="6">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94">
        <f t="shared" ref="D85" si="7">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94">
        <f t="shared" ref="D93" si="8">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94">
        <f t="shared" ref="D101" si="9">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94">
        <f t="shared" ref="D109" si="10">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94">
        <f t="shared" ref="D117" si="11">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94">
        <f t="shared" ref="D125" si="12">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94">
        <f t="shared" ref="D133" si="13">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94">
        <f t="shared" ref="D141" si="14">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94">
        <f t="shared" ref="D149" si="15">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94">
        <f t="shared" ref="D157" si="16">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94">
        <f t="shared" ref="D165" si="17">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0 E16 E24 E32 E40 E48 E56 E64 E72 E80 E88 E96 E104 E112 E120 E128 E136 E144 E152 E168" xr:uid="{4EFAF757-730D-4D01-A273-695F2E4E9458}">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63 E158 E19 E14 E27 E22 E35 E30 E43 E38 E51 E46 E59 E54 E67 E62 E75 E70 E83 E78 E91 E86 E99 E94 E107 E102 E115 E110 E123 E118 E131 E126 E139 E134 E147 E142 E155 E150 E171 E166" xr:uid="{179260AA-7643-4F46-887E-248E1E8AA866}">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28A87B26-0B34-44AA-9A14-7C01F00C13CA}">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75645-6651-44C1-8CDC-C4504D1437A6}">
  <sheetPr>
    <tabColor rgb="FF92D050"/>
    <pageSetUpPr fitToPage="1"/>
  </sheetPr>
  <dimension ref="A1:I187"/>
  <sheetViews>
    <sheetView zoomScaleNormal="100" workbookViewId="0">
      <selection activeCell="M30" sqref="M30"/>
    </sheetView>
  </sheetViews>
  <sheetFormatPr baseColWidth="10" defaultRowHeight="17.25" x14ac:dyDescent="0.35"/>
  <cols>
    <col min="1" max="2" width="11.42578125" style="2"/>
    <col min="3" max="3" width="15.5703125" style="2" customWidth="1"/>
    <col min="4" max="4" width="12.5703125" style="2" customWidth="1"/>
    <col min="5" max="5" width="29.28515625" style="2" customWidth="1"/>
    <col min="6" max="6" width="56.28515625" style="2" customWidth="1"/>
    <col min="7" max="7" width="17.7109375" style="2" customWidth="1"/>
    <col min="8" max="16384" width="11.42578125" style="2"/>
  </cols>
  <sheetData>
    <row r="1" spans="1:9" x14ac:dyDescent="0.35">
      <c r="A1" s="44" t="s">
        <v>260</v>
      </c>
    </row>
    <row r="3" spans="1:9" s="12" customFormat="1" x14ac:dyDescent="0.25">
      <c r="A3" s="101" t="s">
        <v>242</v>
      </c>
      <c r="B3" s="101"/>
      <c r="C3" s="11"/>
      <c r="D3" s="188">
        <f>(Losbeschreibung!C3)</f>
        <v>7</v>
      </c>
      <c r="E3" s="188"/>
      <c r="F3" s="188"/>
      <c r="G3" s="81"/>
    </row>
    <row r="4" spans="1:9" s="12" customFormat="1" x14ac:dyDescent="0.25">
      <c r="A4" s="11"/>
      <c r="C4" s="11"/>
    </row>
    <row r="5" spans="1:9" s="12" customFormat="1" ht="17.25" customHeight="1" x14ac:dyDescent="0.25">
      <c r="A5" s="101" t="s">
        <v>11</v>
      </c>
      <c r="B5" s="101"/>
      <c r="C5" s="101"/>
      <c r="D5" s="188" t="str">
        <f>(Losbeschreibung!C5)</f>
        <v>Schule am Berg (09G10)</v>
      </c>
      <c r="E5" s="188"/>
      <c r="F5" s="188"/>
      <c r="G5" s="81"/>
    </row>
    <row r="7" spans="1:9" x14ac:dyDescent="0.35">
      <c r="A7" s="2" t="s">
        <v>243</v>
      </c>
      <c r="D7" s="167"/>
      <c r="E7" s="167"/>
      <c r="F7" s="167"/>
      <c r="G7" s="167"/>
    </row>
    <row r="9" spans="1:9" ht="38.25" x14ac:dyDescent="0.7">
      <c r="A9" s="82" t="s">
        <v>244</v>
      </c>
    </row>
    <row r="10" spans="1:9" ht="18" thickBot="1" x14ac:dyDescent="0.4"/>
    <row r="11" spans="1:9" x14ac:dyDescent="0.35">
      <c r="A11" s="83" t="s">
        <v>152</v>
      </c>
      <c r="B11" s="189" t="s">
        <v>222</v>
      </c>
      <c r="C11" s="189"/>
      <c r="D11" s="189" t="s">
        <v>261</v>
      </c>
      <c r="E11" s="189"/>
      <c r="F11" s="190"/>
      <c r="G11" s="191" t="s">
        <v>188</v>
      </c>
    </row>
    <row r="12" spans="1:9" ht="52.5" thickBot="1" x14ac:dyDescent="0.4">
      <c r="A12" s="84"/>
      <c r="B12" s="193"/>
      <c r="C12" s="193"/>
      <c r="D12" s="85" t="s">
        <v>154</v>
      </c>
      <c r="E12" s="85" t="s">
        <v>246</v>
      </c>
      <c r="F12" s="86" t="s">
        <v>247</v>
      </c>
      <c r="G12" s="192"/>
    </row>
    <row r="13" spans="1:9" x14ac:dyDescent="0.35">
      <c r="A13" s="185" t="s">
        <v>155</v>
      </c>
      <c r="B13" s="186" t="b">
        <f>IF('Prüfung Speisekarte von SchuSpo'!C4="wertbar",'Speisekarte veg. Gerichte'!B4,IF('Prüfung Speisekarte von SchuSpo'!C4="nicht wertbar","Prüfung entfällt"))</f>
        <v>0</v>
      </c>
      <c r="C13" s="186"/>
      <c r="D13" s="195">
        <f>SUM(Zuschlagskriterien!H24)/20/3</f>
        <v>21.25</v>
      </c>
      <c r="E13" s="87" t="s">
        <v>248</v>
      </c>
      <c r="F13" s="197" t="b">
        <f>IF(E14="a) hoch","Das Gericht ist in dieser Zusammenstellung bekannt und wird daher grundsätzlich als beliebt angenommen.",IF(E14="b) teilweise","Das Gericht ist in dieser Zusammenstellung weniger bekannt und wird daher grundsätzlich als weniger beliebt angenommen.",IF(E14="c) gering","Das Gericht ist in dieser Zusammenstellung unbekannt und wird daher grundsätzlich als eher unbeliebt angenommen.",IF(B13="Prüfung entfällt","Wertung entfällt"))))</f>
        <v>0</v>
      </c>
      <c r="G13" s="184" t="b">
        <f>IF(E14="a) hoch",D13/8*3,IF(E14="b) teilweise",D13/8*2,IF(E14="c) gering",D13/8*1,IF(B13="Prüfung entfällt",0))))</f>
        <v>0</v>
      </c>
    </row>
    <row r="14" spans="1:9" x14ac:dyDescent="0.35">
      <c r="A14" s="171"/>
      <c r="B14" s="174"/>
      <c r="C14" s="174"/>
      <c r="D14" s="196"/>
      <c r="E14" s="88"/>
      <c r="F14" s="198"/>
      <c r="G14" s="181"/>
      <c r="I14" s="89"/>
    </row>
    <row r="15" spans="1:9" x14ac:dyDescent="0.35">
      <c r="A15" s="171"/>
      <c r="B15" s="174"/>
      <c r="C15" s="174"/>
      <c r="D15" s="196"/>
      <c r="E15" s="90" t="s">
        <v>249</v>
      </c>
      <c r="F15" s="198" t="b">
        <f>IF(E16="a) hoch","Das Gericht entspricht insgesamt den Erwartungen: Es fehlen keine weiteren Komponenten (z.B. Fleisch, Fisch), um als attraktiv/harmonisch wahrgenommen zu werden.",IF(E16="b) gering","Das Gericht entspricht insgesamt nicht den Erwartungen: Es fehlen weitere Komponenten (z.B. Fleisch, Fisch), um als attraktiv/harmonisch wahrgenommen zu werden.",IF(B13="Prüfung entfällt","Wertung entfällt")))</f>
        <v>0</v>
      </c>
      <c r="G15" s="182" t="b">
        <f>IF(E16="a) hoch",D13/8*3,IF(E16="b) gering",D13/8*1,IF(B13="Prüfung entfällt",0)))</f>
        <v>0</v>
      </c>
      <c r="I15" s="89"/>
    </row>
    <row r="16" spans="1:9" x14ac:dyDescent="0.35">
      <c r="A16" s="171"/>
      <c r="B16" s="174"/>
      <c r="C16" s="174"/>
      <c r="D16" s="196"/>
      <c r="E16" s="88"/>
      <c r="F16" s="198"/>
      <c r="G16" s="183"/>
    </row>
    <row r="17" spans="1:9" ht="51.75" x14ac:dyDescent="0.35">
      <c r="A17" s="171"/>
      <c r="B17" s="174"/>
      <c r="C17" s="174"/>
      <c r="D17" s="135"/>
      <c r="E17" s="87" t="s">
        <v>250</v>
      </c>
      <c r="F17" s="91"/>
      <c r="G17" s="184"/>
    </row>
    <row r="18" spans="1:9" ht="34.5" x14ac:dyDescent="0.35">
      <c r="A18" s="171"/>
      <c r="B18" s="174"/>
      <c r="C18" s="174"/>
      <c r="D18" s="196"/>
      <c r="E18" s="90" t="s">
        <v>251</v>
      </c>
      <c r="F18" s="198" t="b">
        <f>IF(E19="a) hoch","Das rohe Gemüse passt geschmacklich erfahrungsgemäß gut zu dem Gericht und wird daher voraussichtlich gerne gegessen.",IF(E19="b) teilweise","Das rohe Gemüse passt geschmacklich erfahrungsgemäß weniger gut zu dem Gericht und wird daher voraussichtlich nicht von allen gerne gegessen.",IF(E19="c) gering","Das rohe Gemüse passt geschmacklich erfahrungsgemäß nicht zu dem Gericht und wird daher voraussichtlich nicht gerne gegessen.",IF(B13="Prüfung entfällt","Wertung entfällt"))))</f>
        <v>0</v>
      </c>
      <c r="G18" s="181" t="b">
        <f>IF(E19="a) hoch",D13/8*2,IF(E19="b) teilweise",D13/8*1.5,IF(E19="c) gering",D13/8*1,IF(B13="Prüfung entfällt",0))))</f>
        <v>0</v>
      </c>
    </row>
    <row r="19" spans="1:9" x14ac:dyDescent="0.35">
      <c r="A19" s="171"/>
      <c r="B19" s="174"/>
      <c r="C19" s="174"/>
      <c r="D19" s="196"/>
      <c r="E19" s="88"/>
      <c r="F19" s="198"/>
      <c r="G19" s="181"/>
    </row>
    <row r="20" spans="1:9" ht="18" thickBot="1" x14ac:dyDescent="0.4">
      <c r="A20" s="172"/>
      <c r="B20" s="175"/>
      <c r="C20" s="175"/>
      <c r="D20" s="177"/>
      <c r="E20" s="92" t="s">
        <v>252</v>
      </c>
      <c r="F20" s="93"/>
      <c r="G20" s="94">
        <f>SUM(G13+G15+G18)</f>
        <v>0</v>
      </c>
    </row>
    <row r="21" spans="1:9" x14ac:dyDescent="0.35">
      <c r="A21" s="170" t="s">
        <v>27</v>
      </c>
      <c r="B21" s="173" t="b">
        <f>IF('Prüfung Speisekarte von SchuSpo'!C5="wertbar",'Speisekarte veg. Gerichte'!B5,IF('Prüfung Speisekarte von SchuSpo'!C5="nicht wertbar","Prüfung entfällt"))</f>
        <v>0</v>
      </c>
      <c r="C21" s="173"/>
      <c r="D21" s="194">
        <f>SUM(D13)</f>
        <v>21.25</v>
      </c>
      <c r="E21" s="87" t="s">
        <v>248</v>
      </c>
      <c r="F21" s="178" t="b">
        <f>IF(E22="a) hoch","Das Gericht ist in dieser Zusammenstellung bekannt und wird daher grundsätzlich als beliebt angenommen.",IF(E22="b) teilweise","Das Gericht ist in dieser Zusammenstellung weniger bekannt und wird daher grundsätzlich als weniger beliebt angenommen.",IF(E22="c) gering","Das Gericht ist in dieser Zusammenstellung unbekannt und wird daher grundsätzlich als eher unbeliebt angenommen.",IF(B21="Prüfung entfällt","Wertung entfällt"))))</f>
        <v>0</v>
      </c>
      <c r="G21" s="180" t="b">
        <f>IF(E22="a) hoch",D21/8*3,IF(E22="b) teilweise",D21/8*2,IF(E22="c) gering",D21/8*1,IF(B21="Prüfung entfällt",0))))</f>
        <v>0</v>
      </c>
    </row>
    <row r="22" spans="1:9" x14ac:dyDescent="0.35">
      <c r="A22" s="171"/>
      <c r="B22" s="174"/>
      <c r="C22" s="174"/>
      <c r="D22" s="135"/>
      <c r="E22" s="88"/>
      <c r="F22" s="179"/>
      <c r="G22" s="181"/>
      <c r="I22" s="89"/>
    </row>
    <row r="23" spans="1:9" x14ac:dyDescent="0.35">
      <c r="A23" s="171"/>
      <c r="B23" s="174"/>
      <c r="C23" s="174"/>
      <c r="D23" s="135"/>
      <c r="E23" s="90" t="s">
        <v>249</v>
      </c>
      <c r="F23" s="179" t="b">
        <f>IF(E24="a) hoch","Das Gericht entspricht insgesamt den Erwartungen: Es fehlen keine weiteren Komponenten (z.B. Fleisch, Fisch), um als attraktiv/harmonisch wahrgenommen zu werden.",IF(E24="b) gering","Das Gericht entspricht insgesamt nicht den Erwartungen: Es fehlen weitere Komponenten (z.B. Fleisch, Fisch), um als attraktiv/harmonisch wahrgenommen zu werden.",IF(B21="Prüfung entfällt","Wertung entfällt")))</f>
        <v>0</v>
      </c>
      <c r="G23" s="182" t="b">
        <f>IF(E24="a) hoch",D21/8*3,IF(E24="b) gering",D21/8*1,IF(B21="Prüfung entfällt",0)))</f>
        <v>0</v>
      </c>
      <c r="I23" s="89"/>
    </row>
    <row r="24" spans="1:9" x14ac:dyDescent="0.35">
      <c r="A24" s="171"/>
      <c r="B24" s="174"/>
      <c r="C24" s="174"/>
      <c r="D24" s="135"/>
      <c r="E24" s="88"/>
      <c r="F24" s="179"/>
      <c r="G24" s="183"/>
    </row>
    <row r="25" spans="1:9" ht="51.75" x14ac:dyDescent="0.35">
      <c r="A25" s="171"/>
      <c r="B25" s="174"/>
      <c r="C25" s="174"/>
      <c r="D25" s="135"/>
      <c r="E25" s="87" t="s">
        <v>250</v>
      </c>
      <c r="F25" s="91"/>
      <c r="G25" s="184"/>
    </row>
    <row r="26" spans="1:9" ht="34.5" x14ac:dyDescent="0.35">
      <c r="A26" s="171"/>
      <c r="B26" s="174"/>
      <c r="C26" s="174"/>
      <c r="D26" s="135"/>
      <c r="E26" s="90" t="s">
        <v>251</v>
      </c>
      <c r="F26" s="179" t="b">
        <f>IF(E27="a) hoch","Das rohe Gemüse passt geschmacklich erfahrungsgemäß gut zu dem Gericht und wird daher voraussichtlich gerne gegessen.",IF(E27="b) teilweise","Das rohe Gemüse passt geschmacklich erfahrungsgemäß weniger gut zu dem Gericht und wird daher voraussichtlich nicht von allen gerne gegessen.",IF(E27="c) gering","Das rohe Gemüse passt geschmacklich erfahrungsgemäß nicht zu dem Gericht und wird daher voraussichtlich nicht gerne gegessen.",IF(B21="Prüfung entfällt","Wertung entfällt"))))</f>
        <v>0</v>
      </c>
      <c r="G26" s="181" t="b">
        <f>IF(E27="a) hoch",D21/8*2,IF(E27="b) teilweise",D21/8*1.5,IF(E27="c) gering",D21/8*1,IF(B21="Prüfung entfällt",0))))</f>
        <v>0</v>
      </c>
    </row>
    <row r="27" spans="1:9" x14ac:dyDescent="0.35">
      <c r="A27" s="171"/>
      <c r="B27" s="174"/>
      <c r="C27" s="174"/>
      <c r="D27" s="135"/>
      <c r="E27" s="88"/>
      <c r="F27" s="179"/>
      <c r="G27" s="181"/>
    </row>
    <row r="28" spans="1:9" ht="18" thickBot="1" x14ac:dyDescent="0.4">
      <c r="A28" s="172"/>
      <c r="B28" s="175"/>
      <c r="C28" s="175"/>
      <c r="D28" s="177"/>
      <c r="E28" s="92" t="s">
        <v>252</v>
      </c>
      <c r="F28" s="93"/>
      <c r="G28" s="94">
        <f>SUM(G21+G23+G26)</f>
        <v>0</v>
      </c>
    </row>
    <row r="29" spans="1:9" x14ac:dyDescent="0.35">
      <c r="A29" s="170" t="s">
        <v>31</v>
      </c>
      <c r="B29" s="173" t="b">
        <f>IF('Prüfung Speisekarte von SchuSpo'!C6="wertbar",'Speisekarte veg. Gerichte'!B6,IF('Prüfung Speisekarte von SchuSpo'!C6="nicht wertbar","Prüfung entfällt"))</f>
        <v>0</v>
      </c>
      <c r="C29" s="173"/>
      <c r="D29" s="194">
        <f t="shared" ref="D29" si="0">SUM(D21)</f>
        <v>21.25</v>
      </c>
      <c r="E29" s="87" t="s">
        <v>248</v>
      </c>
      <c r="F29" s="178" t="b">
        <f>IF(E30="a) hoch","Das Gericht ist in dieser Zusammenstellung bekannt und wird daher grundsätzlich als beliebt angenommen.",IF(E30="b) teilweise","Das Gericht ist in dieser Zusammenstellung weniger bekannt und wird daher grundsätzlich als weniger beliebt angenommen.",IF(E30="c) gering","Das Gericht ist in dieser Zusammenstellung unbekannt und wird daher grundsätzlich als eher unbeliebt angenommen.",IF(B29="Prüfung entfällt","Wertung entfällt"))))</f>
        <v>0</v>
      </c>
      <c r="G29" s="180" t="b">
        <f>IF(E30="a) hoch",D29/8*3,IF(E30="b) teilweise",D29/8*2,IF(E30="c) gering",D29/8*1,IF(B29="Prüfung entfällt",0))))</f>
        <v>0</v>
      </c>
    </row>
    <row r="30" spans="1:9" x14ac:dyDescent="0.35">
      <c r="A30" s="171"/>
      <c r="B30" s="174"/>
      <c r="C30" s="174"/>
      <c r="D30" s="135"/>
      <c r="E30" s="88"/>
      <c r="F30" s="179"/>
      <c r="G30" s="181"/>
      <c r="I30" s="89"/>
    </row>
    <row r="31" spans="1:9" x14ac:dyDescent="0.35">
      <c r="A31" s="171"/>
      <c r="B31" s="174"/>
      <c r="C31" s="174"/>
      <c r="D31" s="135"/>
      <c r="E31" s="90" t="s">
        <v>249</v>
      </c>
      <c r="F31" s="179" t="b">
        <f>IF(E32="a) hoch","Das Gericht entspricht insgesamt den Erwartungen: Es fehlen keine weiteren Komponenten (z.B. Fleisch, Fisch), um als attraktiv/harmonisch wahrgenommen zu werden.",IF(E32="b) gering","Das Gericht entspricht insgesamt nicht den Erwartungen: Es fehlen weitere Komponenten (z.B. Fleisch, Fisch), um als attraktiv/harmonisch wahrgenommen zu werden.",IF(B29="Prüfung entfällt","Wertung entfällt")))</f>
        <v>0</v>
      </c>
      <c r="G31" s="182" t="b">
        <f>IF(E32="a) hoch",D29/8*3,IF(E32="b) gering",D29/8*1,IF(B29="Prüfung entfällt",0)))</f>
        <v>0</v>
      </c>
      <c r="I31" s="89"/>
    </row>
    <row r="32" spans="1:9" x14ac:dyDescent="0.35">
      <c r="A32" s="171"/>
      <c r="B32" s="174"/>
      <c r="C32" s="174"/>
      <c r="D32" s="135"/>
      <c r="E32" s="88"/>
      <c r="F32" s="179"/>
      <c r="G32" s="183"/>
    </row>
    <row r="33" spans="1:9" ht="51.75" x14ac:dyDescent="0.35">
      <c r="A33" s="171"/>
      <c r="B33" s="174"/>
      <c r="C33" s="174"/>
      <c r="D33" s="135"/>
      <c r="E33" s="87" t="s">
        <v>250</v>
      </c>
      <c r="F33" s="91"/>
      <c r="G33" s="184"/>
    </row>
    <row r="34" spans="1:9" ht="34.5" x14ac:dyDescent="0.35">
      <c r="A34" s="171"/>
      <c r="B34" s="174"/>
      <c r="C34" s="174"/>
      <c r="D34" s="135"/>
      <c r="E34" s="90" t="s">
        <v>251</v>
      </c>
      <c r="F34" s="179" t="b">
        <f>IF(E35="a) hoch","Das rohe Gemüse passt geschmacklich erfahrungsgemäß gut zu dem Gericht und wird daher voraussichtlich gerne gegessen.",IF(E35="b) teilweise","Das rohe Gemüse passt geschmacklich erfahrungsgemäß weniger gut zu dem Gericht und wird daher voraussichtlich nicht von allen gerne gegessen.",IF(E35="c) gering","Das rohe Gemüse passt geschmacklich erfahrungsgemäß nicht zu dem Gericht und wird daher voraussichtlich nicht gerne gegessen.",IF(B29="Prüfung entfällt","Wertung entfällt"))))</f>
        <v>0</v>
      </c>
      <c r="G34" s="181" t="b">
        <f>IF(E35="a) hoch",D29/8*2,IF(E35="b) teilweise",D29/8*1.5,IF(E35="c) gering",D29/8*1,IF(B29="Prüfung entfällt",0))))</f>
        <v>0</v>
      </c>
    </row>
    <row r="35" spans="1:9" x14ac:dyDescent="0.35">
      <c r="A35" s="171"/>
      <c r="B35" s="174"/>
      <c r="C35" s="174"/>
      <c r="D35" s="135"/>
      <c r="E35" s="88"/>
      <c r="F35" s="179"/>
      <c r="G35" s="181"/>
    </row>
    <row r="36" spans="1:9" ht="18" thickBot="1" x14ac:dyDescent="0.4">
      <c r="A36" s="172"/>
      <c r="B36" s="175"/>
      <c r="C36" s="175"/>
      <c r="D36" s="177"/>
      <c r="E36" s="92" t="s">
        <v>252</v>
      </c>
      <c r="F36" s="93"/>
      <c r="G36" s="94">
        <f>SUM(G29+G31+G34)</f>
        <v>0</v>
      </c>
    </row>
    <row r="37" spans="1:9" x14ac:dyDescent="0.35">
      <c r="A37" s="170" t="s">
        <v>161</v>
      </c>
      <c r="B37" s="173" t="b">
        <f>IF('Prüfung Speisekarte von SchuSpo'!C7="wertbar",'Speisekarte veg. Gerichte'!B7,IF('Prüfung Speisekarte von SchuSpo'!C7="nicht wertbar","Prüfung entfällt"))</f>
        <v>0</v>
      </c>
      <c r="C37" s="173"/>
      <c r="D37" s="194">
        <f t="shared" ref="D37" si="1">SUM(D29)</f>
        <v>21.25</v>
      </c>
      <c r="E37" s="87" t="s">
        <v>248</v>
      </c>
      <c r="F37" s="178" t="b">
        <f>IF(E38="a) hoch","Das Gericht ist in dieser Zusammenstellung bekannt und wird daher grundsätzlich als beliebt angenommen.",IF(E38="b) teilweise","Das Gericht ist in dieser Zusammenstellung weniger bekannt und wird daher grundsätzlich als weniger beliebt angenommen.",IF(E38="c) gering","Das Gericht ist in dieser Zusammenstellung unbekannt und wird daher grundsätzlich als eher unbeliebt angenommen.",IF(B37="Prüfung entfällt","Wertung entfällt"))))</f>
        <v>0</v>
      </c>
      <c r="G37" s="180" t="b">
        <f>IF(E38="a) hoch",D37/8*3,IF(E38="b) teilweise",D37/8*2,IF(E38="c) gering",D37/8*1,IF(B37="Prüfung entfällt",0))))</f>
        <v>0</v>
      </c>
    </row>
    <row r="38" spans="1:9" x14ac:dyDescent="0.35">
      <c r="A38" s="171"/>
      <c r="B38" s="174"/>
      <c r="C38" s="174"/>
      <c r="D38" s="135"/>
      <c r="E38" s="88"/>
      <c r="F38" s="179"/>
      <c r="G38" s="181"/>
      <c r="I38" s="89"/>
    </row>
    <row r="39" spans="1:9" x14ac:dyDescent="0.35">
      <c r="A39" s="171"/>
      <c r="B39" s="174"/>
      <c r="C39" s="174"/>
      <c r="D39" s="135"/>
      <c r="E39" s="90" t="s">
        <v>249</v>
      </c>
      <c r="F39" s="179" t="b">
        <f>IF(E40="a) hoch","Das Gericht entspricht insgesamt den Erwartungen: Es fehlen keine weiteren Komponenten (z.B. Fleisch, Fisch), um als attraktiv/harmonisch wahrgenommen zu werden.",IF(E40="b) gering","Das Gericht entspricht insgesamt nicht den Erwartungen: Es fehlen weitere Komponenten (z.B. Fleisch, Fisch), um als attraktiv/harmonisch wahrgenommen zu werden.",IF(B37="Prüfung entfällt","Wertung entfällt")))</f>
        <v>0</v>
      </c>
      <c r="G39" s="182" t="b">
        <f>IF(E40="a) hoch",D37/8*3,IF(E40="b) gering",D37/8*1,IF(B37="Prüfung entfällt",0)))</f>
        <v>0</v>
      </c>
      <c r="I39" s="89"/>
    </row>
    <row r="40" spans="1:9" x14ac:dyDescent="0.35">
      <c r="A40" s="171"/>
      <c r="B40" s="174"/>
      <c r="C40" s="174"/>
      <c r="D40" s="135"/>
      <c r="E40" s="88"/>
      <c r="F40" s="179"/>
      <c r="G40" s="183"/>
    </row>
    <row r="41" spans="1:9" ht="51.75" x14ac:dyDescent="0.35">
      <c r="A41" s="171"/>
      <c r="B41" s="174"/>
      <c r="C41" s="174"/>
      <c r="D41" s="135"/>
      <c r="E41" s="87" t="s">
        <v>250</v>
      </c>
      <c r="F41" s="91"/>
      <c r="G41" s="184"/>
    </row>
    <row r="42" spans="1:9" ht="34.5" x14ac:dyDescent="0.35">
      <c r="A42" s="171"/>
      <c r="B42" s="174"/>
      <c r="C42" s="174"/>
      <c r="D42" s="135"/>
      <c r="E42" s="90" t="s">
        <v>251</v>
      </c>
      <c r="F42" s="179" t="b">
        <f>IF(E43="a) hoch","Das rohe Gemüse passt geschmacklich erfahrungsgemäß gut zu dem Gericht und wird daher voraussichtlich gerne gegessen.",IF(E43="b) teilweise","Das rohe Gemüse passt geschmacklich erfahrungsgemäß weniger gut zu dem Gericht und wird daher voraussichtlich nicht von allen gerne gegessen.",IF(E43="c) gering","Das rohe Gemüse passt geschmacklich erfahrungsgemäß nicht zu dem Gericht und wird daher voraussichtlich nicht gerne gegessen.",IF(B37="Prüfung entfällt","Wertung entfällt"))))</f>
        <v>0</v>
      </c>
      <c r="G42" s="181" t="b">
        <f>IF(E43="a) hoch",D37/8*2,IF(E43="b) teilweise",D37/8*1.5,IF(E43="c) gering",D37/8*1,IF(B37="Prüfung entfällt",0))))</f>
        <v>0</v>
      </c>
    </row>
    <row r="43" spans="1:9" x14ac:dyDescent="0.35">
      <c r="A43" s="171"/>
      <c r="B43" s="174"/>
      <c r="C43" s="174"/>
      <c r="D43" s="135"/>
      <c r="E43" s="88"/>
      <c r="F43" s="179"/>
      <c r="G43" s="181"/>
    </row>
    <row r="44" spans="1:9" ht="18" thickBot="1" x14ac:dyDescent="0.4">
      <c r="A44" s="172"/>
      <c r="B44" s="175"/>
      <c r="C44" s="175"/>
      <c r="D44" s="177"/>
      <c r="E44" s="92" t="s">
        <v>252</v>
      </c>
      <c r="F44" s="93"/>
      <c r="G44" s="94">
        <f>SUM(G37+G39+G42)</f>
        <v>0</v>
      </c>
    </row>
    <row r="45" spans="1:9" x14ac:dyDescent="0.35">
      <c r="A45" s="170" t="s">
        <v>194</v>
      </c>
      <c r="B45" s="173" t="b">
        <f>IF('Prüfung Speisekarte von SchuSpo'!C8="wertbar",'Speisekarte veg. Gerichte'!B8,IF('Prüfung Speisekarte von SchuSpo'!C8="nicht wertbar","Prüfung entfällt"))</f>
        <v>0</v>
      </c>
      <c r="C45" s="173"/>
      <c r="D45" s="194">
        <f t="shared" ref="D45" si="2">SUM(D37)</f>
        <v>21.25</v>
      </c>
      <c r="E45" s="87" t="s">
        <v>248</v>
      </c>
      <c r="F45" s="178" t="b">
        <f>IF(E46="a) hoch","Das Gericht ist in dieser Zusammenstellung bekannt und wird daher grundsätzlich als beliebt angenommen.",IF(E46="b) teilweise","Das Gericht ist in dieser Zusammenstellung weniger bekannt und wird daher grundsätzlich als weniger beliebt angenommen.",IF(E46="c) gering","Das Gericht ist in dieser Zusammenstellung unbekannt und wird daher grundsätzlich als eher unbeliebt angenommen.",IF(B45="Prüfung entfällt","Wertung entfällt"))))</f>
        <v>0</v>
      </c>
      <c r="G45" s="180" t="b">
        <f>IF(E46="a) hoch",D45/8*3,IF(E46="b) teilweise",D45/8*2,IF(E46="c) gering",D45/8*1,IF(B45="Prüfung entfällt",0))))</f>
        <v>0</v>
      </c>
    </row>
    <row r="46" spans="1:9" x14ac:dyDescent="0.35">
      <c r="A46" s="171"/>
      <c r="B46" s="174"/>
      <c r="C46" s="174"/>
      <c r="D46" s="135"/>
      <c r="E46" s="88"/>
      <c r="F46" s="179"/>
      <c r="G46" s="181"/>
      <c r="I46" s="89"/>
    </row>
    <row r="47" spans="1:9" x14ac:dyDescent="0.35">
      <c r="A47" s="171"/>
      <c r="B47" s="174"/>
      <c r="C47" s="174"/>
      <c r="D47" s="135"/>
      <c r="E47" s="90" t="s">
        <v>249</v>
      </c>
      <c r="F47" s="179" t="b">
        <f>IF(E48="a) hoch","Das Gericht entspricht insgesamt den Erwartungen: Es fehlen keine weiteren Komponenten (z.B. Fleisch, Fisch), um als attraktiv/harmonisch wahrgenommen zu werden.",IF(E48="b) gering","Das Gericht entspricht insgesamt nicht den Erwartungen: Es fehlen weitere Komponenten (z.B. Fleisch, Fisch), um als attraktiv/harmonisch wahrgenommen zu werden.",IF(B45="Prüfung entfällt","Wertung entfällt")))</f>
        <v>0</v>
      </c>
      <c r="G47" s="182" t="b">
        <f>IF(E48="a) hoch",D45/8*3,IF(E48="b) gering",D45/8*1,IF(B45="Prüfung entfällt",0)))</f>
        <v>0</v>
      </c>
      <c r="I47" s="89"/>
    </row>
    <row r="48" spans="1:9" x14ac:dyDescent="0.35">
      <c r="A48" s="171"/>
      <c r="B48" s="174"/>
      <c r="C48" s="174"/>
      <c r="D48" s="135"/>
      <c r="E48" s="88"/>
      <c r="F48" s="179"/>
      <c r="G48" s="183"/>
    </row>
    <row r="49" spans="1:9" ht="51.75" x14ac:dyDescent="0.35">
      <c r="A49" s="171"/>
      <c r="B49" s="174"/>
      <c r="C49" s="174"/>
      <c r="D49" s="135"/>
      <c r="E49" s="87" t="s">
        <v>250</v>
      </c>
      <c r="F49" s="91"/>
      <c r="G49" s="184"/>
    </row>
    <row r="50" spans="1:9" ht="34.5" x14ac:dyDescent="0.35">
      <c r="A50" s="171"/>
      <c r="B50" s="174"/>
      <c r="C50" s="174"/>
      <c r="D50" s="135"/>
      <c r="E50" s="90" t="s">
        <v>251</v>
      </c>
      <c r="F50" s="179" t="b">
        <f>IF(E51="a) hoch","Das rohe Gemüse passt geschmacklich erfahrungsgemäß gut zu dem Gericht und wird daher voraussichtlich gerne gegessen.",IF(E51="b) teilweise","Das rohe Gemüse passt geschmacklich erfahrungsgemäß weniger gut zu dem Gericht und wird daher voraussichtlich nicht von allen gerne gegessen.",IF(E51="c) gering","Das rohe Gemüse passt geschmacklich erfahrungsgemäß nicht zu dem Gericht und wird daher voraussichtlich nicht gerne gegessen.",IF(B45="Prüfung entfällt","Wertung entfällt"))))</f>
        <v>0</v>
      </c>
      <c r="G50" s="181" t="b">
        <f>IF(E51="a) hoch",D45/8*2,IF(E51="b) teilweise",D45/8*1.5,IF(E51="c) gering",D45/8*1,IF(B45="Prüfung entfällt",0))))</f>
        <v>0</v>
      </c>
    </row>
    <row r="51" spans="1:9" x14ac:dyDescent="0.35">
      <c r="A51" s="171"/>
      <c r="B51" s="174"/>
      <c r="C51" s="174"/>
      <c r="D51" s="135"/>
      <c r="E51" s="88"/>
      <c r="F51" s="179"/>
      <c r="G51" s="181"/>
    </row>
    <row r="52" spans="1:9" ht="18" thickBot="1" x14ac:dyDescent="0.4">
      <c r="A52" s="172"/>
      <c r="B52" s="175"/>
      <c r="C52" s="175"/>
      <c r="D52" s="177"/>
      <c r="E52" s="92" t="s">
        <v>252</v>
      </c>
      <c r="F52" s="93"/>
      <c r="G52" s="94">
        <f>SUM(G45+G47+G50)</f>
        <v>0</v>
      </c>
    </row>
    <row r="53" spans="1:9" x14ac:dyDescent="0.35">
      <c r="A53" s="170" t="s">
        <v>195</v>
      </c>
      <c r="B53" s="173" t="b">
        <f>IF('Prüfung Speisekarte von SchuSpo'!C9="wertbar",'Speisekarte veg. Gerichte'!B9,IF('Prüfung Speisekarte von SchuSpo'!C9="nicht wertbar","Prüfung entfällt"))</f>
        <v>0</v>
      </c>
      <c r="C53" s="173"/>
      <c r="D53" s="194">
        <f t="shared" ref="D53" si="3">SUM(D45)</f>
        <v>21.25</v>
      </c>
      <c r="E53" s="87" t="s">
        <v>248</v>
      </c>
      <c r="F53" s="178" t="b">
        <f>IF(E54="a) hoch","Das Gericht ist in dieser Zusammenstellung bekannt und wird daher grundsätzlich als beliebt angenommen.",IF(E54="b) teilweise","Das Gericht ist in dieser Zusammenstellung weniger bekannt und wird daher grundsätzlich als weniger beliebt angenommen.",IF(E54="c) gering","Das Gericht ist in dieser Zusammenstellung unbekannt und wird daher grundsätzlich als eher unbeliebt angenommen.",IF(B53="Prüfung entfällt","Wertung entfällt"))))</f>
        <v>0</v>
      </c>
      <c r="G53" s="180" t="b">
        <f>IF(E54="a) hoch",D53/8*3,IF(E54="b) teilweise",D53/8*2,IF(E54="c) gering",D53/8*1,IF(B53="Prüfung entfällt",0))))</f>
        <v>0</v>
      </c>
    </row>
    <row r="54" spans="1:9" x14ac:dyDescent="0.35">
      <c r="A54" s="171"/>
      <c r="B54" s="174"/>
      <c r="C54" s="174"/>
      <c r="D54" s="135"/>
      <c r="E54" s="88"/>
      <c r="F54" s="179"/>
      <c r="G54" s="181"/>
      <c r="I54" s="89"/>
    </row>
    <row r="55" spans="1:9" x14ac:dyDescent="0.35">
      <c r="A55" s="171"/>
      <c r="B55" s="174"/>
      <c r="C55" s="174"/>
      <c r="D55" s="135"/>
      <c r="E55" s="90" t="s">
        <v>249</v>
      </c>
      <c r="F55" s="179" t="b">
        <f>IF(E56="a) hoch","Das Gericht entspricht insgesamt den Erwartungen: Es fehlen keine weiteren Komponenten (z.B. Fleisch, Fisch), um als attraktiv/harmonisch wahrgenommen zu werden.",IF(E56="b) gering","Das Gericht entspricht insgesamt nicht den Erwartungen: Es fehlen weitere Komponenten (z.B. Fleisch, Fisch), um als attraktiv/harmonisch wahrgenommen zu werden.",IF(B53="Prüfung entfällt","Wertung entfällt")))</f>
        <v>0</v>
      </c>
      <c r="G55" s="182" t="b">
        <f>IF(E56="a) hoch",D53/8*3,IF(E56="b) gering",D53/8*1,IF(B53="Prüfung entfällt",0)))</f>
        <v>0</v>
      </c>
      <c r="I55" s="89"/>
    </row>
    <row r="56" spans="1:9" x14ac:dyDescent="0.35">
      <c r="A56" s="171"/>
      <c r="B56" s="174"/>
      <c r="C56" s="174"/>
      <c r="D56" s="135"/>
      <c r="E56" s="88"/>
      <c r="F56" s="179"/>
      <c r="G56" s="183"/>
    </row>
    <row r="57" spans="1:9" ht="51.75" x14ac:dyDescent="0.35">
      <c r="A57" s="171"/>
      <c r="B57" s="174"/>
      <c r="C57" s="174"/>
      <c r="D57" s="135"/>
      <c r="E57" s="87" t="s">
        <v>250</v>
      </c>
      <c r="F57" s="91"/>
      <c r="G57" s="184"/>
    </row>
    <row r="58" spans="1:9" ht="34.5" x14ac:dyDescent="0.35">
      <c r="A58" s="171"/>
      <c r="B58" s="174"/>
      <c r="C58" s="174"/>
      <c r="D58" s="135"/>
      <c r="E58" s="90" t="s">
        <v>251</v>
      </c>
      <c r="F58" s="179" t="b">
        <f>IF(E59="a) hoch","Das rohe Gemüse passt geschmacklich erfahrungsgemäß gut zu dem Gericht und wird daher voraussichtlich gerne gegessen.",IF(E59="b) teilweise","Das rohe Gemüse passt geschmacklich erfahrungsgemäß weniger gut zu dem Gericht und wird daher voraussichtlich nicht von allen gerne gegessen.",IF(E59="c) gering","Das rohe Gemüse passt geschmacklich erfahrungsgemäß nicht zu dem Gericht und wird daher voraussichtlich nicht gerne gegessen.",IF(B53="Prüfung entfällt","Wertung entfällt"))))</f>
        <v>0</v>
      </c>
      <c r="G58" s="181" t="b">
        <f>IF(E59="a) hoch",D53/8*2,IF(E59="b) teilweise",D53/8*1.5,IF(E59="c) gering",D53/8*1,IF(B53="Prüfung entfällt",0))))</f>
        <v>0</v>
      </c>
    </row>
    <row r="59" spans="1:9" x14ac:dyDescent="0.35">
      <c r="A59" s="171"/>
      <c r="B59" s="174"/>
      <c r="C59" s="174"/>
      <c r="D59" s="135"/>
      <c r="E59" s="88"/>
      <c r="F59" s="179"/>
      <c r="G59" s="181"/>
    </row>
    <row r="60" spans="1:9" ht="18" thickBot="1" x14ac:dyDescent="0.4">
      <c r="A60" s="172"/>
      <c r="B60" s="175"/>
      <c r="C60" s="175"/>
      <c r="D60" s="177"/>
      <c r="E60" s="92" t="s">
        <v>252</v>
      </c>
      <c r="F60" s="93"/>
      <c r="G60" s="94">
        <f>SUM(G53+G55+G58)</f>
        <v>0</v>
      </c>
    </row>
    <row r="61" spans="1:9" x14ac:dyDescent="0.35">
      <c r="A61" s="170" t="s">
        <v>196</v>
      </c>
      <c r="B61" s="173" t="b">
        <f>IF('Prüfung Speisekarte von SchuSpo'!C10="wertbar",'Speisekarte veg. Gerichte'!B10,IF('Prüfung Speisekarte von SchuSpo'!C10="nicht wertbar","Prüfung entfällt"))</f>
        <v>0</v>
      </c>
      <c r="C61" s="173"/>
      <c r="D61" s="194">
        <f t="shared" ref="D61" si="4">SUM(D53)</f>
        <v>21.25</v>
      </c>
      <c r="E61" s="87" t="s">
        <v>248</v>
      </c>
      <c r="F61" s="178" t="b">
        <f>IF(E62="a) hoch","Das Gericht ist in dieser Zusammenstellung bekannt und wird daher grundsätzlich als beliebt angenommen.",IF(E62="b) teilweise","Das Gericht ist in dieser Zusammenstellung weniger bekannt und wird daher grundsätzlich als weniger beliebt angenommen.",IF(E62="c) gering","Das Gericht ist in dieser Zusammenstellung unbekannt und wird daher grundsätzlich als eher unbeliebt angenommen.",IF(B61="Prüfung entfällt","Wertung entfällt"))))</f>
        <v>0</v>
      </c>
      <c r="G61" s="180" t="b">
        <f>IF(E62="a) hoch",D61/8*3,IF(E62="b) teilweise",D61/8*2,IF(E62="c) gering",D61/8*1,IF(B61="Prüfung entfällt",0))))</f>
        <v>0</v>
      </c>
    </row>
    <row r="62" spans="1:9" x14ac:dyDescent="0.35">
      <c r="A62" s="171"/>
      <c r="B62" s="174"/>
      <c r="C62" s="174"/>
      <c r="D62" s="135"/>
      <c r="E62" s="88"/>
      <c r="F62" s="179"/>
      <c r="G62" s="181"/>
      <c r="I62" s="89"/>
    </row>
    <row r="63" spans="1:9" x14ac:dyDescent="0.35">
      <c r="A63" s="171"/>
      <c r="B63" s="174"/>
      <c r="C63" s="174"/>
      <c r="D63" s="135"/>
      <c r="E63" s="90" t="s">
        <v>249</v>
      </c>
      <c r="F63" s="179" t="b">
        <f>IF(E64="a) hoch","Das Gericht entspricht insgesamt den Erwartungen: Es fehlen keine weiteren Komponenten (z.B. Fleisch, Fisch), um als attraktiv/harmonisch wahrgenommen zu werden.",IF(E64="b) gering","Das Gericht entspricht insgesamt nicht den Erwartungen: Es fehlen weitere Komponenten (z.B. Fleisch, Fisch), um als attraktiv/harmonisch wahrgenommen zu werden.",IF(B61="Prüfung entfällt","Wertung entfällt")))</f>
        <v>0</v>
      </c>
      <c r="G63" s="182" t="b">
        <f>IF(E64="a) hoch",D61/8*3,IF(E64="b) gering",D61/8*1,IF(B61="Prüfung entfällt",0)))</f>
        <v>0</v>
      </c>
      <c r="I63" s="89"/>
    </row>
    <row r="64" spans="1:9" x14ac:dyDescent="0.35">
      <c r="A64" s="171"/>
      <c r="B64" s="174"/>
      <c r="C64" s="174"/>
      <c r="D64" s="135"/>
      <c r="E64" s="88"/>
      <c r="F64" s="179"/>
      <c r="G64" s="183"/>
    </row>
    <row r="65" spans="1:9" ht="51.75" x14ac:dyDescent="0.35">
      <c r="A65" s="171"/>
      <c r="B65" s="174"/>
      <c r="C65" s="174"/>
      <c r="D65" s="135"/>
      <c r="E65" s="87" t="s">
        <v>250</v>
      </c>
      <c r="F65" s="91"/>
      <c r="G65" s="184"/>
    </row>
    <row r="66" spans="1:9" ht="34.5" x14ac:dyDescent="0.35">
      <c r="A66" s="171"/>
      <c r="B66" s="174"/>
      <c r="C66" s="174"/>
      <c r="D66" s="135"/>
      <c r="E66" s="90" t="s">
        <v>251</v>
      </c>
      <c r="F66" s="179" t="b">
        <f>IF(E67="a) hoch","Das rohe Gemüse passt geschmacklich erfahrungsgemäß gut zu dem Gericht und wird daher voraussichtlich gerne gegessen.",IF(E67="b) teilweise","Das rohe Gemüse passt geschmacklich erfahrungsgemäß weniger gut zu dem Gericht und wird daher voraussichtlich nicht von allen gerne gegessen.",IF(E67="c) gering","Das rohe Gemüse passt geschmacklich erfahrungsgemäß nicht zu dem Gericht und wird daher voraussichtlich nicht gerne gegessen.",IF(B61="Prüfung entfällt","Wertung entfällt"))))</f>
        <v>0</v>
      </c>
      <c r="G66" s="181" t="b">
        <f>IF(E67="a) hoch",D61/8*2,IF(E67="b) teilweise",D61/8*1.5,IF(E67="c) gering",D61/8*1,IF(B61="Prüfung entfällt",0))))</f>
        <v>0</v>
      </c>
    </row>
    <row r="67" spans="1:9" x14ac:dyDescent="0.35">
      <c r="A67" s="171"/>
      <c r="B67" s="174"/>
      <c r="C67" s="174"/>
      <c r="D67" s="135"/>
      <c r="E67" s="88"/>
      <c r="F67" s="179"/>
      <c r="G67" s="181"/>
    </row>
    <row r="68" spans="1:9" ht="18" thickBot="1" x14ac:dyDescent="0.4">
      <c r="A68" s="172"/>
      <c r="B68" s="175"/>
      <c r="C68" s="175"/>
      <c r="D68" s="177"/>
      <c r="E68" s="92" t="s">
        <v>252</v>
      </c>
      <c r="F68" s="93"/>
      <c r="G68" s="94">
        <f>SUM(G61+G63+G66)</f>
        <v>0</v>
      </c>
    </row>
    <row r="69" spans="1:9" x14ac:dyDescent="0.35">
      <c r="A69" s="170" t="s">
        <v>197</v>
      </c>
      <c r="B69" s="173" t="b">
        <f>IF('Prüfung Speisekarte von SchuSpo'!C11="wertbar",'Speisekarte veg. Gerichte'!B11,IF('Prüfung Speisekarte von SchuSpo'!C11="nicht wertbar","Prüfung entfällt"))</f>
        <v>0</v>
      </c>
      <c r="C69" s="173"/>
      <c r="D69" s="194">
        <f t="shared" ref="D69" si="5">SUM(D61)</f>
        <v>21.25</v>
      </c>
      <c r="E69" s="87" t="s">
        <v>248</v>
      </c>
      <c r="F69" s="178" t="b">
        <f>IF(E70="a) hoch","Das Gericht ist in dieser Zusammenstellung bekannt und wird daher grundsätzlich als beliebt angenommen.",IF(E70="b) teilweise","Das Gericht ist in dieser Zusammenstellung weniger bekannt und wird daher grundsätzlich als weniger beliebt angenommen.",IF(E70="c) gering","Das Gericht ist in dieser Zusammenstellung unbekannt und wird daher grundsätzlich als eher unbeliebt angenommen.",IF(B69="Prüfung entfällt","Wertung entfällt"))))</f>
        <v>0</v>
      </c>
      <c r="G69" s="180" t="b">
        <f>IF(E70="a) hoch",D69/8*3,IF(E70="b) teilweise",D69/8*2,IF(E70="c) gering",D69/8*1,IF(B69="Prüfung entfällt",0))))</f>
        <v>0</v>
      </c>
    </row>
    <row r="70" spans="1:9" x14ac:dyDescent="0.35">
      <c r="A70" s="171"/>
      <c r="B70" s="174"/>
      <c r="C70" s="174"/>
      <c r="D70" s="135"/>
      <c r="E70" s="88"/>
      <c r="F70" s="179"/>
      <c r="G70" s="181"/>
      <c r="I70" s="89"/>
    </row>
    <row r="71" spans="1:9" x14ac:dyDescent="0.35">
      <c r="A71" s="171"/>
      <c r="B71" s="174"/>
      <c r="C71" s="174"/>
      <c r="D71" s="135"/>
      <c r="E71" s="90" t="s">
        <v>249</v>
      </c>
      <c r="F71" s="179" t="b">
        <f>IF(E72="a) hoch","Das Gericht entspricht insgesamt den Erwartungen: Es fehlen keine weiteren Komponenten (z.B. Fleisch, Fisch), um als attraktiv/harmonisch wahrgenommen zu werden.",IF(E72="b) gering","Das Gericht entspricht insgesamt nicht den Erwartungen: Es fehlen weitere Komponenten (z.B. Fleisch, Fisch), um als attraktiv/harmonisch wahrgenommen zu werden.",IF(B69="Prüfung entfällt","Wertung entfällt")))</f>
        <v>0</v>
      </c>
      <c r="G71" s="182" t="b">
        <f>IF(E72="a) hoch",D69/8*3,IF(E72="b) gering",D69/8*1,IF(B69="Prüfung entfällt",0)))</f>
        <v>0</v>
      </c>
      <c r="I71" s="89"/>
    </row>
    <row r="72" spans="1:9" x14ac:dyDescent="0.35">
      <c r="A72" s="171"/>
      <c r="B72" s="174"/>
      <c r="C72" s="174"/>
      <c r="D72" s="135"/>
      <c r="E72" s="88"/>
      <c r="F72" s="179"/>
      <c r="G72" s="183"/>
    </row>
    <row r="73" spans="1:9" ht="51.75" x14ac:dyDescent="0.35">
      <c r="A73" s="171"/>
      <c r="B73" s="174"/>
      <c r="C73" s="174"/>
      <c r="D73" s="135"/>
      <c r="E73" s="87" t="s">
        <v>250</v>
      </c>
      <c r="F73" s="91"/>
      <c r="G73" s="184"/>
    </row>
    <row r="74" spans="1:9" ht="34.5" x14ac:dyDescent="0.35">
      <c r="A74" s="171"/>
      <c r="B74" s="174"/>
      <c r="C74" s="174"/>
      <c r="D74" s="135"/>
      <c r="E74" s="90" t="s">
        <v>251</v>
      </c>
      <c r="F74" s="179" t="b">
        <f>IF(E75="a) hoch","Das rohe Gemüse passt geschmacklich erfahrungsgemäß gut zu dem Gericht und wird daher voraussichtlich gerne gegessen.",IF(E75="b) teilweise","Das rohe Gemüse passt geschmacklich erfahrungsgemäß weniger gut zu dem Gericht und wird daher voraussichtlich nicht von allen gerne gegessen.",IF(E75="c) gering","Das rohe Gemüse passt geschmacklich erfahrungsgemäß nicht zu dem Gericht und wird daher voraussichtlich nicht gerne gegessen.",IF(B69="Prüfung entfällt","Wertung entfällt"))))</f>
        <v>0</v>
      </c>
      <c r="G74" s="181" t="b">
        <f>IF(E75="a) hoch",D69/8*2,IF(E75="b) teilweise",D69/8*1.5,IF(E75="c) gering",D69/8*1,IF(B69="Prüfung entfällt",0))))</f>
        <v>0</v>
      </c>
    </row>
    <row r="75" spans="1:9" x14ac:dyDescent="0.35">
      <c r="A75" s="171"/>
      <c r="B75" s="174"/>
      <c r="C75" s="174"/>
      <c r="D75" s="135"/>
      <c r="E75" s="88"/>
      <c r="F75" s="179"/>
      <c r="G75" s="181"/>
    </row>
    <row r="76" spans="1:9" ht="18" thickBot="1" x14ac:dyDescent="0.4">
      <c r="A76" s="172"/>
      <c r="B76" s="175"/>
      <c r="C76" s="175"/>
      <c r="D76" s="177"/>
      <c r="E76" s="92" t="s">
        <v>252</v>
      </c>
      <c r="F76" s="93"/>
      <c r="G76" s="94">
        <f>SUM(G69+G71+G74)</f>
        <v>0</v>
      </c>
    </row>
    <row r="77" spans="1:9" x14ac:dyDescent="0.35">
      <c r="A77" s="170" t="s">
        <v>198</v>
      </c>
      <c r="B77" s="173" t="b">
        <f>IF('Prüfung Speisekarte von SchuSpo'!C12="wertbar",'Speisekarte veg. Gerichte'!B12,IF('Prüfung Speisekarte von SchuSpo'!C12="nicht wertbar","Prüfung entfällt"))</f>
        <v>0</v>
      </c>
      <c r="C77" s="173"/>
      <c r="D77" s="194">
        <f t="shared" ref="D77" si="6">SUM(D69)</f>
        <v>21.25</v>
      </c>
      <c r="E77" s="87" t="s">
        <v>248</v>
      </c>
      <c r="F77" s="178" t="b">
        <f>IF(E78="a) hoch","Das Gericht ist in dieser Zusammenstellung bekannt und wird daher grundsätzlich als beliebt angenommen.",IF(E78="b) teilweise","Das Gericht ist in dieser Zusammenstellung weniger bekannt und wird daher grundsätzlich als weniger beliebt angenommen.",IF(E78="c) gering","Das Gericht ist in dieser Zusammenstellung unbekannt und wird daher grundsätzlich als eher unbeliebt angenommen.",IF(B77="Prüfung entfällt","Wertung entfällt"))))</f>
        <v>0</v>
      </c>
      <c r="G77" s="180" t="b">
        <f>IF(E78="a) hoch",D77/8*3,IF(E78="b) teilweise",D77/8*2,IF(E78="c) gering",D77/8*1,IF(B77="Prüfung entfällt",0))))</f>
        <v>0</v>
      </c>
    </row>
    <row r="78" spans="1:9" x14ac:dyDescent="0.35">
      <c r="A78" s="171"/>
      <c r="B78" s="174"/>
      <c r="C78" s="174"/>
      <c r="D78" s="135"/>
      <c r="E78" s="88"/>
      <c r="F78" s="179"/>
      <c r="G78" s="181"/>
      <c r="I78" s="89"/>
    </row>
    <row r="79" spans="1:9" x14ac:dyDescent="0.35">
      <c r="A79" s="171"/>
      <c r="B79" s="174"/>
      <c r="C79" s="174"/>
      <c r="D79" s="135"/>
      <c r="E79" s="90" t="s">
        <v>249</v>
      </c>
      <c r="F79" s="179" t="b">
        <f>IF(E80="a) hoch","Das Gericht entspricht insgesamt den Erwartungen: Es fehlen keine weiteren Komponenten (z.B. Fleisch, Fisch), um als attraktiv/harmonisch wahrgenommen zu werden.",IF(E80="b) gering","Das Gericht entspricht insgesamt nicht den Erwartungen: Es fehlen weitere Komponenten (z.B. Fleisch, Fisch), um als attraktiv/harmonisch wahrgenommen zu werden.",IF(B77="Prüfung entfällt","Wertung entfällt")))</f>
        <v>0</v>
      </c>
      <c r="G79" s="182" t="b">
        <f>IF(E80="a) hoch",D77/8*3,IF(E80="b) gering",D77/8*1,IF(B77="Prüfung entfällt",0)))</f>
        <v>0</v>
      </c>
      <c r="I79" s="89"/>
    </row>
    <row r="80" spans="1:9" x14ac:dyDescent="0.35">
      <c r="A80" s="171"/>
      <c r="B80" s="174"/>
      <c r="C80" s="174"/>
      <c r="D80" s="135"/>
      <c r="E80" s="88"/>
      <c r="F80" s="179"/>
      <c r="G80" s="183"/>
    </row>
    <row r="81" spans="1:9" ht="51.75" x14ac:dyDescent="0.35">
      <c r="A81" s="171"/>
      <c r="B81" s="174"/>
      <c r="C81" s="174"/>
      <c r="D81" s="135"/>
      <c r="E81" s="87" t="s">
        <v>250</v>
      </c>
      <c r="F81" s="91"/>
      <c r="G81" s="184"/>
    </row>
    <row r="82" spans="1:9" ht="34.5" x14ac:dyDescent="0.35">
      <c r="A82" s="171"/>
      <c r="B82" s="174"/>
      <c r="C82" s="174"/>
      <c r="D82" s="135"/>
      <c r="E82" s="90" t="s">
        <v>251</v>
      </c>
      <c r="F82" s="179" t="b">
        <f>IF(E83="a) hoch","Das rohe Gemüse passt geschmacklich erfahrungsgemäß gut zu dem Gericht und wird daher voraussichtlich gerne gegessen.",IF(E83="b) teilweise","Das rohe Gemüse passt geschmacklich erfahrungsgemäß weniger gut zu dem Gericht und wird daher voraussichtlich nicht von allen gerne gegessen.",IF(E83="c) gering","Das rohe Gemüse passt geschmacklich erfahrungsgemäß nicht zu dem Gericht und wird daher voraussichtlich nicht gerne gegessen.",IF(B77="Prüfung entfällt","Wertung entfällt"))))</f>
        <v>0</v>
      </c>
      <c r="G82" s="181" t="b">
        <f>IF(E83="a) hoch",D77/8*2,IF(E83="b) teilweise",D77/8*1.5,IF(E83="c) gering",D77/8*1,IF(B77="Prüfung entfällt",0))))</f>
        <v>0</v>
      </c>
    </row>
    <row r="83" spans="1:9" x14ac:dyDescent="0.35">
      <c r="A83" s="171"/>
      <c r="B83" s="174"/>
      <c r="C83" s="174"/>
      <c r="D83" s="135"/>
      <c r="E83" s="88"/>
      <c r="F83" s="179"/>
      <c r="G83" s="181"/>
    </row>
    <row r="84" spans="1:9" ht="18" thickBot="1" x14ac:dyDescent="0.4">
      <c r="A84" s="172"/>
      <c r="B84" s="175"/>
      <c r="C84" s="175"/>
      <c r="D84" s="177"/>
      <c r="E84" s="92" t="s">
        <v>252</v>
      </c>
      <c r="F84" s="93"/>
      <c r="G84" s="94">
        <f>SUM(G77+G79+G82)</f>
        <v>0</v>
      </c>
    </row>
    <row r="85" spans="1:9" x14ac:dyDescent="0.35">
      <c r="A85" s="170" t="s">
        <v>173</v>
      </c>
      <c r="B85" s="173" t="b">
        <f>IF('Prüfung Speisekarte von SchuSpo'!C13="wertbar",'Speisekarte veg. Gerichte'!B13,IF('Prüfung Speisekarte von SchuSpo'!C13="nicht wertbar","Prüfung entfällt"))</f>
        <v>0</v>
      </c>
      <c r="C85" s="173"/>
      <c r="D85" s="194">
        <f t="shared" ref="D85" si="7">SUM(D77)</f>
        <v>21.25</v>
      </c>
      <c r="E85" s="87" t="s">
        <v>248</v>
      </c>
      <c r="F85" s="178" t="b">
        <f>IF(E86="a) hoch","Das Gericht ist in dieser Zusammenstellung bekannt und wird daher grundsätzlich als beliebt angenommen.",IF(E86="b) teilweise","Das Gericht ist in dieser Zusammenstellung weniger bekannt und wird daher grundsätzlich als weniger beliebt angenommen.",IF(E86="c) gering","Das Gericht ist in dieser Zusammenstellung unbekannt und wird daher grundsätzlich als eher unbeliebt angenommen.",IF(B85="Prüfung entfällt","Wertung entfällt"))))</f>
        <v>0</v>
      </c>
      <c r="G85" s="180" t="b">
        <f>IF(E86="a) hoch",D85/8*3,IF(E86="b) teilweise",D85/8*2,IF(E86="c) gering",D85/8*1,IF(B85="Prüfung entfällt",0))))</f>
        <v>0</v>
      </c>
    </row>
    <row r="86" spans="1:9" x14ac:dyDescent="0.35">
      <c r="A86" s="171"/>
      <c r="B86" s="174"/>
      <c r="C86" s="174"/>
      <c r="D86" s="135"/>
      <c r="E86" s="88"/>
      <c r="F86" s="179"/>
      <c r="G86" s="181"/>
      <c r="I86" s="89"/>
    </row>
    <row r="87" spans="1:9" x14ac:dyDescent="0.35">
      <c r="A87" s="171"/>
      <c r="B87" s="174"/>
      <c r="C87" s="174"/>
      <c r="D87" s="135"/>
      <c r="E87" s="90" t="s">
        <v>249</v>
      </c>
      <c r="F87" s="179" t="b">
        <f>IF(E88="a) hoch","Das Gericht entspricht insgesamt den Erwartungen: Es fehlen keine weiteren Komponenten (z.B. Fleisch, Fisch), um als attraktiv/harmonisch wahrgenommen zu werden.",IF(E88="b) gering","Das Gericht entspricht insgesamt nicht den Erwartungen: Es fehlen weitere Komponenten (z.B. Fleisch, Fisch), um als attraktiv/harmonisch wahrgenommen zu werden.",IF(B85="Prüfung entfällt","Wertung entfällt")))</f>
        <v>0</v>
      </c>
      <c r="G87" s="182" t="b">
        <f>IF(E88="a) hoch",D85/8*3,IF(E88="b) gering",D85/8*1,IF(B85="Prüfung entfällt",0)))</f>
        <v>0</v>
      </c>
      <c r="I87" s="89"/>
    </row>
    <row r="88" spans="1:9" x14ac:dyDescent="0.35">
      <c r="A88" s="171"/>
      <c r="B88" s="174"/>
      <c r="C88" s="174"/>
      <c r="D88" s="135"/>
      <c r="E88" s="88"/>
      <c r="F88" s="179"/>
      <c r="G88" s="183"/>
    </row>
    <row r="89" spans="1:9" ht="51.75" x14ac:dyDescent="0.35">
      <c r="A89" s="171"/>
      <c r="B89" s="174"/>
      <c r="C89" s="174"/>
      <c r="D89" s="135"/>
      <c r="E89" s="87" t="s">
        <v>250</v>
      </c>
      <c r="F89" s="91"/>
      <c r="G89" s="184"/>
    </row>
    <row r="90" spans="1:9" ht="34.5" x14ac:dyDescent="0.35">
      <c r="A90" s="171"/>
      <c r="B90" s="174"/>
      <c r="C90" s="174"/>
      <c r="D90" s="135"/>
      <c r="E90" s="90" t="s">
        <v>251</v>
      </c>
      <c r="F90" s="179" t="b">
        <f>IF(E91="a) hoch","Das rohe Gemüse passt geschmacklich erfahrungsgemäß gut zu dem Gericht und wird daher voraussichtlich gerne gegessen.",IF(E91="b) teilweise","Das rohe Gemüse passt geschmacklich erfahrungsgemäß weniger gut zu dem Gericht und wird daher voraussichtlich nicht von allen gerne gegessen.",IF(E91="c) gering","Das rohe Gemüse passt geschmacklich erfahrungsgemäß nicht zu dem Gericht und wird daher voraussichtlich nicht gerne gegessen.",IF(B85="Prüfung entfällt","Wertung entfällt"))))</f>
        <v>0</v>
      </c>
      <c r="G90" s="181" t="b">
        <f>IF(E91="a) hoch",D85/8*2,IF(E91="b) teilweise",D85/8*1.5,IF(E91="c) gering",D85/8*1,IF(B85="Prüfung entfällt",0))))</f>
        <v>0</v>
      </c>
    </row>
    <row r="91" spans="1:9" x14ac:dyDescent="0.35">
      <c r="A91" s="171"/>
      <c r="B91" s="174"/>
      <c r="C91" s="174"/>
      <c r="D91" s="135"/>
      <c r="E91" s="88"/>
      <c r="F91" s="179"/>
      <c r="G91" s="181"/>
    </row>
    <row r="92" spans="1:9" ht="18" thickBot="1" x14ac:dyDescent="0.4">
      <c r="A92" s="172"/>
      <c r="B92" s="175"/>
      <c r="C92" s="175"/>
      <c r="D92" s="177"/>
      <c r="E92" s="92" t="s">
        <v>252</v>
      </c>
      <c r="F92" s="93"/>
      <c r="G92" s="94">
        <f>SUM(G85+G87+G90)</f>
        <v>0</v>
      </c>
    </row>
    <row r="93" spans="1:9" x14ac:dyDescent="0.35">
      <c r="A93" s="170" t="s">
        <v>199</v>
      </c>
      <c r="B93" s="173" t="b">
        <f>IF('Prüfung Speisekarte von SchuSpo'!C14="wertbar",'Speisekarte veg. Gerichte'!B14,IF('Prüfung Speisekarte von SchuSpo'!C14="nicht wertbar","Prüfung entfällt"))</f>
        <v>0</v>
      </c>
      <c r="C93" s="173"/>
      <c r="D93" s="194">
        <f t="shared" ref="D93" si="8">SUM(D85)</f>
        <v>21.25</v>
      </c>
      <c r="E93" s="87" t="s">
        <v>248</v>
      </c>
      <c r="F93" s="178" t="b">
        <f>IF(E94="a) hoch","Das Gericht ist in dieser Zusammenstellung bekannt und wird daher grundsätzlich als beliebt angenommen.",IF(E94="b) teilweise","Das Gericht ist in dieser Zusammenstellung weniger bekannt und wird daher grundsätzlich als weniger beliebt angenommen.",IF(E94="c) gering","Das Gericht ist in dieser Zusammenstellung unbekannt und wird daher grundsätzlich als eher unbeliebt angenommen.",IF(B93="Prüfung entfällt","Wertung entfällt"))))</f>
        <v>0</v>
      </c>
      <c r="G93" s="180" t="b">
        <f>IF(E94="a) hoch",D93/8*3,IF(E94="b) teilweise",D93/8*2,IF(E94="c) gering",D93/8*1,IF(B93="Prüfung entfällt",0))))</f>
        <v>0</v>
      </c>
    </row>
    <row r="94" spans="1:9" x14ac:dyDescent="0.35">
      <c r="A94" s="171"/>
      <c r="B94" s="174"/>
      <c r="C94" s="174"/>
      <c r="D94" s="135"/>
      <c r="E94" s="88"/>
      <c r="F94" s="179"/>
      <c r="G94" s="181"/>
      <c r="I94" s="89"/>
    </row>
    <row r="95" spans="1:9" x14ac:dyDescent="0.35">
      <c r="A95" s="171"/>
      <c r="B95" s="174"/>
      <c r="C95" s="174"/>
      <c r="D95" s="135"/>
      <c r="E95" s="90" t="s">
        <v>249</v>
      </c>
      <c r="F95" s="179" t="b">
        <f>IF(E96="a) hoch","Das Gericht entspricht insgesamt den Erwartungen: Es fehlen keine weiteren Komponenten (z.B. Fleisch, Fisch), um als attraktiv/harmonisch wahrgenommen zu werden.",IF(E96="b) gering","Das Gericht entspricht insgesamt nicht den Erwartungen: Es fehlen weitere Komponenten (z.B. Fleisch, Fisch), um als attraktiv/harmonisch wahrgenommen zu werden.",IF(B93="Prüfung entfällt","Wertung entfällt")))</f>
        <v>0</v>
      </c>
      <c r="G95" s="182" t="b">
        <f>IF(E96="a) hoch",D93/8*3,IF(E96="b) gering",D93/8*1,IF(B93="Prüfung entfällt",0)))</f>
        <v>0</v>
      </c>
      <c r="I95" s="89"/>
    </row>
    <row r="96" spans="1:9" x14ac:dyDescent="0.35">
      <c r="A96" s="171"/>
      <c r="B96" s="174"/>
      <c r="C96" s="174"/>
      <c r="D96" s="135"/>
      <c r="E96" s="88"/>
      <c r="F96" s="179"/>
      <c r="G96" s="183"/>
    </row>
    <row r="97" spans="1:9" ht="51.75" x14ac:dyDescent="0.35">
      <c r="A97" s="171"/>
      <c r="B97" s="174"/>
      <c r="C97" s="174"/>
      <c r="D97" s="135"/>
      <c r="E97" s="87" t="s">
        <v>250</v>
      </c>
      <c r="F97" s="91"/>
      <c r="G97" s="184"/>
    </row>
    <row r="98" spans="1:9" ht="34.5" x14ac:dyDescent="0.35">
      <c r="A98" s="171"/>
      <c r="B98" s="174"/>
      <c r="C98" s="174"/>
      <c r="D98" s="135"/>
      <c r="E98" s="90" t="s">
        <v>251</v>
      </c>
      <c r="F98" s="179" t="b">
        <f>IF(E99="a) hoch","Das rohe Gemüse passt geschmacklich erfahrungsgemäß gut zu dem Gericht und wird daher voraussichtlich gerne gegessen.",IF(E99="b) teilweise","Das rohe Gemüse passt geschmacklich erfahrungsgemäß weniger gut zu dem Gericht und wird daher voraussichtlich nicht von allen gerne gegessen.",IF(E99="c) gering","Das rohe Gemüse passt geschmacklich erfahrungsgemäß nicht zu dem Gericht und wird daher voraussichtlich nicht gerne gegessen.",IF(B93="Prüfung entfällt","Wertung entfällt"))))</f>
        <v>0</v>
      </c>
      <c r="G98" s="181" t="b">
        <f>IF(E99="a) hoch",D93/8*2,IF(E99="b) teilweise",D93/8*1.5,IF(E99="c) gering",D93/8*1,IF(B93="Prüfung entfällt",0))))</f>
        <v>0</v>
      </c>
    </row>
    <row r="99" spans="1:9" x14ac:dyDescent="0.35">
      <c r="A99" s="171"/>
      <c r="B99" s="174"/>
      <c r="C99" s="174"/>
      <c r="D99" s="135"/>
      <c r="E99" s="88"/>
      <c r="F99" s="179"/>
      <c r="G99" s="181"/>
    </row>
    <row r="100" spans="1:9" ht="18" thickBot="1" x14ac:dyDescent="0.4">
      <c r="A100" s="172"/>
      <c r="B100" s="175"/>
      <c r="C100" s="175"/>
      <c r="D100" s="177"/>
      <c r="E100" s="92" t="s">
        <v>252</v>
      </c>
      <c r="F100" s="93"/>
      <c r="G100" s="94">
        <f>SUM(G93+G95+G98)</f>
        <v>0</v>
      </c>
    </row>
    <row r="101" spans="1:9" x14ac:dyDescent="0.35">
      <c r="A101" s="170" t="s">
        <v>200</v>
      </c>
      <c r="B101" s="173" t="b">
        <f>IF('Prüfung Speisekarte von SchuSpo'!C15="wertbar",'Speisekarte veg. Gerichte'!B15,IF('Prüfung Speisekarte von SchuSpo'!C15="nicht wertbar","Prüfung entfällt"))</f>
        <v>0</v>
      </c>
      <c r="C101" s="173"/>
      <c r="D101" s="194">
        <f t="shared" ref="D101" si="9">SUM(D93)</f>
        <v>21.25</v>
      </c>
      <c r="E101" s="87" t="s">
        <v>248</v>
      </c>
      <c r="F101" s="178" t="b">
        <f>IF(E102="a) hoch","Das Gericht ist in dieser Zusammenstellung bekannt und wird daher grundsätzlich als beliebt angenommen.",IF(E102="b) teilweise","Das Gericht ist in dieser Zusammenstellung weniger bekannt und wird daher grundsätzlich als weniger beliebt angenommen.",IF(E102="c) gering","Das Gericht ist in dieser Zusammenstellung unbekannt und wird daher grundsätzlich als eher unbeliebt angenommen.",IF(B101="Prüfung entfällt","Wertung entfällt"))))</f>
        <v>0</v>
      </c>
      <c r="G101" s="180" t="b">
        <f>IF(E102="a) hoch",D101/8*3,IF(E102="b) teilweise",D101/8*2,IF(E102="c) gering",D101/8*1,IF(B101="Prüfung entfällt",0))))</f>
        <v>0</v>
      </c>
    </row>
    <row r="102" spans="1:9" x14ac:dyDescent="0.35">
      <c r="A102" s="171"/>
      <c r="B102" s="174"/>
      <c r="C102" s="174"/>
      <c r="D102" s="135"/>
      <c r="E102" s="88"/>
      <c r="F102" s="179"/>
      <c r="G102" s="181"/>
      <c r="I102" s="89"/>
    </row>
    <row r="103" spans="1:9" x14ac:dyDescent="0.35">
      <c r="A103" s="171"/>
      <c r="B103" s="174"/>
      <c r="C103" s="174"/>
      <c r="D103" s="135"/>
      <c r="E103" s="90" t="s">
        <v>249</v>
      </c>
      <c r="F103" s="179" t="b">
        <f>IF(E104="a) hoch","Das Gericht entspricht insgesamt den Erwartungen: Es fehlen keine weiteren Komponenten (z.B. Fleisch, Fisch), um als attraktiv/harmonisch wahrgenommen zu werden.",IF(E104="b) gering","Das Gericht entspricht insgesamt nicht den Erwartungen: Es fehlen weitere Komponenten (z.B. Fleisch, Fisch), um als attraktiv/harmonisch wahrgenommen zu werden.",IF(B101="Prüfung entfällt","Wertung entfällt")))</f>
        <v>0</v>
      </c>
      <c r="G103" s="182" t="b">
        <f>IF(E104="a) hoch",D101/8*3,IF(E104="b) gering",D101/8*1,IF(B101="Prüfung entfällt",0)))</f>
        <v>0</v>
      </c>
      <c r="I103" s="89"/>
    </row>
    <row r="104" spans="1:9" x14ac:dyDescent="0.35">
      <c r="A104" s="171"/>
      <c r="B104" s="174"/>
      <c r="C104" s="174"/>
      <c r="D104" s="135"/>
      <c r="E104" s="88"/>
      <c r="F104" s="179"/>
      <c r="G104" s="183"/>
    </row>
    <row r="105" spans="1:9" ht="51.75" x14ac:dyDescent="0.35">
      <c r="A105" s="171"/>
      <c r="B105" s="174"/>
      <c r="C105" s="174"/>
      <c r="D105" s="135"/>
      <c r="E105" s="87" t="s">
        <v>250</v>
      </c>
      <c r="F105" s="91"/>
      <c r="G105" s="184"/>
    </row>
    <row r="106" spans="1:9" ht="34.5" x14ac:dyDescent="0.35">
      <c r="A106" s="171"/>
      <c r="B106" s="174"/>
      <c r="C106" s="174"/>
      <c r="D106" s="135"/>
      <c r="E106" s="90" t="s">
        <v>251</v>
      </c>
      <c r="F106" s="179" t="b">
        <f>IF(E107="a) hoch","Das rohe Gemüse passt geschmacklich erfahrungsgemäß gut zu dem Gericht und wird daher voraussichtlich gerne gegessen.",IF(E107="b) teilweise","Das rohe Gemüse passt geschmacklich erfahrungsgemäß weniger gut zu dem Gericht und wird daher voraussichtlich nicht von allen gerne gegessen.",IF(E107="c) gering","Das rohe Gemüse passt geschmacklich erfahrungsgemäß nicht zu dem Gericht und wird daher voraussichtlich nicht gerne gegessen.",IF(B101="Prüfung entfällt","Wertung entfällt"))))</f>
        <v>0</v>
      </c>
      <c r="G106" s="181" t="b">
        <f>IF(E107="a) hoch",D101/8*2,IF(E107="b) teilweise",D101/8*1.5,IF(E107="c) gering",D101/8*1,IF(B101="Prüfung entfällt",0))))</f>
        <v>0</v>
      </c>
    </row>
    <row r="107" spans="1:9" x14ac:dyDescent="0.35">
      <c r="A107" s="171"/>
      <c r="B107" s="174"/>
      <c r="C107" s="174"/>
      <c r="D107" s="135"/>
      <c r="E107" s="88"/>
      <c r="F107" s="179"/>
      <c r="G107" s="181"/>
    </row>
    <row r="108" spans="1:9" ht="18" thickBot="1" x14ac:dyDescent="0.4">
      <c r="A108" s="172"/>
      <c r="B108" s="175"/>
      <c r="C108" s="175"/>
      <c r="D108" s="177"/>
      <c r="E108" s="92" t="s">
        <v>252</v>
      </c>
      <c r="F108" s="93"/>
      <c r="G108" s="94">
        <f>SUM(G101+G103+G106)</f>
        <v>0</v>
      </c>
    </row>
    <row r="109" spans="1:9" x14ac:dyDescent="0.35">
      <c r="A109" s="170" t="s">
        <v>201</v>
      </c>
      <c r="B109" s="173" t="b">
        <f>IF('Prüfung Speisekarte von SchuSpo'!C16="wertbar",'Speisekarte veg. Gerichte'!B16,IF('Prüfung Speisekarte von SchuSpo'!C16="nicht wertbar","Prüfung entfällt"))</f>
        <v>0</v>
      </c>
      <c r="C109" s="173"/>
      <c r="D109" s="194">
        <f t="shared" ref="D109" si="10">SUM(D101)</f>
        <v>21.25</v>
      </c>
      <c r="E109" s="87" t="s">
        <v>248</v>
      </c>
      <c r="F109" s="178" t="b">
        <f>IF(E110="a) hoch","Das Gericht ist in dieser Zusammenstellung bekannt und wird daher grundsätzlich als beliebt angenommen.",IF(E110="b) teilweise","Das Gericht ist in dieser Zusammenstellung weniger bekannt und wird daher grundsätzlich als weniger beliebt angenommen.",IF(E110="c) gering","Das Gericht ist in dieser Zusammenstellung unbekannt und wird daher grundsätzlich als eher unbeliebt angenommen.",IF(B109="Prüfung entfällt","Wertung entfällt"))))</f>
        <v>0</v>
      </c>
      <c r="G109" s="180" t="b">
        <f>IF(E110="a) hoch",D109/8*3,IF(E110="b) teilweise",D109/8*2,IF(E110="c) gering",D109/8*1,IF(B109="Prüfung entfällt",0))))</f>
        <v>0</v>
      </c>
    </row>
    <row r="110" spans="1:9" x14ac:dyDescent="0.35">
      <c r="A110" s="171"/>
      <c r="B110" s="174"/>
      <c r="C110" s="174"/>
      <c r="D110" s="135"/>
      <c r="E110" s="88"/>
      <c r="F110" s="179"/>
      <c r="G110" s="181"/>
      <c r="I110" s="89"/>
    </row>
    <row r="111" spans="1:9" x14ac:dyDescent="0.35">
      <c r="A111" s="171"/>
      <c r="B111" s="174"/>
      <c r="C111" s="174"/>
      <c r="D111" s="135"/>
      <c r="E111" s="90" t="s">
        <v>249</v>
      </c>
      <c r="F111" s="179" t="b">
        <f>IF(E112="a) hoch","Das Gericht entspricht insgesamt den Erwartungen: Es fehlen keine weiteren Komponenten (z.B. Fleisch, Fisch), um als attraktiv/harmonisch wahrgenommen zu werden.",IF(E112="b) gering","Das Gericht entspricht insgesamt nicht den Erwartungen: Es fehlen weitere Komponenten (z.B. Fleisch, Fisch), um als attraktiv/harmonisch wahrgenommen zu werden.",IF(B109="Prüfung entfällt","Wertung entfällt")))</f>
        <v>0</v>
      </c>
      <c r="G111" s="182" t="b">
        <f>IF(E112="a) hoch",D109/8*3,IF(E112="b) gering",D109/8*1,IF(B109="Prüfung entfällt",0)))</f>
        <v>0</v>
      </c>
      <c r="I111" s="89"/>
    </row>
    <row r="112" spans="1:9" x14ac:dyDescent="0.35">
      <c r="A112" s="171"/>
      <c r="B112" s="174"/>
      <c r="C112" s="174"/>
      <c r="D112" s="135"/>
      <c r="E112" s="88"/>
      <c r="F112" s="179"/>
      <c r="G112" s="183"/>
    </row>
    <row r="113" spans="1:9" ht="51.75" x14ac:dyDescent="0.35">
      <c r="A113" s="171"/>
      <c r="B113" s="174"/>
      <c r="C113" s="174"/>
      <c r="D113" s="135"/>
      <c r="E113" s="87" t="s">
        <v>250</v>
      </c>
      <c r="F113" s="91"/>
      <c r="G113" s="184"/>
    </row>
    <row r="114" spans="1:9" ht="34.5" x14ac:dyDescent="0.35">
      <c r="A114" s="171"/>
      <c r="B114" s="174"/>
      <c r="C114" s="174"/>
      <c r="D114" s="135"/>
      <c r="E114" s="90" t="s">
        <v>251</v>
      </c>
      <c r="F114" s="179" t="b">
        <f>IF(E115="a) hoch","Das rohe Gemüse passt geschmacklich erfahrungsgemäß gut zu dem Gericht und wird daher voraussichtlich gerne gegessen.",IF(E115="b) teilweise","Das rohe Gemüse passt geschmacklich erfahrungsgemäß weniger gut zu dem Gericht und wird daher voraussichtlich nicht von allen gerne gegessen.",IF(E115="c) gering","Das rohe Gemüse passt geschmacklich erfahrungsgemäß nicht zu dem Gericht und wird daher voraussichtlich nicht gerne gegessen.",IF(B109="Prüfung entfällt","Wertung entfällt"))))</f>
        <v>0</v>
      </c>
      <c r="G114" s="181" t="b">
        <f>IF(E115="a) hoch",D109/8*2,IF(E115="b) teilweise",D109/8*1.5,IF(E115="c) gering",D109/8*1,IF(B109="Prüfung entfällt",0))))</f>
        <v>0</v>
      </c>
    </row>
    <row r="115" spans="1:9" x14ac:dyDescent="0.35">
      <c r="A115" s="171"/>
      <c r="B115" s="174"/>
      <c r="C115" s="174"/>
      <c r="D115" s="135"/>
      <c r="E115" s="88"/>
      <c r="F115" s="179"/>
      <c r="G115" s="181"/>
    </row>
    <row r="116" spans="1:9" ht="18" thickBot="1" x14ac:dyDescent="0.4">
      <c r="A116" s="172"/>
      <c r="B116" s="175"/>
      <c r="C116" s="175"/>
      <c r="D116" s="177"/>
      <c r="E116" s="92" t="s">
        <v>252</v>
      </c>
      <c r="F116" s="93"/>
      <c r="G116" s="94">
        <f>SUM(G109+G111+G114)</f>
        <v>0</v>
      </c>
    </row>
    <row r="117" spans="1:9" x14ac:dyDescent="0.35">
      <c r="A117" s="170" t="s">
        <v>202</v>
      </c>
      <c r="B117" s="173" t="b">
        <f>IF('Prüfung Speisekarte von SchuSpo'!C17="wertbar",'Speisekarte veg. Gerichte'!B17,IF('Prüfung Speisekarte von SchuSpo'!C17="nicht wertbar","Prüfung entfällt"))</f>
        <v>0</v>
      </c>
      <c r="C117" s="173"/>
      <c r="D117" s="194">
        <f t="shared" ref="D117" si="11">SUM(D109)</f>
        <v>21.25</v>
      </c>
      <c r="E117" s="87" t="s">
        <v>248</v>
      </c>
      <c r="F117" s="178" t="b">
        <f>IF(E118="a) hoch","Das Gericht ist in dieser Zusammenstellung bekannt und wird daher grundsätzlich als beliebt angenommen.",IF(E118="b) teilweise","Das Gericht ist in dieser Zusammenstellung weniger bekannt und wird daher grundsätzlich als weniger beliebt angenommen.",IF(E118="c) gering","Das Gericht ist in dieser Zusammenstellung unbekannt und wird daher grundsätzlich als eher unbeliebt angenommen.",IF(B117="Prüfung entfällt","Wertung entfällt"))))</f>
        <v>0</v>
      </c>
      <c r="G117" s="180" t="b">
        <f>IF(E118="a) hoch",D117/8*3,IF(E118="b) teilweise",D117/8*2,IF(E118="c) gering",D117/8*1,IF(B117="Prüfung entfällt",0))))</f>
        <v>0</v>
      </c>
    </row>
    <row r="118" spans="1:9" x14ac:dyDescent="0.35">
      <c r="A118" s="171"/>
      <c r="B118" s="174"/>
      <c r="C118" s="174"/>
      <c r="D118" s="135"/>
      <c r="E118" s="88"/>
      <c r="F118" s="179"/>
      <c r="G118" s="181"/>
      <c r="I118" s="89"/>
    </row>
    <row r="119" spans="1:9" x14ac:dyDescent="0.35">
      <c r="A119" s="171"/>
      <c r="B119" s="174"/>
      <c r="C119" s="174"/>
      <c r="D119" s="135"/>
      <c r="E119" s="90" t="s">
        <v>249</v>
      </c>
      <c r="F119" s="179" t="b">
        <f>IF(E120="a) hoch","Das Gericht entspricht insgesamt den Erwartungen: Es fehlen keine weiteren Komponenten (z.B. Fleisch, Fisch), um als attraktiv/harmonisch wahrgenommen zu werden.",IF(E120="b) gering","Das Gericht entspricht insgesamt nicht den Erwartungen: Es fehlen weitere Komponenten (z.B. Fleisch, Fisch), um als attraktiv/harmonisch wahrgenommen zu werden.",IF(B117="Prüfung entfällt","Wertung entfällt")))</f>
        <v>0</v>
      </c>
      <c r="G119" s="182" t="b">
        <f>IF(E120="a) hoch",D117/8*3,IF(E120="b) gering",D117/8*1,IF(B117="Prüfung entfällt",0)))</f>
        <v>0</v>
      </c>
      <c r="I119" s="89"/>
    </row>
    <row r="120" spans="1:9" x14ac:dyDescent="0.35">
      <c r="A120" s="171"/>
      <c r="B120" s="174"/>
      <c r="C120" s="174"/>
      <c r="D120" s="135"/>
      <c r="E120" s="88"/>
      <c r="F120" s="179"/>
      <c r="G120" s="183"/>
    </row>
    <row r="121" spans="1:9" ht="51.75" x14ac:dyDescent="0.35">
      <c r="A121" s="171"/>
      <c r="B121" s="174"/>
      <c r="C121" s="174"/>
      <c r="D121" s="135"/>
      <c r="E121" s="87" t="s">
        <v>250</v>
      </c>
      <c r="F121" s="91"/>
      <c r="G121" s="184"/>
    </row>
    <row r="122" spans="1:9" ht="34.5" x14ac:dyDescent="0.35">
      <c r="A122" s="171"/>
      <c r="B122" s="174"/>
      <c r="C122" s="174"/>
      <c r="D122" s="135"/>
      <c r="E122" s="90" t="s">
        <v>251</v>
      </c>
      <c r="F122" s="179" t="b">
        <f>IF(E123="a) hoch","Das rohe Gemüse passt geschmacklich erfahrungsgemäß gut zu dem Gericht und wird daher voraussichtlich gerne gegessen.",IF(E123="b) teilweise","Das rohe Gemüse passt geschmacklich erfahrungsgemäß weniger gut zu dem Gericht und wird daher voraussichtlich nicht von allen gerne gegessen.",IF(E123="c) gering","Das rohe Gemüse passt geschmacklich erfahrungsgemäß nicht zu dem Gericht und wird daher voraussichtlich nicht gerne gegessen.",IF(B117="Prüfung entfällt","Wertung entfällt"))))</f>
        <v>0</v>
      </c>
      <c r="G122" s="181" t="b">
        <f>IF(E123="a) hoch",D117/8*2,IF(E123="b) teilweise",D117/8*1.5,IF(E123="c) gering",D117/8*1,IF(B117="Prüfung entfällt",0))))</f>
        <v>0</v>
      </c>
    </row>
    <row r="123" spans="1:9" x14ac:dyDescent="0.35">
      <c r="A123" s="171"/>
      <c r="B123" s="174"/>
      <c r="C123" s="174"/>
      <c r="D123" s="135"/>
      <c r="E123" s="88"/>
      <c r="F123" s="179"/>
      <c r="G123" s="181"/>
    </row>
    <row r="124" spans="1:9" ht="18" thickBot="1" x14ac:dyDescent="0.4">
      <c r="A124" s="172"/>
      <c r="B124" s="175"/>
      <c r="C124" s="175"/>
      <c r="D124" s="177"/>
      <c r="E124" s="92" t="s">
        <v>252</v>
      </c>
      <c r="F124" s="93"/>
      <c r="G124" s="94">
        <f>SUM(G117+G119+G122)</f>
        <v>0</v>
      </c>
    </row>
    <row r="125" spans="1:9" x14ac:dyDescent="0.35">
      <c r="A125" s="170" t="s">
        <v>203</v>
      </c>
      <c r="B125" s="173" t="b">
        <f>IF('Prüfung Speisekarte von SchuSpo'!C18="wertbar",'Speisekarte veg. Gerichte'!B18,IF('Prüfung Speisekarte von SchuSpo'!C18="nicht wertbar","Prüfung entfällt"))</f>
        <v>0</v>
      </c>
      <c r="C125" s="173"/>
      <c r="D125" s="194">
        <f t="shared" ref="D125" si="12">SUM(D117)</f>
        <v>21.25</v>
      </c>
      <c r="E125" s="87" t="s">
        <v>248</v>
      </c>
      <c r="F125" s="178" t="b">
        <f>IF(E126="a) hoch","Das Gericht ist in dieser Zusammenstellung bekannt und wird daher grundsätzlich als beliebt angenommen.",IF(E126="b) teilweise","Das Gericht ist in dieser Zusammenstellung weniger bekannt und wird daher grundsätzlich als weniger beliebt angenommen.",IF(E126="c) gering","Das Gericht ist in dieser Zusammenstellung unbekannt und wird daher grundsätzlich als eher unbeliebt angenommen.",IF(B125="Prüfung entfällt","Wertung entfällt"))))</f>
        <v>0</v>
      </c>
      <c r="G125" s="180" t="b">
        <f>IF(E126="a) hoch",D125/8*3,IF(E126="b) teilweise",D125/8*2,IF(E126="c) gering",D125/8*1,IF(B125="Prüfung entfällt",0))))</f>
        <v>0</v>
      </c>
    </row>
    <row r="126" spans="1:9" x14ac:dyDescent="0.35">
      <c r="A126" s="171"/>
      <c r="B126" s="174"/>
      <c r="C126" s="174"/>
      <c r="D126" s="135"/>
      <c r="E126" s="88"/>
      <c r="F126" s="179"/>
      <c r="G126" s="181"/>
      <c r="I126" s="89"/>
    </row>
    <row r="127" spans="1:9" x14ac:dyDescent="0.35">
      <c r="A127" s="171"/>
      <c r="B127" s="174"/>
      <c r="C127" s="174"/>
      <c r="D127" s="135"/>
      <c r="E127" s="90" t="s">
        <v>249</v>
      </c>
      <c r="F127" s="179" t="b">
        <f>IF(E128="a) hoch","Das Gericht entspricht insgesamt den Erwartungen: Es fehlen keine weiteren Komponenten (z.B. Fleisch, Fisch), um als attraktiv/harmonisch wahrgenommen zu werden.",IF(E128="b) gering","Das Gericht entspricht insgesamt nicht den Erwartungen: Es fehlen weitere Komponenten (z.B. Fleisch, Fisch), um als attraktiv/harmonisch wahrgenommen zu werden.",IF(B125="Prüfung entfällt","Wertung entfällt")))</f>
        <v>0</v>
      </c>
      <c r="G127" s="182" t="b">
        <f>IF(E128="a) hoch",D125/8*3,IF(E128="b) gering",D125/8*1,IF(B125="Prüfung entfällt",0)))</f>
        <v>0</v>
      </c>
      <c r="I127" s="89"/>
    </row>
    <row r="128" spans="1:9" x14ac:dyDescent="0.35">
      <c r="A128" s="171"/>
      <c r="B128" s="174"/>
      <c r="C128" s="174"/>
      <c r="D128" s="135"/>
      <c r="E128" s="88"/>
      <c r="F128" s="179"/>
      <c r="G128" s="183"/>
    </row>
    <row r="129" spans="1:9" ht="51.75" x14ac:dyDescent="0.35">
      <c r="A129" s="171"/>
      <c r="B129" s="174"/>
      <c r="C129" s="174"/>
      <c r="D129" s="135"/>
      <c r="E129" s="87" t="s">
        <v>250</v>
      </c>
      <c r="F129" s="91"/>
      <c r="G129" s="184"/>
    </row>
    <row r="130" spans="1:9" ht="34.5" x14ac:dyDescent="0.35">
      <c r="A130" s="171"/>
      <c r="B130" s="174"/>
      <c r="C130" s="174"/>
      <c r="D130" s="135"/>
      <c r="E130" s="90" t="s">
        <v>251</v>
      </c>
      <c r="F130" s="179" t="b">
        <f>IF(E131="a) hoch","Das rohe Gemüse passt geschmacklich erfahrungsgemäß gut zu dem Gericht und wird daher voraussichtlich gerne gegessen.",IF(E131="b) teilweise","Das rohe Gemüse passt geschmacklich erfahrungsgemäß weniger gut zu dem Gericht und wird daher voraussichtlich nicht von allen gerne gegessen.",IF(E131="c) gering","Das rohe Gemüse passt geschmacklich erfahrungsgemäß nicht zu dem Gericht und wird daher voraussichtlich nicht gerne gegessen.",IF(B125="Prüfung entfällt","Wertung entfällt"))))</f>
        <v>0</v>
      </c>
      <c r="G130" s="181" t="b">
        <f>IF(E131="a) hoch",D125/8*2,IF(E131="b) teilweise",D125/8*1.5,IF(E131="c) gering",D125/8*1,IF(B125="Prüfung entfällt",0))))</f>
        <v>0</v>
      </c>
    </row>
    <row r="131" spans="1:9" x14ac:dyDescent="0.35">
      <c r="A131" s="171"/>
      <c r="B131" s="174"/>
      <c r="C131" s="174"/>
      <c r="D131" s="135"/>
      <c r="E131" s="88"/>
      <c r="F131" s="179"/>
      <c r="G131" s="181"/>
    </row>
    <row r="132" spans="1:9" ht="18" thickBot="1" x14ac:dyDescent="0.4">
      <c r="A132" s="172"/>
      <c r="B132" s="175"/>
      <c r="C132" s="175"/>
      <c r="D132" s="177"/>
      <c r="E132" s="92" t="s">
        <v>252</v>
      </c>
      <c r="F132" s="93"/>
      <c r="G132" s="94">
        <f>SUM(G125+G127+G130)</f>
        <v>0</v>
      </c>
    </row>
    <row r="133" spans="1:9" x14ac:dyDescent="0.35">
      <c r="A133" s="170" t="s">
        <v>204</v>
      </c>
      <c r="B133" s="173" t="b">
        <f>IF('Prüfung Speisekarte von SchuSpo'!C19="wertbar",'Speisekarte veg. Gerichte'!B19,IF('Prüfung Speisekarte von SchuSpo'!C19="nicht wertbar","Prüfung entfällt"))</f>
        <v>0</v>
      </c>
      <c r="C133" s="173"/>
      <c r="D133" s="194">
        <f t="shared" ref="D133" si="13">SUM(D125)</f>
        <v>21.25</v>
      </c>
      <c r="E133" s="87" t="s">
        <v>248</v>
      </c>
      <c r="F133" s="178" t="b">
        <f>IF(E134="a) hoch","Das Gericht ist in dieser Zusammenstellung bekannt und wird daher grundsätzlich als beliebt angenommen.",IF(E134="b) teilweise","Das Gericht ist in dieser Zusammenstellung weniger bekannt und wird daher grundsätzlich als weniger beliebt angenommen.",IF(E134="c) gering","Das Gericht ist in dieser Zusammenstellung unbekannt und wird daher grundsätzlich als eher unbeliebt angenommen.",IF(B133="Prüfung entfällt","Wertung entfällt"))))</f>
        <v>0</v>
      </c>
      <c r="G133" s="180" t="b">
        <f>IF(E134="a) hoch",D133/8*3,IF(E134="b) teilweise",D133/8*2,IF(E134="c) gering",D133/8*1,IF(B133="Prüfung entfällt",0))))</f>
        <v>0</v>
      </c>
    </row>
    <row r="134" spans="1:9" x14ac:dyDescent="0.35">
      <c r="A134" s="171"/>
      <c r="B134" s="174"/>
      <c r="C134" s="174"/>
      <c r="D134" s="135"/>
      <c r="E134" s="88"/>
      <c r="F134" s="179"/>
      <c r="G134" s="181"/>
      <c r="I134" s="89"/>
    </row>
    <row r="135" spans="1:9" x14ac:dyDescent="0.35">
      <c r="A135" s="171"/>
      <c r="B135" s="174"/>
      <c r="C135" s="174"/>
      <c r="D135" s="135"/>
      <c r="E135" s="90" t="s">
        <v>249</v>
      </c>
      <c r="F135" s="179" t="b">
        <f>IF(E136="a) hoch","Das Gericht entspricht insgesamt den Erwartungen: Es fehlen keine weiteren Komponenten (z.B. Fleisch, Fisch), um als attraktiv/harmonisch wahrgenommen zu werden.",IF(E136="b) gering","Das Gericht entspricht insgesamt nicht den Erwartungen: Es fehlen weitere Komponenten (z.B. Fleisch, Fisch), um als attraktiv/harmonisch wahrgenommen zu werden.",IF(B133="Prüfung entfällt","Wertung entfällt")))</f>
        <v>0</v>
      </c>
      <c r="G135" s="182" t="b">
        <f>IF(E136="a) hoch",D133/8*3,IF(E136="b) gering",D133/8*1,IF(B133="Prüfung entfällt",0)))</f>
        <v>0</v>
      </c>
      <c r="I135" s="89"/>
    </row>
    <row r="136" spans="1:9" x14ac:dyDescent="0.35">
      <c r="A136" s="171"/>
      <c r="B136" s="174"/>
      <c r="C136" s="174"/>
      <c r="D136" s="135"/>
      <c r="E136" s="88"/>
      <c r="F136" s="179"/>
      <c r="G136" s="183"/>
    </row>
    <row r="137" spans="1:9" ht="51.75" x14ac:dyDescent="0.35">
      <c r="A137" s="171"/>
      <c r="B137" s="174"/>
      <c r="C137" s="174"/>
      <c r="D137" s="135"/>
      <c r="E137" s="87" t="s">
        <v>250</v>
      </c>
      <c r="F137" s="91"/>
      <c r="G137" s="184"/>
    </row>
    <row r="138" spans="1:9" ht="34.5" x14ac:dyDescent="0.35">
      <c r="A138" s="171"/>
      <c r="B138" s="174"/>
      <c r="C138" s="174"/>
      <c r="D138" s="135"/>
      <c r="E138" s="90" t="s">
        <v>251</v>
      </c>
      <c r="F138" s="179" t="b">
        <f>IF(E139="a) hoch","Das rohe Gemüse passt geschmacklich erfahrungsgemäß gut zu dem Gericht und wird daher voraussichtlich gerne gegessen.",IF(E139="b) teilweise","Das rohe Gemüse passt geschmacklich erfahrungsgemäß weniger gut zu dem Gericht und wird daher voraussichtlich nicht von allen gerne gegessen.",IF(E139="c) gering","Das rohe Gemüse passt geschmacklich erfahrungsgemäß nicht zu dem Gericht und wird daher voraussichtlich nicht gerne gegessen.",IF(B133="Prüfung entfällt","Wertung entfällt"))))</f>
        <v>0</v>
      </c>
      <c r="G138" s="181" t="b">
        <f>IF(E139="a) hoch",D133/8*2,IF(E139="b) teilweise",D133/8*1.5,IF(E139="c) gering",D133/8*1,IF(B133="Prüfung entfällt",0))))</f>
        <v>0</v>
      </c>
    </row>
    <row r="139" spans="1:9" x14ac:dyDescent="0.35">
      <c r="A139" s="171"/>
      <c r="B139" s="174"/>
      <c r="C139" s="174"/>
      <c r="D139" s="135"/>
      <c r="E139" s="88"/>
      <c r="F139" s="179"/>
      <c r="G139" s="181"/>
    </row>
    <row r="140" spans="1:9" ht="18" thickBot="1" x14ac:dyDescent="0.4">
      <c r="A140" s="172"/>
      <c r="B140" s="175"/>
      <c r="C140" s="175"/>
      <c r="D140" s="177"/>
      <c r="E140" s="92" t="s">
        <v>252</v>
      </c>
      <c r="F140" s="93"/>
      <c r="G140" s="94">
        <f>SUM(G133+G135+G138)</f>
        <v>0</v>
      </c>
    </row>
    <row r="141" spans="1:9" x14ac:dyDescent="0.35">
      <c r="A141" s="170" t="s">
        <v>205</v>
      </c>
      <c r="B141" s="173" t="b">
        <f>IF('Prüfung Speisekarte von SchuSpo'!C20="wertbar",'Speisekarte veg. Gerichte'!B20,IF('Prüfung Speisekarte von SchuSpo'!C20="nicht wertbar","Prüfung entfällt"))</f>
        <v>0</v>
      </c>
      <c r="C141" s="173"/>
      <c r="D141" s="194">
        <f t="shared" ref="D141" si="14">SUM(D133)</f>
        <v>21.25</v>
      </c>
      <c r="E141" s="87" t="s">
        <v>248</v>
      </c>
      <c r="F141" s="178" t="b">
        <f>IF(E142="a) hoch","Das Gericht ist in dieser Zusammenstellung bekannt und wird daher grundsätzlich als beliebt angenommen.",IF(E142="b) teilweise","Das Gericht ist in dieser Zusammenstellung weniger bekannt und wird daher grundsätzlich als weniger beliebt angenommen.",IF(E142="c) gering","Das Gericht ist in dieser Zusammenstellung unbekannt und wird daher grundsätzlich als eher unbeliebt angenommen.",IF(B141="Prüfung entfällt","Wertung entfällt"))))</f>
        <v>0</v>
      </c>
      <c r="G141" s="180" t="b">
        <f>IF(E142="a) hoch",D141/8*3,IF(E142="b) teilweise",D141/8*2,IF(E142="c) gering",D141/8*1,IF(B141="Prüfung entfällt",0))))</f>
        <v>0</v>
      </c>
    </row>
    <row r="142" spans="1:9" x14ac:dyDescent="0.35">
      <c r="A142" s="171"/>
      <c r="B142" s="174"/>
      <c r="C142" s="174"/>
      <c r="D142" s="135"/>
      <c r="E142" s="88"/>
      <c r="F142" s="179"/>
      <c r="G142" s="181"/>
      <c r="I142" s="89"/>
    </row>
    <row r="143" spans="1:9" x14ac:dyDescent="0.35">
      <c r="A143" s="171"/>
      <c r="B143" s="174"/>
      <c r="C143" s="174"/>
      <c r="D143" s="135"/>
      <c r="E143" s="90" t="s">
        <v>249</v>
      </c>
      <c r="F143" s="179" t="b">
        <f>IF(E144="a) hoch","Das Gericht entspricht insgesamt den Erwartungen: Es fehlen keine weiteren Komponenten (z.B. Fleisch, Fisch), um als attraktiv/harmonisch wahrgenommen zu werden.",IF(E144="b) gering","Das Gericht entspricht insgesamt nicht den Erwartungen: Es fehlen weitere Komponenten (z.B. Fleisch, Fisch), um als attraktiv/harmonisch wahrgenommen zu werden.",IF(B141="Prüfung entfällt","Wertung entfällt")))</f>
        <v>0</v>
      </c>
      <c r="G143" s="182" t="b">
        <f>IF(E144="a) hoch",D141/8*3,IF(E144="b) gering",D141/8*1,IF(B141="Prüfung entfällt",0)))</f>
        <v>0</v>
      </c>
      <c r="I143" s="89"/>
    </row>
    <row r="144" spans="1:9" x14ac:dyDescent="0.35">
      <c r="A144" s="171"/>
      <c r="B144" s="174"/>
      <c r="C144" s="174"/>
      <c r="D144" s="135"/>
      <c r="E144" s="88"/>
      <c r="F144" s="179"/>
      <c r="G144" s="183"/>
    </row>
    <row r="145" spans="1:9" ht="51.75" x14ac:dyDescent="0.35">
      <c r="A145" s="171"/>
      <c r="B145" s="174"/>
      <c r="C145" s="174"/>
      <c r="D145" s="135"/>
      <c r="E145" s="87" t="s">
        <v>250</v>
      </c>
      <c r="F145" s="91"/>
      <c r="G145" s="184"/>
    </row>
    <row r="146" spans="1:9" ht="34.5" x14ac:dyDescent="0.35">
      <c r="A146" s="171"/>
      <c r="B146" s="174"/>
      <c r="C146" s="174"/>
      <c r="D146" s="135"/>
      <c r="E146" s="90" t="s">
        <v>251</v>
      </c>
      <c r="F146" s="179" t="b">
        <f>IF(E147="a) hoch","Das rohe Gemüse passt geschmacklich erfahrungsgemäß gut zu dem Gericht und wird daher voraussichtlich gerne gegessen.",IF(E147="b) teilweise","Das rohe Gemüse passt geschmacklich erfahrungsgemäß weniger gut zu dem Gericht und wird daher voraussichtlich nicht von allen gerne gegessen.",IF(E147="c) gering","Das rohe Gemüse passt geschmacklich erfahrungsgemäß nicht zu dem Gericht und wird daher voraussichtlich nicht gerne gegessen.",IF(B141="Prüfung entfällt","Wertung entfällt"))))</f>
        <v>0</v>
      </c>
      <c r="G146" s="181" t="b">
        <f>IF(E147="a) hoch",D141/8*2,IF(E147="b) teilweise",D141/8*1.5,IF(E147="c) gering",D141/8*1,IF(B141="Prüfung entfällt",0))))</f>
        <v>0</v>
      </c>
    </row>
    <row r="147" spans="1:9" x14ac:dyDescent="0.35">
      <c r="A147" s="171"/>
      <c r="B147" s="174"/>
      <c r="C147" s="174"/>
      <c r="D147" s="135"/>
      <c r="E147" s="88"/>
      <c r="F147" s="179"/>
      <c r="G147" s="181"/>
    </row>
    <row r="148" spans="1:9" ht="18" thickBot="1" x14ac:dyDescent="0.4">
      <c r="A148" s="172"/>
      <c r="B148" s="175"/>
      <c r="C148" s="175"/>
      <c r="D148" s="177"/>
      <c r="E148" s="92" t="s">
        <v>252</v>
      </c>
      <c r="F148" s="93"/>
      <c r="G148" s="94">
        <f>SUM(G141+G143+G146)</f>
        <v>0</v>
      </c>
    </row>
    <row r="149" spans="1:9" x14ac:dyDescent="0.35">
      <c r="A149" s="170" t="s">
        <v>206</v>
      </c>
      <c r="B149" s="173" t="b">
        <f>IF('Prüfung Speisekarte von SchuSpo'!C21="wertbar",'Speisekarte veg. Gerichte'!B21,IF('Prüfung Speisekarte von SchuSpo'!C21="nicht wertbar","Prüfung entfällt"))</f>
        <v>0</v>
      </c>
      <c r="C149" s="173"/>
      <c r="D149" s="194">
        <f t="shared" ref="D149" si="15">SUM(D141)</f>
        <v>21.25</v>
      </c>
      <c r="E149" s="87" t="s">
        <v>248</v>
      </c>
      <c r="F149" s="178" t="b">
        <f>IF(E150="a) hoch","Das Gericht ist in dieser Zusammenstellung bekannt und wird daher grundsätzlich als beliebt angenommen.",IF(E150="b) teilweise","Das Gericht ist in dieser Zusammenstellung weniger bekannt und wird daher grundsätzlich als weniger beliebt angenommen.",IF(E150="c) gering","Das Gericht ist in dieser Zusammenstellung unbekannt und wird daher grundsätzlich als eher unbeliebt angenommen.",IF(B149="Prüfung entfällt","Wertung entfällt"))))</f>
        <v>0</v>
      </c>
      <c r="G149" s="180" t="b">
        <f>IF(E150="a) hoch",D149/8*3,IF(E150="b) teilweise",D149/8*2,IF(E150="c) gering",D149/8*1,IF(B149="Prüfung entfällt",0))))</f>
        <v>0</v>
      </c>
    </row>
    <row r="150" spans="1:9" x14ac:dyDescent="0.35">
      <c r="A150" s="171"/>
      <c r="B150" s="174"/>
      <c r="C150" s="174"/>
      <c r="D150" s="135"/>
      <c r="E150" s="88"/>
      <c r="F150" s="179"/>
      <c r="G150" s="181"/>
      <c r="I150" s="89"/>
    </row>
    <row r="151" spans="1:9" x14ac:dyDescent="0.35">
      <c r="A151" s="171"/>
      <c r="B151" s="174"/>
      <c r="C151" s="174"/>
      <c r="D151" s="135"/>
      <c r="E151" s="90" t="s">
        <v>249</v>
      </c>
      <c r="F151" s="179" t="b">
        <f>IF(E152="a) hoch","Das Gericht entspricht insgesamt den Erwartungen: Es fehlen keine weiteren Komponenten (z.B. Fleisch, Fisch), um als attraktiv/harmonisch wahrgenommen zu werden.",IF(E152="b) gering","Das Gericht entspricht insgesamt nicht den Erwartungen: Es fehlen weitere Komponenten (z.B. Fleisch, Fisch), um als attraktiv/harmonisch wahrgenommen zu werden.",IF(B149="Prüfung entfällt","Wertung entfällt")))</f>
        <v>0</v>
      </c>
      <c r="G151" s="182" t="b">
        <f>IF(E152="a) hoch",D149/8*3,IF(E152="b) gering",D149/8*1,IF(B149="Prüfung entfällt",0)))</f>
        <v>0</v>
      </c>
      <c r="I151" s="89"/>
    </row>
    <row r="152" spans="1:9" x14ac:dyDescent="0.35">
      <c r="A152" s="171"/>
      <c r="B152" s="174"/>
      <c r="C152" s="174"/>
      <c r="D152" s="135"/>
      <c r="E152" s="88"/>
      <c r="F152" s="179"/>
      <c r="G152" s="183"/>
    </row>
    <row r="153" spans="1:9" ht="51.75" x14ac:dyDescent="0.35">
      <c r="A153" s="171"/>
      <c r="B153" s="174"/>
      <c r="C153" s="174"/>
      <c r="D153" s="135"/>
      <c r="E153" s="87" t="s">
        <v>250</v>
      </c>
      <c r="F153" s="91"/>
      <c r="G153" s="184"/>
    </row>
    <row r="154" spans="1:9" ht="34.5" x14ac:dyDescent="0.35">
      <c r="A154" s="171"/>
      <c r="B154" s="174"/>
      <c r="C154" s="174"/>
      <c r="D154" s="135"/>
      <c r="E154" s="90" t="s">
        <v>251</v>
      </c>
      <c r="F154" s="179" t="b">
        <f>IF(E155="a) hoch","Das rohe Gemüse passt geschmacklich erfahrungsgemäß gut zu dem Gericht und wird daher voraussichtlich gerne gegessen.",IF(E155="b) teilweise","Das rohe Gemüse passt geschmacklich erfahrungsgemäß weniger gut zu dem Gericht und wird daher voraussichtlich nicht von allen gerne gegessen.",IF(E155="c) gering","Das rohe Gemüse passt geschmacklich erfahrungsgemäß nicht zu dem Gericht und wird daher voraussichtlich nicht gerne gegessen.",IF(B149="Prüfung entfällt","Wertung entfällt"))))</f>
        <v>0</v>
      </c>
      <c r="G154" s="181" t="b">
        <f>IF(E155="a) hoch",D149/8*2,IF(E155="b) teilweise",D149/8*1.5,IF(E155="c) gering",D149/8*1,IF(B149="Prüfung entfällt",0))))</f>
        <v>0</v>
      </c>
    </row>
    <row r="155" spans="1:9" x14ac:dyDescent="0.35">
      <c r="A155" s="171"/>
      <c r="B155" s="174"/>
      <c r="C155" s="174"/>
      <c r="D155" s="135"/>
      <c r="E155" s="88"/>
      <c r="F155" s="179"/>
      <c r="G155" s="181"/>
    </row>
    <row r="156" spans="1:9" ht="18" thickBot="1" x14ac:dyDescent="0.4">
      <c r="A156" s="172"/>
      <c r="B156" s="175"/>
      <c r="C156" s="175"/>
      <c r="D156" s="177"/>
      <c r="E156" s="92" t="s">
        <v>252</v>
      </c>
      <c r="F156" s="93"/>
      <c r="G156" s="94">
        <f>SUM(G149+G151+G154)</f>
        <v>0</v>
      </c>
    </row>
    <row r="157" spans="1:9" x14ac:dyDescent="0.35">
      <c r="A157" s="170" t="s">
        <v>207</v>
      </c>
      <c r="B157" s="173" t="b">
        <f>IF('Prüfung Speisekarte von SchuSpo'!C22="wertbar",'Speisekarte veg. Gerichte'!B22,IF('Prüfung Speisekarte von SchuSpo'!C22="nicht wertbar","Prüfung entfällt"))</f>
        <v>0</v>
      </c>
      <c r="C157" s="173"/>
      <c r="D157" s="194">
        <f t="shared" ref="D157" si="16">SUM(D149)</f>
        <v>21.25</v>
      </c>
      <c r="E157" s="87" t="s">
        <v>248</v>
      </c>
      <c r="F157" s="178" t="b">
        <f>IF(E158="a) hoch","Das Gericht ist in dieser Zusammenstellung bekannt und wird daher grundsätzlich als beliebt angenommen.",IF(E158="b) teilweise","Das Gericht ist in dieser Zusammenstellung weniger bekannt und wird daher grundsätzlich als weniger beliebt angenommen.",IF(E158="c) gering","Das Gericht ist in dieser Zusammenstellung unbekannt und wird daher grundsätzlich als eher unbeliebt angenommen.",IF(B157="Prüfung entfällt","Wertung entfällt"))))</f>
        <v>0</v>
      </c>
      <c r="G157" s="180" t="b">
        <f>IF(E158="a) hoch",D157/8*3,IF(E158="b) teilweise",D157/8*2,IF(E158="c) gering",D157/8*1,IF(B157="Prüfung entfällt",0))))</f>
        <v>0</v>
      </c>
    </row>
    <row r="158" spans="1:9" x14ac:dyDescent="0.35">
      <c r="A158" s="171"/>
      <c r="B158" s="174"/>
      <c r="C158" s="174"/>
      <c r="D158" s="135"/>
      <c r="E158" s="88"/>
      <c r="F158" s="179"/>
      <c r="G158" s="181"/>
      <c r="I158" s="89"/>
    </row>
    <row r="159" spans="1:9" x14ac:dyDescent="0.35">
      <c r="A159" s="171"/>
      <c r="B159" s="174"/>
      <c r="C159" s="174"/>
      <c r="D159" s="135"/>
      <c r="E159" s="90" t="s">
        <v>249</v>
      </c>
      <c r="F159" s="179" t="b">
        <f>IF(E160="a) hoch","Das Gericht entspricht insgesamt den Erwartungen: Es fehlen keine weiteren Komponenten (z.B. Fleisch, Fisch), um als attraktiv/harmonisch wahrgenommen zu werden.",IF(E160="b) gering","Das Gericht entspricht insgesamt nicht den Erwartungen: Es fehlen weitere Komponenten (z.B. Fleisch, Fisch), um als attraktiv/harmonisch wahrgenommen zu werden.",IF(B157="Prüfung entfällt","Wertung entfällt")))</f>
        <v>0</v>
      </c>
      <c r="G159" s="182" t="b">
        <f>IF(E160="a) hoch",D157/8*3,IF(E160="b) gering",D157/8*1,IF(B157="Prüfung entfällt",0)))</f>
        <v>0</v>
      </c>
      <c r="I159" s="89"/>
    </row>
    <row r="160" spans="1:9" x14ac:dyDescent="0.35">
      <c r="A160" s="171"/>
      <c r="B160" s="174"/>
      <c r="C160" s="174"/>
      <c r="D160" s="135"/>
      <c r="E160" s="88"/>
      <c r="F160" s="179"/>
      <c r="G160" s="183"/>
    </row>
    <row r="161" spans="1:9" ht="51.75" x14ac:dyDescent="0.35">
      <c r="A161" s="171"/>
      <c r="B161" s="174"/>
      <c r="C161" s="174"/>
      <c r="D161" s="135"/>
      <c r="E161" s="87" t="s">
        <v>250</v>
      </c>
      <c r="F161" s="91"/>
      <c r="G161" s="184"/>
    </row>
    <row r="162" spans="1:9" ht="34.5" x14ac:dyDescent="0.35">
      <c r="A162" s="171"/>
      <c r="B162" s="174"/>
      <c r="C162" s="174"/>
      <c r="D162" s="135"/>
      <c r="E162" s="90" t="s">
        <v>251</v>
      </c>
      <c r="F162" s="179" t="b">
        <f>IF(E163="a) hoch","Das rohe Gemüse passt geschmacklich erfahrungsgemäß gut zu dem Gericht und wird daher voraussichtlich gerne gegessen.",IF(E163="b) teilweise","Das rohe Gemüse passt geschmacklich erfahrungsgemäß weniger gut zu dem Gericht und wird daher voraussichtlich nicht von allen gerne gegessen.",IF(E163="c) gering","Das rohe Gemüse passt geschmacklich erfahrungsgemäß nicht zu dem Gericht und wird daher voraussichtlich nicht gerne gegessen.",IF(B157="Prüfung entfällt","Wertung entfällt"))))</f>
        <v>0</v>
      </c>
      <c r="G162" s="181" t="b">
        <f>IF(E163="a) hoch",D157/8*2,IF(E163="b) teilweise",D157/8*1.5,IF(E163="c) gering",D157/8*1,IF(B157="Prüfung entfällt",0))))</f>
        <v>0</v>
      </c>
    </row>
    <row r="163" spans="1:9" x14ac:dyDescent="0.35">
      <c r="A163" s="171"/>
      <c r="B163" s="174"/>
      <c r="C163" s="174"/>
      <c r="D163" s="135"/>
      <c r="E163" s="88"/>
      <c r="F163" s="179"/>
      <c r="G163" s="181"/>
    </row>
    <row r="164" spans="1:9" ht="18" thickBot="1" x14ac:dyDescent="0.4">
      <c r="A164" s="172"/>
      <c r="B164" s="175"/>
      <c r="C164" s="175"/>
      <c r="D164" s="177"/>
      <c r="E164" s="92" t="s">
        <v>252</v>
      </c>
      <c r="F164" s="93"/>
      <c r="G164" s="94">
        <f>SUM(G157+G159+G162)</f>
        <v>0</v>
      </c>
    </row>
    <row r="165" spans="1:9" x14ac:dyDescent="0.35">
      <c r="A165" s="170" t="s">
        <v>208</v>
      </c>
      <c r="B165" s="173" t="b">
        <f>IF('Prüfung Speisekarte von SchuSpo'!C23="wertbar",'Speisekarte veg. Gerichte'!B23,IF('Prüfung Speisekarte von SchuSpo'!C23="nicht wertbar","Prüfung entfällt"))</f>
        <v>0</v>
      </c>
      <c r="C165" s="173"/>
      <c r="D165" s="194">
        <f t="shared" ref="D165" si="17">SUM(D157)</f>
        <v>21.25</v>
      </c>
      <c r="E165" s="87" t="s">
        <v>248</v>
      </c>
      <c r="F165" s="178" t="b">
        <f>IF(E166="a) hoch","Das Gericht ist in dieser Zusammenstellung bekannt und wird daher grundsätzlich als beliebt angenommen.",IF(E166="b) teilweise","Das Gericht ist in dieser Zusammenstellung weniger bekannt und wird daher grundsätzlich als weniger beliebt angenommen.",IF(E166="c) gering","Das Gericht ist in dieser Zusammenstellung unbekannt und wird daher grundsätzlich als eher unbeliebt angenommen.",IF(B165="Prüfung entfällt","Wertung entfällt"))))</f>
        <v>0</v>
      </c>
      <c r="G165" s="180" t="b">
        <f>IF(E166="a) hoch",D165/8*3,IF(E166="b) teilweise",D165/8*2,IF(E166="c) gering",D165/8*1,IF(B165="Prüfung entfällt",0))))</f>
        <v>0</v>
      </c>
    </row>
    <row r="166" spans="1:9" x14ac:dyDescent="0.35">
      <c r="A166" s="171"/>
      <c r="B166" s="174"/>
      <c r="C166" s="174"/>
      <c r="D166" s="135"/>
      <c r="E166" s="88"/>
      <c r="F166" s="179"/>
      <c r="G166" s="181"/>
      <c r="I166" s="89"/>
    </row>
    <row r="167" spans="1:9" x14ac:dyDescent="0.35">
      <c r="A167" s="171"/>
      <c r="B167" s="174"/>
      <c r="C167" s="174"/>
      <c r="D167" s="135"/>
      <c r="E167" s="90" t="s">
        <v>249</v>
      </c>
      <c r="F167" s="179" t="b">
        <f>IF(E168="a) hoch","Das Gericht entspricht insgesamt den Erwartungen: Es fehlen keine weiteren Komponenten (z.B. Fleisch, Fisch), um als attraktiv/harmonisch wahrgenommen zu werden.",IF(E168="b) gering","Das Gericht entspricht insgesamt nicht den Erwartungen: Es fehlen weitere Komponenten (z.B. Fleisch, Fisch), um als attraktiv/harmonisch wahrgenommen zu werden.",IF(B165="Prüfung entfällt","Wertung entfällt")))</f>
        <v>0</v>
      </c>
      <c r="G167" s="182" t="b">
        <f>IF(E168="a) hoch",D165/8*3,IF(E168="b) gering",D165/8*1,IF(B165="Prüfung entfällt",0)))</f>
        <v>0</v>
      </c>
      <c r="I167" s="89"/>
    </row>
    <row r="168" spans="1:9" x14ac:dyDescent="0.35">
      <c r="A168" s="171"/>
      <c r="B168" s="174"/>
      <c r="C168" s="174"/>
      <c r="D168" s="135"/>
      <c r="E168" s="88"/>
      <c r="F168" s="179"/>
      <c r="G168" s="183"/>
    </row>
    <row r="169" spans="1:9" ht="51.75" x14ac:dyDescent="0.35">
      <c r="A169" s="171"/>
      <c r="B169" s="174"/>
      <c r="C169" s="174"/>
      <c r="D169" s="135"/>
      <c r="E169" s="87" t="s">
        <v>250</v>
      </c>
      <c r="F169" s="91"/>
      <c r="G169" s="184"/>
    </row>
    <row r="170" spans="1:9" ht="34.5" x14ac:dyDescent="0.35">
      <c r="A170" s="171"/>
      <c r="B170" s="174"/>
      <c r="C170" s="174"/>
      <c r="D170" s="135"/>
      <c r="E170" s="90" t="s">
        <v>251</v>
      </c>
      <c r="F170" s="179" t="b">
        <f>IF(E171="a) hoch","Das rohe Gemüse passt geschmacklich erfahrungsgemäß gut zu dem Gericht und wird daher voraussichtlich gerne gegessen.",IF(E171="b) teilweise","Das rohe Gemüse passt geschmacklich erfahrungsgemäß weniger gut zu dem Gericht und wird daher voraussichtlich nicht von allen gerne gegessen.",IF(E171="c) gering","Das rohe Gemüse passt geschmacklich erfahrungsgemäß nicht zu dem Gericht und wird daher voraussichtlich nicht gerne gegessen.",IF(B165="Prüfung entfällt","Wertung entfällt"))))</f>
        <v>0</v>
      </c>
      <c r="G170" s="181" t="b">
        <f>IF(E171="a) hoch",D165/8*2,IF(E171="b) teilweise",D165/8*1.5,IF(E171="c) gering",D165/8*1,IF(B165="Prüfung entfällt",0))))</f>
        <v>0</v>
      </c>
    </row>
    <row r="171" spans="1:9" x14ac:dyDescent="0.35">
      <c r="A171" s="171"/>
      <c r="B171" s="174"/>
      <c r="C171" s="174"/>
      <c r="D171" s="135"/>
      <c r="E171" s="88"/>
      <c r="F171" s="179"/>
      <c r="G171" s="181"/>
    </row>
    <row r="172" spans="1:9" ht="18" thickBot="1" x14ac:dyDescent="0.4">
      <c r="A172" s="172"/>
      <c r="B172" s="175"/>
      <c r="C172" s="175"/>
      <c r="D172" s="177"/>
      <c r="E172" s="92" t="s">
        <v>252</v>
      </c>
      <c r="F172" s="93"/>
      <c r="G172" s="94">
        <f>SUM(G165+G167+G170)</f>
        <v>0</v>
      </c>
    </row>
    <row r="173" spans="1:9" ht="18" thickBot="1" x14ac:dyDescent="0.4">
      <c r="A173" s="165" t="s">
        <v>253</v>
      </c>
      <c r="B173" s="166"/>
      <c r="C173" s="166"/>
      <c r="D173" s="166"/>
      <c r="E173" s="166"/>
      <c r="F173" s="166"/>
      <c r="G173" s="95">
        <f>SUM(G20+G28+G36+G44+G52+G60+G68+G76+G84+G92+G100+G108+G116+G124+G132+G140+G148+G156+G164+G172)</f>
        <v>0</v>
      </c>
    </row>
    <row r="176" spans="1:9" x14ac:dyDescent="0.35">
      <c r="A176" s="167"/>
      <c r="B176" s="167"/>
      <c r="C176" s="167"/>
    </row>
    <row r="177" spans="1:7" x14ac:dyDescent="0.35">
      <c r="A177" s="164" t="s">
        <v>254</v>
      </c>
      <c r="B177" s="164"/>
      <c r="C177" s="164"/>
    </row>
    <row r="179" spans="1:7" x14ac:dyDescent="0.35">
      <c r="A179" s="44" t="s">
        <v>255</v>
      </c>
    </row>
    <row r="180" spans="1:7" x14ac:dyDescent="0.35">
      <c r="A180" s="44"/>
    </row>
    <row r="181" spans="1:7" ht="17.25" customHeight="1" x14ac:dyDescent="0.35">
      <c r="A181" s="168"/>
      <c r="B181" s="168"/>
      <c r="C181" s="168"/>
      <c r="D181" s="168"/>
      <c r="E181" s="168"/>
      <c r="F181" s="168"/>
      <c r="G181" s="168"/>
    </row>
    <row r="183" spans="1:7" x14ac:dyDescent="0.35">
      <c r="A183" s="2" t="s">
        <v>256</v>
      </c>
    </row>
    <row r="184" spans="1:7" x14ac:dyDescent="0.35">
      <c r="A184" s="169"/>
      <c r="B184" s="169"/>
      <c r="C184" s="169"/>
      <c r="D184" s="169"/>
      <c r="E184" s="169"/>
      <c r="F184" s="169"/>
      <c r="G184" s="169"/>
    </row>
    <row r="186" spans="1:7" x14ac:dyDescent="0.35">
      <c r="A186" s="169"/>
      <c r="B186" s="169"/>
      <c r="C186" s="169"/>
      <c r="D186" s="169"/>
    </row>
    <row r="187" spans="1:7" x14ac:dyDescent="0.35">
      <c r="A187" s="164" t="s">
        <v>257</v>
      </c>
      <c r="B187" s="164"/>
      <c r="C187" s="164"/>
      <c r="D187" s="164"/>
    </row>
  </sheetData>
  <mergeCells count="196">
    <mergeCell ref="A3:B3"/>
    <mergeCell ref="D3:F3"/>
    <mergeCell ref="A5:C5"/>
    <mergeCell ref="D5:F5"/>
    <mergeCell ref="D7:G7"/>
    <mergeCell ref="B11:C11"/>
    <mergeCell ref="D11:F11"/>
    <mergeCell ref="G11:G12"/>
    <mergeCell ref="B12:C12"/>
    <mergeCell ref="A13:A20"/>
    <mergeCell ref="B13:C20"/>
    <mergeCell ref="D13:D20"/>
    <mergeCell ref="F13:F14"/>
    <mergeCell ref="G13:G14"/>
    <mergeCell ref="F15:F16"/>
    <mergeCell ref="G15:G17"/>
    <mergeCell ref="F18:F19"/>
    <mergeCell ref="G18:G19"/>
    <mergeCell ref="A21:A28"/>
    <mergeCell ref="B21:C28"/>
    <mergeCell ref="D21:D28"/>
    <mergeCell ref="F21:F22"/>
    <mergeCell ref="G21:G22"/>
    <mergeCell ref="F23:F24"/>
    <mergeCell ref="G23:G25"/>
    <mergeCell ref="F26:F27"/>
    <mergeCell ref="G26:G27"/>
    <mergeCell ref="A29:A36"/>
    <mergeCell ref="B29:C36"/>
    <mergeCell ref="D29:D36"/>
    <mergeCell ref="F29:F30"/>
    <mergeCell ref="G29:G30"/>
    <mergeCell ref="F31:F32"/>
    <mergeCell ref="G31:G33"/>
    <mergeCell ref="F34:F35"/>
    <mergeCell ref="G34:G35"/>
    <mergeCell ref="A37:A44"/>
    <mergeCell ref="B37:C44"/>
    <mergeCell ref="D37:D44"/>
    <mergeCell ref="F37:F38"/>
    <mergeCell ref="G37:G38"/>
    <mergeCell ref="F39:F40"/>
    <mergeCell ref="G39:G41"/>
    <mergeCell ref="F42:F43"/>
    <mergeCell ref="G42:G43"/>
    <mergeCell ref="A45:A52"/>
    <mergeCell ref="B45:C52"/>
    <mergeCell ref="D45:D52"/>
    <mergeCell ref="F45:F46"/>
    <mergeCell ref="G45:G46"/>
    <mergeCell ref="F47:F48"/>
    <mergeCell ref="G47:G49"/>
    <mergeCell ref="F50:F51"/>
    <mergeCell ref="G50:G51"/>
    <mergeCell ref="A53:A60"/>
    <mergeCell ref="B53:C60"/>
    <mergeCell ref="D53:D60"/>
    <mergeCell ref="F53:F54"/>
    <mergeCell ref="G53:G54"/>
    <mergeCell ref="F55:F56"/>
    <mergeCell ref="G55:G57"/>
    <mergeCell ref="F58:F59"/>
    <mergeCell ref="G58:G59"/>
    <mergeCell ref="A61:A68"/>
    <mergeCell ref="B61:C68"/>
    <mergeCell ref="D61:D68"/>
    <mergeCell ref="F61:F62"/>
    <mergeCell ref="G61:G62"/>
    <mergeCell ref="F63:F64"/>
    <mergeCell ref="G63:G65"/>
    <mergeCell ref="F66:F67"/>
    <mergeCell ref="G66:G67"/>
    <mergeCell ref="A69:A76"/>
    <mergeCell ref="B69:C76"/>
    <mergeCell ref="D69:D76"/>
    <mergeCell ref="F69:F70"/>
    <mergeCell ref="G69:G70"/>
    <mergeCell ref="F71:F72"/>
    <mergeCell ref="G71:G73"/>
    <mergeCell ref="F74:F75"/>
    <mergeCell ref="G74:G75"/>
    <mergeCell ref="A77:A84"/>
    <mergeCell ref="B77:C84"/>
    <mergeCell ref="D77:D84"/>
    <mergeCell ref="F77:F78"/>
    <mergeCell ref="G77:G78"/>
    <mergeCell ref="F79:F80"/>
    <mergeCell ref="G79:G81"/>
    <mergeCell ref="F82:F83"/>
    <mergeCell ref="G82:G83"/>
    <mergeCell ref="A85:A92"/>
    <mergeCell ref="B85:C92"/>
    <mergeCell ref="D85:D92"/>
    <mergeCell ref="F85:F86"/>
    <mergeCell ref="G85:G86"/>
    <mergeCell ref="F87:F88"/>
    <mergeCell ref="G87:G89"/>
    <mergeCell ref="F90:F91"/>
    <mergeCell ref="G90:G91"/>
    <mergeCell ref="A93:A100"/>
    <mergeCell ref="B93:C100"/>
    <mergeCell ref="D93:D100"/>
    <mergeCell ref="F93:F94"/>
    <mergeCell ref="G93:G94"/>
    <mergeCell ref="F95:F96"/>
    <mergeCell ref="G95:G97"/>
    <mergeCell ref="F98:F99"/>
    <mergeCell ref="G98:G99"/>
    <mergeCell ref="A101:A108"/>
    <mergeCell ref="B101:C108"/>
    <mergeCell ref="D101:D108"/>
    <mergeCell ref="F101:F102"/>
    <mergeCell ref="G101:G102"/>
    <mergeCell ref="F103:F104"/>
    <mergeCell ref="G103:G105"/>
    <mergeCell ref="F106:F107"/>
    <mergeCell ref="G106:G107"/>
    <mergeCell ref="A109:A116"/>
    <mergeCell ref="B109:C116"/>
    <mergeCell ref="D109:D116"/>
    <mergeCell ref="F109:F110"/>
    <mergeCell ref="G109:G110"/>
    <mergeCell ref="F111:F112"/>
    <mergeCell ref="G111:G113"/>
    <mergeCell ref="F114:F115"/>
    <mergeCell ref="G114:G115"/>
    <mergeCell ref="A117:A124"/>
    <mergeCell ref="B117:C124"/>
    <mergeCell ref="D117:D124"/>
    <mergeCell ref="F117:F118"/>
    <mergeCell ref="G117:G118"/>
    <mergeCell ref="F119:F120"/>
    <mergeCell ref="G119:G121"/>
    <mergeCell ref="F122:F123"/>
    <mergeCell ref="G122:G123"/>
    <mergeCell ref="A125:A132"/>
    <mergeCell ref="B125:C132"/>
    <mergeCell ref="D125:D132"/>
    <mergeCell ref="F125:F126"/>
    <mergeCell ref="G125:G126"/>
    <mergeCell ref="F127:F128"/>
    <mergeCell ref="G127:G129"/>
    <mergeCell ref="F130:F131"/>
    <mergeCell ref="G130:G131"/>
    <mergeCell ref="A133:A140"/>
    <mergeCell ref="B133:C140"/>
    <mergeCell ref="D133:D140"/>
    <mergeCell ref="F133:F134"/>
    <mergeCell ref="G133:G134"/>
    <mergeCell ref="F135:F136"/>
    <mergeCell ref="G135:G137"/>
    <mergeCell ref="F138:F139"/>
    <mergeCell ref="G138:G139"/>
    <mergeCell ref="A141:A148"/>
    <mergeCell ref="B141:C148"/>
    <mergeCell ref="D141:D148"/>
    <mergeCell ref="F141:F142"/>
    <mergeCell ref="G141:G142"/>
    <mergeCell ref="F143:F144"/>
    <mergeCell ref="G143:G145"/>
    <mergeCell ref="F146:F147"/>
    <mergeCell ref="G146:G147"/>
    <mergeCell ref="A149:A156"/>
    <mergeCell ref="B149:C156"/>
    <mergeCell ref="D149:D156"/>
    <mergeCell ref="F149:F150"/>
    <mergeCell ref="G149:G150"/>
    <mergeCell ref="F151:F152"/>
    <mergeCell ref="G151:G153"/>
    <mergeCell ref="F154:F155"/>
    <mergeCell ref="G154:G155"/>
    <mergeCell ref="A157:A164"/>
    <mergeCell ref="B157:C164"/>
    <mergeCell ref="D157:D164"/>
    <mergeCell ref="F157:F158"/>
    <mergeCell ref="G157:G158"/>
    <mergeCell ref="F159:F160"/>
    <mergeCell ref="G159:G161"/>
    <mergeCell ref="F162:F163"/>
    <mergeCell ref="G162:G163"/>
    <mergeCell ref="A187:D187"/>
    <mergeCell ref="A173:F173"/>
    <mergeCell ref="A176:C176"/>
    <mergeCell ref="A177:C177"/>
    <mergeCell ref="A181:G181"/>
    <mergeCell ref="A184:G184"/>
    <mergeCell ref="A186:D186"/>
    <mergeCell ref="A165:A172"/>
    <mergeCell ref="B165:C172"/>
    <mergeCell ref="D165:D172"/>
    <mergeCell ref="F165:F166"/>
    <mergeCell ref="G165:G166"/>
    <mergeCell ref="F167:F168"/>
    <mergeCell ref="G167:G169"/>
    <mergeCell ref="F170:F171"/>
    <mergeCell ref="G170:G171"/>
  </mergeCells>
  <dataValidations count="3">
    <dataValidation type="list" allowBlank="1" showInputMessage="1" showErrorMessage="1" errorTitle="Ungültige Daten" error="Bitte von der angeführten Dropdown-Liste auswählen" promptTitle="von Liste auswählen" prompt="Bitte entweder a) hoch oder b) gering auswählen" sqref="E16 E160 E24 E32 E40 E48 E56 E64 E72 E80 E88 E96 E104 E112 E120 E128 E136 E144 E152 E168" xr:uid="{8CDA6264-3201-48BB-B1F6-AD3556A45A2B}">
      <formula1>"a) hoch, b) gering"</formula1>
    </dataValidation>
    <dataValidation type="list" allowBlank="1" showInputMessage="1" showErrorMessage="1" errorTitle="Ungültige Daten" error="Bitte von der angeführten Dropdown-Liste auswählen" promptTitle="von Liste auswählen" prompt="Bitte entweder a) hoch, b) teilweise oder c) gering auswählen" sqref="E19 E14 E163 E158 E27 E22 E35 E30 E43 E38 E51 E46 E59 E54 E67 E62 E75 E70 E83 E78 E91 E86 E99 E94 E107 E102 E115 E110 E123 E118 E131 E126 E139 E134 E147 E142 E155 E150 E171 E166" xr:uid="{85284F94-4E4E-4F43-AC13-5EFE617109E6}">
      <formula1>"a) hoch, b) teilweise, c) gering"</formula1>
    </dataValidation>
    <dataValidation type="list" allowBlank="1" showInputMessage="1" showErrorMessage="1" errorTitle="Ungültige Daten" error="Bitte von der angeführten Dropdown-Liste auswählen" promptTitle="von Liste auswählen" prompt="Bitte entweder &quot;Die Bewertung wurde vom Schulamt überprüft und zu eigen gemacht.&quot; oder &quot;Die Bewertung wurde vom Schulamt überprüft. Aufgrund festgestellter Fehler mach sich das Schulamt das Wertungsergebnis nicht zu eigen.&quot; auswählen" sqref="A181:G181" xr:uid="{118A13EB-566E-4602-A23E-DEE6E07BA53E}">
      <formula1>"Die Bewertung wurde vom Schulamt überprüft und zu eigen gemacht., Die Bewertung wurde vom Schulamt überprüft. Aufgrund festgestellter Fehler mach sich das Schulamt das Wertungsergebnis nicht zu eigen."</formula1>
    </dataValidation>
  </dataValidations>
  <pageMargins left="0.7" right="0.7" top="0.78740157499999996" bottom="0.78740157499999996" header="0.3" footer="0.3"/>
  <pageSetup paperSize="9" scale="56" fitToHeight="0" orientation="portrait" r:id="rId1"/>
  <rowBreaks count="3" manualBreakCount="3">
    <brk id="52" max="16383" man="1"/>
    <brk id="92" max="16383" man="1"/>
    <brk id="1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D8C9-4332-4442-9EEF-4F7A57168B26}">
  <sheetPr>
    <tabColor rgb="FFFFC000"/>
    <pageSetUpPr fitToPage="1"/>
  </sheetPr>
  <dimension ref="A1:F88"/>
  <sheetViews>
    <sheetView zoomScaleNormal="100" zoomScaleSheetLayoutView="90" zoomScalePageLayoutView="80" workbookViewId="0">
      <selection activeCell="M30" sqref="M30"/>
    </sheetView>
  </sheetViews>
  <sheetFormatPr baseColWidth="10" defaultColWidth="10.85546875" defaultRowHeight="17.25" x14ac:dyDescent="0.25"/>
  <cols>
    <col min="1" max="1" width="5.140625" style="16" customWidth="1"/>
    <col min="2" max="2" width="36.5703125" style="12" customWidth="1"/>
    <col min="3" max="3" width="65.85546875" style="12" customWidth="1"/>
    <col min="4" max="4" width="10.85546875" style="12"/>
    <col min="5" max="5" width="8.42578125" style="12" customWidth="1"/>
    <col min="6" max="16384" width="10.85546875" style="12"/>
  </cols>
  <sheetData>
    <row r="1" spans="1:5" ht="21" x14ac:dyDescent="0.25">
      <c r="A1" s="107" t="s">
        <v>9</v>
      </c>
      <c r="B1" s="107"/>
      <c r="C1" s="11"/>
    </row>
    <row r="2" spans="1:5" x14ac:dyDescent="0.25">
      <c r="A2" s="11"/>
      <c r="C2" s="11"/>
    </row>
    <row r="3" spans="1:5" x14ac:dyDescent="0.25">
      <c r="A3" s="100" t="s">
        <v>10</v>
      </c>
      <c r="B3" s="100"/>
      <c r="C3" s="13">
        <v>7</v>
      </c>
    </row>
    <row r="4" spans="1:5" x14ac:dyDescent="0.25">
      <c r="A4" s="11"/>
      <c r="C4" s="11"/>
    </row>
    <row r="5" spans="1:5" x14ac:dyDescent="0.25">
      <c r="A5" s="100" t="s">
        <v>11</v>
      </c>
      <c r="B5" s="100"/>
      <c r="C5" s="13" t="s">
        <v>12</v>
      </c>
    </row>
    <row r="6" spans="1:5" x14ac:dyDescent="0.25">
      <c r="A6" s="14"/>
      <c r="B6" s="14"/>
      <c r="C6" s="11"/>
    </row>
    <row r="7" spans="1:5" x14ac:dyDescent="0.25">
      <c r="A7" s="100" t="s">
        <v>13</v>
      </c>
      <c r="B7" s="100"/>
      <c r="C7" s="13" t="s">
        <v>14</v>
      </c>
      <c r="E7" s="15"/>
    </row>
    <row r="8" spans="1:5" x14ac:dyDescent="0.25">
      <c r="B8" s="11"/>
      <c r="C8" s="11"/>
    </row>
    <row r="9" spans="1:5" ht="38.1" customHeight="1" x14ac:dyDescent="0.25">
      <c r="A9" s="101" t="s">
        <v>15</v>
      </c>
      <c r="B9" s="101"/>
      <c r="C9" s="101"/>
      <c r="D9" s="101"/>
      <c r="E9" s="101"/>
    </row>
    <row r="10" spans="1:5" x14ac:dyDescent="0.25">
      <c r="B10" s="11"/>
      <c r="C10" s="11"/>
    </row>
    <row r="11" spans="1:5" ht="31.5" customHeight="1" x14ac:dyDescent="0.25">
      <c r="A11" s="16" t="s">
        <v>16</v>
      </c>
      <c r="B11" s="101" t="s">
        <v>17</v>
      </c>
      <c r="C11" s="101"/>
      <c r="D11" s="12">
        <f>SUM(D16+D21)</f>
        <v>235400</v>
      </c>
    </row>
    <row r="12" spans="1:5" x14ac:dyDescent="0.25">
      <c r="B12" s="11"/>
      <c r="C12" s="11"/>
    </row>
    <row r="13" spans="1:5" ht="32.450000000000003" customHeight="1" x14ac:dyDescent="0.25">
      <c r="A13" s="16" t="s">
        <v>18</v>
      </c>
      <c r="B13" s="101" t="s">
        <v>19</v>
      </c>
      <c r="C13" s="101"/>
      <c r="D13" s="17">
        <v>590</v>
      </c>
    </row>
    <row r="14" spans="1:5" x14ac:dyDescent="0.25">
      <c r="B14" s="11" t="s">
        <v>20</v>
      </c>
      <c r="C14" s="11"/>
    </row>
    <row r="15" spans="1:5" x14ac:dyDescent="0.25">
      <c r="B15" s="101" t="s">
        <v>21</v>
      </c>
      <c r="C15" s="101"/>
      <c r="D15" s="17">
        <v>374</v>
      </c>
    </row>
    <row r="16" spans="1:5" x14ac:dyDescent="0.25">
      <c r="B16" s="11" t="s">
        <v>22</v>
      </c>
      <c r="C16" s="11"/>
      <c r="D16" s="12">
        <f>SUM(D13*D15)</f>
        <v>220660</v>
      </c>
    </row>
    <row r="17" spans="1:4" x14ac:dyDescent="0.25">
      <c r="B17" s="11"/>
      <c r="C17" s="11"/>
    </row>
    <row r="18" spans="1:4" ht="31.5" customHeight="1" x14ac:dyDescent="0.25">
      <c r="A18" s="16" t="s">
        <v>23</v>
      </c>
      <c r="B18" s="101" t="s">
        <v>24</v>
      </c>
      <c r="C18" s="101"/>
      <c r="D18" s="17">
        <v>110</v>
      </c>
    </row>
    <row r="19" spans="1:4" x14ac:dyDescent="0.25">
      <c r="B19" s="11" t="s">
        <v>20</v>
      </c>
      <c r="C19" s="11"/>
    </row>
    <row r="20" spans="1:4" x14ac:dyDescent="0.25">
      <c r="B20" s="101" t="s">
        <v>25</v>
      </c>
      <c r="C20" s="101"/>
      <c r="D20" s="17">
        <v>134</v>
      </c>
    </row>
    <row r="21" spans="1:4" x14ac:dyDescent="0.25">
      <c r="B21" s="11" t="s">
        <v>22</v>
      </c>
      <c r="C21" s="11"/>
      <c r="D21" s="12">
        <f>SUM(D18*D20)</f>
        <v>14740</v>
      </c>
    </row>
    <row r="22" spans="1:4" x14ac:dyDescent="0.25">
      <c r="B22" s="11"/>
      <c r="C22" s="11"/>
    </row>
    <row r="23" spans="1:4" ht="31.5" customHeight="1" x14ac:dyDescent="0.25">
      <c r="A23" s="101" t="s">
        <v>26</v>
      </c>
      <c r="B23" s="101"/>
      <c r="C23" s="101"/>
    </row>
    <row r="24" spans="1:4" x14ac:dyDescent="0.25">
      <c r="B24" s="11"/>
      <c r="C24" s="11"/>
    </row>
    <row r="25" spans="1:4" x14ac:dyDescent="0.25">
      <c r="A25" s="16" t="s">
        <v>27</v>
      </c>
      <c r="B25" s="101" t="s">
        <v>28</v>
      </c>
      <c r="C25" s="101"/>
    </row>
    <row r="26" spans="1:4" x14ac:dyDescent="0.25">
      <c r="B26" s="101" t="s">
        <v>29</v>
      </c>
      <c r="C26" s="101"/>
      <c r="D26" s="12">
        <f>SUM(D13)</f>
        <v>590</v>
      </c>
    </row>
    <row r="27" spans="1:4" x14ac:dyDescent="0.25">
      <c r="B27" s="11" t="s">
        <v>20</v>
      </c>
      <c r="C27" s="11"/>
    </row>
    <row r="28" spans="1:4" x14ac:dyDescent="0.25">
      <c r="B28" s="101" t="s">
        <v>30</v>
      </c>
      <c r="C28" s="101"/>
      <c r="D28" s="17">
        <v>10</v>
      </c>
    </row>
    <row r="29" spans="1:4" x14ac:dyDescent="0.25">
      <c r="B29" s="11" t="s">
        <v>22</v>
      </c>
      <c r="C29" s="11"/>
      <c r="D29" s="12">
        <f>SUM(D26*D28)</f>
        <v>5900</v>
      </c>
    </row>
    <row r="30" spans="1:4" x14ac:dyDescent="0.25">
      <c r="B30" s="18"/>
      <c r="C30" s="18"/>
    </row>
    <row r="31" spans="1:4" x14ac:dyDescent="0.25">
      <c r="A31" s="16" t="s">
        <v>31</v>
      </c>
      <c r="B31" s="101" t="s">
        <v>32</v>
      </c>
      <c r="C31" s="101"/>
    </row>
    <row r="32" spans="1:4" x14ac:dyDescent="0.25">
      <c r="B32" s="11"/>
      <c r="C32" s="11"/>
    </row>
    <row r="33" spans="1:5" x14ac:dyDescent="0.25">
      <c r="A33" s="16" t="s">
        <v>33</v>
      </c>
      <c r="B33" s="101" t="s">
        <v>34</v>
      </c>
      <c r="C33" s="101"/>
      <c r="D33" s="17">
        <v>508</v>
      </c>
    </row>
    <row r="34" spans="1:5" x14ac:dyDescent="0.25">
      <c r="A34" s="16" t="s">
        <v>35</v>
      </c>
      <c r="B34" s="101" t="s">
        <v>36</v>
      </c>
      <c r="C34" s="101"/>
      <c r="D34" s="19">
        <v>0</v>
      </c>
    </row>
    <row r="35" spans="1:5" x14ac:dyDescent="0.25">
      <c r="A35" s="16" t="s">
        <v>37</v>
      </c>
      <c r="B35" s="101" t="s">
        <v>38</v>
      </c>
      <c r="C35" s="101"/>
      <c r="D35" s="19">
        <v>0</v>
      </c>
    </row>
    <row r="36" spans="1:5" ht="33.950000000000003" customHeight="1" x14ac:dyDescent="0.25">
      <c r="A36" s="16" t="s">
        <v>39</v>
      </c>
      <c r="B36" s="101" t="s">
        <v>40</v>
      </c>
      <c r="C36" s="101"/>
      <c r="D36" s="20">
        <v>508</v>
      </c>
    </row>
    <row r="37" spans="1:5" x14ac:dyDescent="0.25">
      <c r="A37" s="16" t="s">
        <v>41</v>
      </c>
      <c r="B37" s="101" t="s">
        <v>42</v>
      </c>
      <c r="C37" s="101"/>
      <c r="D37" s="20">
        <v>0</v>
      </c>
    </row>
    <row r="38" spans="1:5" x14ac:dyDescent="0.25">
      <c r="B38" s="11"/>
      <c r="C38" s="11"/>
    </row>
    <row r="39" spans="1:5" x14ac:dyDescent="0.25">
      <c r="B39" s="101" t="s">
        <v>43</v>
      </c>
      <c r="C39" s="101"/>
      <c r="D39" s="17">
        <v>284034</v>
      </c>
    </row>
    <row r="40" spans="1:5" x14ac:dyDescent="0.25">
      <c r="B40" s="11"/>
      <c r="C40" s="11"/>
    </row>
    <row r="41" spans="1:5" x14ac:dyDescent="0.25">
      <c r="A41" s="100" t="s">
        <v>44</v>
      </c>
      <c r="B41" s="100"/>
      <c r="C41" s="11"/>
    </row>
    <row r="42" spans="1:5" x14ac:dyDescent="0.25">
      <c r="B42" s="11"/>
      <c r="C42" s="11"/>
    </row>
    <row r="43" spans="1:5" x14ac:dyDescent="0.25">
      <c r="A43" s="101" t="s">
        <v>45</v>
      </c>
      <c r="B43" s="101"/>
      <c r="C43" s="101"/>
      <c r="D43" s="21" t="s">
        <v>46</v>
      </c>
    </row>
    <row r="44" spans="1:5" x14ac:dyDescent="0.25">
      <c r="A44" s="101" t="s">
        <v>47</v>
      </c>
      <c r="B44" s="101"/>
      <c r="C44" s="101"/>
      <c r="D44" s="19">
        <v>26</v>
      </c>
      <c r="E44" s="11" t="s">
        <v>48</v>
      </c>
    </row>
    <row r="45" spans="1:5" x14ac:dyDescent="0.25">
      <c r="A45" s="101" t="s">
        <v>49</v>
      </c>
      <c r="B45" s="101"/>
      <c r="C45" s="101"/>
      <c r="D45" s="22">
        <v>0</v>
      </c>
      <c r="E45" s="12" t="s">
        <v>48</v>
      </c>
    </row>
    <row r="46" spans="1:5" x14ac:dyDescent="0.25">
      <c r="A46" s="101" t="s">
        <v>50</v>
      </c>
      <c r="B46" s="101"/>
      <c r="C46" s="101"/>
      <c r="D46" s="17">
        <v>200</v>
      </c>
      <c r="E46" s="12" t="s">
        <v>48</v>
      </c>
    </row>
    <row r="47" spans="1:5" x14ac:dyDescent="0.25">
      <c r="A47" s="101" t="s">
        <v>51</v>
      </c>
      <c r="B47" s="101"/>
      <c r="C47" s="101"/>
    </row>
    <row r="48" spans="1:5" x14ac:dyDescent="0.25">
      <c r="A48" s="16" t="s">
        <v>52</v>
      </c>
      <c r="B48" s="11" t="s">
        <v>53</v>
      </c>
      <c r="C48" s="11"/>
      <c r="D48" s="17">
        <v>18</v>
      </c>
      <c r="E48" s="12" t="s">
        <v>48</v>
      </c>
    </row>
    <row r="49" spans="1:6" x14ac:dyDescent="0.25">
      <c r="A49" s="16" t="s">
        <v>54</v>
      </c>
      <c r="B49" s="11" t="s">
        <v>55</v>
      </c>
      <c r="C49" s="11"/>
      <c r="D49" s="19">
        <v>1</v>
      </c>
    </row>
    <row r="50" spans="1:6" x14ac:dyDescent="0.25">
      <c r="B50" s="11"/>
      <c r="C50" s="11"/>
    </row>
    <row r="51" spans="1:6" ht="15.95" customHeight="1" x14ac:dyDescent="0.25">
      <c r="A51" s="100" t="s">
        <v>56</v>
      </c>
      <c r="B51" s="100"/>
      <c r="C51" s="100"/>
      <c r="D51" s="100"/>
      <c r="E51" s="100"/>
    </row>
    <row r="52" spans="1:6" x14ac:dyDescent="0.25">
      <c r="B52" s="11"/>
      <c r="C52" s="11"/>
    </row>
    <row r="53" spans="1:6" x14ac:dyDescent="0.25">
      <c r="B53" s="101" t="s">
        <v>57</v>
      </c>
      <c r="C53" s="101"/>
      <c r="D53" s="12" t="str">
        <f>IF(D56="Nein","Ja",IF(D56="Ja","Nein"))</f>
        <v>Ja</v>
      </c>
    </row>
    <row r="54" spans="1:6" x14ac:dyDescent="0.25">
      <c r="B54" s="101" t="s">
        <v>58</v>
      </c>
      <c r="C54" s="101"/>
      <c r="D54" s="23" t="s">
        <v>59</v>
      </c>
    </row>
    <row r="55" spans="1:6" x14ac:dyDescent="0.25">
      <c r="B55" s="101" t="s">
        <v>60</v>
      </c>
      <c r="C55" s="101"/>
      <c r="D55" s="24" t="s">
        <v>59</v>
      </c>
    </row>
    <row r="56" spans="1:6" x14ac:dyDescent="0.25">
      <c r="B56" s="105" t="s">
        <v>61</v>
      </c>
      <c r="C56" s="105"/>
      <c r="D56" s="24" t="s">
        <v>59</v>
      </c>
    </row>
    <row r="57" spans="1:6" x14ac:dyDescent="0.25">
      <c r="B57" s="11"/>
      <c r="C57" s="11"/>
    </row>
    <row r="58" spans="1:6" x14ac:dyDescent="0.25">
      <c r="A58" s="106" t="s">
        <v>62</v>
      </c>
      <c r="B58" s="106"/>
      <c r="C58" s="18"/>
    </row>
    <row r="59" spans="1:6" ht="39.75" customHeight="1" x14ac:dyDescent="0.25">
      <c r="A59" s="101" t="s">
        <v>63</v>
      </c>
      <c r="B59" s="101"/>
      <c r="C59" s="101"/>
      <c r="D59" s="101"/>
      <c r="E59" s="101"/>
    </row>
    <row r="60" spans="1:6" x14ac:dyDescent="0.25">
      <c r="B60" s="11"/>
      <c r="C60" s="11"/>
    </row>
    <row r="61" spans="1:6" x14ac:dyDescent="0.25">
      <c r="A61" s="100" t="s">
        <v>64</v>
      </c>
      <c r="B61" s="100"/>
      <c r="C61" s="11"/>
    </row>
    <row r="62" spans="1:6" x14ac:dyDescent="0.25">
      <c r="B62" s="101" t="s">
        <v>65</v>
      </c>
      <c r="C62" s="101"/>
      <c r="D62" s="23" t="s">
        <v>59</v>
      </c>
    </row>
    <row r="63" spans="1:6" x14ac:dyDescent="0.25">
      <c r="B63" s="101" t="s">
        <v>66</v>
      </c>
      <c r="C63" s="101"/>
      <c r="D63" s="24" t="s">
        <v>67</v>
      </c>
      <c r="F63" s="11"/>
    </row>
    <row r="64" spans="1:6" x14ac:dyDescent="0.25">
      <c r="B64" s="101" t="s">
        <v>68</v>
      </c>
      <c r="C64" s="101"/>
      <c r="D64" s="24" t="s">
        <v>67</v>
      </c>
    </row>
    <row r="65" spans="1:5" x14ac:dyDescent="0.25">
      <c r="B65" s="11"/>
      <c r="C65" s="11"/>
    </row>
    <row r="66" spans="1:5" ht="65.45" customHeight="1" x14ac:dyDescent="0.25">
      <c r="A66" s="101" t="s">
        <v>69</v>
      </c>
      <c r="B66" s="101"/>
      <c r="C66" s="101"/>
      <c r="D66" s="101"/>
      <c r="E66" s="101"/>
    </row>
    <row r="67" spans="1:5" x14ac:dyDescent="0.25">
      <c r="B67" s="11"/>
      <c r="C67" s="11"/>
    </row>
    <row r="68" spans="1:5" ht="15.95" customHeight="1" x14ac:dyDescent="0.25">
      <c r="A68" s="98" t="s">
        <v>70</v>
      </c>
      <c r="B68" s="98"/>
      <c r="C68" s="25" t="s">
        <v>71</v>
      </c>
      <c r="D68" s="26">
        <v>0.47916666666666669</v>
      </c>
      <c r="E68" s="12" t="s">
        <v>72</v>
      </c>
    </row>
    <row r="69" spans="1:5" x14ac:dyDescent="0.25">
      <c r="B69" s="11"/>
      <c r="C69" s="25" t="s">
        <v>73</v>
      </c>
      <c r="D69" s="27">
        <v>0.59375</v>
      </c>
      <c r="E69" s="12" t="s">
        <v>72</v>
      </c>
    </row>
    <row r="70" spans="1:5" x14ac:dyDescent="0.25">
      <c r="B70" s="11"/>
      <c r="C70" s="25"/>
      <c r="D70" s="28"/>
    </row>
    <row r="71" spans="1:5" x14ac:dyDescent="0.25">
      <c r="A71" s="101" t="s">
        <v>74</v>
      </c>
      <c r="B71" s="101"/>
      <c r="C71" s="11"/>
      <c r="D71" s="23" t="s">
        <v>67</v>
      </c>
    </row>
    <row r="72" spans="1:5" x14ac:dyDescent="0.25">
      <c r="C72" s="29"/>
    </row>
    <row r="73" spans="1:5" x14ac:dyDescent="0.25">
      <c r="A73" s="101" t="s">
        <v>75</v>
      </c>
      <c r="B73" s="101"/>
      <c r="C73" s="101"/>
    </row>
    <row r="74" spans="1:5" x14ac:dyDescent="0.25">
      <c r="B74" s="11"/>
      <c r="C74" s="11"/>
    </row>
    <row r="75" spans="1:5" ht="33.6" customHeight="1" x14ac:dyDescent="0.25">
      <c r="A75" s="99" t="s">
        <v>76</v>
      </c>
      <c r="B75" s="99"/>
      <c r="C75" s="99"/>
      <c r="D75" s="99"/>
      <c r="E75" s="99"/>
    </row>
    <row r="76" spans="1:5" x14ac:dyDescent="0.25">
      <c r="B76" s="11"/>
      <c r="C76" s="11"/>
    </row>
    <row r="77" spans="1:5" x14ac:dyDescent="0.25">
      <c r="A77" s="100" t="s">
        <v>77</v>
      </c>
      <c r="B77" s="100"/>
      <c r="C77" s="29"/>
      <c r="D77" s="15"/>
    </row>
    <row r="78" spans="1:5" x14ac:dyDescent="0.25">
      <c r="B78" s="12" t="s">
        <v>78</v>
      </c>
      <c r="C78" s="17" t="s">
        <v>79</v>
      </c>
    </row>
    <row r="79" spans="1:5" x14ac:dyDescent="0.25">
      <c r="B79" s="11" t="s">
        <v>80</v>
      </c>
      <c r="C79" s="20" t="s">
        <v>81</v>
      </c>
    </row>
    <row r="80" spans="1:5" x14ac:dyDescent="0.25">
      <c r="B80" s="11"/>
      <c r="C80" s="11"/>
    </row>
    <row r="81" spans="1:5" ht="15.95" customHeight="1" x14ac:dyDescent="0.25">
      <c r="A81" s="101" t="s">
        <v>82</v>
      </c>
      <c r="B81" s="101"/>
      <c r="C81" s="101"/>
    </row>
    <row r="82" spans="1:5" x14ac:dyDescent="0.25">
      <c r="A82" s="102" t="s">
        <v>83</v>
      </c>
      <c r="B82" s="102"/>
      <c r="C82" s="102"/>
      <c r="D82" s="102"/>
      <c r="E82" s="102"/>
    </row>
    <row r="83" spans="1:5" x14ac:dyDescent="0.25">
      <c r="B83" s="11"/>
      <c r="C83" s="11"/>
    </row>
    <row r="84" spans="1:5" ht="15.95" customHeight="1" x14ac:dyDescent="0.25">
      <c r="A84" s="100" t="s">
        <v>84</v>
      </c>
      <c r="B84" s="100"/>
      <c r="C84" s="100"/>
    </row>
    <row r="85" spans="1:5" ht="90.75" customHeight="1" x14ac:dyDescent="0.25">
      <c r="A85" s="103" t="s">
        <v>85</v>
      </c>
      <c r="B85" s="104"/>
      <c r="C85" s="104"/>
      <c r="D85" s="104"/>
      <c r="E85" s="104"/>
    </row>
    <row r="86" spans="1:5" ht="15.95" customHeight="1" x14ac:dyDescent="0.25">
      <c r="A86" s="98" t="s">
        <v>86</v>
      </c>
      <c r="B86" s="98"/>
      <c r="C86" s="98"/>
      <c r="D86" s="30">
        <v>0</v>
      </c>
    </row>
    <row r="87" spans="1:5" x14ac:dyDescent="0.25">
      <c r="A87" s="98" t="s">
        <v>87</v>
      </c>
      <c r="B87" s="98"/>
      <c r="C87" s="98"/>
      <c r="D87" s="23" t="s">
        <v>59</v>
      </c>
    </row>
    <row r="88" spans="1:5" x14ac:dyDescent="0.25">
      <c r="A88" s="98" t="s">
        <v>88</v>
      </c>
      <c r="B88" s="98"/>
      <c r="C88" s="98"/>
      <c r="D88" s="31">
        <v>0</v>
      </c>
    </row>
  </sheetData>
  <mergeCells count="51">
    <mergeCell ref="B11:C11"/>
    <mergeCell ref="A1:B1"/>
    <mergeCell ref="A3:B3"/>
    <mergeCell ref="A5:B5"/>
    <mergeCell ref="A7:B7"/>
    <mergeCell ref="A9:E9"/>
    <mergeCell ref="B35:C35"/>
    <mergeCell ref="B13:C13"/>
    <mergeCell ref="B15:C15"/>
    <mergeCell ref="B18:C18"/>
    <mergeCell ref="B20:C20"/>
    <mergeCell ref="A23:C23"/>
    <mergeCell ref="B25:C25"/>
    <mergeCell ref="B26:C26"/>
    <mergeCell ref="B28:C28"/>
    <mergeCell ref="B31:C31"/>
    <mergeCell ref="B33:C33"/>
    <mergeCell ref="B34:C34"/>
    <mergeCell ref="B54:C54"/>
    <mergeCell ref="B36:C36"/>
    <mergeCell ref="B37:C37"/>
    <mergeCell ref="B39:C39"/>
    <mergeCell ref="A41:B41"/>
    <mergeCell ref="A43:C43"/>
    <mergeCell ref="A44:C44"/>
    <mergeCell ref="A45:C45"/>
    <mergeCell ref="A46:C46"/>
    <mergeCell ref="A47:C47"/>
    <mergeCell ref="A51:E51"/>
    <mergeCell ref="B53:C53"/>
    <mergeCell ref="A73:C73"/>
    <mergeCell ref="B55:C55"/>
    <mergeCell ref="B56:C56"/>
    <mergeCell ref="A58:B58"/>
    <mergeCell ref="A59:E59"/>
    <mergeCell ref="A61:B61"/>
    <mergeCell ref="B62:C62"/>
    <mergeCell ref="B63:C63"/>
    <mergeCell ref="B64:C64"/>
    <mergeCell ref="A66:E66"/>
    <mergeCell ref="A68:B68"/>
    <mergeCell ref="A71:B71"/>
    <mergeCell ref="A86:C86"/>
    <mergeCell ref="A87:C87"/>
    <mergeCell ref="A88:C88"/>
    <mergeCell ref="A75:E75"/>
    <mergeCell ref="A77:B77"/>
    <mergeCell ref="A81:C81"/>
    <mergeCell ref="A82:E82"/>
    <mergeCell ref="A84:C84"/>
    <mergeCell ref="A85:E85"/>
  </mergeCells>
  <dataValidations count="1">
    <dataValidation type="list" allowBlank="1" showInputMessage="1" showErrorMessage="1" errorTitle="Ungültige Daten" error="Bitte von der angeführten Dropdown-Liste auswählen" promptTitle="von Liste auswählen" prompt="Bitte entweder Ja oder Nein auswählen" sqref="D87 D71 D62:D64 D54:D56" xr:uid="{102A469E-C1A6-4FB0-A514-0C732625252C}">
      <formula1>"Ja, Nein"</formula1>
    </dataValidation>
  </dataValidations>
  <pageMargins left="0.7" right="0.7" top="0.78740157499999996" bottom="0.78740157499999996" header="0.3" footer="0.3"/>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9958-C2E1-47BC-BEAE-12B6BA4D5099}">
  <sheetPr>
    <tabColor rgb="FFFFC000"/>
  </sheetPr>
  <dimension ref="A1:B66"/>
  <sheetViews>
    <sheetView zoomScaleNormal="100" workbookViewId="0">
      <selection activeCell="M30" sqref="M30"/>
    </sheetView>
  </sheetViews>
  <sheetFormatPr baseColWidth="10" defaultColWidth="10.85546875" defaultRowHeight="17.25" x14ac:dyDescent="0.35"/>
  <cols>
    <col min="1" max="1" width="76.5703125" style="2" customWidth="1"/>
    <col min="2" max="16384" width="10.85546875" style="2"/>
  </cols>
  <sheetData>
    <row r="1" spans="1:2" ht="21" x14ac:dyDescent="0.35">
      <c r="A1" s="32" t="s">
        <v>89</v>
      </c>
    </row>
    <row r="2" spans="1:2" ht="18" thickBot="1" x14ac:dyDescent="0.4">
      <c r="A2" s="33"/>
    </row>
    <row r="3" spans="1:2" ht="52.5" thickBot="1" x14ac:dyDescent="0.4">
      <c r="A3" s="34" t="s">
        <v>90</v>
      </c>
      <c r="B3" s="35" t="s">
        <v>91</v>
      </c>
    </row>
    <row r="4" spans="1:2" ht="18" thickBot="1" x14ac:dyDescent="0.4">
      <c r="A4" s="36" t="s">
        <v>92</v>
      </c>
      <c r="B4" s="37">
        <v>2</v>
      </c>
    </row>
    <row r="5" spans="1:2" ht="18" thickBot="1" x14ac:dyDescent="0.4">
      <c r="A5" s="36" t="s">
        <v>93</v>
      </c>
      <c r="B5" s="37">
        <v>2</v>
      </c>
    </row>
    <row r="6" spans="1:2" ht="18" thickBot="1" x14ac:dyDescent="0.4">
      <c r="A6" s="36" t="s">
        <v>94</v>
      </c>
      <c r="B6" s="37">
        <v>11</v>
      </c>
    </row>
    <row r="7" spans="1:2" ht="18" thickBot="1" x14ac:dyDescent="0.4">
      <c r="A7" s="36" t="s">
        <v>95</v>
      </c>
      <c r="B7" s="37">
        <v>1</v>
      </c>
    </row>
    <row r="8" spans="1:2" ht="18" thickBot="1" x14ac:dyDescent="0.4">
      <c r="A8" s="36" t="s">
        <v>96</v>
      </c>
      <c r="B8" s="37">
        <v>0</v>
      </c>
    </row>
    <row r="9" spans="1:2" ht="18" thickBot="1" x14ac:dyDescent="0.4">
      <c r="A9" s="36" t="s">
        <v>97</v>
      </c>
      <c r="B9" s="37">
        <v>0</v>
      </c>
    </row>
    <row r="10" spans="1:2" ht="18" thickBot="1" x14ac:dyDescent="0.4">
      <c r="A10" s="36" t="s">
        <v>98</v>
      </c>
      <c r="B10" s="37">
        <v>1</v>
      </c>
    </row>
    <row r="11" spans="1:2" ht="18" thickBot="1" x14ac:dyDescent="0.4">
      <c r="A11" s="36" t="s">
        <v>99</v>
      </c>
      <c r="B11" s="37">
        <v>0</v>
      </c>
    </row>
    <row r="12" spans="1:2" ht="18" thickBot="1" x14ac:dyDescent="0.4">
      <c r="A12" s="36" t="s">
        <v>100</v>
      </c>
      <c r="B12" s="37">
        <v>0</v>
      </c>
    </row>
    <row r="13" spans="1:2" ht="18" thickBot="1" x14ac:dyDescent="0.4">
      <c r="A13" s="33"/>
    </row>
    <row r="14" spans="1:2" ht="52.5" thickBot="1" x14ac:dyDescent="0.4">
      <c r="A14" s="34" t="s">
        <v>101</v>
      </c>
      <c r="B14" s="35" t="s">
        <v>91</v>
      </c>
    </row>
    <row r="15" spans="1:2" ht="18" thickBot="1" x14ac:dyDescent="0.4">
      <c r="A15" s="36" t="s">
        <v>102</v>
      </c>
      <c r="B15" s="37">
        <v>1</v>
      </c>
    </row>
    <row r="16" spans="1:2" x14ac:dyDescent="0.35">
      <c r="A16" s="38" t="s">
        <v>103</v>
      </c>
      <c r="B16" s="108">
        <v>1</v>
      </c>
    </row>
    <row r="17" spans="1:2" ht="35.25" thickBot="1" x14ac:dyDescent="0.4">
      <c r="A17" s="36" t="s">
        <v>104</v>
      </c>
      <c r="B17" s="109"/>
    </row>
    <row r="18" spans="1:2" ht="34.5" x14ac:dyDescent="0.35">
      <c r="A18" s="38" t="s">
        <v>105</v>
      </c>
      <c r="B18" s="108">
        <v>1</v>
      </c>
    </row>
    <row r="19" spans="1:2" ht="18" thickBot="1" x14ac:dyDescent="0.4">
      <c r="A19" s="36" t="s">
        <v>106</v>
      </c>
      <c r="B19" s="109"/>
    </row>
    <row r="20" spans="1:2" ht="18" thickBot="1" x14ac:dyDescent="0.4">
      <c r="A20" s="36" t="s">
        <v>107</v>
      </c>
      <c r="B20" s="37">
        <v>0</v>
      </c>
    </row>
    <row r="21" spans="1:2" ht="18" thickBot="1" x14ac:dyDescent="0.4">
      <c r="A21" s="36" t="s">
        <v>108</v>
      </c>
      <c r="B21" s="37">
        <v>2</v>
      </c>
    </row>
    <row r="22" spans="1:2" ht="18" thickBot="1" x14ac:dyDescent="0.4">
      <c r="A22" s="36" t="s">
        <v>109</v>
      </c>
      <c r="B22" s="37">
        <v>1</v>
      </c>
    </row>
    <row r="23" spans="1:2" ht="34.5" x14ac:dyDescent="0.35">
      <c r="A23" s="38" t="s">
        <v>110</v>
      </c>
      <c r="B23" s="39">
        <v>1</v>
      </c>
    </row>
    <row r="24" spans="1:2" ht="18" thickBot="1" x14ac:dyDescent="0.4">
      <c r="A24" s="36"/>
      <c r="B24" s="37"/>
    </row>
    <row r="25" spans="1:2" ht="18" thickBot="1" x14ac:dyDescent="0.4">
      <c r="A25" s="36" t="s">
        <v>111</v>
      </c>
      <c r="B25" s="37">
        <v>1</v>
      </c>
    </row>
    <row r="26" spans="1:2" ht="18" thickBot="1" x14ac:dyDescent="0.4">
      <c r="A26" s="36" t="s">
        <v>112</v>
      </c>
      <c r="B26" s="37">
        <v>0</v>
      </c>
    </row>
    <row r="27" spans="1:2" ht="18" thickBot="1" x14ac:dyDescent="0.4">
      <c r="A27" s="36" t="s">
        <v>113</v>
      </c>
      <c r="B27" s="37">
        <v>1</v>
      </c>
    </row>
    <row r="28" spans="1:2" ht="18" thickBot="1" x14ac:dyDescent="0.4">
      <c r="A28" s="36" t="s">
        <v>114</v>
      </c>
      <c r="B28" s="37">
        <v>1</v>
      </c>
    </row>
    <row r="29" spans="1:2" ht="18" thickBot="1" x14ac:dyDescent="0.4">
      <c r="A29" s="36" t="s">
        <v>115</v>
      </c>
      <c r="B29" s="37">
        <v>0</v>
      </c>
    </row>
    <row r="30" spans="1:2" ht="18" thickBot="1" x14ac:dyDescent="0.4">
      <c r="A30" s="36" t="s">
        <v>116</v>
      </c>
      <c r="B30" s="37">
        <v>1</v>
      </c>
    </row>
    <row r="31" spans="1:2" ht="18" thickBot="1" x14ac:dyDescent="0.4">
      <c r="A31" s="36" t="s">
        <v>117</v>
      </c>
      <c r="B31" s="37">
        <v>0</v>
      </c>
    </row>
    <row r="32" spans="1:2" ht="18" thickBot="1" x14ac:dyDescent="0.4">
      <c r="A32" s="36" t="s">
        <v>118</v>
      </c>
      <c r="B32" s="37">
        <v>0</v>
      </c>
    </row>
    <row r="33" spans="1:2" ht="18" thickBot="1" x14ac:dyDescent="0.4">
      <c r="A33" s="36" t="s">
        <v>119</v>
      </c>
      <c r="B33" s="37">
        <v>2</v>
      </c>
    </row>
    <row r="34" spans="1:2" ht="18" thickBot="1" x14ac:dyDescent="0.4">
      <c r="A34" s="40" t="s">
        <v>120</v>
      </c>
      <c r="B34" s="37" t="s">
        <v>121</v>
      </c>
    </row>
    <row r="35" spans="1:2" ht="18" thickBot="1" x14ac:dyDescent="0.4">
      <c r="A35" s="36" t="s">
        <v>122</v>
      </c>
      <c r="B35" s="37">
        <v>1</v>
      </c>
    </row>
    <row r="36" spans="1:2" ht="18" thickBot="1" x14ac:dyDescent="0.4">
      <c r="A36" s="36" t="s">
        <v>123</v>
      </c>
      <c r="B36" s="37">
        <v>0</v>
      </c>
    </row>
    <row r="37" spans="1:2" ht="18" thickBot="1" x14ac:dyDescent="0.4">
      <c r="A37" s="36" t="s">
        <v>124</v>
      </c>
      <c r="B37" s="37">
        <v>1</v>
      </c>
    </row>
    <row r="38" spans="1:2" ht="18" thickBot="1" x14ac:dyDescent="0.4">
      <c r="A38" s="36" t="s">
        <v>125</v>
      </c>
      <c r="B38" s="37">
        <v>0</v>
      </c>
    </row>
    <row r="39" spans="1:2" ht="18" thickBot="1" x14ac:dyDescent="0.4">
      <c r="A39" s="36" t="s">
        <v>126</v>
      </c>
      <c r="B39" s="37" t="s">
        <v>121</v>
      </c>
    </row>
    <row r="40" spans="1:2" ht="18" thickBot="1" x14ac:dyDescent="0.4">
      <c r="A40" s="36" t="s">
        <v>127</v>
      </c>
      <c r="B40" s="37">
        <v>0</v>
      </c>
    </row>
    <row r="41" spans="1:2" ht="18" thickBot="1" x14ac:dyDescent="0.4">
      <c r="A41" s="36" t="s">
        <v>128</v>
      </c>
      <c r="B41" s="37">
        <v>0</v>
      </c>
    </row>
    <row r="42" spans="1:2" ht="18" thickBot="1" x14ac:dyDescent="0.4">
      <c r="A42" s="36" t="s">
        <v>129</v>
      </c>
      <c r="B42" s="37">
        <v>0</v>
      </c>
    </row>
    <row r="43" spans="1:2" ht="18" thickBot="1" x14ac:dyDescent="0.4">
      <c r="A43" s="33"/>
    </row>
    <row r="44" spans="1:2" ht="52.5" thickBot="1" x14ac:dyDescent="0.4">
      <c r="A44" s="34" t="s">
        <v>130</v>
      </c>
      <c r="B44" s="41" t="s">
        <v>91</v>
      </c>
    </row>
    <row r="45" spans="1:2" ht="18" thickBot="1" x14ac:dyDescent="0.4">
      <c r="A45" s="36" t="s">
        <v>131</v>
      </c>
      <c r="B45" s="42">
        <v>0</v>
      </c>
    </row>
    <row r="46" spans="1:2" ht="18" thickBot="1" x14ac:dyDescent="0.4">
      <c r="A46" s="36" t="s">
        <v>132</v>
      </c>
      <c r="B46" s="37">
        <v>0</v>
      </c>
    </row>
    <row r="47" spans="1:2" ht="35.25" thickBot="1" x14ac:dyDescent="0.4">
      <c r="A47" s="38" t="s">
        <v>110</v>
      </c>
      <c r="B47" s="39">
        <v>0</v>
      </c>
    </row>
    <row r="48" spans="1:2" ht="18" thickBot="1" x14ac:dyDescent="0.4">
      <c r="A48" s="40" t="s">
        <v>133</v>
      </c>
      <c r="B48" s="43">
        <v>0</v>
      </c>
    </row>
    <row r="49" spans="1:2" ht="18" thickBot="1" x14ac:dyDescent="0.4">
      <c r="A49" s="36" t="s">
        <v>134</v>
      </c>
      <c r="B49" s="37">
        <v>0</v>
      </c>
    </row>
    <row r="50" spans="1:2" ht="18" thickBot="1" x14ac:dyDescent="0.4">
      <c r="A50" s="33"/>
    </row>
    <row r="51" spans="1:2" ht="52.5" thickBot="1" x14ac:dyDescent="0.4">
      <c r="A51" s="34" t="s">
        <v>135</v>
      </c>
      <c r="B51" s="35" t="s">
        <v>91</v>
      </c>
    </row>
    <row r="52" spans="1:2" ht="18" thickBot="1" x14ac:dyDescent="0.4">
      <c r="A52" s="36" t="s">
        <v>136</v>
      </c>
      <c r="B52" s="37">
        <v>280</v>
      </c>
    </row>
    <row r="53" spans="1:2" ht="18" thickBot="1" x14ac:dyDescent="0.4">
      <c r="A53" s="36" t="s">
        <v>137</v>
      </c>
      <c r="B53" s="37">
        <v>430</v>
      </c>
    </row>
    <row r="54" spans="1:2" ht="18" thickBot="1" x14ac:dyDescent="0.4">
      <c r="A54" s="36" t="s">
        <v>138</v>
      </c>
      <c r="B54" s="37">
        <v>200</v>
      </c>
    </row>
    <row r="55" spans="1:2" ht="18" thickBot="1" x14ac:dyDescent="0.4">
      <c r="A55" s="36" t="s">
        <v>139</v>
      </c>
      <c r="B55" s="37">
        <v>2</v>
      </c>
    </row>
    <row r="56" spans="1:2" ht="18" thickBot="1" x14ac:dyDescent="0.4">
      <c r="A56" s="36" t="s">
        <v>140</v>
      </c>
      <c r="B56" s="37">
        <v>300</v>
      </c>
    </row>
    <row r="57" spans="1:2" ht="18" thickBot="1" x14ac:dyDescent="0.4">
      <c r="A57" s="36" t="s">
        <v>141</v>
      </c>
      <c r="B57" s="37">
        <v>200</v>
      </c>
    </row>
    <row r="58" spans="1:2" ht="18" thickBot="1" x14ac:dyDescent="0.4">
      <c r="A58" s="36" t="s">
        <v>142</v>
      </c>
      <c r="B58" s="37">
        <v>200</v>
      </c>
    </row>
    <row r="59" spans="1:2" ht="18" thickBot="1" x14ac:dyDescent="0.4">
      <c r="A59" s="36" t="s">
        <v>143</v>
      </c>
      <c r="B59" s="37">
        <v>300</v>
      </c>
    </row>
    <row r="60" spans="1:2" ht="18" thickBot="1" x14ac:dyDescent="0.4">
      <c r="A60" s="36" t="s">
        <v>144</v>
      </c>
      <c r="B60" s="37">
        <v>125</v>
      </c>
    </row>
    <row r="61" spans="1:2" ht="18" thickBot="1" x14ac:dyDescent="0.4">
      <c r="A61" s="36" t="s">
        <v>145</v>
      </c>
      <c r="B61" s="37">
        <v>0</v>
      </c>
    </row>
    <row r="62" spans="1:2" ht="18" thickBot="1" x14ac:dyDescent="0.4">
      <c r="A62" s="36" t="s">
        <v>146</v>
      </c>
      <c r="B62" s="37">
        <v>0</v>
      </c>
    </row>
    <row r="63" spans="1:2" ht="18" thickBot="1" x14ac:dyDescent="0.4">
      <c r="A63" s="36" t="s">
        <v>147</v>
      </c>
      <c r="B63" s="37">
        <v>10</v>
      </c>
    </row>
    <row r="64" spans="1:2" ht="18" thickBot="1" x14ac:dyDescent="0.4">
      <c r="A64" s="36" t="s">
        <v>148</v>
      </c>
      <c r="B64" s="37">
        <v>0</v>
      </c>
    </row>
    <row r="65" spans="1:2" x14ac:dyDescent="0.35">
      <c r="A65" s="33"/>
    </row>
    <row r="66" spans="1:2" ht="30.6" customHeight="1" x14ac:dyDescent="0.35">
      <c r="A66" s="110" t="s">
        <v>149</v>
      </c>
      <c r="B66" s="110"/>
    </row>
  </sheetData>
  <mergeCells count="3">
    <mergeCell ref="B16:B17"/>
    <mergeCell ref="B18:B19"/>
    <mergeCell ref="A66:B66"/>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0E4F-20D8-42F6-A8DD-59D2A184DB11}">
  <sheetPr>
    <tabColor rgb="FFFFC000"/>
    <pageSetUpPr fitToPage="1"/>
  </sheetPr>
  <dimension ref="A1:H26"/>
  <sheetViews>
    <sheetView zoomScale="70" zoomScaleNormal="70" zoomScaleSheetLayoutView="80" workbookViewId="0">
      <selection activeCell="M30" sqref="M30"/>
    </sheetView>
  </sheetViews>
  <sheetFormatPr baseColWidth="10" defaultColWidth="10.85546875" defaultRowHeight="17.25" x14ac:dyDescent="0.35"/>
  <cols>
    <col min="1" max="5" width="10.85546875" style="2"/>
    <col min="6" max="6" width="61.140625" style="2" customWidth="1"/>
    <col min="7" max="7" width="27.28515625" style="2" customWidth="1"/>
    <col min="8" max="8" width="15" style="2" customWidth="1"/>
    <col min="9" max="16384" width="10.85546875" style="2"/>
  </cols>
  <sheetData>
    <row r="1" spans="1:8" x14ac:dyDescent="0.35">
      <c r="A1" s="44" t="s">
        <v>150</v>
      </c>
    </row>
    <row r="3" spans="1:8" x14ac:dyDescent="0.35">
      <c r="A3" s="2" t="s">
        <v>151</v>
      </c>
    </row>
    <row r="5" spans="1:8" s="44" customFormat="1" ht="51.75" x14ac:dyDescent="0.35">
      <c r="A5" s="45" t="s">
        <v>152</v>
      </c>
      <c r="B5" s="123" t="s">
        <v>153</v>
      </c>
      <c r="C5" s="123"/>
      <c r="D5" s="123"/>
      <c r="E5" s="123"/>
      <c r="F5" s="123"/>
      <c r="G5" s="123"/>
      <c r="H5" s="46" t="s">
        <v>154</v>
      </c>
    </row>
    <row r="6" spans="1:8" x14ac:dyDescent="0.35">
      <c r="A6" s="124" t="s">
        <v>155</v>
      </c>
      <c r="B6" s="125" t="s">
        <v>156</v>
      </c>
      <c r="C6" s="126"/>
      <c r="D6" s="126"/>
      <c r="E6" s="126"/>
      <c r="F6" s="126"/>
      <c r="G6" s="127"/>
      <c r="H6" s="117">
        <v>260</v>
      </c>
    </row>
    <row r="7" spans="1:8" x14ac:dyDescent="0.35">
      <c r="A7" s="124"/>
      <c r="B7" s="119" t="s">
        <v>157</v>
      </c>
      <c r="C7" s="120"/>
      <c r="D7" s="120"/>
      <c r="E7" s="120"/>
      <c r="F7" s="120"/>
      <c r="G7" s="121"/>
      <c r="H7" s="118"/>
    </row>
    <row r="8" spans="1:8" x14ac:dyDescent="0.35">
      <c r="A8" s="112" t="s">
        <v>158</v>
      </c>
      <c r="B8" s="128" t="s">
        <v>159</v>
      </c>
      <c r="C8" s="129"/>
      <c r="D8" s="129"/>
      <c r="E8" s="129"/>
      <c r="F8" s="129"/>
      <c r="G8" s="130"/>
      <c r="H8" s="117">
        <v>190</v>
      </c>
    </row>
    <row r="9" spans="1:8" x14ac:dyDescent="0.35">
      <c r="A9" s="113"/>
      <c r="B9" s="119" t="s">
        <v>157</v>
      </c>
      <c r="C9" s="120"/>
      <c r="D9" s="120"/>
      <c r="E9" s="120"/>
      <c r="F9" s="120"/>
      <c r="G9" s="121"/>
      <c r="H9" s="118"/>
    </row>
    <row r="10" spans="1:8" x14ac:dyDescent="0.35">
      <c r="A10" s="112" t="s">
        <v>31</v>
      </c>
      <c r="B10" s="114" t="s">
        <v>160</v>
      </c>
      <c r="C10" s="115"/>
      <c r="D10" s="115"/>
      <c r="E10" s="115"/>
      <c r="F10" s="115"/>
      <c r="G10" s="116"/>
      <c r="H10" s="117">
        <v>60</v>
      </c>
    </row>
    <row r="11" spans="1:8" x14ac:dyDescent="0.35">
      <c r="A11" s="113"/>
      <c r="B11" s="119" t="s">
        <v>157</v>
      </c>
      <c r="C11" s="120"/>
      <c r="D11" s="120"/>
      <c r="E11" s="120"/>
      <c r="F11" s="120"/>
      <c r="G11" s="121"/>
      <c r="H11" s="118"/>
    </row>
    <row r="12" spans="1:8" x14ac:dyDescent="0.35">
      <c r="A12" s="112" t="s">
        <v>161</v>
      </c>
      <c r="B12" s="114" t="s">
        <v>162</v>
      </c>
      <c r="C12" s="115"/>
      <c r="D12" s="115"/>
      <c r="E12" s="115"/>
      <c r="F12" s="115"/>
      <c r="G12" s="116"/>
      <c r="H12" s="117">
        <v>130</v>
      </c>
    </row>
    <row r="13" spans="1:8" x14ac:dyDescent="0.35">
      <c r="A13" s="113"/>
      <c r="B13" s="119" t="s">
        <v>157</v>
      </c>
      <c r="C13" s="120"/>
      <c r="D13" s="120"/>
      <c r="E13" s="120"/>
      <c r="F13" s="120"/>
      <c r="G13" s="121"/>
      <c r="H13" s="118"/>
    </row>
    <row r="14" spans="1:8" x14ac:dyDescent="0.35">
      <c r="A14" s="112" t="s">
        <v>163</v>
      </c>
      <c r="B14" s="114" t="s">
        <v>164</v>
      </c>
      <c r="C14" s="115"/>
      <c r="D14" s="115"/>
      <c r="E14" s="115"/>
      <c r="F14" s="115"/>
      <c r="G14" s="116"/>
      <c r="H14" s="117">
        <v>150</v>
      </c>
    </row>
    <row r="15" spans="1:8" x14ac:dyDescent="0.35">
      <c r="A15" s="113"/>
      <c r="B15" s="119" t="s">
        <v>157</v>
      </c>
      <c r="C15" s="120"/>
      <c r="D15" s="120"/>
      <c r="E15" s="120"/>
      <c r="F15" s="120"/>
      <c r="G15" s="121"/>
      <c r="H15" s="118"/>
    </row>
    <row r="16" spans="1:8" x14ac:dyDescent="0.35">
      <c r="A16" s="112" t="s">
        <v>165</v>
      </c>
      <c r="B16" s="114" t="s">
        <v>166</v>
      </c>
      <c r="C16" s="115"/>
      <c r="D16" s="115"/>
      <c r="E16" s="115"/>
      <c r="F16" s="115"/>
      <c r="G16" s="116"/>
      <c r="H16" s="117">
        <v>135</v>
      </c>
    </row>
    <row r="17" spans="1:8" x14ac:dyDescent="0.35">
      <c r="A17" s="113"/>
      <c r="B17" s="119" t="s">
        <v>157</v>
      </c>
      <c r="C17" s="120"/>
      <c r="D17" s="120"/>
      <c r="E17" s="120"/>
      <c r="F17" s="120"/>
      <c r="G17" s="121"/>
      <c r="H17" s="118"/>
    </row>
    <row r="18" spans="1:8" x14ac:dyDescent="0.35">
      <c r="A18" s="112" t="s">
        <v>167</v>
      </c>
      <c r="B18" s="114" t="s">
        <v>168</v>
      </c>
      <c r="C18" s="115"/>
      <c r="D18" s="115"/>
      <c r="E18" s="115"/>
      <c r="F18" s="115"/>
      <c r="G18" s="116"/>
      <c r="H18" s="117">
        <v>100</v>
      </c>
    </row>
    <row r="19" spans="1:8" x14ac:dyDescent="0.35">
      <c r="A19" s="122"/>
      <c r="B19" s="119" t="s">
        <v>157</v>
      </c>
      <c r="C19" s="120"/>
      <c r="D19" s="120"/>
      <c r="E19" s="120"/>
      <c r="F19" s="120"/>
      <c r="G19" s="121"/>
      <c r="H19" s="118"/>
    </row>
    <row r="20" spans="1:8" x14ac:dyDescent="0.35">
      <c r="A20" s="112" t="s">
        <v>169</v>
      </c>
      <c r="B20" s="114" t="s">
        <v>170</v>
      </c>
      <c r="C20" s="115"/>
      <c r="D20" s="115"/>
      <c r="E20" s="115"/>
      <c r="F20" s="115"/>
      <c r="G20" s="116"/>
      <c r="H20" s="117">
        <v>425</v>
      </c>
    </row>
    <row r="21" spans="1:8" x14ac:dyDescent="0.35">
      <c r="A21" s="113"/>
      <c r="B21" s="119" t="s">
        <v>157</v>
      </c>
      <c r="C21" s="120"/>
      <c r="D21" s="120"/>
      <c r="E21" s="120"/>
      <c r="F21" s="120"/>
      <c r="G21" s="121"/>
      <c r="H21" s="118"/>
    </row>
    <row r="22" spans="1:8" x14ac:dyDescent="0.35">
      <c r="A22" s="112" t="s">
        <v>171</v>
      </c>
      <c r="B22" s="114" t="s">
        <v>172</v>
      </c>
      <c r="C22" s="115"/>
      <c r="D22" s="115"/>
      <c r="E22" s="115"/>
      <c r="F22" s="115"/>
      <c r="G22" s="116"/>
      <c r="H22" s="117">
        <v>275</v>
      </c>
    </row>
    <row r="23" spans="1:8" x14ac:dyDescent="0.35">
      <c r="A23" s="113"/>
      <c r="B23" s="119" t="s">
        <v>157</v>
      </c>
      <c r="C23" s="120"/>
      <c r="D23" s="120"/>
      <c r="E23" s="120"/>
      <c r="F23" s="120"/>
      <c r="G23" s="121"/>
      <c r="H23" s="118"/>
    </row>
    <row r="24" spans="1:8" x14ac:dyDescent="0.35">
      <c r="A24" s="112" t="s">
        <v>173</v>
      </c>
      <c r="B24" s="114" t="s">
        <v>174</v>
      </c>
      <c r="C24" s="115"/>
      <c r="D24" s="115"/>
      <c r="E24" s="115"/>
      <c r="F24" s="115"/>
      <c r="G24" s="116"/>
      <c r="H24" s="117">
        <v>1275</v>
      </c>
    </row>
    <row r="25" spans="1:8" x14ac:dyDescent="0.35">
      <c r="A25" s="122"/>
      <c r="B25" s="119" t="s">
        <v>157</v>
      </c>
      <c r="C25" s="120"/>
      <c r="D25" s="120"/>
      <c r="E25" s="120"/>
      <c r="F25" s="120"/>
      <c r="G25" s="121"/>
      <c r="H25" s="118"/>
    </row>
    <row r="26" spans="1:8" s="44" customFormat="1" x14ac:dyDescent="0.35">
      <c r="A26" s="111" t="s">
        <v>175</v>
      </c>
      <c r="B26" s="111"/>
      <c r="C26" s="111"/>
      <c r="D26" s="111"/>
      <c r="E26" s="111"/>
      <c r="F26" s="111"/>
      <c r="G26" s="111"/>
      <c r="H26" s="47">
        <f>SUM(H6:H25)</f>
        <v>3000</v>
      </c>
    </row>
  </sheetData>
  <mergeCells count="42">
    <mergeCell ref="A8:A9"/>
    <mergeCell ref="B8:G8"/>
    <mergeCell ref="H8:H9"/>
    <mergeCell ref="B9:G9"/>
    <mergeCell ref="B5:G5"/>
    <mergeCell ref="A6:A7"/>
    <mergeCell ref="B6:G6"/>
    <mergeCell ref="H6:H7"/>
    <mergeCell ref="B7:G7"/>
    <mergeCell ref="A10:A11"/>
    <mergeCell ref="B10:G10"/>
    <mergeCell ref="H10:H11"/>
    <mergeCell ref="B11:G11"/>
    <mergeCell ref="A12:A13"/>
    <mergeCell ref="B12:G12"/>
    <mergeCell ref="H12:H13"/>
    <mergeCell ref="B13:G13"/>
    <mergeCell ref="A14:A15"/>
    <mergeCell ref="B14:G14"/>
    <mergeCell ref="H14:H15"/>
    <mergeCell ref="B15:G15"/>
    <mergeCell ref="A16:A17"/>
    <mergeCell ref="B16:G16"/>
    <mergeCell ref="H16:H17"/>
    <mergeCell ref="B17:G17"/>
    <mergeCell ref="A18:A19"/>
    <mergeCell ref="B18:G18"/>
    <mergeCell ref="H18:H19"/>
    <mergeCell ref="B19:G19"/>
    <mergeCell ref="A20:A21"/>
    <mergeCell ref="B20:G20"/>
    <mergeCell ref="H20:H21"/>
    <mergeCell ref="B21:G21"/>
    <mergeCell ref="A26:G26"/>
    <mergeCell ref="A22:A23"/>
    <mergeCell ref="B22:G22"/>
    <mergeCell ref="H22:H23"/>
    <mergeCell ref="B23:G23"/>
    <mergeCell ref="A24:A25"/>
    <mergeCell ref="B24:G24"/>
    <mergeCell ref="H24:H25"/>
    <mergeCell ref="B25:G25"/>
  </mergeCells>
  <pageMargins left="0.7" right="0.7" top="0.78740157499999996" bottom="0.78740157499999996" header="0.3" footer="0.3"/>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F7229-12E3-4893-B183-A374F702BBD0}">
  <sheetPr>
    <tabColor rgb="FFFFFF00"/>
    <pageSetUpPr fitToPage="1"/>
  </sheetPr>
  <dimension ref="A1:J50"/>
  <sheetViews>
    <sheetView zoomScale="90" zoomScaleNormal="90" zoomScaleSheetLayoutView="80" zoomScalePageLayoutView="80" workbookViewId="0"/>
  </sheetViews>
  <sheetFormatPr baseColWidth="10" defaultColWidth="10.85546875" defaultRowHeight="17.25" x14ac:dyDescent="0.35"/>
  <cols>
    <col min="1" max="5" width="10.85546875" style="2"/>
    <col min="6" max="6" width="65.140625" style="2" customWidth="1"/>
    <col min="7" max="7" width="3.42578125" style="2" customWidth="1"/>
    <col min="8" max="8" width="11.42578125" style="2" customWidth="1"/>
    <col min="9" max="9" width="18.28515625" style="2" customWidth="1"/>
    <col min="10" max="10" width="17.140625" style="2" customWidth="1"/>
    <col min="11" max="16384" width="10.85546875" style="2"/>
  </cols>
  <sheetData>
    <row r="1" spans="1:10" x14ac:dyDescent="0.35">
      <c r="A1" s="44" t="s">
        <v>176</v>
      </c>
    </row>
    <row r="3" spans="1:10" x14ac:dyDescent="0.35">
      <c r="A3" s="2" t="s">
        <v>177</v>
      </c>
      <c r="G3" s="141"/>
      <c r="H3" s="141"/>
      <c r="I3" s="141"/>
      <c r="J3" s="141"/>
    </row>
    <row r="5" spans="1:10" x14ac:dyDescent="0.35">
      <c r="A5" s="2" t="s">
        <v>178</v>
      </c>
      <c r="G5" s="141"/>
      <c r="H5" s="141"/>
      <c r="I5" s="141"/>
      <c r="J5" s="141"/>
    </row>
    <row r="7" spans="1:10" x14ac:dyDescent="0.35">
      <c r="A7" s="2" t="s">
        <v>179</v>
      </c>
      <c r="G7" s="141"/>
      <c r="H7" s="141"/>
      <c r="I7" s="141"/>
      <c r="J7" s="141"/>
    </row>
    <row r="9" spans="1:10" x14ac:dyDescent="0.35">
      <c r="A9" s="48" t="s">
        <v>180</v>
      </c>
      <c r="G9" s="141"/>
      <c r="H9" s="141"/>
      <c r="I9" s="141"/>
      <c r="J9" s="141"/>
    </row>
    <row r="10" spans="1:10" x14ac:dyDescent="0.35">
      <c r="A10" s="48"/>
    </row>
    <row r="11" spans="1:10" x14ac:dyDescent="0.35">
      <c r="A11" s="2" t="s">
        <v>178</v>
      </c>
      <c r="G11" s="141"/>
      <c r="H11" s="141"/>
      <c r="I11" s="141"/>
      <c r="J11" s="141"/>
    </row>
    <row r="13" spans="1:10" x14ac:dyDescent="0.35">
      <c r="A13" s="2" t="s">
        <v>179</v>
      </c>
      <c r="G13" s="141"/>
      <c r="H13" s="141"/>
      <c r="I13" s="141"/>
      <c r="J13" s="141"/>
    </row>
    <row r="15" spans="1:10" x14ac:dyDescent="0.35">
      <c r="A15" s="48" t="s">
        <v>181</v>
      </c>
      <c r="G15" s="139"/>
      <c r="H15" s="139"/>
      <c r="I15" s="139"/>
      <c r="J15" s="139"/>
    </row>
    <row r="17" spans="1:10" s="50" customFormat="1" x14ac:dyDescent="0.35">
      <c r="A17" s="49" t="s">
        <v>182</v>
      </c>
      <c r="G17" s="140"/>
      <c r="H17" s="140"/>
      <c r="I17" s="140"/>
      <c r="J17" s="140"/>
    </row>
    <row r="19" spans="1:10" ht="33.75" customHeight="1" x14ac:dyDescent="0.35">
      <c r="A19" s="96" t="s">
        <v>183</v>
      </c>
      <c r="B19" s="96"/>
      <c r="C19" s="96"/>
      <c r="D19" s="96"/>
      <c r="E19" s="96"/>
      <c r="F19" s="96"/>
      <c r="G19" s="141"/>
      <c r="H19" s="141"/>
      <c r="I19" s="141"/>
      <c r="J19" s="141"/>
    </row>
    <row r="20" spans="1:10" x14ac:dyDescent="0.35">
      <c r="A20" s="48"/>
      <c r="G20" s="51"/>
      <c r="H20" s="51"/>
      <c r="I20" s="51"/>
      <c r="J20" s="51"/>
    </row>
    <row r="21" spans="1:10" x14ac:dyDescent="0.35">
      <c r="A21" s="52" t="s">
        <v>184</v>
      </c>
      <c r="G21" s="139"/>
      <c r="H21" s="139"/>
      <c r="I21" s="139"/>
      <c r="J21" s="139"/>
    </row>
    <row r="22" spans="1:10" x14ac:dyDescent="0.35">
      <c r="A22" s="48"/>
      <c r="G22" s="51"/>
      <c r="H22" s="51"/>
      <c r="I22" s="51"/>
      <c r="J22" s="51"/>
    </row>
    <row r="23" spans="1:10" ht="32.450000000000003" customHeight="1" x14ac:dyDescent="0.35">
      <c r="A23" s="97" t="s">
        <v>185</v>
      </c>
      <c r="B23" s="97"/>
      <c r="C23" s="97"/>
      <c r="D23" s="97"/>
      <c r="E23" s="97"/>
      <c r="F23" s="97"/>
      <c r="G23" s="141"/>
      <c r="H23" s="141"/>
      <c r="I23" s="141"/>
      <c r="J23" s="141"/>
    </row>
    <row r="24" spans="1:10" x14ac:dyDescent="0.35">
      <c r="A24" s="48"/>
    </row>
    <row r="25" spans="1:10" x14ac:dyDescent="0.35">
      <c r="A25" s="44" t="s">
        <v>150</v>
      </c>
    </row>
    <row r="27" spans="1:10" s="44" customFormat="1" ht="69" x14ac:dyDescent="0.35">
      <c r="A27" s="45" t="s">
        <v>152</v>
      </c>
      <c r="B27" s="123" t="s">
        <v>186</v>
      </c>
      <c r="C27" s="123"/>
      <c r="D27" s="123"/>
      <c r="E27" s="123"/>
      <c r="F27" s="123"/>
      <c r="G27" s="123"/>
      <c r="H27" s="46" t="s">
        <v>154</v>
      </c>
      <c r="I27" s="46" t="s">
        <v>187</v>
      </c>
      <c r="J27" s="46" t="s">
        <v>188</v>
      </c>
    </row>
    <row r="28" spans="1:10" x14ac:dyDescent="0.35">
      <c r="A28" s="124" t="s">
        <v>155</v>
      </c>
      <c r="B28" s="125" t="s">
        <v>189</v>
      </c>
      <c r="C28" s="126"/>
      <c r="D28" s="126"/>
      <c r="E28" s="126"/>
      <c r="F28" s="126"/>
      <c r="G28" s="127"/>
      <c r="H28" s="133">
        <f>SUM(Zuschlagskriterien!H6)</f>
        <v>260</v>
      </c>
      <c r="I28" s="136"/>
      <c r="J28" s="133" t="b">
        <f>IF(I28="2 x in 5 Verpflegungstagen",H28,IF(I28="1 x in 5 Verpflegungstagen",H28/2, IF(I28="Nein",0)))</f>
        <v>0</v>
      </c>
    </row>
    <row r="29" spans="1:10" x14ac:dyDescent="0.35">
      <c r="A29" s="112"/>
      <c r="B29" s="119" t="s">
        <v>157</v>
      </c>
      <c r="C29" s="137"/>
      <c r="D29" s="137"/>
      <c r="E29" s="137"/>
      <c r="F29" s="137"/>
      <c r="G29" s="138"/>
      <c r="H29" s="133"/>
      <c r="I29" s="136"/>
      <c r="J29" s="133"/>
    </row>
    <row r="30" spans="1:10" x14ac:dyDescent="0.35">
      <c r="A30" s="53" t="s">
        <v>158</v>
      </c>
      <c r="B30" s="129" t="s">
        <v>159</v>
      </c>
      <c r="C30" s="129"/>
      <c r="D30" s="129"/>
      <c r="E30" s="129"/>
      <c r="F30" s="129"/>
      <c r="G30" s="130"/>
      <c r="H30" s="133">
        <f>SUM(Zuschlagskriterien!H8)</f>
        <v>190</v>
      </c>
      <c r="I30" s="136"/>
      <c r="J30" s="133" t="b">
        <f>IF(I30="4 x in 20 Verpflegungstagen",H30,IF(I30="3 x in 20 Verpflegungstagen",H30/4*3,IF(I30="2 x in 20 Verpflegungstagen",H30/2,IF(I30="1 x in 20 Verpflegungstagen",H30/4,IF(I30="Nein",0)))))</f>
        <v>0</v>
      </c>
    </row>
    <row r="31" spans="1:10" ht="17.25" customHeight="1" x14ac:dyDescent="0.35">
      <c r="A31" s="54"/>
      <c r="B31" s="137" t="s">
        <v>157</v>
      </c>
      <c r="C31" s="137"/>
      <c r="D31" s="137"/>
      <c r="E31" s="137"/>
      <c r="F31" s="137"/>
      <c r="G31" s="138"/>
      <c r="H31" s="133"/>
      <c r="I31" s="136"/>
      <c r="J31" s="133"/>
    </row>
    <row r="32" spans="1:10" x14ac:dyDescent="0.35">
      <c r="A32" s="122" t="s">
        <v>31</v>
      </c>
      <c r="B32" s="114" t="s">
        <v>160</v>
      </c>
      <c r="C32" s="115"/>
      <c r="D32" s="115"/>
      <c r="E32" s="115"/>
      <c r="F32" s="115"/>
      <c r="G32" s="116"/>
      <c r="H32" s="133">
        <f>SUM(Zuschlagskriterien!H10)</f>
        <v>60</v>
      </c>
      <c r="I32" s="136"/>
      <c r="J32" s="133" t="b">
        <f>IF(I32="Ja",H32,IF(I32="Nein",0))</f>
        <v>0</v>
      </c>
    </row>
    <row r="33" spans="1:10" x14ac:dyDescent="0.35">
      <c r="A33" s="113"/>
      <c r="B33" s="119" t="s">
        <v>157</v>
      </c>
      <c r="C33" s="120"/>
      <c r="D33" s="120"/>
      <c r="E33" s="120"/>
      <c r="F33" s="120"/>
      <c r="G33" s="121"/>
      <c r="H33" s="133"/>
      <c r="I33" s="136"/>
      <c r="J33" s="133"/>
    </row>
    <row r="34" spans="1:10" ht="15.95" customHeight="1" x14ac:dyDescent="0.35">
      <c r="A34" s="112" t="s">
        <v>161</v>
      </c>
      <c r="B34" s="114" t="s">
        <v>162</v>
      </c>
      <c r="C34" s="115"/>
      <c r="D34" s="115"/>
      <c r="E34" s="115"/>
      <c r="F34" s="115"/>
      <c r="G34" s="116"/>
      <c r="H34" s="133">
        <f>SUM(Zuschlagskriterien!H12)</f>
        <v>130</v>
      </c>
      <c r="I34" s="136"/>
      <c r="J34" s="133" t="b">
        <f>IF(I34="Ja",H34,IF(I34="Nein",0))</f>
        <v>0</v>
      </c>
    </row>
    <row r="35" spans="1:10" x14ac:dyDescent="0.35">
      <c r="A35" s="113"/>
      <c r="B35" s="119" t="s">
        <v>157</v>
      </c>
      <c r="C35" s="120"/>
      <c r="D35" s="120"/>
      <c r="E35" s="120"/>
      <c r="F35" s="120"/>
      <c r="G35" s="121"/>
      <c r="H35" s="133"/>
      <c r="I35" s="136"/>
      <c r="J35" s="133"/>
    </row>
    <row r="36" spans="1:10" x14ac:dyDescent="0.35">
      <c r="A36" s="112" t="s">
        <v>163</v>
      </c>
      <c r="B36" s="114" t="s">
        <v>164</v>
      </c>
      <c r="C36" s="115"/>
      <c r="D36" s="115"/>
      <c r="E36" s="115"/>
      <c r="F36" s="115"/>
      <c r="G36" s="116"/>
      <c r="H36" s="133">
        <f>SUM(Zuschlagskriterien!H14)</f>
        <v>150</v>
      </c>
      <c r="I36" s="136"/>
      <c r="J36" s="133" t="b">
        <f>IF(I36="Ja",H36,IF(I36="Nein",0))</f>
        <v>0</v>
      </c>
    </row>
    <row r="37" spans="1:10" x14ac:dyDescent="0.35">
      <c r="A37" s="113"/>
      <c r="B37" s="119" t="s">
        <v>157</v>
      </c>
      <c r="C37" s="120"/>
      <c r="D37" s="120"/>
      <c r="E37" s="120"/>
      <c r="F37" s="120"/>
      <c r="G37" s="121"/>
      <c r="H37" s="133"/>
      <c r="I37" s="136"/>
      <c r="J37" s="133"/>
    </row>
    <row r="38" spans="1:10" x14ac:dyDescent="0.35">
      <c r="A38" s="112" t="s">
        <v>165</v>
      </c>
      <c r="B38" s="114" t="s">
        <v>166</v>
      </c>
      <c r="C38" s="115"/>
      <c r="D38" s="115"/>
      <c r="E38" s="115"/>
      <c r="F38" s="115"/>
      <c r="G38" s="116"/>
      <c r="H38" s="133">
        <f>SUM(Zuschlagskriterien!H16)</f>
        <v>135</v>
      </c>
      <c r="I38" s="136"/>
      <c r="J38" s="133" t="b">
        <f>IF(I38="Ja",H38,IF(I38="Nein",0))</f>
        <v>0</v>
      </c>
    </row>
    <row r="39" spans="1:10" x14ac:dyDescent="0.35">
      <c r="A39" s="113"/>
      <c r="B39" s="119" t="s">
        <v>157</v>
      </c>
      <c r="C39" s="137"/>
      <c r="D39" s="137"/>
      <c r="E39" s="137"/>
      <c r="F39" s="137"/>
      <c r="G39" s="138"/>
      <c r="H39" s="133"/>
      <c r="I39" s="136"/>
      <c r="J39" s="133"/>
    </row>
    <row r="40" spans="1:10" x14ac:dyDescent="0.35">
      <c r="A40" s="112" t="s">
        <v>167</v>
      </c>
      <c r="B40" s="114" t="s">
        <v>168</v>
      </c>
      <c r="C40" s="115"/>
      <c r="D40" s="115"/>
      <c r="E40" s="115"/>
      <c r="F40" s="115"/>
      <c r="G40" s="116"/>
      <c r="H40" s="133">
        <f>SUM(Zuschlagskriterien!H18)</f>
        <v>100</v>
      </c>
      <c r="I40" s="136"/>
      <c r="J40" s="133" t="b">
        <f>IF(I40="Ja",H40,IF(I40="Nein",0))</f>
        <v>0</v>
      </c>
    </row>
    <row r="41" spans="1:10" x14ac:dyDescent="0.35">
      <c r="A41" s="113"/>
      <c r="B41" s="119" t="s">
        <v>157</v>
      </c>
      <c r="C41" s="120"/>
      <c r="D41" s="120"/>
      <c r="E41" s="120"/>
      <c r="F41" s="120"/>
      <c r="G41" s="121"/>
      <c r="H41" s="133"/>
      <c r="I41" s="136"/>
      <c r="J41" s="133"/>
    </row>
    <row r="42" spans="1:10" x14ac:dyDescent="0.35">
      <c r="A42" s="112" t="s">
        <v>169</v>
      </c>
      <c r="B42" s="114" t="s">
        <v>170</v>
      </c>
      <c r="C42" s="115"/>
      <c r="D42" s="115"/>
      <c r="E42" s="115"/>
      <c r="F42" s="115"/>
      <c r="G42" s="116"/>
      <c r="H42" s="133">
        <f>SUM(Zuschlagskriterien!H20)</f>
        <v>425</v>
      </c>
      <c r="I42" s="136"/>
      <c r="J42" s="133" t="b">
        <f>IF(I42="Ja",H42,IF(I42="Nein",0))</f>
        <v>0</v>
      </c>
    </row>
    <row r="43" spans="1:10" x14ac:dyDescent="0.35">
      <c r="A43" s="113"/>
      <c r="B43" s="119" t="s">
        <v>157</v>
      </c>
      <c r="C43" s="120"/>
      <c r="D43" s="120"/>
      <c r="E43" s="120"/>
      <c r="F43" s="120"/>
      <c r="G43" s="121"/>
      <c r="H43" s="133"/>
      <c r="I43" s="136"/>
      <c r="J43" s="133"/>
    </row>
    <row r="44" spans="1:10" x14ac:dyDescent="0.35">
      <c r="A44" s="112" t="s">
        <v>171</v>
      </c>
      <c r="B44" s="114" t="s">
        <v>172</v>
      </c>
      <c r="C44" s="115"/>
      <c r="D44" s="115"/>
      <c r="E44" s="115"/>
      <c r="F44" s="115"/>
      <c r="G44" s="116"/>
      <c r="H44" s="133">
        <f>SUM(Zuschlagskriterien!H22)</f>
        <v>275</v>
      </c>
      <c r="I44" s="136"/>
      <c r="J44" s="133" t="b">
        <f>IF(I44="Ja",H44,IF(I44="Nein",0))</f>
        <v>0</v>
      </c>
    </row>
    <row r="45" spans="1:10" ht="17.25" customHeight="1" x14ac:dyDescent="0.35">
      <c r="A45" s="113"/>
      <c r="B45" s="119" t="s">
        <v>157</v>
      </c>
      <c r="C45" s="120"/>
      <c r="D45" s="120"/>
      <c r="E45" s="120"/>
      <c r="F45" s="120"/>
      <c r="G45" s="121"/>
      <c r="H45" s="133"/>
      <c r="I45" s="136"/>
      <c r="J45" s="133"/>
    </row>
    <row r="46" spans="1:10" x14ac:dyDescent="0.35">
      <c r="A46" s="112" t="s">
        <v>173</v>
      </c>
      <c r="B46" s="114" t="s">
        <v>174</v>
      </c>
      <c r="C46" s="115"/>
      <c r="D46" s="115"/>
      <c r="E46" s="115"/>
      <c r="F46" s="115"/>
      <c r="G46" s="116"/>
      <c r="H46" s="133">
        <f>SUM(Zuschlagskriterien!H24)</f>
        <v>1275</v>
      </c>
      <c r="I46" s="134" t="s">
        <v>190</v>
      </c>
      <c r="J46" s="135">
        <f>SUM('Wertung Bewertender 1'!G173,'Wertung Bewertender 2'!G173,'Wertung Bewertender 3'!G173)</f>
        <v>0</v>
      </c>
    </row>
    <row r="47" spans="1:10" ht="153" customHeight="1" x14ac:dyDescent="0.35">
      <c r="A47" s="122"/>
      <c r="B47" s="119" t="s">
        <v>157</v>
      </c>
      <c r="C47" s="120"/>
      <c r="D47" s="120"/>
      <c r="E47" s="120"/>
      <c r="F47" s="120"/>
      <c r="G47" s="121"/>
      <c r="H47" s="133"/>
      <c r="I47" s="134"/>
      <c r="J47" s="135"/>
    </row>
    <row r="48" spans="1:10" s="44" customFormat="1" x14ac:dyDescent="0.35">
      <c r="A48" s="111" t="s">
        <v>175</v>
      </c>
      <c r="B48" s="111"/>
      <c r="C48" s="111"/>
      <c r="D48" s="111"/>
      <c r="E48" s="111"/>
      <c r="F48" s="111"/>
      <c r="G48" s="111"/>
      <c r="H48" s="131">
        <f>ROUND(SUM(J28:J47),2)</f>
        <v>0</v>
      </c>
      <c r="I48" s="131"/>
      <c r="J48" s="131"/>
    </row>
    <row r="50" spans="1:10" x14ac:dyDescent="0.35">
      <c r="A50" s="132" t="s">
        <v>191</v>
      </c>
      <c r="B50" s="132"/>
      <c r="C50" s="132"/>
      <c r="D50" s="132"/>
      <c r="E50" s="132"/>
      <c r="F50" s="132"/>
      <c r="G50" s="132"/>
      <c r="H50" s="132"/>
      <c r="I50" s="132"/>
      <c r="J50" s="132"/>
    </row>
  </sheetData>
  <mergeCells count="76">
    <mergeCell ref="G13:J13"/>
    <mergeCell ref="G3:J3"/>
    <mergeCell ref="G5:J5"/>
    <mergeCell ref="G7:J7"/>
    <mergeCell ref="G9:J9"/>
    <mergeCell ref="G11:J11"/>
    <mergeCell ref="J28:J29"/>
    <mergeCell ref="B29:G29"/>
    <mergeCell ref="G15:J15"/>
    <mergeCell ref="G17:J17"/>
    <mergeCell ref="A19:F19"/>
    <mergeCell ref="G19:J19"/>
    <mergeCell ref="G21:J21"/>
    <mergeCell ref="A23:F23"/>
    <mergeCell ref="G23:J23"/>
    <mergeCell ref="B27:G27"/>
    <mergeCell ref="A28:A29"/>
    <mergeCell ref="B28:G28"/>
    <mergeCell ref="H28:H29"/>
    <mergeCell ref="I28:I29"/>
    <mergeCell ref="J34:J35"/>
    <mergeCell ref="B35:G35"/>
    <mergeCell ref="B30:G30"/>
    <mergeCell ref="H30:H31"/>
    <mergeCell ref="I30:I31"/>
    <mergeCell ref="J30:J31"/>
    <mergeCell ref="B31:G31"/>
    <mergeCell ref="B32:G32"/>
    <mergeCell ref="H32:H33"/>
    <mergeCell ref="I32:I33"/>
    <mergeCell ref="J32:J33"/>
    <mergeCell ref="B33:G33"/>
    <mergeCell ref="A34:A35"/>
    <mergeCell ref="B34:G34"/>
    <mergeCell ref="H34:H35"/>
    <mergeCell ref="I34:I35"/>
    <mergeCell ref="A32:A33"/>
    <mergeCell ref="A36:A37"/>
    <mergeCell ref="B36:G36"/>
    <mergeCell ref="H36:H37"/>
    <mergeCell ref="I36:I37"/>
    <mergeCell ref="J36:J37"/>
    <mergeCell ref="B37:G37"/>
    <mergeCell ref="A38:A39"/>
    <mergeCell ref="B38:G38"/>
    <mergeCell ref="H38:H39"/>
    <mergeCell ref="I38:I39"/>
    <mergeCell ref="J38:J39"/>
    <mergeCell ref="B39:G39"/>
    <mergeCell ref="A40:A41"/>
    <mergeCell ref="B40:G40"/>
    <mergeCell ref="H40:H41"/>
    <mergeCell ref="I40:I41"/>
    <mergeCell ref="J40:J41"/>
    <mergeCell ref="B41:G41"/>
    <mergeCell ref="A42:A43"/>
    <mergeCell ref="B42:G42"/>
    <mergeCell ref="H42:H43"/>
    <mergeCell ref="I42:I43"/>
    <mergeCell ref="J42:J43"/>
    <mergeCell ref="B43:G43"/>
    <mergeCell ref="A44:A45"/>
    <mergeCell ref="B44:G44"/>
    <mergeCell ref="H44:H45"/>
    <mergeCell ref="I44:I45"/>
    <mergeCell ref="J44:J45"/>
    <mergeCell ref="B45:G45"/>
    <mergeCell ref="A48:G48"/>
    <mergeCell ref="H48:J48"/>
    <mergeCell ref="A50:J50"/>
    <mergeCell ref="A46:A47"/>
    <mergeCell ref="B46:G46"/>
    <mergeCell ref="H46:H47"/>
    <mergeCell ref="I46:I47"/>
    <mergeCell ref="J46:J47"/>
    <mergeCell ref="B47:G47"/>
  </mergeCells>
  <dataValidations count="4">
    <dataValidation type="list" allowBlank="1" showInputMessage="1" showErrorMessage="1" errorTitle="Ungültige Daten" error="Bitte von der angeführten Dropdown-Liste auswählen" promptTitle="von Liste auswählen" prompt="Bitte entweder Nein, 1 x in 5 Verpflegungstagen oder 2 x in 5 Verpflegungstagen auswählen" sqref="I28:I29" xr:uid="{0AE5C7EC-9B79-45BC-8AF1-F1D552F55C4C}">
      <formula1>"Nein, 1 x in 5 Verpflegungstagen, 2 x in 5 Verpflegungstagen"</formula1>
    </dataValidation>
    <dataValidation type="list" allowBlank="1" showInputMessage="1" showErrorMessage="1" errorTitle="Ungültige Daten" error="Bitte von der angeführten Dropdown-Liste auswählen" promptTitle="von Liste auswählen" prompt="Bitte entweder Nein, 1 x in 20 Verpflegungstagen, 2 x in 20 Verpflegungstagen, 3 x in 20 Verpflegungstagen oder 4 x in 20 Verpflegungstagen auswählen" sqref="I30:I31" xr:uid="{31DE5EEA-EE48-4BFB-8030-D6CF247B9DBB}">
      <formula1>"Nein, 1 x in 20 Verpflegungstagen, 2 x in 20 Verpflegungstagen, 3 x in 20 Verpflegungstagen, 4 x in 20 Verpflegungstagen"</formula1>
    </dataValidation>
    <dataValidation type="list" allowBlank="1" showInputMessage="1" showErrorMessage="1" errorTitle="Ungültige Daten" error="Bitte von der angeführten Dropdown-Liste auswählen" promptTitle="von Liste auswählen" prompt="Bitte entweder Ja oder Nein auswählen" sqref="I32:I45 G21:J21" xr:uid="{98AD3F30-3356-4BE5-9F84-1C5DD838B8CE}">
      <formula1>"Ja, Nein"</formula1>
    </dataValidation>
    <dataValidation type="list" allowBlank="1" showInputMessage="1" showErrorMessage="1" errorTitle="Ungültige Daten" error="Bitte von der angeführten Dropdown-Liste auswählen" promptTitle="von Liste auswählen" prompt="Bitte entweder Warmverpflegung (Cook &amp; Hold), Kühlkostsystem (Cook &amp; Chill), Tiefkühlkostsystem (Cook &amp; Freeze) oder Mischküche (Produktion in der Einrichtung, Cook &amp; Serve) auswählen" sqref="G15:J15" xr:uid="{E96ED5F2-B1D0-47E0-A627-3354EBD07424}">
      <mc:AlternateContent xmlns:x12ac="http://schemas.microsoft.com/office/spreadsheetml/2011/1/ac" xmlns:mc="http://schemas.openxmlformats.org/markup-compatibility/2006">
        <mc:Choice Requires="x12ac">
          <x12ac:list>Warmverpflegung (Cook &amp; Hold), Kühlkostsystem (Cook &amp; Chill), Tiefkühlkostsystem (Cook &amp; Freeze)," Mischküche (Produktion in der Einrichtung, Cook &amp; Serve)"</x12ac:list>
        </mc:Choice>
        <mc:Fallback>
          <formula1>"Warmverpflegung (Cook &amp; Hold), Kühlkostsystem (Cook &amp; Chill), Tiefkühlkostsystem (Cook &amp; Freeze), Mischküche (Produktion in der Einrichtung, Cook &amp; Serve)"</formula1>
        </mc:Fallback>
      </mc:AlternateContent>
    </dataValidation>
  </dataValidations>
  <pageMargins left="0.7" right="0.7" top="0.78740157499999996" bottom="0.78740157499999996"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63275-5C79-457C-9A4C-28B672EE6AFB}">
  <sheetPr>
    <tabColor rgb="FFFFFF00"/>
  </sheetPr>
  <dimension ref="A1:B25"/>
  <sheetViews>
    <sheetView zoomScaleNormal="100" zoomScaleSheetLayoutView="130" workbookViewId="0">
      <selection activeCell="M30" sqref="M30"/>
    </sheetView>
  </sheetViews>
  <sheetFormatPr baseColWidth="10" defaultRowHeight="15" x14ac:dyDescent="0.25"/>
  <cols>
    <col min="1" max="1" width="10.140625" bestFit="1" customWidth="1"/>
    <col min="2" max="2" width="68" customWidth="1"/>
    <col min="3" max="3" width="10.7109375" customWidth="1"/>
  </cols>
  <sheetData>
    <row r="1" spans="1:2" x14ac:dyDescent="0.25">
      <c r="A1" s="142" t="s">
        <v>192</v>
      </c>
      <c r="B1" s="142"/>
    </row>
    <row r="2" spans="1:2" ht="15.75" thickBot="1" x14ac:dyDescent="0.3">
      <c r="B2" s="55"/>
    </row>
    <row r="3" spans="1:2" ht="30.75" thickBot="1" x14ac:dyDescent="0.3">
      <c r="A3" s="56" t="s">
        <v>152</v>
      </c>
      <c r="B3" s="57" t="s">
        <v>193</v>
      </c>
    </row>
    <row r="4" spans="1:2" ht="29.1" customHeight="1" x14ac:dyDescent="0.25">
      <c r="A4" s="58" t="s">
        <v>155</v>
      </c>
      <c r="B4" s="59"/>
    </row>
    <row r="5" spans="1:2" ht="29.1" customHeight="1" x14ac:dyDescent="0.25">
      <c r="A5" s="58" t="s">
        <v>27</v>
      </c>
      <c r="B5" s="59"/>
    </row>
    <row r="6" spans="1:2" ht="29.1" customHeight="1" x14ac:dyDescent="0.25">
      <c r="A6" s="58" t="s">
        <v>31</v>
      </c>
      <c r="B6" s="59"/>
    </row>
    <row r="7" spans="1:2" ht="29.1" customHeight="1" x14ac:dyDescent="0.25">
      <c r="A7" s="58" t="s">
        <v>161</v>
      </c>
      <c r="B7" s="59"/>
    </row>
    <row r="8" spans="1:2" ht="29.1" customHeight="1" x14ac:dyDescent="0.25">
      <c r="A8" s="58" t="s">
        <v>194</v>
      </c>
      <c r="B8" s="59"/>
    </row>
    <row r="9" spans="1:2" ht="29.1" customHeight="1" x14ac:dyDescent="0.25">
      <c r="A9" s="58" t="s">
        <v>195</v>
      </c>
      <c r="B9" s="59"/>
    </row>
    <row r="10" spans="1:2" ht="29.1" customHeight="1" x14ac:dyDescent="0.25">
      <c r="A10" s="58" t="s">
        <v>196</v>
      </c>
      <c r="B10" s="59"/>
    </row>
    <row r="11" spans="1:2" ht="29.1" customHeight="1" x14ac:dyDescent="0.25">
      <c r="A11" s="58" t="s">
        <v>197</v>
      </c>
      <c r="B11" s="59"/>
    </row>
    <row r="12" spans="1:2" ht="29.1" customHeight="1" x14ac:dyDescent="0.25">
      <c r="A12" s="58" t="s">
        <v>198</v>
      </c>
      <c r="B12" s="59"/>
    </row>
    <row r="13" spans="1:2" ht="29.1" customHeight="1" x14ac:dyDescent="0.25">
      <c r="A13" s="58" t="s">
        <v>173</v>
      </c>
      <c r="B13" s="59"/>
    </row>
    <row r="14" spans="1:2" ht="29.1" customHeight="1" x14ac:dyDescent="0.25">
      <c r="A14" s="58" t="s">
        <v>199</v>
      </c>
      <c r="B14" s="59"/>
    </row>
    <row r="15" spans="1:2" ht="29.1" customHeight="1" x14ac:dyDescent="0.25">
      <c r="A15" s="58" t="s">
        <v>200</v>
      </c>
      <c r="B15" s="59"/>
    </row>
    <row r="16" spans="1:2" ht="29.1" customHeight="1" x14ac:dyDescent="0.25">
      <c r="A16" s="58" t="s">
        <v>201</v>
      </c>
      <c r="B16" s="59"/>
    </row>
    <row r="17" spans="1:2" ht="29.1" customHeight="1" x14ac:dyDescent="0.25">
      <c r="A17" s="58" t="s">
        <v>202</v>
      </c>
      <c r="B17" s="59"/>
    </row>
    <row r="18" spans="1:2" ht="29.1" customHeight="1" x14ac:dyDescent="0.25">
      <c r="A18" s="58" t="s">
        <v>203</v>
      </c>
      <c r="B18" s="59"/>
    </row>
    <row r="19" spans="1:2" ht="29.1" customHeight="1" x14ac:dyDescent="0.25">
      <c r="A19" s="58" t="s">
        <v>204</v>
      </c>
      <c r="B19" s="59"/>
    </row>
    <row r="20" spans="1:2" ht="29.1" customHeight="1" x14ac:dyDescent="0.25">
      <c r="A20" s="58" t="s">
        <v>205</v>
      </c>
      <c r="B20" s="59"/>
    </row>
    <row r="21" spans="1:2" ht="29.1" customHeight="1" x14ac:dyDescent="0.25">
      <c r="A21" s="58" t="s">
        <v>206</v>
      </c>
      <c r="B21" s="59"/>
    </row>
    <row r="22" spans="1:2" ht="29.1" customHeight="1" x14ac:dyDescent="0.25">
      <c r="A22" s="58" t="s">
        <v>207</v>
      </c>
      <c r="B22" s="59"/>
    </row>
    <row r="23" spans="1:2" ht="29.1" customHeight="1" thickBot="1" x14ac:dyDescent="0.3">
      <c r="A23" s="60" t="s">
        <v>208</v>
      </c>
      <c r="B23" s="61"/>
    </row>
    <row r="25" spans="1:2" ht="90" x14ac:dyDescent="0.25">
      <c r="B25" s="62" t="s">
        <v>209</v>
      </c>
    </row>
  </sheetData>
  <mergeCells count="1">
    <mergeCell ref="A1:B1"/>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E837-7755-4A9E-8DDD-2572B9614FC6}">
  <sheetPr>
    <pageSetUpPr fitToPage="1"/>
  </sheetPr>
  <dimension ref="A1:J8"/>
  <sheetViews>
    <sheetView zoomScaleNormal="100" workbookViewId="0">
      <selection activeCell="M30" sqref="M30"/>
    </sheetView>
  </sheetViews>
  <sheetFormatPr baseColWidth="10" defaultColWidth="9.140625" defaultRowHeight="15" x14ac:dyDescent="0.3"/>
  <cols>
    <col min="1" max="1" width="5.140625" style="66" customWidth="1"/>
    <col min="2" max="9" width="9.140625" style="66"/>
    <col min="10" max="10" width="12.5703125" style="66" customWidth="1"/>
    <col min="11" max="16384" width="9.140625" style="66"/>
  </cols>
  <sheetData>
    <row r="1" spans="1:10" ht="60.75" thickBot="1" x14ac:dyDescent="0.35">
      <c r="A1" s="63" t="s">
        <v>210</v>
      </c>
      <c r="B1" s="152" t="s">
        <v>186</v>
      </c>
      <c r="C1" s="153"/>
      <c r="D1" s="153"/>
      <c r="E1" s="154"/>
      <c r="F1" s="64" t="s">
        <v>211</v>
      </c>
      <c r="G1" s="65" t="s">
        <v>212</v>
      </c>
      <c r="H1" s="155" t="s">
        <v>213</v>
      </c>
      <c r="I1" s="156"/>
      <c r="J1" s="157"/>
    </row>
    <row r="2" spans="1:10" x14ac:dyDescent="0.3">
      <c r="A2" s="67" t="s">
        <v>214</v>
      </c>
      <c r="B2" s="158" t="s">
        <v>215</v>
      </c>
      <c r="C2" s="158"/>
      <c r="D2" s="158"/>
      <c r="E2" s="158"/>
      <c r="F2" s="68">
        <f>(Losbeschreibung!D11)</f>
        <v>235400</v>
      </c>
      <c r="G2" s="69" t="b">
        <f>IF('Angaben des Bieters'!G15:J15="Mischküche (Produktion in der Einrichtung, Cook &amp; Serve)",5.32,IF('Angaben des Bieters'!G15:J15="Tiefkühlkostsystem (Cook &amp; Freeze)",4.34,IF('Angaben des Bieters'!G15:J15="Kühlkostsystem (Cook &amp; Chill)",4.34,IF('Angaben des Bieters'!G15:J15="Warmverpflegung (Cook &amp; Hold)",4.34))))</f>
        <v>0</v>
      </c>
      <c r="H2" s="159">
        <f>ROUND(SUM(F2*G2),2)</f>
        <v>0</v>
      </c>
      <c r="I2" s="159"/>
      <c r="J2" s="160"/>
    </row>
    <row r="3" spans="1:10" x14ac:dyDescent="0.3">
      <c r="A3" s="70"/>
      <c r="B3" s="161" t="s">
        <v>216</v>
      </c>
      <c r="C3" s="161"/>
      <c r="D3" s="161"/>
      <c r="E3" s="161"/>
      <c r="F3" s="161"/>
      <c r="G3" s="161"/>
      <c r="H3" s="162">
        <f>SUM(H2:J2)</f>
        <v>0</v>
      </c>
      <c r="I3" s="162"/>
      <c r="J3" s="163"/>
    </row>
    <row r="4" spans="1:10" x14ac:dyDescent="0.3">
      <c r="A4" s="71"/>
      <c r="B4" s="143" t="s">
        <v>217</v>
      </c>
      <c r="C4" s="144"/>
      <c r="D4" s="144"/>
      <c r="E4" s="144"/>
      <c r="F4" s="144"/>
      <c r="G4" s="72">
        <v>7.0000000000000007E-2</v>
      </c>
      <c r="H4" s="145">
        <f>ROUND(SUM(H3*G4),2)</f>
        <v>0</v>
      </c>
      <c r="I4" s="145"/>
      <c r="J4" s="146"/>
    </row>
    <row r="5" spans="1:10" ht="15.75" thickBot="1" x14ac:dyDescent="0.35">
      <c r="A5" s="73"/>
      <c r="B5" s="147" t="s">
        <v>218</v>
      </c>
      <c r="C5" s="147"/>
      <c r="D5" s="147"/>
      <c r="E5" s="147"/>
      <c r="F5" s="147"/>
      <c r="G5" s="147"/>
      <c r="H5" s="148">
        <f>SUM(H3:J4)</f>
        <v>0</v>
      </c>
      <c r="I5" s="148"/>
      <c r="J5" s="149"/>
    </row>
    <row r="6" spans="1:10" x14ac:dyDescent="0.3">
      <c r="B6" s="74"/>
      <c r="C6" s="74"/>
      <c r="D6" s="74"/>
      <c r="E6" s="74"/>
      <c r="F6" s="74"/>
      <c r="G6" s="74"/>
      <c r="H6" s="75"/>
      <c r="I6" s="75"/>
      <c r="J6" s="75"/>
    </row>
    <row r="7" spans="1:10" x14ac:dyDescent="0.3">
      <c r="A7" s="150" t="s">
        <v>219</v>
      </c>
      <c r="B7" s="150"/>
    </row>
    <row r="8" spans="1:10" x14ac:dyDescent="0.3">
      <c r="A8" s="151" t="s">
        <v>220</v>
      </c>
      <c r="B8" s="151"/>
      <c r="C8" s="151"/>
      <c r="D8" s="151"/>
      <c r="E8" s="151"/>
      <c r="F8" s="151"/>
      <c r="G8" s="151"/>
      <c r="H8" s="151"/>
      <c r="I8" s="151"/>
      <c r="J8" s="151"/>
    </row>
  </sheetData>
  <mergeCells count="12">
    <mergeCell ref="A8:J8"/>
    <mergeCell ref="B1:E1"/>
    <mergeCell ref="H1:J1"/>
    <mergeCell ref="B2:E2"/>
    <mergeCell ref="H2:J2"/>
    <mergeCell ref="B3:G3"/>
    <mergeCell ref="H3:J3"/>
    <mergeCell ref="B4:F4"/>
    <mergeCell ref="H4:J4"/>
    <mergeCell ref="B5:G5"/>
    <mergeCell ref="H5:J5"/>
    <mergeCell ref="A7:B7"/>
  </mergeCells>
  <printOptions horizontalCentered="1" verticalCentered="1"/>
  <pageMargins left="0.70866141732283472" right="0.70866141732283472" top="0.78740157480314965" bottom="0.78740157480314965"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CCDC-1E45-49E7-AE6B-81D626302A32}">
  <sheetPr>
    <tabColor rgb="FF92D050"/>
    <pageSetUpPr fitToPage="1"/>
  </sheetPr>
  <dimension ref="A1:C23"/>
  <sheetViews>
    <sheetView zoomScaleNormal="100" workbookViewId="0">
      <selection activeCell="M30" sqref="M30"/>
    </sheetView>
  </sheetViews>
  <sheetFormatPr baseColWidth="10" defaultRowHeight="15" x14ac:dyDescent="0.25"/>
  <cols>
    <col min="1" max="1" width="10.140625" bestFit="1" customWidth="1"/>
    <col min="2" max="2" width="68" customWidth="1"/>
    <col min="3" max="3" width="66" bestFit="1" customWidth="1"/>
  </cols>
  <sheetData>
    <row r="1" spans="1:3" x14ac:dyDescent="0.25">
      <c r="A1" s="142" t="s">
        <v>221</v>
      </c>
      <c r="B1" s="142"/>
      <c r="C1" s="142"/>
    </row>
    <row r="2" spans="1:3" x14ac:dyDescent="0.25">
      <c r="B2" s="55"/>
    </row>
    <row r="3" spans="1:3" x14ac:dyDescent="0.25">
      <c r="A3" s="76" t="s">
        <v>152</v>
      </c>
      <c r="B3" s="77" t="s">
        <v>222</v>
      </c>
      <c r="C3" s="76" t="s">
        <v>223</v>
      </c>
    </row>
    <row r="4" spans="1:3" ht="30" customHeight="1" x14ac:dyDescent="0.25">
      <c r="A4" s="76" t="s">
        <v>155</v>
      </c>
      <c r="B4" s="78">
        <f>'Speisekarte veg. Gerichte'!B4</f>
        <v>0</v>
      </c>
      <c r="C4" s="79"/>
    </row>
    <row r="5" spans="1:3" ht="30" customHeight="1" x14ac:dyDescent="0.25">
      <c r="A5" s="76" t="s">
        <v>27</v>
      </c>
      <c r="B5" s="78">
        <f>'Speisekarte veg. Gerichte'!B5</f>
        <v>0</v>
      </c>
      <c r="C5" s="79"/>
    </row>
    <row r="6" spans="1:3" ht="30" customHeight="1" x14ac:dyDescent="0.25">
      <c r="A6" s="76" t="s">
        <v>31</v>
      </c>
      <c r="B6" s="78">
        <f>'Speisekarte veg. Gerichte'!B6</f>
        <v>0</v>
      </c>
      <c r="C6" s="79"/>
    </row>
    <row r="7" spans="1:3" ht="30" customHeight="1" x14ac:dyDescent="0.25">
      <c r="A7" s="76" t="s">
        <v>161</v>
      </c>
      <c r="B7" s="78">
        <f>'Speisekarte veg. Gerichte'!B7</f>
        <v>0</v>
      </c>
      <c r="C7" s="79"/>
    </row>
    <row r="8" spans="1:3" ht="30" customHeight="1" x14ac:dyDescent="0.25">
      <c r="A8" s="76" t="s">
        <v>194</v>
      </c>
      <c r="B8" s="78">
        <f>'Speisekarte veg. Gerichte'!B8</f>
        <v>0</v>
      </c>
      <c r="C8" s="79"/>
    </row>
    <row r="9" spans="1:3" ht="30" customHeight="1" x14ac:dyDescent="0.25">
      <c r="A9" s="76" t="s">
        <v>195</v>
      </c>
      <c r="B9" s="78">
        <f>'Speisekarte veg. Gerichte'!B9</f>
        <v>0</v>
      </c>
      <c r="C9" s="79"/>
    </row>
    <row r="10" spans="1:3" ht="30" customHeight="1" x14ac:dyDescent="0.25">
      <c r="A10" s="76" t="s">
        <v>196</v>
      </c>
      <c r="B10" s="78">
        <f>'Speisekarte veg. Gerichte'!B10</f>
        <v>0</v>
      </c>
      <c r="C10" s="79"/>
    </row>
    <row r="11" spans="1:3" ht="30" customHeight="1" x14ac:dyDescent="0.25">
      <c r="A11" s="76" t="s">
        <v>197</v>
      </c>
      <c r="B11" s="78">
        <f>'Speisekarte veg. Gerichte'!B11</f>
        <v>0</v>
      </c>
      <c r="C11" s="79"/>
    </row>
    <row r="12" spans="1:3" ht="30" customHeight="1" x14ac:dyDescent="0.25">
      <c r="A12" s="76" t="s">
        <v>198</v>
      </c>
      <c r="B12" s="78">
        <f>'Speisekarte veg. Gerichte'!B12</f>
        <v>0</v>
      </c>
      <c r="C12" s="79"/>
    </row>
    <row r="13" spans="1:3" ht="30" customHeight="1" x14ac:dyDescent="0.25">
      <c r="A13" s="76" t="s">
        <v>173</v>
      </c>
      <c r="B13" s="78">
        <f>'Speisekarte veg. Gerichte'!B13</f>
        <v>0</v>
      </c>
      <c r="C13" s="79"/>
    </row>
    <row r="14" spans="1:3" ht="30" customHeight="1" x14ac:dyDescent="0.25">
      <c r="A14" s="76" t="s">
        <v>199</v>
      </c>
      <c r="B14" s="78">
        <f>'Speisekarte veg. Gerichte'!B14</f>
        <v>0</v>
      </c>
      <c r="C14" s="79"/>
    </row>
    <row r="15" spans="1:3" ht="30" customHeight="1" x14ac:dyDescent="0.25">
      <c r="A15" s="76" t="s">
        <v>200</v>
      </c>
      <c r="B15" s="78">
        <f>'Speisekarte veg. Gerichte'!B15</f>
        <v>0</v>
      </c>
      <c r="C15" s="79"/>
    </row>
    <row r="16" spans="1:3" ht="30" customHeight="1" x14ac:dyDescent="0.25">
      <c r="A16" s="76" t="s">
        <v>201</v>
      </c>
      <c r="B16" s="78">
        <f>'Speisekarte veg. Gerichte'!B16</f>
        <v>0</v>
      </c>
      <c r="C16" s="79"/>
    </row>
    <row r="17" spans="1:3" ht="30" customHeight="1" x14ac:dyDescent="0.25">
      <c r="A17" s="76" t="s">
        <v>202</v>
      </c>
      <c r="B17" s="78">
        <f>'Speisekarte veg. Gerichte'!B17</f>
        <v>0</v>
      </c>
      <c r="C17" s="79"/>
    </row>
    <row r="18" spans="1:3" ht="30" customHeight="1" x14ac:dyDescent="0.25">
      <c r="A18" s="76" t="s">
        <v>203</v>
      </c>
      <c r="B18" s="78">
        <f>'Speisekarte veg. Gerichte'!B18</f>
        <v>0</v>
      </c>
      <c r="C18" s="79"/>
    </row>
    <row r="19" spans="1:3" ht="30" customHeight="1" x14ac:dyDescent="0.25">
      <c r="A19" s="76" t="s">
        <v>204</v>
      </c>
      <c r="B19" s="78">
        <f>'Speisekarte veg. Gerichte'!B19</f>
        <v>0</v>
      </c>
      <c r="C19" s="79"/>
    </row>
    <row r="20" spans="1:3" ht="30" customHeight="1" x14ac:dyDescent="0.25">
      <c r="A20" s="76" t="s">
        <v>205</v>
      </c>
      <c r="B20" s="78">
        <f>'Speisekarte veg. Gerichte'!B20</f>
        <v>0</v>
      </c>
      <c r="C20" s="79"/>
    </row>
    <row r="21" spans="1:3" ht="30" customHeight="1" x14ac:dyDescent="0.25">
      <c r="A21" s="76" t="s">
        <v>206</v>
      </c>
      <c r="B21" s="78">
        <f>'Speisekarte veg. Gerichte'!B21</f>
        <v>0</v>
      </c>
      <c r="C21" s="79"/>
    </row>
    <row r="22" spans="1:3" ht="30" customHeight="1" x14ac:dyDescent="0.25">
      <c r="A22" s="76" t="s">
        <v>207</v>
      </c>
      <c r="B22" s="78">
        <f>'Speisekarte veg. Gerichte'!B22</f>
        <v>0</v>
      </c>
      <c r="C22" s="79"/>
    </row>
    <row r="23" spans="1:3" ht="30" customHeight="1" x14ac:dyDescent="0.25">
      <c r="A23" s="76" t="s">
        <v>208</v>
      </c>
      <c r="B23" s="78">
        <f>'Speisekarte veg. Gerichte'!B23</f>
        <v>0</v>
      </c>
      <c r="C23" s="79"/>
    </row>
  </sheetData>
  <mergeCells count="1">
    <mergeCell ref="A1:C1"/>
  </mergeCells>
  <dataValidations count="1">
    <dataValidation type="list" allowBlank="1" showInputMessage="1" showErrorMessage="1" errorTitle="Ungültige Daten" error="Bitte von der angeführten Dropdown-Liste auswählen" promptTitle="von Liste auswählen" prompt="Bitte entweder wertbar oder nicht wertbar auswählen" sqref="C4:C23" xr:uid="{F1D522F1-EB2A-456C-A541-45B048F46ECD}">
      <formula1>"wertbar, nicht wertbar"</formula1>
    </dataValidation>
  </dataValidations>
  <printOptions horizontalCentered="1" verticalCentered="1"/>
  <pageMargins left="0.70866141732283472" right="0.70866141732283472" top="0.78740157480314965" bottom="0.78740157480314965" header="0.31496062992125984" footer="0.31496062992125984"/>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0192-8C6A-488B-8AD7-9EC468E4591D}">
  <sheetPr>
    <pageSetUpPr fitToPage="1"/>
  </sheetPr>
  <dimension ref="A1:L25"/>
  <sheetViews>
    <sheetView zoomScaleNormal="100" workbookViewId="0">
      <selection activeCell="M30" sqref="M30"/>
    </sheetView>
  </sheetViews>
  <sheetFormatPr baseColWidth="10" defaultColWidth="10.85546875" defaultRowHeight="17.25" x14ac:dyDescent="0.35"/>
  <cols>
    <col min="1" max="1" width="10.85546875" style="2" customWidth="1"/>
    <col min="2" max="6" width="10.85546875" style="2"/>
    <col min="7" max="7" width="12" style="2" customWidth="1"/>
    <col min="8" max="8" width="0.140625" style="2" customWidth="1"/>
    <col min="9" max="16384" width="10.85546875" style="2"/>
  </cols>
  <sheetData>
    <row r="1" spans="1:12" ht="21" x14ac:dyDescent="0.4">
      <c r="A1" s="1" t="s">
        <v>224</v>
      </c>
    </row>
    <row r="3" spans="1:12" ht="131.25" customHeight="1" x14ac:dyDescent="0.35">
      <c r="A3" s="97" t="s">
        <v>225</v>
      </c>
      <c r="B3" s="97"/>
      <c r="C3" s="97"/>
      <c r="D3" s="97"/>
      <c r="E3" s="97"/>
      <c r="F3" s="97"/>
      <c r="G3" s="97"/>
      <c r="H3" s="97"/>
      <c r="I3" s="97"/>
      <c r="J3" s="97"/>
      <c r="K3" s="97"/>
      <c r="L3" s="97"/>
    </row>
    <row r="5" spans="1:12" x14ac:dyDescent="0.35">
      <c r="A5" s="2" t="s">
        <v>226</v>
      </c>
    </row>
    <row r="7" spans="1:12" x14ac:dyDescent="0.35">
      <c r="A7" s="2" t="s">
        <v>227</v>
      </c>
    </row>
    <row r="8" spans="1:12" ht="34.5" customHeight="1" x14ac:dyDescent="0.35">
      <c r="A8" s="97" t="s">
        <v>228</v>
      </c>
      <c r="B8" s="97"/>
      <c r="C8" s="97"/>
      <c r="D8" s="97"/>
      <c r="E8" s="97"/>
      <c r="F8" s="97"/>
      <c r="G8" s="97"/>
      <c r="H8" s="97"/>
      <c r="I8" s="97"/>
      <c r="J8" s="97"/>
      <c r="K8" s="97"/>
      <c r="L8" s="97"/>
    </row>
    <row r="9" spans="1:12" ht="34.5" customHeight="1" x14ac:dyDescent="0.35">
      <c r="A9" s="97" t="s">
        <v>229</v>
      </c>
      <c r="B9" s="97"/>
      <c r="C9" s="97"/>
      <c r="D9" s="97"/>
      <c r="E9" s="97"/>
      <c r="F9" s="97"/>
      <c r="G9" s="97"/>
      <c r="H9" s="97"/>
      <c r="I9" s="97"/>
      <c r="J9" s="97"/>
      <c r="K9" s="97"/>
      <c r="L9" s="97"/>
    </row>
    <row r="10" spans="1:12" ht="34.5" customHeight="1" x14ac:dyDescent="0.35">
      <c r="A10" s="97" t="s">
        <v>230</v>
      </c>
      <c r="B10" s="97"/>
      <c r="C10" s="97"/>
      <c r="D10" s="97"/>
      <c r="E10" s="97"/>
      <c r="F10" s="97"/>
      <c r="G10" s="97"/>
      <c r="H10" s="97"/>
      <c r="I10" s="97"/>
      <c r="J10" s="97"/>
      <c r="K10" s="97"/>
      <c r="L10" s="97"/>
    </row>
    <row r="12" spans="1:12" x14ac:dyDescent="0.35">
      <c r="A12" s="2" t="s">
        <v>231</v>
      </c>
    </row>
    <row r="13" spans="1:12" ht="34.5" customHeight="1" x14ac:dyDescent="0.35">
      <c r="A13" s="97" t="s">
        <v>232</v>
      </c>
      <c r="B13" s="97"/>
      <c r="C13" s="97"/>
      <c r="D13" s="97"/>
      <c r="E13" s="97"/>
      <c r="F13" s="97"/>
      <c r="G13" s="97"/>
      <c r="H13" s="97"/>
      <c r="I13" s="97"/>
      <c r="J13" s="97"/>
      <c r="K13" s="97"/>
      <c r="L13" s="97"/>
    </row>
    <row r="14" spans="1:12" ht="34.5" customHeight="1" x14ac:dyDescent="0.35">
      <c r="A14" s="97" t="s">
        <v>233</v>
      </c>
      <c r="B14" s="97"/>
      <c r="C14" s="97"/>
      <c r="D14" s="97"/>
      <c r="E14" s="97"/>
      <c r="F14" s="97"/>
      <c r="G14" s="97"/>
      <c r="H14" s="97"/>
      <c r="I14" s="97"/>
      <c r="J14" s="97"/>
      <c r="K14" s="97"/>
      <c r="L14" s="97"/>
    </row>
    <row r="16" spans="1:12" x14ac:dyDescent="0.35">
      <c r="A16" s="2" t="s">
        <v>234</v>
      </c>
    </row>
    <row r="17" spans="1:12" ht="34.5" customHeight="1" x14ac:dyDescent="0.35">
      <c r="A17" s="97" t="s">
        <v>235</v>
      </c>
      <c r="B17" s="97"/>
      <c r="C17" s="97"/>
      <c r="D17" s="97"/>
      <c r="E17" s="97"/>
      <c r="F17" s="97"/>
      <c r="G17" s="97"/>
      <c r="H17" s="97"/>
      <c r="I17" s="97"/>
      <c r="J17" s="97"/>
      <c r="K17" s="97"/>
      <c r="L17" s="97"/>
    </row>
    <row r="18" spans="1:12" ht="34.5" customHeight="1" x14ac:dyDescent="0.35">
      <c r="A18" s="97" t="s">
        <v>236</v>
      </c>
      <c r="B18" s="97"/>
      <c r="C18" s="97"/>
      <c r="D18" s="97"/>
      <c r="E18" s="97"/>
      <c r="F18" s="97"/>
      <c r="G18" s="97"/>
      <c r="H18" s="97"/>
      <c r="I18" s="97"/>
      <c r="J18" s="97"/>
      <c r="K18" s="97"/>
      <c r="L18" s="97"/>
    </row>
    <row r="19" spans="1:12" ht="34.5" customHeight="1" x14ac:dyDescent="0.35">
      <c r="A19" s="97" t="s">
        <v>237</v>
      </c>
      <c r="B19" s="97"/>
      <c r="C19" s="97"/>
      <c r="D19" s="97"/>
      <c r="E19" s="97"/>
      <c r="F19" s="97"/>
      <c r="G19" s="97"/>
      <c r="H19" s="97"/>
      <c r="I19" s="97"/>
      <c r="J19" s="97"/>
      <c r="K19" s="97"/>
      <c r="L19" s="97"/>
    </row>
    <row r="21" spans="1:12" x14ac:dyDescent="0.35">
      <c r="A21" s="80" t="s">
        <v>238</v>
      </c>
    </row>
    <row r="23" spans="1:12" ht="72.75" customHeight="1" x14ac:dyDescent="0.35">
      <c r="A23" s="9"/>
      <c r="B23" s="96" t="s">
        <v>239</v>
      </c>
      <c r="C23" s="96"/>
      <c r="D23" s="96"/>
      <c r="E23" s="96"/>
      <c r="F23" s="96"/>
      <c r="G23" s="96"/>
      <c r="H23" s="96"/>
    </row>
    <row r="25" spans="1:12" ht="72.75" customHeight="1" x14ac:dyDescent="0.35">
      <c r="A25" s="10"/>
      <c r="B25" s="96" t="s">
        <v>240</v>
      </c>
      <c r="C25" s="96"/>
      <c r="D25" s="96"/>
      <c r="E25" s="96"/>
      <c r="F25" s="96"/>
      <c r="G25" s="96"/>
      <c r="H25" s="96"/>
    </row>
  </sheetData>
  <mergeCells count="11">
    <mergeCell ref="A14:L14"/>
    <mergeCell ref="A3:L3"/>
    <mergeCell ref="A8:L8"/>
    <mergeCell ref="A9:L9"/>
    <mergeCell ref="A10:L10"/>
    <mergeCell ref="A13:L13"/>
    <mergeCell ref="A17:L17"/>
    <mergeCell ref="A18:L18"/>
    <mergeCell ref="A19:L19"/>
    <mergeCell ref="B23:H23"/>
    <mergeCell ref="B25:H25"/>
  </mergeCells>
  <pageMargins left="0.7" right="0.7" top="0.78740157499999996" bottom="0.78740157499999996" header="0.3" footer="0.3"/>
  <pageSetup paperSize="9" fitToHeight="0"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19</vt:i4>
      </vt:variant>
    </vt:vector>
  </HeadingPairs>
  <TitlesOfParts>
    <vt:vector size="31" baseType="lpstr">
      <vt:lpstr>Allg. Hinweise zur Datei</vt:lpstr>
      <vt:lpstr>Losbeschreibung</vt:lpstr>
      <vt:lpstr>Inventarliste</vt:lpstr>
      <vt:lpstr>Zuschlagskriterien</vt:lpstr>
      <vt:lpstr>Angaben des Bieters</vt:lpstr>
      <vt:lpstr>Speisekarte veg. Gerichte</vt:lpstr>
      <vt:lpstr>Preisblatt</vt:lpstr>
      <vt:lpstr>Prüfung Speisekarte von SchuSpo</vt:lpstr>
      <vt:lpstr>Hinweise für Bewertende</vt:lpstr>
      <vt:lpstr>Wertung Bewertender 1</vt:lpstr>
      <vt:lpstr>Wertung Bewertender 2</vt:lpstr>
      <vt:lpstr>Wertung Bewertender 3</vt:lpstr>
      <vt:lpstr>Losbeschreibung!_Hlk23334838</vt:lpstr>
      <vt:lpstr>Losbeschreibung!_Hlk23517931</vt:lpstr>
      <vt:lpstr>Losbeschreibung!_Hlk23702751</vt:lpstr>
      <vt:lpstr>Losbeschreibung!_Hlk23703008</vt:lpstr>
      <vt:lpstr>Losbeschreibung!_Hlk88755592</vt:lpstr>
      <vt:lpstr>Losbeschreibung!_Hlk88755612</vt:lpstr>
      <vt:lpstr>Losbeschreibung!_Hlk89263683</vt:lpstr>
      <vt:lpstr>Losbeschreibung!_Hlk89263772</vt:lpstr>
      <vt:lpstr>Losbeschreibung!_Hlk89780911</vt:lpstr>
      <vt:lpstr>Brutto</vt:lpstr>
      <vt:lpstr>Losbeschreibung!Kontrollkästchen3</vt:lpstr>
      <vt:lpstr>Losbeschreibung!Kontrollkästchen4</vt:lpstr>
      <vt:lpstr>Losbeschreibung!Kontrollkästchen5</vt:lpstr>
      <vt:lpstr>Losbeschreibung!Kontrollkästchen6</vt:lpstr>
      <vt:lpstr>Netto</vt:lpstr>
      <vt:lpstr>Losbeschreibung!Text11</vt:lpstr>
      <vt:lpstr>Losbeschreibung!Text12</vt:lpstr>
      <vt:lpstr>Losbeschreibung!Text8</vt:lpstr>
      <vt:lpstr>Ust</vt:lpstr>
    </vt:vector>
  </TitlesOfParts>
  <Company>Bezirksamt Treptow-Köpenick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Sommer, Robert</dc:creator>
  <cp:lastModifiedBy>Sommer, Robert</cp:lastModifiedBy>
  <dcterms:created xsi:type="dcterms:W3CDTF">2026-02-20T07:45:00Z</dcterms:created>
  <dcterms:modified xsi:type="dcterms:W3CDTF">2026-02-20T07:45:41Z</dcterms:modified>
</cp:coreProperties>
</file>