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U:\09.22-4  Zentraler Einkauf\42 - Vergabe- und Vertragsmanagement\42.4 Maßnahmen\42.4.16.2026\08.04.2026-09.00 OV Schulmittagessen, 19 Lose\LVs bearbeitet\"/>
    </mc:Choice>
  </mc:AlternateContent>
  <xr:revisionPtr revIDLastSave="0" documentId="13_ncr:1_{D5172BE2-A3FB-417E-B73D-6A466D59F2CA}" xr6:coauthVersionLast="47" xr6:coauthVersionMax="47" xr10:uidLastSave="{00000000-0000-0000-0000-000000000000}"/>
  <bookViews>
    <workbookView xWindow="-120" yWindow="-120" windowWidth="29040" windowHeight="15720" xr2:uid="{25069BC6-60C1-4855-9BAD-00E81EC291F8}"/>
  </bookViews>
  <sheets>
    <sheet name="Allg. Hinweise zur Datei" sheetId="1" r:id="rId1"/>
    <sheet name="Losbeschreibung" sheetId="2" r:id="rId2"/>
    <sheet name="Inventarliste" sheetId="3" r:id="rId3"/>
    <sheet name="Inventarliste 2" sheetId="4" r:id="rId4"/>
    <sheet name="Zuschlagskriterien" sheetId="5" r:id="rId5"/>
    <sheet name="Angaben des Bieters" sheetId="6" r:id="rId6"/>
    <sheet name="Speisekarte veg. Gerichte" sheetId="7" r:id="rId7"/>
    <sheet name="Preisblatt" sheetId="8" r:id="rId8"/>
    <sheet name="Prüfung Speisekarte von SchuSpo" sheetId="9" r:id="rId9"/>
    <sheet name="Hinweise für Bewertende" sheetId="10" r:id="rId10"/>
    <sheet name="Wertung Bewertender 1" sheetId="11" r:id="rId11"/>
    <sheet name="Wertung Bewertender 2" sheetId="12" r:id="rId12"/>
    <sheet name="Wertung Bewertender 3" sheetId="13" r:id="rId13"/>
  </sheets>
  <definedNames>
    <definedName name="_Hlk23334838" localSheetId="1">Losbeschreibung!$A$9</definedName>
    <definedName name="_Hlk23335280" localSheetId="1">Losbeschreibung!#REF!</definedName>
    <definedName name="_Hlk23335322" localSheetId="1">Losbeschreibung!#REF!</definedName>
    <definedName name="_Hlk23517931" localSheetId="1">Losbeschreibung!$B$63</definedName>
    <definedName name="_Hlk23702751" localSheetId="1">Losbeschreibung!$D$77</definedName>
    <definedName name="_Hlk23703008" localSheetId="1">Losbeschreibung!$C$68</definedName>
    <definedName name="_Hlk88755592" localSheetId="1">Losbeschreibung!$E$7</definedName>
    <definedName name="_Hlk88755612" localSheetId="1">Losbeschreibung!$B$11</definedName>
    <definedName name="_Hlk89263683" localSheetId="1">Losbeschreibung!$B$13</definedName>
    <definedName name="_Hlk89263772" localSheetId="1">Losbeschreibung!$B$25</definedName>
    <definedName name="_Hlk89780911" localSheetId="1">Losbeschreibung!$E$44</definedName>
    <definedName name="Brutto">Preisblatt!$H$5</definedName>
    <definedName name="Kontrollkästchen3" localSheetId="1">Losbeschreibung!$B$54</definedName>
    <definedName name="Kontrollkästchen4" localSheetId="1">Losbeschreibung!$B$53</definedName>
    <definedName name="Kontrollkästchen5" localSheetId="1">Losbeschreibung!$B$55</definedName>
    <definedName name="Kontrollkästchen6" localSheetId="1">Losbeschreibung!$D$72</definedName>
    <definedName name="MyChanged" hidden="1">0</definedName>
    <definedName name="MyVersion" hidden="1">43743.7486111111</definedName>
    <definedName name="Nachlass_Prozent">#REF!</definedName>
    <definedName name="Netto">Preisblatt!$H$3</definedName>
    <definedName name="Text11" localSheetId="1">Losbeschreibung!$A$44</definedName>
    <definedName name="Text12" localSheetId="1">Losbeschreibung!$A$46</definedName>
    <definedName name="Text2" localSheetId="2">Inventarliste!#REF!</definedName>
    <definedName name="Text2" localSheetId="3">'Inventarliste 2'!#REF!</definedName>
    <definedName name="Text8" localSheetId="1">Losbeschreibung!$B$48</definedName>
    <definedName name="Ust">Preisblatt!$G$4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7" i="13" l="1"/>
  <c r="G165" i="13"/>
  <c r="B165" i="13"/>
  <c r="G170" i="13" s="1"/>
  <c r="G159" i="13"/>
  <c r="F159" i="13"/>
  <c r="F157" i="13"/>
  <c r="B157" i="13"/>
  <c r="G162" i="13" s="1"/>
  <c r="F154" i="13"/>
  <c r="G151" i="13"/>
  <c r="G149" i="13"/>
  <c r="G156" i="13" s="1"/>
  <c r="F149" i="13"/>
  <c r="B149" i="13"/>
  <c r="G154" i="13" s="1"/>
  <c r="G146" i="13"/>
  <c r="F146" i="13"/>
  <c r="F143" i="13"/>
  <c r="G141" i="13"/>
  <c r="F141" i="13"/>
  <c r="B141" i="13"/>
  <c r="G143" i="13" s="1"/>
  <c r="G138" i="13"/>
  <c r="B133" i="13"/>
  <c r="G135" i="13" s="1"/>
  <c r="B125" i="13"/>
  <c r="F130" i="13" s="1"/>
  <c r="G122" i="13"/>
  <c r="F122" i="13"/>
  <c r="G119" i="13"/>
  <c r="F119" i="13"/>
  <c r="G117" i="13"/>
  <c r="G124" i="13" s="1"/>
  <c r="F117" i="13"/>
  <c r="B117" i="13"/>
  <c r="G109" i="13"/>
  <c r="F109" i="13"/>
  <c r="B109" i="13"/>
  <c r="G114" i="13" s="1"/>
  <c r="F103" i="13"/>
  <c r="G101" i="13"/>
  <c r="B101" i="13"/>
  <c r="G106" i="13" s="1"/>
  <c r="G95" i="13"/>
  <c r="F95" i="13"/>
  <c r="F93" i="13"/>
  <c r="B93" i="13"/>
  <c r="G98" i="13" s="1"/>
  <c r="F90" i="13"/>
  <c r="G87" i="13"/>
  <c r="G85" i="13"/>
  <c r="G92" i="13" s="1"/>
  <c r="F85" i="13"/>
  <c r="B85" i="13"/>
  <c r="G90" i="13" s="1"/>
  <c r="G82" i="13"/>
  <c r="F82" i="13"/>
  <c r="F79" i="13"/>
  <c r="G77" i="13"/>
  <c r="F77" i="13"/>
  <c r="B77" i="13"/>
  <c r="G79" i="13" s="1"/>
  <c r="G74" i="13"/>
  <c r="B69" i="13"/>
  <c r="G71" i="13" s="1"/>
  <c r="B61" i="13"/>
  <c r="F66" i="13" s="1"/>
  <c r="G58" i="13"/>
  <c r="F58" i="13"/>
  <c r="G55" i="13"/>
  <c r="F55" i="13"/>
  <c r="G53" i="13"/>
  <c r="G60" i="13" s="1"/>
  <c r="F53" i="13"/>
  <c r="B53" i="13"/>
  <c r="G45" i="13"/>
  <c r="F45" i="13"/>
  <c r="B45" i="13"/>
  <c r="G50" i="13" s="1"/>
  <c r="F39" i="13"/>
  <c r="G37" i="13"/>
  <c r="B37" i="13"/>
  <c r="G42" i="13" s="1"/>
  <c r="G31" i="13"/>
  <c r="F31" i="13"/>
  <c r="F29" i="13"/>
  <c r="B29" i="13"/>
  <c r="G34" i="13" s="1"/>
  <c r="F26" i="13"/>
  <c r="G23" i="13"/>
  <c r="G21" i="13"/>
  <c r="F21" i="13"/>
  <c r="B21" i="13"/>
  <c r="G26" i="13" s="1"/>
  <c r="G18" i="13"/>
  <c r="F18" i="13"/>
  <c r="F15" i="13"/>
  <c r="G13" i="13"/>
  <c r="D13" i="13"/>
  <c r="D21" i="13" s="1"/>
  <c r="D29" i="13" s="1"/>
  <c r="D37" i="13" s="1"/>
  <c r="D45" i="13" s="1"/>
  <c r="D53" i="13" s="1"/>
  <c r="D61" i="13" s="1"/>
  <c r="D69" i="13" s="1"/>
  <c r="D77" i="13" s="1"/>
  <c r="D85" i="13" s="1"/>
  <c r="D93" i="13" s="1"/>
  <c r="D101" i="13" s="1"/>
  <c r="D109" i="13" s="1"/>
  <c r="D117" i="13" s="1"/>
  <c r="D125" i="13" s="1"/>
  <c r="D133" i="13" s="1"/>
  <c r="D141" i="13" s="1"/>
  <c r="D149" i="13" s="1"/>
  <c r="D157" i="13" s="1"/>
  <c r="D165" i="13" s="1"/>
  <c r="B13" i="13"/>
  <c r="F13" i="13" s="1"/>
  <c r="D5" i="13"/>
  <c r="D3" i="13"/>
  <c r="F165" i="12"/>
  <c r="B165" i="12"/>
  <c r="G170" i="12" s="1"/>
  <c r="G157" i="12"/>
  <c r="B157" i="12"/>
  <c r="F157" i="12" s="1"/>
  <c r="G151" i="12"/>
  <c r="F151" i="12"/>
  <c r="B149" i="12"/>
  <c r="G149" i="12" s="1"/>
  <c r="B141" i="12"/>
  <c r="F143" i="12" s="1"/>
  <c r="F138" i="12"/>
  <c r="B133" i="12"/>
  <c r="G135" i="12" s="1"/>
  <c r="B125" i="12"/>
  <c r="F130" i="12" s="1"/>
  <c r="B117" i="12"/>
  <c r="G122" i="12" s="1"/>
  <c r="F114" i="12"/>
  <c r="F109" i="12"/>
  <c r="B109" i="12"/>
  <c r="G114" i="12" s="1"/>
  <c r="G106" i="12"/>
  <c r="F103" i="12"/>
  <c r="F101" i="12"/>
  <c r="B101" i="12"/>
  <c r="F106" i="12" s="1"/>
  <c r="F95" i="12"/>
  <c r="G93" i="12"/>
  <c r="B93" i="12"/>
  <c r="G98" i="12" s="1"/>
  <c r="B85" i="12"/>
  <c r="G90" i="12" s="1"/>
  <c r="G82" i="12"/>
  <c r="G79" i="12"/>
  <c r="F79" i="12"/>
  <c r="F77" i="12"/>
  <c r="B77" i="12"/>
  <c r="G77" i="12" s="1"/>
  <c r="G84" i="12" s="1"/>
  <c r="G74" i="12"/>
  <c r="F74" i="12"/>
  <c r="B69" i="12"/>
  <c r="G71" i="12" s="1"/>
  <c r="G66" i="12"/>
  <c r="B61" i="12"/>
  <c r="F66" i="12" s="1"/>
  <c r="B53" i="12"/>
  <c r="G58" i="12" s="1"/>
  <c r="F50" i="12"/>
  <c r="F47" i="12"/>
  <c r="F45" i="12"/>
  <c r="B45" i="12"/>
  <c r="G47" i="12" s="1"/>
  <c r="G37" i="12"/>
  <c r="F37" i="12"/>
  <c r="B37" i="12"/>
  <c r="G42" i="12" s="1"/>
  <c r="G34" i="12"/>
  <c r="F34" i="12"/>
  <c r="G29" i="12"/>
  <c r="B29" i="12"/>
  <c r="F29" i="12" s="1"/>
  <c r="G26" i="12"/>
  <c r="F26" i="12"/>
  <c r="G23" i="12"/>
  <c r="F23" i="12"/>
  <c r="F21" i="12"/>
  <c r="B21" i="12"/>
  <c r="G21" i="12" s="1"/>
  <c r="F18" i="12"/>
  <c r="G15" i="12"/>
  <c r="D13" i="12"/>
  <c r="D21" i="12" s="1"/>
  <c r="D29" i="12" s="1"/>
  <c r="D37" i="12" s="1"/>
  <c r="D45" i="12" s="1"/>
  <c r="D53" i="12" s="1"/>
  <c r="D61" i="12" s="1"/>
  <c r="D69" i="12" s="1"/>
  <c r="D77" i="12" s="1"/>
  <c r="D85" i="12" s="1"/>
  <c r="D93" i="12" s="1"/>
  <c r="D101" i="12" s="1"/>
  <c r="D109" i="12" s="1"/>
  <c r="D117" i="12" s="1"/>
  <c r="D125" i="12" s="1"/>
  <c r="D133" i="12" s="1"/>
  <c r="D141" i="12" s="1"/>
  <c r="D149" i="12" s="1"/>
  <c r="D157" i="12" s="1"/>
  <c r="D165" i="12" s="1"/>
  <c r="B13" i="12"/>
  <c r="F15" i="12" s="1"/>
  <c r="D5" i="12"/>
  <c r="D3" i="12"/>
  <c r="F165" i="11"/>
  <c r="B165" i="11"/>
  <c r="G170" i="11" s="1"/>
  <c r="G157" i="11"/>
  <c r="B157" i="11"/>
  <c r="F157" i="11" s="1"/>
  <c r="G151" i="11"/>
  <c r="F151" i="11"/>
  <c r="B149" i="11"/>
  <c r="G149" i="11" s="1"/>
  <c r="F146" i="11"/>
  <c r="G143" i="11"/>
  <c r="F141" i="11"/>
  <c r="B141" i="11"/>
  <c r="F143" i="11" s="1"/>
  <c r="G138" i="11"/>
  <c r="F138" i="11"/>
  <c r="F135" i="11"/>
  <c r="G133" i="11"/>
  <c r="F133" i="11"/>
  <c r="B133" i="11"/>
  <c r="G135" i="11" s="1"/>
  <c r="G130" i="11"/>
  <c r="B125" i="11"/>
  <c r="F130" i="11" s="1"/>
  <c r="B117" i="11"/>
  <c r="G122" i="11" s="1"/>
  <c r="G114" i="11"/>
  <c r="F114" i="11"/>
  <c r="G111" i="11"/>
  <c r="F109" i="11"/>
  <c r="B109" i="11"/>
  <c r="F111" i="11" s="1"/>
  <c r="B101" i="11"/>
  <c r="G106" i="11" s="1"/>
  <c r="G98" i="11"/>
  <c r="F95" i="11"/>
  <c r="G93" i="11"/>
  <c r="B93" i="11"/>
  <c r="F93" i="11" s="1"/>
  <c r="F87" i="11"/>
  <c r="B85" i="11"/>
  <c r="G85" i="11" s="1"/>
  <c r="G82" i="11"/>
  <c r="F82" i="11"/>
  <c r="G79" i="11"/>
  <c r="G77" i="11"/>
  <c r="F77" i="11"/>
  <c r="B77" i="11"/>
  <c r="F79" i="11" s="1"/>
  <c r="B69" i="11"/>
  <c r="G71" i="11" s="1"/>
  <c r="G61" i="11"/>
  <c r="B61" i="11"/>
  <c r="F66" i="11" s="1"/>
  <c r="B53" i="11"/>
  <c r="G58" i="11" s="1"/>
  <c r="G47" i="11"/>
  <c r="G45" i="11"/>
  <c r="B45" i="11"/>
  <c r="F47" i="11" s="1"/>
  <c r="F42" i="11"/>
  <c r="G37" i="11"/>
  <c r="F37" i="11"/>
  <c r="B37" i="11"/>
  <c r="G42" i="11" s="1"/>
  <c r="G34" i="11"/>
  <c r="G29" i="11"/>
  <c r="B29" i="11"/>
  <c r="F29" i="11" s="1"/>
  <c r="F23" i="11"/>
  <c r="B21" i="11"/>
  <c r="G21" i="11" s="1"/>
  <c r="G13" i="11"/>
  <c r="F13" i="11"/>
  <c r="D13" i="11"/>
  <c r="D21" i="11" s="1"/>
  <c r="D29" i="11" s="1"/>
  <c r="D37" i="11" s="1"/>
  <c r="D45" i="11" s="1"/>
  <c r="D53" i="11" s="1"/>
  <c r="D61" i="11" s="1"/>
  <c r="D69" i="11" s="1"/>
  <c r="D77" i="11" s="1"/>
  <c r="D85" i="11" s="1"/>
  <c r="D93" i="11" s="1"/>
  <c r="D101" i="11" s="1"/>
  <c r="D109" i="11" s="1"/>
  <c r="D117" i="11" s="1"/>
  <c r="D125" i="11" s="1"/>
  <c r="D133" i="11" s="1"/>
  <c r="D141" i="11" s="1"/>
  <c r="D149" i="11" s="1"/>
  <c r="D157" i="11" s="1"/>
  <c r="D165" i="11" s="1"/>
  <c r="B13" i="11"/>
  <c r="F15" i="11" s="1"/>
  <c r="D5" i="11"/>
  <c r="D3" i="11"/>
  <c r="B23" i="9"/>
  <c r="B22" i="9"/>
  <c r="B21" i="9"/>
  <c r="B20" i="9"/>
  <c r="B19" i="9"/>
  <c r="B18" i="9"/>
  <c r="B17" i="9"/>
  <c r="B16" i="9"/>
  <c r="B15" i="9"/>
  <c r="B14" i="9"/>
  <c r="B13" i="9"/>
  <c r="B12" i="9"/>
  <c r="B11" i="9"/>
  <c r="B10" i="9"/>
  <c r="B9" i="9"/>
  <c r="B8" i="9"/>
  <c r="B7" i="9"/>
  <c r="B6" i="9"/>
  <c r="B5" i="9"/>
  <c r="B4" i="9"/>
  <c r="G2" i="8"/>
  <c r="H46" i="6"/>
  <c r="J44" i="6"/>
  <c r="H44" i="6"/>
  <c r="J42" i="6"/>
  <c r="H42" i="6"/>
  <c r="J40" i="6"/>
  <c r="H40" i="6"/>
  <c r="J38" i="6"/>
  <c r="H38" i="6"/>
  <c r="J36" i="6"/>
  <c r="H36" i="6"/>
  <c r="J34" i="6"/>
  <c r="H34" i="6"/>
  <c r="J32" i="6"/>
  <c r="H32" i="6"/>
  <c r="J30" i="6"/>
  <c r="H30" i="6"/>
  <c r="J28" i="6"/>
  <c r="H28" i="6"/>
  <c r="H26" i="5"/>
  <c r="D53" i="2"/>
  <c r="D26" i="2"/>
  <c r="D29" i="2" s="1"/>
  <c r="D21" i="2"/>
  <c r="D16" i="2"/>
  <c r="G28" i="13" l="1"/>
  <c r="G148" i="13"/>
  <c r="G84" i="13"/>
  <c r="G52" i="13"/>
  <c r="F45" i="11"/>
  <c r="G66" i="11"/>
  <c r="G165" i="11"/>
  <c r="G28" i="12"/>
  <c r="F31" i="12"/>
  <c r="G45" i="12"/>
  <c r="F71" i="12"/>
  <c r="F82" i="12"/>
  <c r="F93" i="12"/>
  <c r="G138" i="12"/>
  <c r="F149" i="12"/>
  <c r="G165" i="12"/>
  <c r="G15" i="13"/>
  <c r="G20" i="13" s="1"/>
  <c r="F23" i="13"/>
  <c r="G29" i="13"/>
  <c r="G36" i="13" s="1"/>
  <c r="F37" i="13"/>
  <c r="G66" i="13"/>
  <c r="F74" i="13"/>
  <c r="F87" i="13"/>
  <c r="G93" i="13"/>
  <c r="G100" i="13" s="1"/>
  <c r="F101" i="13"/>
  <c r="G130" i="13"/>
  <c r="F138" i="13"/>
  <c r="F151" i="13"/>
  <c r="G157" i="13"/>
  <c r="G164" i="13" s="1"/>
  <c r="F165" i="13"/>
  <c r="F69" i="11"/>
  <c r="F141" i="12"/>
  <c r="G15" i="11"/>
  <c r="G20" i="11" s="1"/>
  <c r="F50" i="11"/>
  <c r="F74" i="11"/>
  <c r="G101" i="11"/>
  <c r="G50" i="12"/>
  <c r="F85" i="12"/>
  <c r="G141" i="12"/>
  <c r="F34" i="13"/>
  <c r="G39" i="13"/>
  <c r="G44" i="13" s="1"/>
  <c r="F47" i="13"/>
  <c r="F61" i="13"/>
  <c r="F98" i="13"/>
  <c r="G103" i="13"/>
  <c r="G108" i="13" s="1"/>
  <c r="F111" i="13"/>
  <c r="F125" i="13"/>
  <c r="F162" i="13"/>
  <c r="G167" i="13"/>
  <c r="G172" i="13" s="1"/>
  <c r="F101" i="11"/>
  <c r="F18" i="11"/>
  <c r="G50" i="11"/>
  <c r="G52" i="11" s="1"/>
  <c r="G74" i="11"/>
  <c r="F106" i="11"/>
  <c r="G85" i="12"/>
  <c r="G143" i="12"/>
  <c r="F42" i="13"/>
  <c r="G47" i="13"/>
  <c r="G61" i="13"/>
  <c r="F69" i="13"/>
  <c r="F106" i="13"/>
  <c r="G111" i="13"/>
  <c r="G116" i="13" s="1"/>
  <c r="G125" i="13"/>
  <c r="G132" i="13" s="1"/>
  <c r="F133" i="13"/>
  <c r="F170" i="13"/>
  <c r="G18" i="11"/>
  <c r="G141" i="11"/>
  <c r="F159" i="11"/>
  <c r="G13" i="12"/>
  <c r="F87" i="12"/>
  <c r="G101" i="12"/>
  <c r="G130" i="12"/>
  <c r="F146" i="12"/>
  <c r="F159" i="12"/>
  <c r="F50" i="13"/>
  <c r="F63" i="13"/>
  <c r="G69" i="13"/>
  <c r="G76" i="13" s="1"/>
  <c r="F114" i="13"/>
  <c r="F127" i="13"/>
  <c r="G133" i="13"/>
  <c r="G140" i="13" s="1"/>
  <c r="G87" i="12"/>
  <c r="G146" i="12"/>
  <c r="G63" i="13"/>
  <c r="F71" i="13"/>
  <c r="G127" i="13"/>
  <c r="F135" i="13"/>
  <c r="D11" i="2"/>
  <c r="F2" i="8" s="1"/>
  <c r="H2" i="8" s="1"/>
  <c r="H3" i="8" s="1"/>
  <c r="H4" i="8" s="1"/>
  <c r="H5" i="8" s="1"/>
  <c r="G84" i="11"/>
  <c r="G52" i="12"/>
  <c r="G18" i="12"/>
  <c r="G20" i="12" s="1"/>
  <c r="G31" i="12"/>
  <c r="G36" i="12" s="1"/>
  <c r="F39" i="12"/>
  <c r="F53" i="12"/>
  <c r="F90" i="12"/>
  <c r="G95" i="12"/>
  <c r="G100" i="12" s="1"/>
  <c r="G109" i="12"/>
  <c r="F117" i="12"/>
  <c r="F154" i="12"/>
  <c r="G159" i="12"/>
  <c r="G164" i="12" s="1"/>
  <c r="F167" i="12"/>
  <c r="G39" i="12"/>
  <c r="G44" i="12" s="1"/>
  <c r="G53" i="12"/>
  <c r="F61" i="12"/>
  <c r="F98" i="12"/>
  <c r="G103" i="12"/>
  <c r="G108" i="12" s="1"/>
  <c r="F111" i="12"/>
  <c r="G117" i="12"/>
  <c r="F125" i="12"/>
  <c r="G154" i="12"/>
  <c r="G156" i="12" s="1"/>
  <c r="F162" i="12"/>
  <c r="G167" i="12"/>
  <c r="G172" i="12" s="1"/>
  <c r="F42" i="12"/>
  <c r="F55" i="12"/>
  <c r="G61" i="12"/>
  <c r="F69" i="12"/>
  <c r="G111" i="12"/>
  <c r="F119" i="12"/>
  <c r="G125" i="12"/>
  <c r="F133" i="12"/>
  <c r="G162" i="12"/>
  <c r="F170" i="12"/>
  <c r="F13" i="12"/>
  <c r="G55" i="12"/>
  <c r="F63" i="12"/>
  <c r="G69" i="12"/>
  <c r="G76" i="12" s="1"/>
  <c r="G119" i="12"/>
  <c r="F127" i="12"/>
  <c r="G133" i="12"/>
  <c r="G140" i="12" s="1"/>
  <c r="F58" i="12"/>
  <c r="G63" i="12"/>
  <c r="F122" i="12"/>
  <c r="G127" i="12"/>
  <c r="F135" i="12"/>
  <c r="G28" i="11"/>
  <c r="G68" i="11"/>
  <c r="G140" i="11"/>
  <c r="G23" i="11"/>
  <c r="F31" i="11"/>
  <c r="G87" i="11"/>
  <c r="G92" i="11" s="1"/>
  <c r="F26" i="11"/>
  <c r="G31" i="11"/>
  <c r="G36" i="11" s="1"/>
  <c r="F39" i="11"/>
  <c r="F53" i="11"/>
  <c r="F90" i="11"/>
  <c r="G95" i="11"/>
  <c r="G100" i="11" s="1"/>
  <c r="F103" i="11"/>
  <c r="G109" i="11"/>
  <c r="G116" i="11" s="1"/>
  <c r="F117" i="11"/>
  <c r="G146" i="11"/>
  <c r="G148" i="11" s="1"/>
  <c r="F154" i="11"/>
  <c r="G159" i="11"/>
  <c r="F167" i="11"/>
  <c r="G26" i="11"/>
  <c r="F34" i="11"/>
  <c r="G39" i="11"/>
  <c r="G44" i="11" s="1"/>
  <c r="G53" i="11"/>
  <c r="G60" i="11" s="1"/>
  <c r="F61" i="11"/>
  <c r="G90" i="11"/>
  <c r="F98" i="11"/>
  <c r="G103" i="11"/>
  <c r="G117" i="11"/>
  <c r="G124" i="11" s="1"/>
  <c r="F125" i="11"/>
  <c r="G154" i="11"/>
  <c r="G156" i="11" s="1"/>
  <c r="F162" i="11"/>
  <c r="G167" i="11"/>
  <c r="G172" i="11" s="1"/>
  <c r="F55" i="11"/>
  <c r="F119" i="11"/>
  <c r="G125" i="11"/>
  <c r="G132" i="11" s="1"/>
  <c r="G162" i="11"/>
  <c r="F170" i="11"/>
  <c r="G55" i="11"/>
  <c r="F63" i="11"/>
  <c r="G69" i="11"/>
  <c r="G76" i="11" s="1"/>
  <c r="G119" i="11"/>
  <c r="F127" i="11"/>
  <c r="F21" i="11"/>
  <c r="F58" i="11"/>
  <c r="G63" i="11"/>
  <c r="F71" i="11"/>
  <c r="F85" i="11"/>
  <c r="F122" i="11"/>
  <c r="G127" i="11"/>
  <c r="F149" i="11"/>
  <c r="G68" i="13" l="1"/>
  <c r="G173" i="13" s="1"/>
  <c r="G60" i="12"/>
  <c r="G108" i="11"/>
  <c r="G164" i="11"/>
  <c r="G173" i="11" s="1"/>
  <c r="G148" i="12"/>
  <c r="G92" i="12"/>
  <c r="G132" i="12"/>
  <c r="G116" i="12"/>
  <c r="G68" i="12"/>
  <c r="G124" i="12"/>
  <c r="G173" i="12" l="1"/>
  <c r="J46" i="6" s="1"/>
  <c r="H4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AF1D255-3637-4697-97BA-BBAA42381CD0}">
      <text>
        <r>
          <rPr>
            <b/>
            <sz val="9"/>
            <color indexed="81"/>
            <rFont val="Segoe UI"/>
            <family val="2"/>
          </rPr>
          <t>Autor:</t>
        </r>
        <r>
          <rPr>
            <sz val="9"/>
            <color indexed="81"/>
            <rFont val="Segoe UI"/>
            <family val="2"/>
          </rPr>
          <t xml:space="preserve">
Adresse der Schule</t>
        </r>
      </text>
    </comment>
  </commentList>
</comments>
</file>

<file path=xl/sharedStrings.xml><?xml version="1.0" encoding="utf-8"?>
<sst xmlns="http://schemas.openxmlformats.org/spreadsheetml/2006/main" count="826" uniqueCount="273">
  <si>
    <t>Allgemeine Hinweise zu dieser Excel-Datei</t>
  </si>
  <si>
    <t>Aus Gründen der besseren Lesbarkeit wird auf die gleichzeitige Verwendung der Sprachformen männlich, weiblich und divers (m/w/d) verzichtet. Sämtliche Personenbezeichnungen gelten gleichermaßen für alle Geschlechter.</t>
  </si>
  <si>
    <t>Hinweise zu den Füllfarben</t>
  </si>
  <si>
    <t>In Registern und Zellen, die mit der Füllfarbe Gelb ausgefüllt sind, sind Angaben vom Bieter zu machen.</t>
  </si>
  <si>
    <t>In Registern und Zellen, die mit der Füllfarbe Gelb ausgefüllt sind, sind Angaben vom Bieter durch Auswahl aus einem Dropdown-Menü zu machen.</t>
  </si>
  <si>
    <t xml:space="preserve">In Registern und Zellen, die mit der Füllfarbe Orange ausgefüllt sind, wurden vor Versand der Unterlagen losspezifische Angaben durch den Auftraggeber gemacht. </t>
  </si>
  <si>
    <t xml:space="preserve">In Registern und Zellen, die mit der Füllfarbe Orange (hell) ausgefüllt sind, wurden vor Versand der Unterlagen losspezifische Angaben durch den Auftraggeber durch Auswahl aus einem Dropdown-Menü gemacht. </t>
  </si>
  <si>
    <t xml:space="preserve">In Registern und Zellen, die mit der Füllfarbe Grün ausgefüllt sind, werden im Rahmen der Prüfung und Wertung der Angebote Angaben durch den Auftraggeber mittels Auswahlfelder (Drop-Down-Menü) gemacht. </t>
  </si>
  <si>
    <t xml:space="preserve">In Registern und Zellen, die mit der Füllfarbe Blau ausgefüllt sind, werden im Rahmen der Prüfung und Wertung der Angebote Angaben durch den Auftraggeber mittels Freitext gemacht. </t>
  </si>
  <si>
    <t>Losbeschreibung</t>
  </si>
  <si>
    <r>
      <t>Los-Nr.:</t>
    </r>
    <r>
      <rPr>
        <b/>
        <u/>
        <sz val="11"/>
        <color rgb="FF000000"/>
        <rFont val="Berlin Type Office"/>
        <family val="2"/>
      </rPr>
      <t xml:space="preserve">  </t>
    </r>
    <r>
      <rPr>
        <b/>
        <sz val="11"/>
        <color rgb="FF000000"/>
        <rFont val="Berlin Type Office"/>
        <family val="2"/>
      </rPr>
      <t xml:space="preserve"> </t>
    </r>
  </si>
  <si>
    <t>Schule (Name + Schul-Nr.):</t>
  </si>
  <si>
    <t>Bouché-Schule (09G01)</t>
  </si>
  <si>
    <t>Leistungsort:</t>
  </si>
  <si>
    <t>Bouchéstraße 5, 12435 Berlin</t>
  </si>
  <si>
    <r>
      <rPr>
        <b/>
        <sz val="11"/>
        <color rgb="FF000000"/>
        <rFont val="Berlin Type Office"/>
        <family val="2"/>
      </rPr>
      <t>Leistung:</t>
    </r>
    <r>
      <rPr>
        <sz val="11"/>
        <color rgb="FF000000"/>
        <rFont val="Berlin Type Office"/>
        <family val="2"/>
      </rPr>
      <t xml:space="preserve"> </t>
    </r>
    <r>
      <rPr>
        <sz val="11"/>
        <color theme="1"/>
        <rFont val="Berlin Type Office"/>
        <family val="2"/>
      </rPr>
      <t xml:space="preserve">Herstellung, Lieferung und Ausgabe von Schulmittagessen (einschließlich eines Rohkostanteils und eines Getränks je Portion und einschließlich Nebenleistungen) gemäß der Leistungsbeschreibung </t>
    </r>
  </si>
  <si>
    <t xml:space="preserve">1. </t>
  </si>
  <si>
    <t>Geschätzte Anzahl der - bei normalem Schulbetrieb ohne pandemiebedingte Einschränkungen - insgesamt zu liefernden Essensportionen, die wie folgt ermittelt wurde:</t>
  </si>
  <si>
    <t>1.1</t>
  </si>
  <si>
    <t>Geschätzte Anzahl der SuS, die voraussichtlich Mittagessensangebot in Anspruch nehmen werden:</t>
  </si>
  <si>
    <t>x</t>
  </si>
  <si>
    <t>Anzahl der Schultage im gesamten Vertragszeitraum</t>
  </si>
  <si>
    <t>=</t>
  </si>
  <si>
    <t>1.2</t>
  </si>
  <si>
    <t>Geschätzte Anzahl der SuS, die voraussichtlich ein Mittagessensangebot in der Ferienbetreuung in Anspruch nehmen werden</t>
  </si>
  <si>
    <t>Ferientage mit Betreuungsangebot im Vertragszeitraum</t>
  </si>
  <si>
    <t>Von der insgesamt geschätzten Anzahl der zu liefernden Essensportionen bei normalem Schulbetrieb ohne pandemiebedingte Einschränkungen</t>
  </si>
  <si>
    <t>2.</t>
  </si>
  <si>
    <t>schätzungsweise zu liefernde Anzahl an Kaltverpflegungsportionen</t>
  </si>
  <si>
    <t>Anzahl aus Ziffer 1.1</t>
  </si>
  <si>
    <t>Ausflugstage gemäß § 76 Abs. 2 Nr. 8 SchulG</t>
  </si>
  <si>
    <t>3.</t>
  </si>
  <si>
    <t xml:space="preserve">schätzungsweise zu liefernde Anzahl an Essensportionen in Sonderkost wie folgt: </t>
  </si>
  <si>
    <t>3.1</t>
  </si>
  <si>
    <t>Ohne Hühnerei und daraus hergestellte Produkte/Erzeugnisse ca.</t>
  </si>
  <si>
    <t>3.2</t>
  </si>
  <si>
    <t xml:space="preserve">Ohne Milch, einschließlich Laktose, und daraus hergestellte Produkte/Erzeugnisse ca.  </t>
  </si>
  <si>
    <t>3.3</t>
  </si>
  <si>
    <t xml:space="preserve">Ohne Soja und daraus hergestellte Produkte/Erzeugnisse ca. </t>
  </si>
  <si>
    <t>3.4</t>
  </si>
  <si>
    <t>Ohne Lupinen, Sellerie, Senf, Sesamsamen, Schwefeldioxid und Sulfite und daraus hergestellte Produkte/Erzeugnisse ca.</t>
  </si>
  <si>
    <t>3.5</t>
  </si>
  <si>
    <t>Glutenfreie Sonderkost, enthält nicht mehr als 20 mg Gluten/kg ca.</t>
  </si>
  <si>
    <t>Höchstmenge der insgesamt abgenommenen Portionen:</t>
  </si>
  <si>
    <t>Bedingungen:</t>
  </si>
  <si>
    <t xml:space="preserve">Standort der Ausgabeküche: </t>
  </si>
  <si>
    <t>Haus A 1. UG /Haus B EG</t>
  </si>
  <si>
    <t xml:space="preserve">Größe der Ausgabeküche: </t>
  </si>
  <si>
    <t>22,3 / 43</t>
  </si>
  <si>
    <t>m²</t>
  </si>
  <si>
    <t>Größe der Küche für die Herstellung von Speisen (Mischküche):</t>
  </si>
  <si>
    <t>0 / 0</t>
  </si>
  <si>
    <t>Größe der Mensa:</t>
  </si>
  <si>
    <t>170 / 177</t>
  </si>
  <si>
    <t xml:space="preserve">Größe und Anzahl der ergänzend für den Auftragnehmer zur Verfügung stehenden Räume: </t>
  </si>
  <si>
    <t>a)</t>
  </si>
  <si>
    <t>insgesamt:</t>
  </si>
  <si>
    <t>23 / 9,3</t>
  </si>
  <si>
    <t>b)</t>
  </si>
  <si>
    <t>Anzahl der Räume:</t>
  </si>
  <si>
    <t>1 / 2</t>
  </si>
  <si>
    <t>Folgende Verpflegungssysteme sind wegen der örtlichen Gegebenheiten technisch oder räumlich zugelassen:</t>
  </si>
  <si>
    <t xml:space="preserve">Warmverpflegung (Cook &amp; Hold) </t>
  </si>
  <si>
    <t>Kühlkostsystem (Cook &amp; Chill)</t>
  </si>
  <si>
    <t>Nein</t>
  </si>
  <si>
    <t>Tiefkühlkostsystem (Cook &amp; Freeze)</t>
  </si>
  <si>
    <r>
      <t>Mischküche (Produktion in der Einrichtung, Cook &amp; Serve)</t>
    </r>
    <r>
      <rPr>
        <sz val="11"/>
        <color rgb="FF000000"/>
        <rFont val="Berlin Type Office"/>
        <family val="2"/>
      </rPr>
      <t xml:space="preserve"> </t>
    </r>
  </si>
  <si>
    <t>Erläuterung:</t>
  </si>
  <si>
    <t xml:space="preserve">Im Angebot muss der Bieter sich auf eines der gemäß dieser Losbeschreibung zulässigen Verpflegungssysteme (s.o.) festlegen; andere Verpflegungssysteme sind nicht zulässig. </t>
  </si>
  <si>
    <t>Ausgabesystem:</t>
  </si>
  <si>
    <t>Tischgemeinschaften (Schüsseln)</t>
  </si>
  <si>
    <t>Cafeteria-Line (Tellergerichte, Ausgabetheke)</t>
  </si>
  <si>
    <t>Ja</t>
  </si>
  <si>
    <t xml:space="preserve">Rohkost- bzw. Frischebuffet </t>
  </si>
  <si>
    <t xml:space="preserve">Vorsorglich wird klargestellt, dass Selbstbedienung für warme Speisenkomponenten als Ausgabesystem derzeit ausgeschlossen ist. Innerhalb der Vertragslaufzeit ist eine zwischen Auftraggeber und Auftragnehmer einvernehmliche Umstellung auf Selbstbedienung möglich.  Die mit einer etwaigen Umstellung verbundenen Kosten, wie etwa die Kosten für dafür benötigte Möbel, technische Geräte und/oder sonstige Ausstattungsgegenstände, hat der Auftragnehmer zu tragen. </t>
  </si>
  <si>
    <t>Anfangs- und Endzeiten der Essenausgabe:</t>
  </si>
  <si>
    <t xml:space="preserve"> täglich von</t>
  </si>
  <si>
    <t>Uhr</t>
  </si>
  <si>
    <t>bis</t>
  </si>
  <si>
    <t>Verwendung von Schweinefleisch</t>
  </si>
  <si>
    <r>
      <t>Eine Ortsbesichtigung ist  nach vorheriger Terminvereinbarung mit unten genannter Ansprechperson möglich.</t>
    </r>
    <r>
      <rPr>
        <sz val="11"/>
        <color theme="1"/>
        <rFont val="Berlin Type Office"/>
        <family val="2"/>
      </rPr>
      <t>*</t>
    </r>
  </si>
  <si>
    <t>*Während der Ortsbesichtigung ist das schulische Personal nicht befugt, weitere Auskunft zu geben. Es handelt sich um eine reine Begehung der Räumlichkeiten. Fragen kann der Bieter nur über die Vergabeplattform stellen.</t>
  </si>
  <si>
    <t>Ansprechpartner in der Schule:</t>
  </si>
  <si>
    <t>Name:</t>
  </si>
  <si>
    <t>Frau Seiberl (Schulleiterin)</t>
  </si>
  <si>
    <t>Telefonnummer:</t>
  </si>
  <si>
    <t>030 5337745</t>
  </si>
  <si>
    <t>weitere bauliche oder organisatorische Besonderheiten:</t>
  </si>
  <si>
    <t xml:space="preserve">	Technisch und räumlich ist das Aufstellen von Tiefkühlschränken und / oder Kühlschränken nur wie aktuell vorhanden möglich.</t>
  </si>
  <si>
    <t>Betriebskosten (nur bei Mischküche)</t>
  </si>
  <si>
    <t xml:space="preserve">Der Auftraggeber rechnet die durch die Leistungserbringung entstehenden verbrauchsabhängigen Betriebskosten, insbesondere Strom, Wasser und Abwasser, gegenüber dem Auftragnehmer ab. Der Auftraggeber ist berechtigt, eine Betriebskostenvorauszahlung zu verlangen. Sofern eine verbrauchs- und verursachungsgerechte Abrechnung aufgrund fehlender Messeinrichtungen unmöglich ist, wird eine angemessene monatliche Betriebskostenpauschale auf Basis der verwendeten Geräte, ihrer täglichen Laufzeit und der Annahme einer durchschnittlichen Nutzung an 220 Tagen pro Jahr vereinbart. </t>
  </si>
  <si>
    <t>Die voraussichtlichen Betriebskosten pro Jahr betragen:</t>
  </si>
  <si>
    <t>Eine monatliche Betriebskostenvorauszahlung wird erhoben:</t>
  </si>
  <si>
    <t>Die monatliche Betriebskostenvorauszahlung/Betriebskostenpauschale beträgt:</t>
  </si>
  <si>
    <t>Inventarliste 09G01 Haus A</t>
  </si>
  <si>
    <t>1. Installationen / Anschlüsse (Ausgabe-)Küche, Cafeteria, Mensa, Nebenräume: jeweils in erforderlicher Anzahl vorhanden, siehe rechte Spalte</t>
  </si>
  <si>
    <t>vorhanden / ggf. Anzahl</t>
  </si>
  <si>
    <t>Kaltwasser</t>
  </si>
  <si>
    <t>Warmwasser</t>
  </si>
  <si>
    <t>ELT-Steckdose 230 V</t>
  </si>
  <si>
    <t>ELT-Anschluss 400 V (16 A / 11 kW)</t>
  </si>
  <si>
    <t>ELT-Anschluss 400 V (32 A / 22 kW)</t>
  </si>
  <si>
    <t>Wasser-/Abwasseranschluss für Konvektomaten</t>
  </si>
  <si>
    <t>Fettabscheider</t>
  </si>
  <si>
    <t>Datendose</t>
  </si>
  <si>
    <t>Kassenplatz oder –insel mit Elektroanschluss im Ausgabebereich</t>
  </si>
  <si>
    <t>2. Ausstattung (Ausgabe-)Küche, Mensa, Nebenräume: jeweils in erforderlicher Anzahl vorhanden, siehe rechte Spalte</t>
  </si>
  <si>
    <t>dreiteilige Bain-Maries</t>
  </si>
  <si>
    <t>Handwasch- und Ausgussbeckenkombination</t>
  </si>
  <si>
    <t>(1 Seifenspender, 1 Desinfektionsspender, 1 Papierhandtuchspender inklusive Abfallbehälter)</t>
  </si>
  <si>
    <t xml:space="preserve">Hauben- Spülmaschine inkl. Be- und Entlüftung mit Zulauftisch mit Becken und Ablauftisch </t>
  </si>
  <si>
    <t xml:space="preserve">(alternativ Gewerbe-Bistro-Spüler) </t>
  </si>
  <si>
    <t>Gemüseputzstrecke mit eigenem Spülbecken, Edelstahl</t>
  </si>
  <si>
    <t>Arbeitsflächen aus Edelstahl</t>
  </si>
  <si>
    <t>2m</t>
  </si>
  <si>
    <t>Ausgabetresen aus Edelstahl</t>
  </si>
  <si>
    <t>2m aus Holz</t>
  </si>
  <si>
    <t>Rücknahmetresen aus Edelstahl (alternativ Rückfuhrstation für Speisereste, Geschirr)</t>
  </si>
  <si>
    <t>2 Wagen</t>
  </si>
  <si>
    <t>elektrisch betriebener Rollladen (zur Öffnung/Schließung der Mensaausgabe)</t>
  </si>
  <si>
    <t>Edelstahlschränke mit Schiebetüren</t>
  </si>
  <si>
    <t>Mikrowelle, für Allergikeressen</t>
  </si>
  <si>
    <t xml:space="preserve">Gewerbe-Umluft-Kühlschrank, ca. 600l </t>
  </si>
  <si>
    <t>Gewerbe-Umluft-Tiefkühlschrank</t>
  </si>
  <si>
    <t>Kühltheke, mobil</t>
  </si>
  <si>
    <t>Tellerspender-Wagen</t>
  </si>
  <si>
    <t>Tablettwagen in Kombination mit Besteckbehälter und Serviettenspender</t>
  </si>
  <si>
    <t>Servierwagen</t>
  </si>
  <si>
    <t xml:space="preserve">Mensa: Tische, Stühle, Sitzbänke, Hocker etc. in ausreichender Anzahl </t>
  </si>
  <si>
    <t>vorhanden</t>
  </si>
  <si>
    <t>Wasserspender</t>
  </si>
  <si>
    <t>Umkleideraum bzw. -räume für das Personal</t>
  </si>
  <si>
    <t>Metallspind für Schwarz-Weiß-Trennung</t>
  </si>
  <si>
    <t>Tisch und Stühle für Personal</t>
  </si>
  <si>
    <t>separates WC für das Personal mit Handwaschbecken</t>
  </si>
  <si>
    <t xml:space="preserve">trockene Lagermöglichkeiten mit Edelstahlregalen </t>
  </si>
  <si>
    <t>Edelstahlschrank für Reinigungsmaterialien (abschließbar)</t>
  </si>
  <si>
    <t>Konfiskatkühler (Verortung außerhalb von Küche/Ausgabebereich)</t>
  </si>
  <si>
    <t>3. Ausstattung für Cafeteria, Nebenräume: jeweils in erforderlicher Anzahl vorhanden, siehe rechte Spalte</t>
  </si>
  <si>
    <t>Abstellflächen aus Edelstahl</t>
  </si>
  <si>
    <t>Ausgabetresen, Edelstahl</t>
  </si>
  <si>
    <t>Kühlvitrine</t>
  </si>
  <si>
    <t>Abfallbehälter (Recycling, Papier, Restmüll)</t>
  </si>
  <si>
    <t>4. Ausstattungsliste Geschirr und Besteck (für 120% der teilnehmenden Schüler) jeweils in erforderlicher Anzahl vorhanden, siehe rechte Spalte</t>
  </si>
  <si>
    <t>Teller tief / Suppenschüsseln</t>
  </si>
  <si>
    <t>Teller flach</t>
  </si>
  <si>
    <t xml:space="preserve">Dessertschalen </t>
  </si>
  <si>
    <t>Besteckspender</t>
  </si>
  <si>
    <t>Gläser</t>
  </si>
  <si>
    <t>Messer</t>
  </si>
  <si>
    <t>Gabeln</t>
  </si>
  <si>
    <t>Esslöffel</t>
  </si>
  <si>
    <t>Teelöffel</t>
  </si>
  <si>
    <t>Vorlegebestecke</t>
  </si>
  <si>
    <t>Karaffen</t>
  </si>
  <si>
    <t>Tabletts (rutschfest)</t>
  </si>
  <si>
    <t>Wasserflaschen</t>
  </si>
  <si>
    <t xml:space="preserve">Hinweis: Die Inventarliste bildet den IST-Zustand ab. Es besteht kein Anspruch auf vollständige Zurverfügungstellung der in dieser Musterausstattung aufgelisteten Positionen. </t>
  </si>
  <si>
    <t>Inventarliste 09G01 Haus B</t>
  </si>
  <si>
    <t>3,5m</t>
  </si>
  <si>
    <t>4m</t>
  </si>
  <si>
    <t>Angaben des Bieters zu den Zuschlagskriterien</t>
  </si>
  <si>
    <t>Grundsätzlich gilt, dass die Bestimmungen der Leistungsbeschreibung im Auftragsfall bei der tatsächlichen Umsetzung einzuhalten sind.</t>
  </si>
  <si>
    <t>Nummer</t>
  </si>
  <si>
    <t>Bezeichnung/Erläuterung</t>
  </si>
  <si>
    <t>maximal zu erreichende Punkte</t>
  </si>
  <si>
    <t>1.</t>
  </si>
  <si>
    <t>Gemüse in Bio-Qualität</t>
  </si>
  <si>
    <t>siehe Erläuterung zum Wertungsprozedere</t>
  </si>
  <si>
    <t xml:space="preserve">2. </t>
  </si>
  <si>
    <t>Fleisch in Bio-Qualität</t>
  </si>
  <si>
    <t>Selbstverpflichtung zur Fortbildung mit dem Schwerpunkt „vegetarisch Kochen für Kinder“</t>
  </si>
  <si>
    <t>4.</t>
  </si>
  <si>
    <t>Zusatzangebot für die Sonderkost</t>
  </si>
  <si>
    <t xml:space="preserve">5. </t>
  </si>
  <si>
    <t>Frische Zubereitung von Rohkost- und Blattsalaten und Salatdressings</t>
  </si>
  <si>
    <t xml:space="preserve">6. </t>
  </si>
  <si>
    <t>Probierportionen</t>
  </si>
  <si>
    <t xml:space="preserve">7. </t>
  </si>
  <si>
    <t>Zufriedenheitsabfrage</t>
  </si>
  <si>
    <t xml:space="preserve">8. </t>
  </si>
  <si>
    <t xml:space="preserve">Mitbestimmung Speisenplan </t>
  </si>
  <si>
    <t xml:space="preserve">9. </t>
  </si>
  <si>
    <t>Wunschessen</t>
  </si>
  <si>
    <t>10.</t>
  </si>
  <si>
    <t>Speisekarte mit vegetarischen Gerichten</t>
  </si>
  <si>
    <t>Gesamtpunktzahl:</t>
  </si>
  <si>
    <t>Allgemeine Angaben des Bieters</t>
  </si>
  <si>
    <t>Nennung der Leitungsperson des Verpflegungsbereichs:</t>
  </si>
  <si>
    <t xml:space="preserve">Erreichbarkeit durch Telefon über folgende Telefonnummer: </t>
  </si>
  <si>
    <t>Erreichbarkeit über E-Mail über folgende E-Mail-Adresse:</t>
  </si>
  <si>
    <t>Angabe des verantwortlichen Mitarbeiters bzw. der verantwortlichen Mitarbeiterin für die Kundenbetreuung:</t>
  </si>
  <si>
    <t>Verbindliche Angabe der Art des angebotenen Verpflegungssystems:</t>
  </si>
  <si>
    <t>Verbindliche Angabe der Art des angebotenen Bestell- und Abrechnungssystems:</t>
  </si>
  <si>
    <t>Verbindliche Angabe der vollständigen Adresse der Produktionsküche (Straße, Hausnummer, Postleitzahl und Ort), in der das Essen für den Leistungsort produziert wird (Angabe entbehrlich beim Verpflegungssystem Mischküche):</t>
  </si>
  <si>
    <t>Ist Ihr Unternehmen ein bevorzugtes Unternehmen im Sinne der Ausführung in den Erläuterung zum Wertungsprozedere:</t>
  </si>
  <si>
    <t>Sofern Sie eine Bietergemeinschaft bilden und die vorstehende Frage mit Ja beantwortet haben, nennen Sie bitte die Namen der bevorzugten Unternehmen Ihrer Bietergemeinschaft:</t>
  </si>
  <si>
    <t>Bezeichnung</t>
  </si>
  <si>
    <t xml:space="preserve">Angabe des Bieters </t>
  </si>
  <si>
    <t>Punktzahl des Angebotes</t>
  </si>
  <si>
    <t>Gemüse in Bio-Qualität und/oder entsprechend Brandenburger Qualitätszeichen</t>
  </si>
  <si>
    <t xml:space="preserve">Die entsprechenden Angaben sind vom Bieter auf der nachfolgenden Tabelle "Speisekarte veg. Gerichte" (Zuschlagskriterium 10) zu machen.  </t>
  </si>
  <si>
    <t>Hinweis: Die Abgabe mehrerer Hauptangebote sowie Nebenangebote ist nicht zugelassen.</t>
  </si>
  <si>
    <t>Speisekarte mit vegetarischen Gerichten (Zuschlagskriterium 10)</t>
  </si>
  <si>
    <t>Bezeichnung des Gerichts (Vorgaben gemäß Erläuterung zum Wertungsprozedere beachten)*</t>
  </si>
  <si>
    <t>5.</t>
  </si>
  <si>
    <t>6.</t>
  </si>
  <si>
    <t>7.</t>
  </si>
  <si>
    <t>8.</t>
  </si>
  <si>
    <t>9.</t>
  </si>
  <si>
    <t>11.</t>
  </si>
  <si>
    <t>12.</t>
  </si>
  <si>
    <t>13.</t>
  </si>
  <si>
    <t>14.</t>
  </si>
  <si>
    <t>15.</t>
  </si>
  <si>
    <t>16.</t>
  </si>
  <si>
    <t>17.</t>
  </si>
  <si>
    <t>18.</t>
  </si>
  <si>
    <t>19.</t>
  </si>
  <si>
    <t>20.</t>
  </si>
  <si>
    <t>*Die ausschreibende Stelle behält sich vor, Gerichte, die gegen Vorgaben gemäß Anlage 7 "Erläuterung zum Wertungsprozedere" verstoßen, zu streichen.
Fehlende Angaben zu den vegetarischen Gerichten werden nicht nachgefordert. Jedes gestrichene und/oder fehlende Gericht wird zum Nachteil des Bieters ausgelegt und mit 0 Punkten bewertet.</t>
  </si>
  <si>
    <t>Pos.</t>
  </si>
  <si>
    <t>Anzahl</t>
  </si>
  <si>
    <t>Festpreis (netto) in € (pro Essen)</t>
  </si>
  <si>
    <t>Gesamtbetrag (netto) in €</t>
  </si>
  <si>
    <t>01</t>
  </si>
  <si>
    <t>Schulmittagessen</t>
  </si>
  <si>
    <t>Gesamtsumme (netto)</t>
  </si>
  <si>
    <t>MwSt.</t>
  </si>
  <si>
    <t>Gesamtsumme (brutto)</t>
  </si>
  <si>
    <t>Hinweise:</t>
  </si>
  <si>
    <t>Bei Änderung des Mehrwertsteuersatzes ändert sich der Preis entsprechend § 5 Absatz 1 der Vertragsbestimmungen.</t>
  </si>
  <si>
    <t>Prüfung der Speisekarte mit vegetarischen Gerichten durch das Schul- und Sportamt in Hinblick auf die Wertbarkeit</t>
  </si>
  <si>
    <t xml:space="preserve">Bezeichnung des Gerichts </t>
  </si>
  <si>
    <t>Wurden die Vorgaben gemäß Erläuterung zum Wertungsprozedere beachtet?</t>
  </si>
  <si>
    <t>Hinweise für die Bewertenden zur Wertung der Speisekarten</t>
  </si>
  <si>
    <t xml:space="preserve">Insgesamt legt der Auftraggeber im Sinne der Vermeidung von Lebensmittelabfällen besonderen Wert auf eine hohe Akzeptanz beim Schulmittagessen, da dadurch die Wahrscheinlichkeit steigt, dass Schülerinnen und Schüler am Essen teilnehmen und aufessen. In den letzten Jahren ist die Akzeptanz für vegetarische Speisen mit einem hohen Gemüseanteil in der Gesellschaft zwar gestiegen, doch noch immer gibt es Vorbehalte und Bedenken, denen mit einer geschickten Zusammenstellung der angebotenen vegetarischen Speisen begegnet werden muss. Der Auftraggeber will mit dem Zuschlagskriterium 10 „Vegetarische Speisekarte“, bei dem 20 vegetarische Gerichte bewertet werden, nachsteuern, um insgesamt eine bessere Akzeptanz der vegetarischen Speisen zu erreichen. </t>
  </si>
  <si>
    <t>Konkret wird die Akzeptanz der Gerichte an folgenden Fragestellungen bemessen:</t>
  </si>
  <si>
    <t>1. Bekanntheit:</t>
  </si>
  <si>
    <t>a) Das Gericht ist in dieser Zusammenstellung bekannt und wird daher grundsätzlich als beliebt angenommen (entspricht in der Bewertungstabelle, Spalte E der Auswahl „hoch“).</t>
  </si>
  <si>
    <t>b) Das Gericht ist in dieser Zusammenstellung weniger bekannt und wird daher grundsätzlich als weniger beliebt angenommen (entspricht in der Bewertungstabelle, Spalte E der Auswahl „teilweise“).</t>
  </si>
  <si>
    <t>c) Das Gericht ist in dieser Zusammenstellung unbekannt und wird daher grundsätzlich als eher unbeliebt angenommen (entspricht in der Bewertungstabelle, Spalte E der Auswahl „gering“).</t>
  </si>
  <si>
    <t xml:space="preserve">2. Vollständigkeit: </t>
  </si>
  <si>
    <t>a) Das Gericht entspricht insgesamt den Erwartungen: Es fehlen keine weiteren Komponenten (z.B. Fleisch, Fisch), um als attraktiv/harmonisch wahrgenommen zu werden (entspricht in der Bewertungstabelle, Spalte E der Auswahl „hoch“).</t>
  </si>
  <si>
    <t>b) Das Gericht entspricht insgesamt nicht den Erwartungen: Es fehlen weitere Komponenten (z.B. Fleisch, Fisch), um als attraktiv/harmonisch wahrgenommen zu werden (entspricht in der Bewertungstabelle, Spalte E der Auswahl „gering“).</t>
  </si>
  <si>
    <t>3. Geschmackliche Abstimmung des rohen Gemüses:</t>
  </si>
  <si>
    <t>a) Das rohe Gemüse passt geschmacklich erfahrungsgemäß gut zu dem Gericht und wird daher voraussichtlich gerne gegessen (entspricht in der Bewertungstabelle, Spalte E der Auswahl „hoch“).</t>
  </si>
  <si>
    <t>b) Das rohe Gemüse passt geschmacklich erfahrungsgemäß weniger gut zu dem Gericht und wird daher voraussichtlich nicht von allen gerne gegessen (entspricht in der Bewertungstabelle, Spalte E der Auswahl „teilweise“).</t>
  </si>
  <si>
    <t>c) Das rohe Gemüse passt geschmacklich erfahrungsgemäß nicht zu dem Gericht und wird daher voraussichtlich nicht gerne gegessen (entspricht in der Bewertungstabelle, Spalte E der Auswahl „gering“).</t>
  </si>
  <si>
    <t>Hinweise zu den Füllfarben zum Ausfüllen der Tabellenblätter "Wertung Bewertender"</t>
  </si>
  <si>
    <t xml:space="preserve">In Registern und Zellen, die mit der Füllfarbe Grün ausgefüllt sind, werden im Rahmen der Prüfung und Wertung der Angebote Angaben durch den Bewertenden mittels Auswahlfelder (Drop-Down-Menü) gemacht. </t>
  </si>
  <si>
    <t xml:space="preserve">In Registern und Zellen, die mit der Füllfarbe Blau ausgefüllt sind, werden im Rahmen der Prüfung und Wertung der Angebote Angaben durch den Bewertenden mittels Freitext gemacht. </t>
  </si>
  <si>
    <t>Wertung des veg. Speiseplans durch den Bewertenden 1</t>
  </si>
  <si>
    <r>
      <t>Los-Nr.:</t>
    </r>
    <r>
      <rPr>
        <u/>
        <sz val="11"/>
        <color rgb="FF000000"/>
        <rFont val="Berlin Type Office"/>
        <family val="2"/>
      </rPr>
      <t xml:space="preserve">  </t>
    </r>
    <r>
      <rPr>
        <sz val="11"/>
        <color rgb="FF000000"/>
        <rFont val="Berlin Type Office"/>
        <family val="2"/>
      </rPr>
      <t xml:space="preserve"> </t>
    </r>
  </si>
  <si>
    <t>Nachname, Vorname des Bewertenden:</t>
  </si>
  <si>
    <t>Bitte beachten Sie die Hinweise für Bewertende!</t>
  </si>
  <si>
    <t>Wertung Bewertender 1</t>
  </si>
  <si>
    <t>Wertung Akzeptanz Speisekarte vegetarische Gerichte</t>
  </si>
  <si>
    <t>Begründung</t>
  </si>
  <si>
    <t>Bekanntheit:</t>
  </si>
  <si>
    <t>Vollständigkeit:</t>
  </si>
  <si>
    <t>Bei Auswahl „gering“ bei Vollständigkeit bitte angeben, was Ihnen fehlt:</t>
  </si>
  <si>
    <t>Geschmackliche Abstimmung des rohen Gemüses:</t>
  </si>
  <si>
    <t>Gesamtpunktzahl Gericht</t>
  </si>
  <si>
    <t>Zwischensumme Punktzahl:</t>
  </si>
  <si>
    <t>Unterschrift des Bewertenden</t>
  </si>
  <si>
    <t>Vom Schulamt auszufüllen:</t>
  </si>
  <si>
    <t>Sofern Fehler vorliegen, führen Sie nachfolgend die entsprechenden Gerichte auf und begründen Sie Ihre Entscheidung:</t>
  </si>
  <si>
    <t>Unterschrift des Mitarbeiters vom Schulamt</t>
  </si>
  <si>
    <t>Wertung des veg. Speiseplans durch den Bewertenden 2</t>
  </si>
  <si>
    <t>Wertung Bewertender 2</t>
  </si>
  <si>
    <t>Wertung des veg. Speiseplans durch den Bewertenden 3</t>
  </si>
  <si>
    <t>Wertung Bewertender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</si>
</sst>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400]h:mm:ss\ AM/PM"/>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Berlin Type Office"/>
      <family val="2"/>
    </font>
    <font>
      <sz val="11"/>
      <color theme="1"/>
      <name val="Berlin Type Office"/>
      <family val="2"/>
    </font>
    <font>
      <i/>
      <sz val="11"/>
      <color theme="1"/>
      <name val="Berlin Type Office"/>
      <family val="2"/>
    </font>
    <font>
      <u/>
      <sz val="11"/>
      <color theme="1"/>
      <name val="Berlin Type Office"/>
      <family val="2"/>
    </font>
    <font>
      <b/>
      <sz val="14"/>
      <color rgb="FF000000"/>
      <name val="Berlin Type Office"/>
      <family val="2"/>
    </font>
    <font>
      <sz val="11"/>
      <color rgb="FF000000"/>
      <name val="Berlin Type Office"/>
      <family val="2"/>
    </font>
    <font>
      <b/>
      <sz val="11"/>
      <color rgb="FF000000"/>
      <name val="Berlin Type Office"/>
      <family val="2"/>
    </font>
    <font>
      <b/>
      <u/>
      <sz val="11"/>
      <color rgb="FF000000"/>
      <name val="Berlin Type Office"/>
      <family val="2"/>
    </font>
    <font>
      <i/>
      <sz val="11"/>
      <color rgb="FF000000"/>
      <name val="Berlin Type Office"/>
      <family val="2"/>
    </font>
    <font>
      <u/>
      <sz val="11"/>
      <color rgb="FF000000"/>
      <name val="Berlin Type Office"/>
      <family val="2"/>
    </font>
    <font>
      <sz val="10"/>
      <color rgb="FF000000"/>
      <name val="Berlin Type Office"/>
      <family val="2"/>
    </font>
    <font>
      <sz val="11"/>
      <name val="Berlin Type Office"/>
      <family val="2"/>
    </font>
    <font>
      <sz val="11"/>
      <color rgb="FFFF0000"/>
      <name val="Berlin Type Office"/>
      <family val="2"/>
    </font>
    <font>
      <b/>
      <sz val="9"/>
      <color indexed="81"/>
      <name val="Segoe UI"/>
      <family val="2"/>
    </font>
    <font>
      <sz val="9"/>
      <color indexed="81"/>
      <name val="Segoe UI"/>
      <family val="2"/>
    </font>
    <font>
      <b/>
      <sz val="11"/>
      <color theme="1"/>
      <name val="Berlin Type Office"/>
      <family val="2"/>
    </font>
    <font>
      <i/>
      <sz val="11"/>
      <color rgb="FFFF0000"/>
      <name val="Berlin Type Office"/>
      <family val="2"/>
    </font>
    <font>
      <sz val="10"/>
      <color theme="1"/>
      <name val="Berlin Type Office"/>
      <family val="2"/>
    </font>
    <font>
      <sz val="10"/>
      <name val="Berlin Type Office"/>
      <family val="2"/>
    </font>
    <font>
      <b/>
      <sz val="10"/>
      <color theme="1"/>
      <name val="Berlin Type Office"/>
      <family val="2"/>
    </font>
    <font>
      <u/>
      <sz val="10"/>
      <color theme="1"/>
      <name val="Berlin Type Office"/>
      <family val="2"/>
    </font>
    <font>
      <b/>
      <u/>
      <sz val="11"/>
      <color theme="1"/>
      <name val="Berlin Type Office"/>
      <family val="2"/>
    </font>
    <font>
      <b/>
      <sz val="26"/>
      <color rgb="FFFF0000"/>
      <name val="Berlin Type Office"/>
      <family val="2"/>
    </font>
  </fonts>
  <fills count="8">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0">
    <xf numFmtId="0" fontId="0" fillId="0" borderId="0" xfId="0"/>
    <xf numFmtId="0" fontId="3" fillId="0" borderId="0" xfId="0" applyFont="1"/>
    <xf numFmtId="0" fontId="4" fillId="0" borderId="0" xfId="0" applyFont="1"/>
    <xf numFmtId="0" fontId="5" fillId="0" borderId="0" xfId="0" applyFont="1" applyAlignment="1">
      <alignment vertical="center" wrapText="1"/>
    </xf>
    <xf numFmtId="0" fontId="6" fillId="0" borderId="0" xfId="0" applyFont="1"/>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8" fillId="0" borderId="0" xfId="0" applyFont="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49" fontId="4" fillId="0" borderId="0" xfId="0" applyNumberFormat="1" applyFont="1" applyAlignment="1">
      <alignment horizontal="left" vertical="top" wrapText="1"/>
    </xf>
    <xf numFmtId="0" fontId="4" fillId="4" borderId="1" xfId="0" applyFont="1" applyFill="1" applyBorder="1" applyAlignment="1">
      <alignment horizontal="left" vertical="top" wrapText="1"/>
    </xf>
    <xf numFmtId="0" fontId="12" fillId="0" borderId="0" xfId="0" applyFont="1" applyAlignment="1">
      <alignment horizontal="left" vertical="top" wrapText="1"/>
    </xf>
    <xf numFmtId="0" fontId="4"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12" fillId="4" borderId="1" xfId="0" applyFont="1" applyFill="1" applyBorder="1" applyAlignment="1">
      <alignment horizontal="left" vertical="top" wrapText="1"/>
    </xf>
    <xf numFmtId="0" fontId="4" fillId="4" borderId="0" xfId="0" applyFont="1" applyFill="1" applyAlignment="1">
      <alignment horizontal="left" vertical="top" wrapText="1"/>
    </xf>
    <xf numFmtId="16" fontId="4" fillId="4" borderId="2" xfId="0" quotePrefix="1"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8" fillId="0" borderId="0" xfId="0" applyFont="1" applyAlignment="1">
      <alignment horizontal="right" vertical="top" wrapText="1"/>
    </xf>
    <xf numFmtId="165" fontId="4" fillId="4" borderId="1" xfId="0" applyNumberFormat="1" applyFont="1" applyFill="1" applyBorder="1" applyAlignment="1">
      <alignment horizontal="left" vertical="top" wrapText="1"/>
    </xf>
    <xf numFmtId="165" fontId="4" fillId="4" borderId="2" xfId="0" applyNumberFormat="1" applyFont="1" applyFill="1" applyBorder="1" applyAlignment="1">
      <alignment horizontal="left" vertical="top" wrapText="1"/>
    </xf>
    <xf numFmtId="165" fontId="4" fillId="0" borderId="0" xfId="0" applyNumberFormat="1" applyFont="1" applyAlignment="1">
      <alignment horizontal="left" vertical="top" wrapText="1"/>
    </xf>
    <xf numFmtId="0" fontId="8" fillId="0" borderId="0" xfId="0" applyFont="1" applyAlignment="1">
      <alignment vertical="top" wrapText="1"/>
    </xf>
    <xf numFmtId="164" fontId="4" fillId="4" borderId="1" xfId="1" applyFont="1" applyFill="1" applyBorder="1" applyAlignment="1">
      <alignment horizontal="left" vertical="top" wrapText="1"/>
    </xf>
    <xf numFmtId="164" fontId="4" fillId="4" borderId="2" xfId="1" applyFont="1" applyFill="1" applyBorder="1" applyAlignment="1">
      <alignment horizontal="left" vertical="top" wrapText="1"/>
    </xf>
    <xf numFmtId="0" fontId="7" fillId="0" borderId="0" xfId="0" applyFont="1" applyAlignment="1">
      <alignment horizontal="justify" vertical="center"/>
    </xf>
    <xf numFmtId="0" fontId="8" fillId="0" borderId="0" xfId="0" applyFont="1" applyAlignment="1">
      <alignment horizontal="justify" vertical="center"/>
    </xf>
    <xf numFmtId="0" fontId="18" fillId="0" borderId="3" xfId="0" applyFont="1" applyBorder="1" applyAlignment="1">
      <alignment horizontal="left" vertical="center" wrapText="1" indent="1"/>
    </xf>
    <xf numFmtId="0" fontId="18" fillId="0" borderId="4" xfId="0" applyFont="1" applyBorder="1" applyAlignment="1">
      <alignment horizontal="center" vertical="center" wrapText="1"/>
    </xf>
    <xf numFmtId="0" fontId="4" fillId="0" borderId="5" xfId="0" applyFont="1" applyBorder="1" applyAlignment="1">
      <alignment vertical="center" wrapText="1"/>
    </xf>
    <xf numFmtId="0" fontId="8" fillId="4" borderId="6" xfId="0" applyFont="1" applyFill="1" applyBorder="1" applyAlignment="1">
      <alignment horizontal="center" vertical="center" wrapText="1"/>
    </xf>
    <xf numFmtId="0" fontId="4" fillId="0" borderId="7" xfId="0" applyFont="1" applyBorder="1" applyAlignment="1">
      <alignment vertical="center" wrapText="1"/>
    </xf>
    <xf numFmtId="0" fontId="8" fillId="4" borderId="8" xfId="0" applyFont="1" applyFill="1" applyBorder="1" applyAlignment="1">
      <alignment horizontal="center" vertical="center" wrapText="1"/>
    </xf>
    <xf numFmtId="0" fontId="4" fillId="0" borderId="3" xfId="0" applyFont="1" applyBorder="1" applyAlignment="1">
      <alignment vertical="center" wrapText="1"/>
    </xf>
    <xf numFmtId="0" fontId="18" fillId="0" borderId="4" xfId="0" applyFont="1" applyBorder="1" applyAlignment="1">
      <alignment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8" fillId="0" borderId="0" xfId="0" applyFont="1"/>
    <xf numFmtId="0" fontId="18" fillId="0" borderId="9" xfId="0" applyFont="1" applyBorder="1" applyAlignment="1">
      <alignment horizontal="left" vertical="center"/>
    </xf>
    <xf numFmtId="0" fontId="18" fillId="0" borderId="9" xfId="0" applyFont="1" applyBorder="1" applyAlignment="1">
      <alignment horizontal="left" vertical="center" wrapText="1"/>
    </xf>
    <xf numFmtId="0" fontId="18" fillId="0" borderId="9" xfId="0" applyFont="1" applyBorder="1" applyAlignment="1">
      <alignment horizontal="right"/>
    </xf>
    <xf numFmtId="0" fontId="4" fillId="0" borderId="0" xfId="0" applyFont="1" applyAlignment="1">
      <alignment vertical="center"/>
    </xf>
    <xf numFmtId="0" fontId="14" fillId="0" borderId="0" xfId="0" applyFont="1"/>
    <xf numFmtId="0" fontId="15" fillId="0" borderId="0" xfId="0" applyFont="1"/>
    <xf numFmtId="0" fontId="4" fillId="0" borderId="0" xfId="0" applyFont="1" applyAlignment="1">
      <alignment horizontal="center"/>
    </xf>
    <xf numFmtId="0" fontId="14" fillId="0" borderId="0" xfId="0" applyFont="1" applyAlignment="1">
      <alignment vertical="center"/>
    </xf>
    <xf numFmtId="0" fontId="4" fillId="0" borderId="12" xfId="0" applyFont="1" applyBorder="1"/>
    <xf numFmtId="0" fontId="4" fillId="0" borderId="15" xfId="0" applyFont="1" applyBorder="1"/>
    <xf numFmtId="0" fontId="2" fillId="0" borderId="0" xfId="0" applyFont="1"/>
    <xf numFmtId="0" fontId="0" fillId="0" borderId="20" xfId="0" applyBorder="1"/>
    <xf numFmtId="0" fontId="0" fillId="0" borderId="21" xfId="0" applyBorder="1" applyAlignment="1">
      <alignment horizontal="left" wrapText="1"/>
    </xf>
    <xf numFmtId="0" fontId="0" fillId="0" borderId="22" xfId="0" applyBorder="1"/>
    <xf numFmtId="49" fontId="0" fillId="2" borderId="23" xfId="0" applyNumberFormat="1" applyFill="1" applyBorder="1" applyAlignment="1">
      <alignment horizontal="left" wrapText="1"/>
    </xf>
    <xf numFmtId="0" fontId="0" fillId="0" borderId="24" xfId="0" applyBorder="1"/>
    <xf numFmtId="49" fontId="0" fillId="2" borderId="25" xfId="0" applyNumberFormat="1" applyFill="1" applyBorder="1" applyAlignment="1">
      <alignment horizontal="left" wrapText="1"/>
    </xf>
    <xf numFmtId="0" fontId="0" fillId="0" borderId="0" xfId="0" applyAlignment="1">
      <alignment wrapText="1"/>
    </xf>
    <xf numFmtId="0" fontId="20" fillId="0" borderId="20" xfId="0" applyFont="1" applyBorder="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xf numFmtId="49" fontId="20" fillId="0" borderId="30" xfId="0" applyNumberFormat="1" applyFont="1" applyBorder="1" applyAlignment="1">
      <alignment horizontal="center"/>
    </xf>
    <xf numFmtId="0" fontId="20" fillId="0" borderId="31" xfId="0" applyFont="1" applyBorder="1" applyAlignment="1">
      <alignment horizontal="left"/>
    </xf>
    <xf numFmtId="164" fontId="21" fillId="0" borderId="31" xfId="0" applyNumberFormat="1" applyFont="1" applyBorder="1"/>
    <xf numFmtId="0" fontId="20" fillId="0" borderId="33" xfId="0" applyFont="1" applyBorder="1"/>
    <xf numFmtId="0" fontId="20" fillId="0" borderId="35" xfId="0" applyFont="1" applyBorder="1"/>
    <xf numFmtId="9" fontId="22" fillId="0" borderId="37" xfId="2" applyFont="1" applyBorder="1" applyAlignment="1"/>
    <xf numFmtId="0" fontId="20" fillId="0" borderId="24" xfId="0" applyFont="1" applyBorder="1"/>
    <xf numFmtId="0" fontId="22" fillId="0" borderId="0" xfId="0" applyFont="1" applyAlignment="1">
      <alignment horizontal="left"/>
    </xf>
    <xf numFmtId="164" fontId="20" fillId="0" borderId="0" xfId="1" applyFont="1" applyBorder="1" applyAlignment="1">
      <alignment horizontal="center"/>
    </xf>
    <xf numFmtId="0" fontId="0" fillId="0" borderId="9" xfId="0" applyBorder="1"/>
    <xf numFmtId="0" fontId="0" fillId="0" borderId="9" xfId="0" applyBorder="1" applyAlignment="1">
      <alignment horizontal="left" wrapText="1"/>
    </xf>
    <xf numFmtId="49" fontId="0" fillId="0" borderId="9" xfId="0" applyNumberFormat="1" applyBorder="1" applyAlignment="1">
      <alignment horizontal="left" wrapText="1"/>
    </xf>
    <xf numFmtId="0" fontId="4" fillId="6" borderId="9" xfId="0" applyFont="1" applyFill="1" applyBorder="1" applyAlignment="1">
      <alignment horizontal="left" vertical="top" wrapText="1"/>
    </xf>
    <xf numFmtId="0" fontId="24" fillId="0" borderId="0" xfId="0" applyFont="1"/>
    <xf numFmtId="0" fontId="4" fillId="0" borderId="0" xfId="0" applyFont="1" applyAlignment="1">
      <alignment horizontal="center" vertical="top" wrapText="1"/>
    </xf>
    <xf numFmtId="0" fontId="25" fillId="0" borderId="0" xfId="0" applyFont="1"/>
    <xf numFmtId="0" fontId="4" fillId="0" borderId="30" xfId="0" applyFont="1" applyBorder="1"/>
    <xf numFmtId="0" fontId="4" fillId="0" borderId="24" xfId="0" applyFont="1" applyBorder="1"/>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6" borderId="15" xfId="0" applyFont="1" applyFill="1" applyBorder="1" applyAlignment="1">
      <alignment horizontal="left" vertical="top" wrapText="1"/>
    </xf>
    <xf numFmtId="2" fontId="4" fillId="0" borderId="0" xfId="0" applyNumberFormat="1" applyFont="1"/>
    <xf numFmtId="0" fontId="4" fillId="0" borderId="12" xfId="0" applyFont="1" applyBorder="1" applyAlignment="1">
      <alignment horizontal="center" vertical="center" wrapText="1"/>
    </xf>
    <xf numFmtId="2" fontId="4" fillId="7" borderId="9" xfId="0" applyNumberFormat="1" applyFont="1" applyFill="1" applyBorder="1" applyAlignment="1">
      <alignment horizontal="center" wrapText="1"/>
    </xf>
    <xf numFmtId="0" fontId="4" fillId="0" borderId="38" xfId="0" applyFont="1" applyBorder="1" applyAlignment="1">
      <alignment horizontal="center" vertical="center" wrapText="1"/>
    </xf>
    <xf numFmtId="2" fontId="4" fillId="0" borderId="39" xfId="0" applyNumberFormat="1" applyFont="1" applyBorder="1" applyAlignment="1">
      <alignment horizontal="center" wrapText="1"/>
    </xf>
    <xf numFmtId="2" fontId="4" fillId="0" borderId="25" xfId="0" applyNumberFormat="1" applyFont="1" applyBorder="1" applyAlignment="1">
      <alignment horizontal="center" vertical="center"/>
    </xf>
    <xf numFmtId="2" fontId="4" fillId="0" borderId="21" xfId="0" applyNumberFormat="1" applyFont="1" applyBorder="1"/>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49" fontId="4" fillId="4" borderId="1" xfId="0" applyNumberFormat="1" applyFont="1" applyFill="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0" borderId="0" xfId="0" applyFont="1" applyAlignment="1">
      <alignment horizontal="left" vertical="center" wrapText="1"/>
    </xf>
    <xf numFmtId="0" fontId="18" fillId="0" borderId="9" xfId="0" applyFont="1" applyBorder="1" applyAlignment="1">
      <alignment horizontal="left"/>
    </xf>
    <xf numFmtId="0" fontId="4" fillId="0" borderId="12" xfId="0" applyFont="1" applyBorder="1" applyAlignment="1">
      <alignment horizontal="left" vertical="top"/>
    </xf>
    <xf numFmtId="0" fontId="4"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3" xfId="0" applyFont="1" applyBorder="1" applyAlignment="1">
      <alignment horizontal="left" wrapText="1"/>
    </xf>
    <xf numFmtId="0" fontId="4" fillId="0" borderId="1" xfId="0" applyFont="1" applyBorder="1" applyAlignment="1">
      <alignment horizontal="left"/>
    </xf>
    <xf numFmtId="0" fontId="4" fillId="0" borderId="14" xfId="0" applyFont="1" applyBorder="1" applyAlignment="1">
      <alignment horizontal="left"/>
    </xf>
    <xf numFmtId="0" fontId="4" fillId="0" borderId="19" xfId="0" applyFont="1" applyBorder="1" applyAlignment="1">
      <alignment horizontal="left" vertical="top"/>
    </xf>
    <xf numFmtId="0" fontId="18" fillId="0" borderId="9" xfId="0" applyFont="1" applyBorder="1" applyAlignment="1">
      <alignment horizontal="left" vertical="center"/>
    </xf>
    <xf numFmtId="0" fontId="4" fillId="0" borderId="9" xfId="0" applyFont="1" applyBorder="1" applyAlignment="1">
      <alignment horizontal="left" vertical="top"/>
    </xf>
    <xf numFmtId="0" fontId="6" fillId="0" borderId="10" xfId="0" applyFont="1" applyBorder="1" applyAlignment="1">
      <alignment horizontal="left"/>
    </xf>
    <xf numFmtId="0" fontId="6" fillId="0" borderId="0" xfId="0" applyFont="1" applyAlignment="1">
      <alignment horizontal="left"/>
    </xf>
    <xf numFmtId="0" fontId="6" fillId="0" borderId="11"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18" fillId="0" borderId="9" xfId="0" applyFont="1" applyBorder="1" applyAlignment="1">
      <alignment horizontal="right"/>
    </xf>
    <xf numFmtId="0" fontId="4" fillId="0" borderId="0" xfId="0" applyFont="1" applyAlignment="1">
      <alignment horizontal="left"/>
    </xf>
    <xf numFmtId="0" fontId="4" fillId="0" borderId="9" xfId="0" applyFont="1" applyBorder="1" applyAlignment="1">
      <alignment horizontal="center" vertical="center"/>
    </xf>
    <xf numFmtId="0" fontId="19" fillId="0" borderId="9" xfId="0" applyFont="1" applyBorder="1" applyAlignment="1">
      <alignment horizontal="center" vertical="center" wrapText="1"/>
    </xf>
    <xf numFmtId="2" fontId="4" fillId="0" borderId="9" xfId="0" applyNumberFormat="1" applyFont="1" applyBorder="1" applyAlignment="1">
      <alignment horizontal="center" vertical="center"/>
    </xf>
    <xf numFmtId="0" fontId="4" fillId="3" borderId="9" xfId="0" applyFont="1" applyFill="1" applyBorder="1" applyAlignment="1">
      <alignment horizontal="center" vertical="center" wrapText="1"/>
    </xf>
    <xf numFmtId="0" fontId="4" fillId="0" borderId="1" xfId="0" applyFont="1" applyBorder="1" applyAlignment="1">
      <alignment horizontal="left" wrapText="1"/>
    </xf>
    <xf numFmtId="0" fontId="4" fillId="0" borderId="14" xfId="0" applyFont="1" applyBorder="1" applyAlignment="1">
      <alignment horizontal="left" wrapText="1"/>
    </xf>
    <xf numFmtId="0" fontId="4" fillId="3" borderId="1" xfId="0" applyFont="1" applyFill="1" applyBorder="1" applyAlignment="1">
      <alignment horizontal="center" vertical="top" wrapText="1"/>
    </xf>
    <xf numFmtId="0" fontId="15" fillId="2" borderId="1" xfId="0" applyFont="1" applyFill="1" applyBorder="1" applyAlignment="1">
      <alignment horizontal="center"/>
    </xf>
    <xf numFmtId="0" fontId="4" fillId="2" borderId="1" xfId="0" applyFont="1" applyFill="1" applyBorder="1" applyAlignment="1">
      <alignment horizontal="center"/>
    </xf>
    <xf numFmtId="0" fontId="2" fillId="0" borderId="0" xfId="0" applyFont="1" applyAlignment="1">
      <alignment horizontal="left"/>
    </xf>
    <xf numFmtId="0" fontId="22" fillId="0" borderId="36" xfId="0" applyFont="1" applyBorder="1" applyAlignment="1">
      <alignment horizontal="left"/>
    </xf>
    <xf numFmtId="0" fontId="22" fillId="0" borderId="2" xfId="0" applyFont="1" applyBorder="1" applyAlignment="1">
      <alignment horizontal="left"/>
    </xf>
    <xf numFmtId="164" fontId="20" fillId="0" borderId="9" xfId="1" applyFont="1" applyBorder="1" applyAlignment="1">
      <alignment horizontal="center"/>
    </xf>
    <xf numFmtId="164" fontId="20" fillId="0" borderId="23" xfId="1" applyFont="1" applyBorder="1" applyAlignment="1">
      <alignment horizontal="center"/>
    </xf>
    <xf numFmtId="0" fontId="22" fillId="0" borderId="38" xfId="0" applyFont="1" applyBorder="1" applyAlignment="1">
      <alignment horizontal="left"/>
    </xf>
    <xf numFmtId="164" fontId="20" fillId="0" borderId="39" xfId="1" applyFont="1" applyBorder="1" applyAlignment="1">
      <alignment horizontal="center"/>
    </xf>
    <xf numFmtId="164" fontId="20" fillId="0" borderId="25" xfId="1" applyFont="1" applyBorder="1" applyAlignment="1">
      <alignment horizontal="center"/>
    </xf>
    <xf numFmtId="0" fontId="23" fillId="0" borderId="0" xfId="0" applyFont="1" applyAlignment="1">
      <alignment horizontal="left"/>
    </xf>
    <xf numFmtId="0" fontId="20" fillId="0" borderId="0" xfId="0" applyFont="1" applyAlignment="1">
      <alignment horizontal="left"/>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31" xfId="0" applyFont="1" applyBorder="1" applyAlignment="1">
      <alignment horizontal="left"/>
    </xf>
    <xf numFmtId="164" fontId="20" fillId="0" borderId="31" xfId="1" applyFont="1" applyFill="1" applyBorder="1" applyAlignment="1">
      <alignment horizontal="center"/>
    </xf>
    <xf numFmtId="164" fontId="20" fillId="0" borderId="32" xfId="1" applyFont="1" applyFill="1" applyBorder="1" applyAlignment="1">
      <alignment horizontal="center"/>
    </xf>
    <xf numFmtId="0" fontId="22" fillId="0" borderId="19" xfId="0" applyFont="1" applyBorder="1" applyAlignment="1">
      <alignment horizontal="left"/>
    </xf>
    <xf numFmtId="164" fontId="20" fillId="0" borderId="15" xfId="1" applyFont="1" applyBorder="1" applyAlignment="1">
      <alignment horizontal="center"/>
    </xf>
    <xf numFmtId="164" fontId="20" fillId="0" borderId="34" xfId="1" applyFont="1" applyBorder="1" applyAlignment="1">
      <alignment horizontal="center"/>
    </xf>
    <xf numFmtId="0" fontId="4" fillId="0" borderId="0" xfId="0" applyFont="1" applyAlignment="1">
      <alignment horizontal="center"/>
    </xf>
    <xf numFmtId="0" fontId="4" fillId="0" borderId="20" xfId="0" applyFont="1" applyBorder="1" applyAlignment="1">
      <alignment horizontal="left"/>
    </xf>
    <xf numFmtId="0" fontId="4" fillId="0" borderId="29" xfId="0" applyFont="1" applyBorder="1" applyAlignment="1">
      <alignment horizontal="left"/>
    </xf>
    <xf numFmtId="0" fontId="4" fillId="7" borderId="1" xfId="0" applyFont="1" applyFill="1" applyBorder="1" applyAlignment="1">
      <alignment horizontal="center"/>
    </xf>
    <xf numFmtId="0" fontId="4" fillId="4" borderId="0" xfId="0" applyFont="1" applyFill="1" applyAlignment="1">
      <alignment horizontal="center" vertical="top" wrapText="1"/>
    </xf>
    <xf numFmtId="0" fontId="4" fillId="4" borderId="1" xfId="0" applyFont="1" applyFill="1" applyBorder="1" applyAlignment="1">
      <alignment horizont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9" xfId="0" applyFont="1" applyBorder="1" applyAlignment="1">
      <alignment horizontal="center" vertical="center" wrapText="1"/>
    </xf>
    <xf numFmtId="2" fontId="4" fillId="0" borderId="15" xfId="0" applyNumberFormat="1" applyFont="1" applyBorder="1" applyAlignment="1">
      <alignment horizontal="center" vertical="center"/>
    </xf>
    <xf numFmtId="2" fontId="4" fillId="0" borderId="39" xfId="0" applyNumberFormat="1" applyFont="1" applyBorder="1" applyAlignment="1">
      <alignment horizontal="center" vertical="center"/>
    </xf>
    <xf numFmtId="2" fontId="4" fillId="0" borderId="31" xfId="0" applyNumberFormat="1" applyFont="1" applyBorder="1" applyAlignment="1">
      <alignment horizontal="center" wrapText="1"/>
    </xf>
    <xf numFmtId="2" fontId="4" fillId="0" borderId="9" xfId="0" applyNumberFormat="1" applyFont="1" applyBorder="1" applyAlignment="1">
      <alignment horizontal="center" wrapText="1"/>
    </xf>
    <xf numFmtId="2" fontId="4" fillId="0" borderId="32" xfId="0" applyNumberFormat="1" applyFont="1" applyBorder="1" applyAlignment="1">
      <alignment horizontal="center"/>
    </xf>
    <xf numFmtId="2" fontId="4" fillId="0" borderId="23" xfId="0" applyNumberFormat="1" applyFont="1" applyBorder="1" applyAlignment="1">
      <alignment horizontal="center"/>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34" xfId="0" applyNumberFormat="1" applyFont="1" applyBorder="1" applyAlignment="1">
      <alignment horizontal="center"/>
    </xf>
    <xf numFmtId="0" fontId="4" fillId="0" borderId="33" xfId="0" applyFont="1" applyBorder="1" applyAlignment="1">
      <alignment horizontal="center" vertical="center"/>
    </xf>
    <xf numFmtId="0" fontId="4" fillId="0" borderId="15" xfId="0" applyFont="1" applyBorder="1" applyAlignment="1">
      <alignment horizontal="center" vertical="center" wrapText="1"/>
    </xf>
    <xf numFmtId="2" fontId="4" fillId="0" borderId="15" xfId="0" applyNumberFormat="1" applyFont="1" applyBorder="1" applyAlignment="1">
      <alignment horizontal="center" wrapText="1"/>
    </xf>
    <xf numFmtId="0" fontId="4" fillId="0" borderId="0" xfId="0" applyFont="1" applyAlignment="1">
      <alignment horizontal="center" vertical="top" wrapText="1"/>
    </xf>
    <xf numFmtId="0" fontId="4" fillId="0" borderId="31"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xf>
    <xf numFmtId="2" fontId="4" fillId="0" borderId="31"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36" xfId="0" applyNumberFormat="1" applyFont="1" applyBorder="1" applyAlignment="1">
      <alignment horizontal="center" vertical="center"/>
    </xf>
    <xf numFmtId="2" fontId="4" fillId="0" borderId="14" xfId="0" applyNumberFormat="1" applyFont="1" applyBorder="1" applyAlignment="1">
      <alignment horizontal="center" wrapText="1"/>
    </xf>
    <xf numFmtId="2" fontId="4" fillId="0" borderId="37" xfId="0" applyNumberFormat="1" applyFont="1" applyBorder="1" applyAlignment="1">
      <alignment horizont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950B-68A3-40BA-97FD-A0D7A433E34B}">
  <dimension ref="A1:J17"/>
  <sheetViews>
    <sheetView tabSelected="1" zoomScaleNormal="100" zoomScaleSheetLayoutView="70" workbookViewId="0">
      <selection activeCell="I3" sqref="I3"/>
    </sheetView>
  </sheetViews>
  <sheetFormatPr baseColWidth="10" defaultColWidth="10.85546875" defaultRowHeight="17.25" x14ac:dyDescent="0.35"/>
  <cols>
    <col min="1" max="7" width="10.85546875" style="2"/>
    <col min="8" max="8" width="0.140625" style="2" customWidth="1"/>
    <col min="9" max="16384" width="10.85546875" style="2"/>
  </cols>
  <sheetData>
    <row r="1" spans="1:10" ht="21" x14ac:dyDescent="0.4">
      <c r="A1" s="1" t="s">
        <v>0</v>
      </c>
    </row>
    <row r="3" spans="1:10" ht="53.1" customHeight="1" x14ac:dyDescent="0.35">
      <c r="A3" s="97" t="s">
        <v>1</v>
      </c>
      <c r="B3" s="97"/>
      <c r="C3" s="97"/>
      <c r="D3" s="97"/>
      <c r="E3" s="97"/>
      <c r="F3" s="97"/>
      <c r="G3" s="97"/>
      <c r="H3" s="97"/>
      <c r="I3" s="3"/>
      <c r="J3" s="3"/>
    </row>
    <row r="5" spans="1:10" x14ac:dyDescent="0.35">
      <c r="A5" s="4" t="s">
        <v>2</v>
      </c>
    </row>
    <row r="7" spans="1:10" ht="31.5" customHeight="1" x14ac:dyDescent="0.35">
      <c r="A7" s="5"/>
      <c r="B7" s="97" t="s">
        <v>3</v>
      </c>
      <c r="C7" s="97"/>
      <c r="D7" s="97"/>
      <c r="E7" s="97"/>
      <c r="F7" s="97"/>
      <c r="G7" s="97"/>
      <c r="H7" s="97"/>
    </row>
    <row r="9" spans="1:10" ht="64.5" customHeight="1" x14ac:dyDescent="0.35">
      <c r="A9" s="6"/>
      <c r="B9" s="97" t="s">
        <v>4</v>
      </c>
      <c r="C9" s="97"/>
      <c r="D9" s="97"/>
      <c r="E9" s="97"/>
      <c r="F9" s="97"/>
      <c r="G9" s="97"/>
      <c r="H9" s="97"/>
    </row>
    <row r="11" spans="1:10" ht="50.25" customHeight="1" x14ac:dyDescent="0.35">
      <c r="A11" s="7"/>
      <c r="B11" s="97" t="s">
        <v>5</v>
      </c>
      <c r="C11" s="97"/>
      <c r="D11" s="97"/>
      <c r="E11" s="97"/>
      <c r="F11" s="97"/>
      <c r="G11" s="97"/>
      <c r="H11" s="97"/>
    </row>
    <row r="13" spans="1:10" ht="71.25" customHeight="1" x14ac:dyDescent="0.35">
      <c r="A13" s="8"/>
      <c r="B13" s="98" t="s">
        <v>6</v>
      </c>
      <c r="C13" s="98"/>
      <c r="D13" s="98"/>
      <c r="E13" s="98"/>
      <c r="F13" s="98"/>
      <c r="G13" s="98"/>
      <c r="H13" s="98"/>
    </row>
    <row r="15" spans="1:10" ht="72.75" customHeight="1" x14ac:dyDescent="0.35">
      <c r="A15" s="9"/>
      <c r="B15" s="97" t="s">
        <v>7</v>
      </c>
      <c r="C15" s="97"/>
      <c r="D15" s="97"/>
      <c r="E15" s="97"/>
      <c r="F15" s="97"/>
      <c r="G15" s="97"/>
      <c r="H15" s="97"/>
    </row>
    <row r="17" spans="1:8" ht="72.75" customHeight="1" x14ac:dyDescent="0.35">
      <c r="A17" s="10"/>
      <c r="B17" s="97" t="s">
        <v>8</v>
      </c>
      <c r="C17" s="97"/>
      <c r="D17" s="97"/>
      <c r="E17" s="97"/>
      <c r="F17" s="97"/>
      <c r="G17" s="97"/>
      <c r="H17" s="97"/>
    </row>
  </sheetData>
  <mergeCells count="7">
    <mergeCell ref="B17:H17"/>
    <mergeCell ref="A3:H3"/>
    <mergeCell ref="B7:H7"/>
    <mergeCell ref="B9:H9"/>
    <mergeCell ref="B11:H11"/>
    <mergeCell ref="B13:H13"/>
    <mergeCell ref="B15:H1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DFC6-82FC-4539-8177-8EB400E23416}">
  <sheetPr>
    <pageSetUpPr fitToPage="1"/>
  </sheetPr>
  <dimension ref="A1:L25"/>
  <sheetViews>
    <sheetView zoomScaleNormal="100" workbookViewId="0">
      <selection activeCell="I3" sqref="I3"/>
    </sheetView>
  </sheetViews>
  <sheetFormatPr baseColWidth="10" defaultColWidth="10.85546875" defaultRowHeight="17.25" x14ac:dyDescent="0.35"/>
  <cols>
    <col min="1" max="1" width="10.85546875" style="2" customWidth="1"/>
    <col min="2" max="6" width="10.85546875" style="2"/>
    <col min="7" max="7" width="12" style="2" customWidth="1"/>
    <col min="8" max="8" width="0.140625" style="2" customWidth="1"/>
    <col min="9" max="16384" width="10.85546875" style="2"/>
  </cols>
  <sheetData>
    <row r="1" spans="1:12" ht="21" x14ac:dyDescent="0.4">
      <c r="A1" s="1" t="s">
        <v>235</v>
      </c>
    </row>
    <row r="3" spans="1:12" ht="131.25" customHeight="1" x14ac:dyDescent="0.35">
      <c r="A3" s="98" t="s">
        <v>236</v>
      </c>
      <c r="B3" s="98"/>
      <c r="C3" s="98"/>
      <c r="D3" s="98"/>
      <c r="E3" s="98"/>
      <c r="F3" s="98"/>
      <c r="G3" s="98"/>
      <c r="H3" s="98"/>
      <c r="I3" s="98"/>
      <c r="J3" s="98"/>
      <c r="K3" s="98"/>
      <c r="L3" s="98"/>
    </row>
    <row r="5" spans="1:12" x14ac:dyDescent="0.35">
      <c r="A5" s="2" t="s">
        <v>237</v>
      </c>
    </row>
    <row r="7" spans="1:12" x14ac:dyDescent="0.35">
      <c r="A7" s="2" t="s">
        <v>238</v>
      </c>
    </row>
    <row r="8" spans="1:12" ht="34.5" customHeight="1" x14ac:dyDescent="0.35">
      <c r="A8" s="98" t="s">
        <v>239</v>
      </c>
      <c r="B8" s="98"/>
      <c r="C8" s="98"/>
      <c r="D8" s="98"/>
      <c r="E8" s="98"/>
      <c r="F8" s="98"/>
      <c r="G8" s="98"/>
      <c r="H8" s="98"/>
      <c r="I8" s="98"/>
      <c r="J8" s="98"/>
      <c r="K8" s="98"/>
      <c r="L8" s="98"/>
    </row>
    <row r="9" spans="1:12" ht="34.5" customHeight="1" x14ac:dyDescent="0.35">
      <c r="A9" s="98" t="s">
        <v>240</v>
      </c>
      <c r="B9" s="98"/>
      <c r="C9" s="98"/>
      <c r="D9" s="98"/>
      <c r="E9" s="98"/>
      <c r="F9" s="98"/>
      <c r="G9" s="98"/>
      <c r="H9" s="98"/>
      <c r="I9" s="98"/>
      <c r="J9" s="98"/>
      <c r="K9" s="98"/>
      <c r="L9" s="98"/>
    </row>
    <row r="10" spans="1:12" ht="34.5" customHeight="1" x14ac:dyDescent="0.35">
      <c r="A10" s="98" t="s">
        <v>241</v>
      </c>
      <c r="B10" s="98"/>
      <c r="C10" s="98"/>
      <c r="D10" s="98"/>
      <c r="E10" s="98"/>
      <c r="F10" s="98"/>
      <c r="G10" s="98"/>
      <c r="H10" s="98"/>
      <c r="I10" s="98"/>
      <c r="J10" s="98"/>
      <c r="K10" s="98"/>
      <c r="L10" s="98"/>
    </row>
    <row r="12" spans="1:12" x14ac:dyDescent="0.35">
      <c r="A12" s="2" t="s">
        <v>242</v>
      </c>
    </row>
    <row r="13" spans="1:12" ht="34.5" customHeight="1" x14ac:dyDescent="0.35">
      <c r="A13" s="98" t="s">
        <v>243</v>
      </c>
      <c r="B13" s="98"/>
      <c r="C13" s="98"/>
      <c r="D13" s="98"/>
      <c r="E13" s="98"/>
      <c r="F13" s="98"/>
      <c r="G13" s="98"/>
      <c r="H13" s="98"/>
      <c r="I13" s="98"/>
      <c r="J13" s="98"/>
      <c r="K13" s="98"/>
      <c r="L13" s="98"/>
    </row>
    <row r="14" spans="1:12" ht="34.5" customHeight="1" x14ac:dyDescent="0.35">
      <c r="A14" s="98" t="s">
        <v>244</v>
      </c>
      <c r="B14" s="98"/>
      <c r="C14" s="98"/>
      <c r="D14" s="98"/>
      <c r="E14" s="98"/>
      <c r="F14" s="98"/>
      <c r="G14" s="98"/>
      <c r="H14" s="98"/>
      <c r="I14" s="98"/>
      <c r="J14" s="98"/>
      <c r="K14" s="98"/>
      <c r="L14" s="98"/>
    </row>
    <row r="16" spans="1:12" x14ac:dyDescent="0.35">
      <c r="A16" s="2" t="s">
        <v>245</v>
      </c>
    </row>
    <row r="17" spans="1:12" ht="34.5" customHeight="1" x14ac:dyDescent="0.35">
      <c r="A17" s="98" t="s">
        <v>246</v>
      </c>
      <c r="B17" s="98"/>
      <c r="C17" s="98"/>
      <c r="D17" s="98"/>
      <c r="E17" s="98"/>
      <c r="F17" s="98"/>
      <c r="G17" s="98"/>
      <c r="H17" s="98"/>
      <c r="I17" s="98"/>
      <c r="J17" s="98"/>
      <c r="K17" s="98"/>
      <c r="L17" s="98"/>
    </row>
    <row r="18" spans="1:12" ht="34.5" customHeight="1" x14ac:dyDescent="0.35">
      <c r="A18" s="98" t="s">
        <v>247</v>
      </c>
      <c r="B18" s="98"/>
      <c r="C18" s="98"/>
      <c r="D18" s="98"/>
      <c r="E18" s="98"/>
      <c r="F18" s="98"/>
      <c r="G18" s="98"/>
      <c r="H18" s="98"/>
      <c r="I18" s="98"/>
      <c r="J18" s="98"/>
      <c r="K18" s="98"/>
      <c r="L18" s="98"/>
    </row>
    <row r="19" spans="1:12" ht="34.5" customHeight="1" x14ac:dyDescent="0.35">
      <c r="A19" s="98" t="s">
        <v>248</v>
      </c>
      <c r="B19" s="98"/>
      <c r="C19" s="98"/>
      <c r="D19" s="98"/>
      <c r="E19" s="98"/>
      <c r="F19" s="98"/>
      <c r="G19" s="98"/>
      <c r="H19" s="98"/>
      <c r="I19" s="98"/>
      <c r="J19" s="98"/>
      <c r="K19" s="98"/>
      <c r="L19" s="98"/>
    </row>
    <row r="21" spans="1:12" x14ac:dyDescent="0.35">
      <c r="A21" s="81" t="s">
        <v>249</v>
      </c>
    </row>
    <row r="23" spans="1:12" ht="72.75" customHeight="1" x14ac:dyDescent="0.35">
      <c r="A23" s="9"/>
      <c r="B23" s="97" t="s">
        <v>250</v>
      </c>
      <c r="C23" s="97"/>
      <c r="D23" s="97"/>
      <c r="E23" s="97"/>
      <c r="F23" s="97"/>
      <c r="G23" s="97"/>
      <c r="H23" s="97"/>
    </row>
    <row r="25" spans="1:12" ht="72.75" customHeight="1" x14ac:dyDescent="0.35">
      <c r="A25" s="10"/>
      <c r="B25" s="97" t="s">
        <v>251</v>
      </c>
      <c r="C25" s="97"/>
      <c r="D25" s="97"/>
      <c r="E25" s="97"/>
      <c r="F25" s="97"/>
      <c r="G25" s="97"/>
      <c r="H25" s="97"/>
    </row>
  </sheetData>
  <mergeCells count="11">
    <mergeCell ref="A14:L14"/>
    <mergeCell ref="A3:L3"/>
    <mergeCell ref="A8:L8"/>
    <mergeCell ref="A9:L9"/>
    <mergeCell ref="A10:L10"/>
    <mergeCell ref="A13:L13"/>
    <mergeCell ref="A17:L17"/>
    <mergeCell ref="A18:L18"/>
    <mergeCell ref="A19:L19"/>
    <mergeCell ref="B23:H23"/>
    <mergeCell ref="B25:H25"/>
  </mergeCells>
  <pageMargins left="0.7" right="0.7" top="0.78740157499999996" bottom="0.78740157499999996" header="0.3" footer="0.3"/>
  <pageSetup paperSize="9" fitToHeight="0" orientation="landscape" r:id="rId1"/>
  <rowBreaks count="1" manualBreakCount="1">
    <brk id="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A59A-285F-4231-869D-9A4FC65F6E1B}">
  <sheetPr>
    <tabColor rgb="FF92D050"/>
    <pageSetUpPr fitToPage="1"/>
  </sheetPr>
  <dimension ref="A1:I187"/>
  <sheetViews>
    <sheetView zoomScale="80" zoomScaleNormal="80" workbookViewId="0">
      <selection activeCell="I3" sqref="I3"/>
    </sheetView>
  </sheetViews>
  <sheetFormatPr baseColWidth="10" defaultRowHeight="17.25" x14ac:dyDescent="0.35"/>
  <cols>
    <col min="1" max="2" width="11.42578125" style="2"/>
    <col min="3" max="3" width="13.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5" t="s">
        <v>252</v>
      </c>
    </row>
    <row r="3" spans="1:9" s="12" customFormat="1" x14ac:dyDescent="0.25">
      <c r="A3" s="102" t="s">
        <v>253</v>
      </c>
      <c r="B3" s="102"/>
      <c r="C3" s="11"/>
      <c r="D3" s="189">
        <f>(Losbeschreibung!C3)</f>
        <v>1</v>
      </c>
      <c r="E3" s="189"/>
      <c r="F3" s="189"/>
      <c r="G3" s="82"/>
    </row>
    <row r="4" spans="1:9" s="12" customFormat="1" x14ac:dyDescent="0.25">
      <c r="A4" s="11"/>
      <c r="C4" s="11"/>
    </row>
    <row r="5" spans="1:9" s="12" customFormat="1" ht="17.25" customHeight="1" x14ac:dyDescent="0.25">
      <c r="A5" s="102" t="s">
        <v>11</v>
      </c>
      <c r="B5" s="102"/>
      <c r="C5" s="102"/>
      <c r="D5" s="189" t="str">
        <f>(Losbeschreibung!C5)</f>
        <v>Bouché-Schule (09G01)</v>
      </c>
      <c r="E5" s="189"/>
      <c r="F5" s="189"/>
      <c r="G5" s="82"/>
    </row>
    <row r="7" spans="1:9" x14ac:dyDescent="0.35">
      <c r="A7" s="2" t="s">
        <v>254</v>
      </c>
      <c r="D7" s="168"/>
      <c r="E7" s="168"/>
      <c r="F7" s="168"/>
      <c r="G7" s="168"/>
    </row>
    <row r="9" spans="1:9" ht="38.25" x14ac:dyDescent="0.7">
      <c r="A9" s="83" t="s">
        <v>255</v>
      </c>
    </row>
    <row r="10" spans="1:9" ht="18" thickBot="1" x14ac:dyDescent="0.4"/>
    <row r="11" spans="1:9" x14ac:dyDescent="0.35">
      <c r="A11" s="84" t="s">
        <v>163</v>
      </c>
      <c r="B11" s="190" t="s">
        <v>233</v>
      </c>
      <c r="C11" s="190"/>
      <c r="D11" s="190" t="s">
        <v>256</v>
      </c>
      <c r="E11" s="190"/>
      <c r="F11" s="191"/>
      <c r="G11" s="192" t="s">
        <v>199</v>
      </c>
    </row>
    <row r="12" spans="1:9" ht="52.5" thickBot="1" x14ac:dyDescent="0.4">
      <c r="A12" s="85"/>
      <c r="B12" s="194"/>
      <c r="C12" s="194"/>
      <c r="D12" s="86" t="s">
        <v>165</v>
      </c>
      <c r="E12" s="86" t="s">
        <v>257</v>
      </c>
      <c r="F12" s="87" t="s">
        <v>258</v>
      </c>
      <c r="G12" s="193"/>
    </row>
    <row r="13" spans="1:9" x14ac:dyDescent="0.35">
      <c r="A13" s="186" t="s">
        <v>166</v>
      </c>
      <c r="B13" s="187" t="b">
        <f>IF('Prüfung Speisekarte von SchuSpo'!C4="wertbar",'Speisekarte veg. Gerichte'!B4,IF('Prüfung Speisekarte von SchuSpo'!C4="nicht wertbar","Prüfung entfällt"))</f>
        <v>0</v>
      </c>
      <c r="C13" s="187"/>
      <c r="D13" s="177">
        <f>SUM(Zuschlagskriterien!H24)/20/3</f>
        <v>21.25</v>
      </c>
      <c r="E13" s="88" t="s">
        <v>259</v>
      </c>
      <c r="F13" s="188"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5" t="b">
        <f>IF(E14="a) hoch",D13/8*3,IF(E14="b) teilweise",D13/8*2,IF(E14="c) gering",D13/8*1,IF(B13="Prüfung entfällt",0))))</f>
        <v>0</v>
      </c>
    </row>
    <row r="14" spans="1:9" x14ac:dyDescent="0.35">
      <c r="A14" s="172"/>
      <c r="B14" s="175"/>
      <c r="C14" s="175"/>
      <c r="D14" s="136"/>
      <c r="E14" s="89"/>
      <c r="F14" s="180"/>
      <c r="G14" s="182"/>
      <c r="I14" s="90"/>
    </row>
    <row r="15" spans="1:9" x14ac:dyDescent="0.35">
      <c r="A15" s="172"/>
      <c r="B15" s="175"/>
      <c r="C15" s="175"/>
      <c r="D15" s="136"/>
      <c r="E15" s="91" t="s">
        <v>260</v>
      </c>
      <c r="F15" s="180"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3" t="b">
        <f>IF(E16="a) hoch",D13/8*3,IF(E16="b) gering",D13/8*1,IF(B13="Prüfung entfällt",0)))</f>
        <v>0</v>
      </c>
      <c r="I15" s="90"/>
    </row>
    <row r="16" spans="1:9" x14ac:dyDescent="0.35">
      <c r="A16" s="172"/>
      <c r="B16" s="175"/>
      <c r="C16" s="175"/>
      <c r="D16" s="136"/>
      <c r="E16" s="89"/>
      <c r="F16" s="180"/>
      <c r="G16" s="184"/>
    </row>
    <row r="17" spans="1:9" ht="51.75" x14ac:dyDescent="0.35">
      <c r="A17" s="172"/>
      <c r="B17" s="175"/>
      <c r="C17" s="175"/>
      <c r="D17" s="136"/>
      <c r="E17" s="88" t="s">
        <v>261</v>
      </c>
      <c r="F17" s="92"/>
      <c r="G17" s="185"/>
    </row>
    <row r="18" spans="1:9" ht="34.5" x14ac:dyDescent="0.35">
      <c r="A18" s="172"/>
      <c r="B18" s="175"/>
      <c r="C18" s="175"/>
      <c r="D18" s="136"/>
      <c r="E18" s="91" t="s">
        <v>262</v>
      </c>
      <c r="F18" s="180"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2" t="b">
        <f>IF(E19="a) hoch",D13/8*2,IF(E19="b) teilweise",D13/8*1.5,IF(E19="c) gering",D13/8*1,IF(B13="Prüfung entfällt",0))))</f>
        <v>0</v>
      </c>
    </row>
    <row r="19" spans="1:9" x14ac:dyDescent="0.35">
      <c r="A19" s="172"/>
      <c r="B19" s="175"/>
      <c r="C19" s="175"/>
      <c r="D19" s="136"/>
      <c r="E19" s="89"/>
      <c r="F19" s="180"/>
      <c r="G19" s="182"/>
    </row>
    <row r="20" spans="1:9" ht="18" thickBot="1" x14ac:dyDescent="0.4">
      <c r="A20" s="173"/>
      <c r="B20" s="176"/>
      <c r="C20" s="176"/>
      <c r="D20" s="178"/>
      <c r="E20" s="93" t="s">
        <v>263</v>
      </c>
      <c r="F20" s="94"/>
      <c r="G20" s="95">
        <f>SUM(G13+G15+G18)</f>
        <v>0</v>
      </c>
    </row>
    <row r="21" spans="1:9" x14ac:dyDescent="0.35">
      <c r="A21" s="171" t="s">
        <v>27</v>
      </c>
      <c r="B21" s="174" t="b">
        <f>IF('Prüfung Speisekarte von SchuSpo'!C5="wertbar",'Speisekarte veg. Gerichte'!B5,IF('Prüfung Speisekarte von SchuSpo'!C5="nicht wertbar","Prüfung entfällt"))</f>
        <v>0</v>
      </c>
      <c r="C21" s="174"/>
      <c r="D21" s="177">
        <f>SUM(D13)</f>
        <v>21.25</v>
      </c>
      <c r="E21" s="88" t="s">
        <v>259</v>
      </c>
      <c r="F21" s="179"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1" t="b">
        <f>IF(E22="a) hoch",D21/8*3,IF(E22="b) teilweise",D21/8*2,IF(E22="c) gering",D21/8*1,IF(B21="Prüfung entfällt",0))))</f>
        <v>0</v>
      </c>
    </row>
    <row r="22" spans="1:9" x14ac:dyDescent="0.35">
      <c r="A22" s="172"/>
      <c r="B22" s="175"/>
      <c r="C22" s="175"/>
      <c r="D22" s="136"/>
      <c r="E22" s="89"/>
      <c r="F22" s="180"/>
      <c r="G22" s="182"/>
      <c r="I22" s="90"/>
    </row>
    <row r="23" spans="1:9" x14ac:dyDescent="0.35">
      <c r="A23" s="172"/>
      <c r="B23" s="175"/>
      <c r="C23" s="175"/>
      <c r="D23" s="136"/>
      <c r="E23" s="91" t="s">
        <v>260</v>
      </c>
      <c r="F23" s="180"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3" t="b">
        <f>IF(E24="a) hoch",D21/8*3,IF(E24="b) gering",D21/8*1,IF(B21="Prüfung entfällt",0)))</f>
        <v>0</v>
      </c>
      <c r="I23" s="90"/>
    </row>
    <row r="24" spans="1:9" x14ac:dyDescent="0.35">
      <c r="A24" s="172"/>
      <c r="B24" s="175"/>
      <c r="C24" s="175"/>
      <c r="D24" s="136"/>
      <c r="E24" s="89"/>
      <c r="F24" s="180"/>
      <c r="G24" s="184"/>
    </row>
    <row r="25" spans="1:9" ht="51.75" x14ac:dyDescent="0.35">
      <c r="A25" s="172"/>
      <c r="B25" s="175"/>
      <c r="C25" s="175"/>
      <c r="D25" s="136"/>
      <c r="E25" s="88" t="s">
        <v>261</v>
      </c>
      <c r="F25" s="92"/>
      <c r="G25" s="185"/>
    </row>
    <row r="26" spans="1:9" ht="34.5" x14ac:dyDescent="0.35">
      <c r="A26" s="172"/>
      <c r="B26" s="175"/>
      <c r="C26" s="175"/>
      <c r="D26" s="136"/>
      <c r="E26" s="91" t="s">
        <v>262</v>
      </c>
      <c r="F26" s="180"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2" t="b">
        <f>IF(E27="a) hoch",D21/8*2,IF(E27="b) teilweise",D21/8*1.5,IF(E27="c) gering",D21/8*1,IF(B21="Prüfung entfällt",0))))</f>
        <v>0</v>
      </c>
    </row>
    <row r="27" spans="1:9" x14ac:dyDescent="0.35">
      <c r="A27" s="172"/>
      <c r="B27" s="175"/>
      <c r="C27" s="175"/>
      <c r="D27" s="136"/>
      <c r="E27" s="89"/>
      <c r="F27" s="180"/>
      <c r="G27" s="182"/>
    </row>
    <row r="28" spans="1:9" ht="18" thickBot="1" x14ac:dyDescent="0.4">
      <c r="A28" s="173"/>
      <c r="B28" s="176"/>
      <c r="C28" s="176"/>
      <c r="D28" s="178"/>
      <c r="E28" s="93" t="s">
        <v>263</v>
      </c>
      <c r="F28" s="94"/>
      <c r="G28" s="95">
        <f>SUM(G21+G23+G26)</f>
        <v>0</v>
      </c>
    </row>
    <row r="29" spans="1:9" x14ac:dyDescent="0.35">
      <c r="A29" s="171" t="s">
        <v>31</v>
      </c>
      <c r="B29" s="174" t="b">
        <f>IF('Prüfung Speisekarte von SchuSpo'!C6="wertbar",'Speisekarte veg. Gerichte'!B6,IF('Prüfung Speisekarte von SchuSpo'!C6="nicht wertbar","Prüfung entfällt"))</f>
        <v>0</v>
      </c>
      <c r="C29" s="174"/>
      <c r="D29" s="177">
        <f>SUM(D21)</f>
        <v>21.25</v>
      </c>
      <c r="E29" s="88" t="s">
        <v>259</v>
      </c>
      <c r="F29" s="179"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1" t="b">
        <f>IF(E30="a) hoch",D29/8*3,IF(E30="b) teilweise",D29/8*2,IF(E30="c) gering",D29/8*1,IF(B29="Prüfung entfällt",0))))</f>
        <v>0</v>
      </c>
    </row>
    <row r="30" spans="1:9" x14ac:dyDescent="0.35">
      <c r="A30" s="172"/>
      <c r="B30" s="175"/>
      <c r="C30" s="175"/>
      <c r="D30" s="136"/>
      <c r="E30" s="89"/>
      <c r="F30" s="180"/>
      <c r="G30" s="182"/>
      <c r="I30" s="90"/>
    </row>
    <row r="31" spans="1:9" x14ac:dyDescent="0.35">
      <c r="A31" s="172"/>
      <c r="B31" s="175"/>
      <c r="C31" s="175"/>
      <c r="D31" s="136"/>
      <c r="E31" s="91" t="s">
        <v>260</v>
      </c>
      <c r="F31" s="180"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3" t="b">
        <f>IF(E32="a) hoch",D29/8*3,IF(E32="b) gering",D29/8*1,IF(B29="Prüfung entfällt",0)))</f>
        <v>0</v>
      </c>
      <c r="I31" s="90"/>
    </row>
    <row r="32" spans="1:9" x14ac:dyDescent="0.35">
      <c r="A32" s="172"/>
      <c r="B32" s="175"/>
      <c r="C32" s="175"/>
      <c r="D32" s="136"/>
      <c r="E32" s="89"/>
      <c r="F32" s="180"/>
      <c r="G32" s="184"/>
    </row>
    <row r="33" spans="1:9" ht="51.75" x14ac:dyDescent="0.35">
      <c r="A33" s="172"/>
      <c r="B33" s="175"/>
      <c r="C33" s="175"/>
      <c r="D33" s="136"/>
      <c r="E33" s="88" t="s">
        <v>261</v>
      </c>
      <c r="F33" s="92"/>
      <c r="G33" s="185"/>
    </row>
    <row r="34" spans="1:9" ht="34.5" x14ac:dyDescent="0.35">
      <c r="A34" s="172"/>
      <c r="B34" s="175"/>
      <c r="C34" s="175"/>
      <c r="D34" s="136"/>
      <c r="E34" s="91" t="s">
        <v>262</v>
      </c>
      <c r="F34" s="180"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2" t="b">
        <f>IF(E35="a) hoch",D29/8*2,IF(E35="b) teilweise",D29/8*1.5,IF(E35="c) gering",D29/8*1,IF(B29="Prüfung entfällt",0))))</f>
        <v>0</v>
      </c>
    </row>
    <row r="35" spans="1:9" x14ac:dyDescent="0.35">
      <c r="A35" s="172"/>
      <c r="B35" s="175"/>
      <c r="C35" s="175"/>
      <c r="D35" s="136"/>
      <c r="E35" s="89"/>
      <c r="F35" s="180"/>
      <c r="G35" s="182"/>
    </row>
    <row r="36" spans="1:9" ht="18" thickBot="1" x14ac:dyDescent="0.4">
      <c r="A36" s="173"/>
      <c r="B36" s="176"/>
      <c r="C36" s="176"/>
      <c r="D36" s="178"/>
      <c r="E36" s="93" t="s">
        <v>263</v>
      </c>
      <c r="F36" s="94"/>
      <c r="G36" s="95">
        <f>SUM(G29+G31+G34)</f>
        <v>0</v>
      </c>
    </row>
    <row r="37" spans="1:9" x14ac:dyDescent="0.35">
      <c r="A37" s="171" t="s">
        <v>172</v>
      </c>
      <c r="B37" s="174" t="b">
        <f>IF('Prüfung Speisekarte von SchuSpo'!C7="wertbar",'Speisekarte veg. Gerichte'!B7,IF('Prüfung Speisekarte von SchuSpo'!C7="nicht wertbar","Prüfung entfällt"))</f>
        <v>0</v>
      </c>
      <c r="C37" s="174"/>
      <c r="D37" s="177">
        <f t="shared" ref="D37" si="0">SUM(D29)</f>
        <v>21.25</v>
      </c>
      <c r="E37" s="88" t="s">
        <v>259</v>
      </c>
      <c r="F37" s="179"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1" t="b">
        <f>IF(E38="a) hoch",D37/8*3,IF(E38="b) teilweise",D37/8*2,IF(E38="c) gering",D37/8*1,IF(B37="Prüfung entfällt",0))))</f>
        <v>0</v>
      </c>
    </row>
    <row r="38" spans="1:9" x14ac:dyDescent="0.35">
      <c r="A38" s="172"/>
      <c r="B38" s="175"/>
      <c r="C38" s="175"/>
      <c r="D38" s="136"/>
      <c r="E38" s="89"/>
      <c r="F38" s="180"/>
      <c r="G38" s="182"/>
      <c r="I38" s="90"/>
    </row>
    <row r="39" spans="1:9" x14ac:dyDescent="0.35">
      <c r="A39" s="172"/>
      <c r="B39" s="175"/>
      <c r="C39" s="175"/>
      <c r="D39" s="136"/>
      <c r="E39" s="91" t="s">
        <v>260</v>
      </c>
      <c r="F39" s="180"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3" t="b">
        <f>IF(E40="a) hoch",D37/8*3,IF(E40="b) gering",D37/8*1,IF(B37="Prüfung entfällt",0)))</f>
        <v>0</v>
      </c>
      <c r="I39" s="90"/>
    </row>
    <row r="40" spans="1:9" x14ac:dyDescent="0.35">
      <c r="A40" s="172"/>
      <c r="B40" s="175"/>
      <c r="C40" s="175"/>
      <c r="D40" s="136"/>
      <c r="E40" s="89"/>
      <c r="F40" s="180"/>
      <c r="G40" s="184"/>
    </row>
    <row r="41" spans="1:9" ht="51.75" x14ac:dyDescent="0.35">
      <c r="A41" s="172"/>
      <c r="B41" s="175"/>
      <c r="C41" s="175"/>
      <c r="D41" s="136"/>
      <c r="E41" s="88" t="s">
        <v>261</v>
      </c>
      <c r="F41" s="92"/>
      <c r="G41" s="185"/>
    </row>
    <row r="42" spans="1:9" ht="34.5" x14ac:dyDescent="0.35">
      <c r="A42" s="172"/>
      <c r="B42" s="175"/>
      <c r="C42" s="175"/>
      <c r="D42" s="136"/>
      <c r="E42" s="91" t="s">
        <v>262</v>
      </c>
      <c r="F42" s="180"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2" t="b">
        <f>IF(E43="a) hoch",D37/8*2,IF(E43="b) teilweise",D37/8*1.5,IF(E43="c) gering",D37/8*1,IF(B37="Prüfung entfällt",0))))</f>
        <v>0</v>
      </c>
    </row>
    <row r="43" spans="1:9" x14ac:dyDescent="0.35">
      <c r="A43" s="172"/>
      <c r="B43" s="175"/>
      <c r="C43" s="175"/>
      <c r="D43" s="136"/>
      <c r="E43" s="89"/>
      <c r="F43" s="180"/>
      <c r="G43" s="182"/>
    </row>
    <row r="44" spans="1:9" ht="18" thickBot="1" x14ac:dyDescent="0.4">
      <c r="A44" s="173"/>
      <c r="B44" s="176"/>
      <c r="C44" s="176"/>
      <c r="D44" s="178"/>
      <c r="E44" s="93" t="s">
        <v>263</v>
      </c>
      <c r="F44" s="94"/>
      <c r="G44" s="95">
        <f>SUM(G37+G39+G42)</f>
        <v>0</v>
      </c>
    </row>
    <row r="45" spans="1:9" x14ac:dyDescent="0.35">
      <c r="A45" s="171" t="s">
        <v>205</v>
      </c>
      <c r="B45" s="174" t="b">
        <f>IF('Prüfung Speisekarte von SchuSpo'!C8="wertbar",'Speisekarte veg. Gerichte'!B8,IF('Prüfung Speisekarte von SchuSpo'!C8="nicht wertbar","Prüfung entfällt"))</f>
        <v>0</v>
      </c>
      <c r="C45" s="174"/>
      <c r="D45" s="177">
        <f t="shared" ref="D45" si="1">SUM(D37)</f>
        <v>21.25</v>
      </c>
      <c r="E45" s="88" t="s">
        <v>259</v>
      </c>
      <c r="F45" s="179"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1" t="b">
        <f>IF(E46="a) hoch",D45/8*3,IF(E46="b) teilweise",D45/8*2,IF(E46="c) gering",D45/8*1,IF(B45="Prüfung entfällt",0))))</f>
        <v>0</v>
      </c>
    </row>
    <row r="46" spans="1:9" x14ac:dyDescent="0.35">
      <c r="A46" s="172"/>
      <c r="B46" s="175"/>
      <c r="C46" s="175"/>
      <c r="D46" s="136"/>
      <c r="E46" s="89"/>
      <c r="F46" s="180"/>
      <c r="G46" s="182"/>
      <c r="I46" s="90"/>
    </row>
    <row r="47" spans="1:9" x14ac:dyDescent="0.35">
      <c r="A47" s="172"/>
      <c r="B47" s="175"/>
      <c r="C47" s="175"/>
      <c r="D47" s="136"/>
      <c r="E47" s="91" t="s">
        <v>260</v>
      </c>
      <c r="F47" s="180"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3" t="b">
        <f>IF(E48="a) hoch",D45/8*3,IF(E48="b) gering",D45/8*1,IF(B45="Prüfung entfällt",0)))</f>
        <v>0</v>
      </c>
      <c r="I47" s="90"/>
    </row>
    <row r="48" spans="1:9" x14ac:dyDescent="0.35">
      <c r="A48" s="172"/>
      <c r="B48" s="175"/>
      <c r="C48" s="175"/>
      <c r="D48" s="136"/>
      <c r="E48" s="89"/>
      <c r="F48" s="180"/>
      <c r="G48" s="184"/>
    </row>
    <row r="49" spans="1:9" ht="51.75" x14ac:dyDescent="0.35">
      <c r="A49" s="172"/>
      <c r="B49" s="175"/>
      <c r="C49" s="175"/>
      <c r="D49" s="136"/>
      <c r="E49" s="88" t="s">
        <v>261</v>
      </c>
      <c r="F49" s="92"/>
      <c r="G49" s="185"/>
    </row>
    <row r="50" spans="1:9" ht="34.5" x14ac:dyDescent="0.35">
      <c r="A50" s="172"/>
      <c r="B50" s="175"/>
      <c r="C50" s="175"/>
      <c r="D50" s="136"/>
      <c r="E50" s="91" t="s">
        <v>262</v>
      </c>
      <c r="F50" s="180"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2" t="b">
        <f>IF(E51="a) hoch",D45/8*2,IF(E51="b) teilweise",D45/8*1.5,IF(E51="c) gering",D45/8*1,IF(B45="Prüfung entfällt",0))))</f>
        <v>0</v>
      </c>
    </row>
    <row r="51" spans="1:9" x14ac:dyDescent="0.35">
      <c r="A51" s="172"/>
      <c r="B51" s="175"/>
      <c r="C51" s="175"/>
      <c r="D51" s="136"/>
      <c r="E51" s="89"/>
      <c r="F51" s="180"/>
      <c r="G51" s="182"/>
    </row>
    <row r="52" spans="1:9" ht="18" thickBot="1" x14ac:dyDescent="0.4">
      <c r="A52" s="173"/>
      <c r="B52" s="176"/>
      <c r="C52" s="176"/>
      <c r="D52" s="178"/>
      <c r="E52" s="93" t="s">
        <v>263</v>
      </c>
      <c r="F52" s="94"/>
      <c r="G52" s="95">
        <f>SUM(G45+G47+G50)</f>
        <v>0</v>
      </c>
    </row>
    <row r="53" spans="1:9" x14ac:dyDescent="0.35">
      <c r="A53" s="171" t="s">
        <v>206</v>
      </c>
      <c r="B53" s="174" t="b">
        <f>IF('Prüfung Speisekarte von SchuSpo'!C9="wertbar",'Speisekarte veg. Gerichte'!B9,IF('Prüfung Speisekarte von SchuSpo'!C9="nicht wertbar","Prüfung entfällt"))</f>
        <v>0</v>
      </c>
      <c r="C53" s="174"/>
      <c r="D53" s="177">
        <f t="shared" ref="D53" si="2">SUM(D45)</f>
        <v>21.25</v>
      </c>
      <c r="E53" s="88" t="s">
        <v>259</v>
      </c>
      <c r="F53" s="179"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1" t="b">
        <f>IF(E54="a) hoch",D53/8*3,IF(E54="b) teilweise",D53/8*2,IF(E54="c) gering",D53/8*1,IF(B53="Prüfung entfällt",0))))</f>
        <v>0</v>
      </c>
    </row>
    <row r="54" spans="1:9" x14ac:dyDescent="0.35">
      <c r="A54" s="172"/>
      <c r="B54" s="175"/>
      <c r="C54" s="175"/>
      <c r="D54" s="136"/>
      <c r="E54" s="89"/>
      <c r="F54" s="180"/>
      <c r="G54" s="182"/>
      <c r="I54" s="90"/>
    </row>
    <row r="55" spans="1:9" x14ac:dyDescent="0.35">
      <c r="A55" s="172"/>
      <c r="B55" s="175"/>
      <c r="C55" s="175"/>
      <c r="D55" s="136"/>
      <c r="E55" s="91" t="s">
        <v>260</v>
      </c>
      <c r="F55" s="180"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3" t="b">
        <f>IF(E56="a) hoch",D53/8*3,IF(E56="b) gering",D53/8*1,IF(B53="Prüfung entfällt",0)))</f>
        <v>0</v>
      </c>
      <c r="I55" s="90"/>
    </row>
    <row r="56" spans="1:9" x14ac:dyDescent="0.35">
      <c r="A56" s="172"/>
      <c r="B56" s="175"/>
      <c r="C56" s="175"/>
      <c r="D56" s="136"/>
      <c r="E56" s="89"/>
      <c r="F56" s="180"/>
      <c r="G56" s="184"/>
    </row>
    <row r="57" spans="1:9" ht="51.75" x14ac:dyDescent="0.35">
      <c r="A57" s="172"/>
      <c r="B57" s="175"/>
      <c r="C57" s="175"/>
      <c r="D57" s="136"/>
      <c r="E57" s="88" t="s">
        <v>261</v>
      </c>
      <c r="F57" s="92"/>
      <c r="G57" s="185"/>
    </row>
    <row r="58" spans="1:9" ht="34.5" x14ac:dyDescent="0.35">
      <c r="A58" s="172"/>
      <c r="B58" s="175"/>
      <c r="C58" s="175"/>
      <c r="D58" s="136"/>
      <c r="E58" s="91" t="s">
        <v>262</v>
      </c>
      <c r="F58" s="180"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2" t="b">
        <f>IF(E59="a) hoch",D53/8*2,IF(E59="b) teilweise",D53/8*1.5,IF(E59="c) gering",D53/8*1,IF(B53="Prüfung entfällt",0))))</f>
        <v>0</v>
      </c>
    </row>
    <row r="59" spans="1:9" x14ac:dyDescent="0.35">
      <c r="A59" s="172"/>
      <c r="B59" s="175"/>
      <c r="C59" s="175"/>
      <c r="D59" s="136"/>
      <c r="E59" s="89"/>
      <c r="F59" s="180"/>
      <c r="G59" s="182"/>
    </row>
    <row r="60" spans="1:9" ht="18" thickBot="1" x14ac:dyDescent="0.4">
      <c r="A60" s="173"/>
      <c r="B60" s="176"/>
      <c r="C60" s="176"/>
      <c r="D60" s="178"/>
      <c r="E60" s="93" t="s">
        <v>263</v>
      </c>
      <c r="F60" s="94"/>
      <c r="G60" s="95">
        <f>SUM(G53+G55+G58)</f>
        <v>0</v>
      </c>
    </row>
    <row r="61" spans="1:9" x14ac:dyDescent="0.35">
      <c r="A61" s="171" t="s">
        <v>207</v>
      </c>
      <c r="B61" s="174" t="b">
        <f>IF('Prüfung Speisekarte von SchuSpo'!C10="wertbar",'Speisekarte veg. Gerichte'!B10,IF('Prüfung Speisekarte von SchuSpo'!C10="nicht wertbar","Prüfung entfällt"))</f>
        <v>0</v>
      </c>
      <c r="C61" s="174"/>
      <c r="D61" s="177">
        <f t="shared" ref="D61" si="3">SUM(D53)</f>
        <v>21.25</v>
      </c>
      <c r="E61" s="88" t="s">
        <v>259</v>
      </c>
      <c r="F61" s="179"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1" t="b">
        <f>IF(E62="a) hoch",D61/8*3,IF(E62="b) teilweise",D61/8*2,IF(E62="c) gering",D61/8*1,IF(B61="Prüfung entfällt",0))))</f>
        <v>0</v>
      </c>
    </row>
    <row r="62" spans="1:9" x14ac:dyDescent="0.35">
      <c r="A62" s="172"/>
      <c r="B62" s="175"/>
      <c r="C62" s="175"/>
      <c r="D62" s="136"/>
      <c r="E62" s="89"/>
      <c r="F62" s="180"/>
      <c r="G62" s="182"/>
      <c r="I62" s="90"/>
    </row>
    <row r="63" spans="1:9" x14ac:dyDescent="0.35">
      <c r="A63" s="172"/>
      <c r="B63" s="175"/>
      <c r="C63" s="175"/>
      <c r="D63" s="136"/>
      <c r="E63" s="91" t="s">
        <v>260</v>
      </c>
      <c r="F63" s="180"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3" t="b">
        <f>IF(E64="a) hoch",D61/8*3,IF(E64="b) gering",D61/8*1,IF(B61="Prüfung entfällt",0)))</f>
        <v>0</v>
      </c>
      <c r="I63" s="90"/>
    </row>
    <row r="64" spans="1:9" x14ac:dyDescent="0.35">
      <c r="A64" s="172"/>
      <c r="B64" s="175"/>
      <c r="C64" s="175"/>
      <c r="D64" s="136"/>
      <c r="E64" s="89"/>
      <c r="F64" s="180"/>
      <c r="G64" s="184"/>
    </row>
    <row r="65" spans="1:9" ht="51.75" x14ac:dyDescent="0.35">
      <c r="A65" s="172"/>
      <c r="B65" s="175"/>
      <c r="C65" s="175"/>
      <c r="D65" s="136"/>
      <c r="E65" s="88" t="s">
        <v>261</v>
      </c>
      <c r="F65" s="92"/>
      <c r="G65" s="185"/>
    </row>
    <row r="66" spans="1:9" ht="34.5" x14ac:dyDescent="0.35">
      <c r="A66" s="172"/>
      <c r="B66" s="175"/>
      <c r="C66" s="175"/>
      <c r="D66" s="136"/>
      <c r="E66" s="91" t="s">
        <v>262</v>
      </c>
      <c r="F66" s="180"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2" t="b">
        <f>IF(E67="a) hoch",D61/8*2,IF(E67="b) teilweise",D61/8*1.5,IF(E67="c) gering",D61/8*1,IF(B61="Prüfung entfällt",0))))</f>
        <v>0</v>
      </c>
    </row>
    <row r="67" spans="1:9" x14ac:dyDescent="0.35">
      <c r="A67" s="172"/>
      <c r="B67" s="175"/>
      <c r="C67" s="175"/>
      <c r="D67" s="136"/>
      <c r="E67" s="89"/>
      <c r="F67" s="180"/>
      <c r="G67" s="182"/>
    </row>
    <row r="68" spans="1:9" ht="18" thickBot="1" x14ac:dyDescent="0.4">
      <c r="A68" s="173"/>
      <c r="B68" s="176"/>
      <c r="C68" s="176"/>
      <c r="D68" s="178"/>
      <c r="E68" s="93" t="s">
        <v>263</v>
      </c>
      <c r="F68" s="94"/>
      <c r="G68" s="95">
        <f>SUM(G61+G63+G66)</f>
        <v>0</v>
      </c>
    </row>
    <row r="69" spans="1:9" x14ac:dyDescent="0.35">
      <c r="A69" s="171" t="s">
        <v>208</v>
      </c>
      <c r="B69" s="174" t="b">
        <f>IF('Prüfung Speisekarte von SchuSpo'!C11="wertbar",'Speisekarte veg. Gerichte'!B11,IF('Prüfung Speisekarte von SchuSpo'!C11="nicht wertbar","Prüfung entfällt"))</f>
        <v>0</v>
      </c>
      <c r="C69" s="174"/>
      <c r="D69" s="177">
        <f t="shared" ref="D69" si="4">SUM(D61)</f>
        <v>21.25</v>
      </c>
      <c r="E69" s="88" t="s">
        <v>259</v>
      </c>
      <c r="F69" s="179"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1" t="b">
        <f>IF(E70="a) hoch",D69/8*3,IF(E70="b) teilweise",D69/8*2,IF(E70="c) gering",D69/8*1,IF(B69="Prüfung entfällt",0))))</f>
        <v>0</v>
      </c>
    </row>
    <row r="70" spans="1:9" x14ac:dyDescent="0.35">
      <c r="A70" s="172"/>
      <c r="B70" s="175"/>
      <c r="C70" s="175"/>
      <c r="D70" s="136"/>
      <c r="E70" s="89"/>
      <c r="F70" s="180"/>
      <c r="G70" s="182"/>
      <c r="I70" s="90"/>
    </row>
    <row r="71" spans="1:9" x14ac:dyDescent="0.35">
      <c r="A71" s="172"/>
      <c r="B71" s="175"/>
      <c r="C71" s="175"/>
      <c r="D71" s="136"/>
      <c r="E71" s="91" t="s">
        <v>260</v>
      </c>
      <c r="F71" s="180"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3" t="b">
        <f>IF(E72="a) hoch",D69/8*3,IF(E72="b) gering",D69/8*1,IF(B69="Prüfung entfällt",0)))</f>
        <v>0</v>
      </c>
      <c r="I71" s="90"/>
    </row>
    <row r="72" spans="1:9" x14ac:dyDescent="0.35">
      <c r="A72" s="172"/>
      <c r="B72" s="175"/>
      <c r="C72" s="175"/>
      <c r="D72" s="136"/>
      <c r="E72" s="89"/>
      <c r="F72" s="180"/>
      <c r="G72" s="184"/>
    </row>
    <row r="73" spans="1:9" ht="51.75" x14ac:dyDescent="0.35">
      <c r="A73" s="172"/>
      <c r="B73" s="175"/>
      <c r="C73" s="175"/>
      <c r="D73" s="136"/>
      <c r="E73" s="88" t="s">
        <v>261</v>
      </c>
      <c r="F73" s="92"/>
      <c r="G73" s="185"/>
    </row>
    <row r="74" spans="1:9" ht="34.5" x14ac:dyDescent="0.35">
      <c r="A74" s="172"/>
      <c r="B74" s="175"/>
      <c r="C74" s="175"/>
      <c r="D74" s="136"/>
      <c r="E74" s="91" t="s">
        <v>262</v>
      </c>
      <c r="F74" s="180"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2" t="b">
        <f>IF(E75="a) hoch",D69/8*2,IF(E75="b) teilweise",D69/8*1.5,IF(E75="c) gering",D69/8*1,IF(B69="Prüfung entfällt",0))))</f>
        <v>0</v>
      </c>
    </row>
    <row r="75" spans="1:9" x14ac:dyDescent="0.35">
      <c r="A75" s="172"/>
      <c r="B75" s="175"/>
      <c r="C75" s="175"/>
      <c r="D75" s="136"/>
      <c r="E75" s="89"/>
      <c r="F75" s="180"/>
      <c r="G75" s="182"/>
    </row>
    <row r="76" spans="1:9" ht="18" thickBot="1" x14ac:dyDescent="0.4">
      <c r="A76" s="173"/>
      <c r="B76" s="176"/>
      <c r="C76" s="176"/>
      <c r="D76" s="178"/>
      <c r="E76" s="93" t="s">
        <v>263</v>
      </c>
      <c r="F76" s="94"/>
      <c r="G76" s="95">
        <f>SUM(G69+G71+G74)</f>
        <v>0</v>
      </c>
    </row>
    <row r="77" spans="1:9" x14ac:dyDescent="0.35">
      <c r="A77" s="171" t="s">
        <v>209</v>
      </c>
      <c r="B77" s="174" t="b">
        <f>IF('Prüfung Speisekarte von SchuSpo'!C12="wertbar",'Speisekarte veg. Gerichte'!B12,IF('Prüfung Speisekarte von SchuSpo'!C12="nicht wertbar","Prüfung entfällt"))</f>
        <v>0</v>
      </c>
      <c r="C77" s="174"/>
      <c r="D77" s="177">
        <f t="shared" ref="D77" si="5">SUM(D69)</f>
        <v>21.25</v>
      </c>
      <c r="E77" s="88" t="s">
        <v>259</v>
      </c>
      <c r="F77" s="179"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1" t="b">
        <f>IF(E78="a) hoch",D77/8*3,IF(E78="b) teilweise",D77/8*2,IF(E78="c) gering",D77/8*1,IF(B77="Prüfung entfällt",0))))</f>
        <v>0</v>
      </c>
    </row>
    <row r="78" spans="1:9" x14ac:dyDescent="0.35">
      <c r="A78" s="172"/>
      <c r="B78" s="175"/>
      <c r="C78" s="175"/>
      <c r="D78" s="136"/>
      <c r="E78" s="89"/>
      <c r="F78" s="180"/>
      <c r="G78" s="182"/>
      <c r="I78" s="90"/>
    </row>
    <row r="79" spans="1:9" x14ac:dyDescent="0.35">
      <c r="A79" s="172"/>
      <c r="B79" s="175"/>
      <c r="C79" s="175"/>
      <c r="D79" s="136"/>
      <c r="E79" s="91" t="s">
        <v>260</v>
      </c>
      <c r="F79" s="180"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3" t="b">
        <f>IF(E80="a) hoch",D77/8*3,IF(E80="b) gering",D77/8*1,IF(B77="Prüfung entfällt",0)))</f>
        <v>0</v>
      </c>
      <c r="I79" s="90"/>
    </row>
    <row r="80" spans="1:9" x14ac:dyDescent="0.35">
      <c r="A80" s="172"/>
      <c r="B80" s="175"/>
      <c r="C80" s="175"/>
      <c r="D80" s="136"/>
      <c r="E80" s="89"/>
      <c r="F80" s="180"/>
      <c r="G80" s="184"/>
    </row>
    <row r="81" spans="1:9" ht="51.75" x14ac:dyDescent="0.35">
      <c r="A81" s="172"/>
      <c r="B81" s="175"/>
      <c r="C81" s="175"/>
      <c r="D81" s="136"/>
      <c r="E81" s="88" t="s">
        <v>261</v>
      </c>
      <c r="F81" s="92"/>
      <c r="G81" s="185"/>
    </row>
    <row r="82" spans="1:9" ht="34.5" x14ac:dyDescent="0.35">
      <c r="A82" s="172"/>
      <c r="B82" s="175"/>
      <c r="C82" s="175"/>
      <c r="D82" s="136"/>
      <c r="E82" s="91" t="s">
        <v>262</v>
      </c>
      <c r="F82" s="180"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2" t="b">
        <f>IF(E83="a) hoch",D77/8*2,IF(E83="b) teilweise",D77/8*1.5,IF(E83="c) gering",D77/8*1,IF(B77="Prüfung entfällt",0))))</f>
        <v>0</v>
      </c>
    </row>
    <row r="83" spans="1:9" x14ac:dyDescent="0.35">
      <c r="A83" s="172"/>
      <c r="B83" s="175"/>
      <c r="C83" s="175"/>
      <c r="D83" s="136"/>
      <c r="E83" s="89"/>
      <c r="F83" s="180"/>
      <c r="G83" s="182"/>
    </row>
    <row r="84" spans="1:9" ht="18" thickBot="1" x14ac:dyDescent="0.4">
      <c r="A84" s="173"/>
      <c r="B84" s="176"/>
      <c r="C84" s="176"/>
      <c r="D84" s="178"/>
      <c r="E84" s="93" t="s">
        <v>263</v>
      </c>
      <c r="F84" s="94"/>
      <c r="G84" s="95">
        <f>SUM(G77+G79+G82)</f>
        <v>0</v>
      </c>
    </row>
    <row r="85" spans="1:9" x14ac:dyDescent="0.35">
      <c r="A85" s="171" t="s">
        <v>184</v>
      </c>
      <c r="B85" s="174" t="b">
        <f>IF('Prüfung Speisekarte von SchuSpo'!C13="wertbar",'Speisekarte veg. Gerichte'!B13,IF('Prüfung Speisekarte von SchuSpo'!C13="nicht wertbar","Prüfung entfällt"))</f>
        <v>0</v>
      </c>
      <c r="C85" s="174"/>
      <c r="D85" s="177">
        <f t="shared" ref="D85" si="6">SUM(D77)</f>
        <v>21.25</v>
      </c>
      <c r="E85" s="88" t="s">
        <v>259</v>
      </c>
      <c r="F85" s="179"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1" t="b">
        <f>IF(E86="a) hoch",D85/8*3,IF(E86="b) teilweise",D85/8*2,IF(E86="c) gering",D85/8*1,IF(B85="Prüfung entfällt",0))))</f>
        <v>0</v>
      </c>
    </row>
    <row r="86" spans="1:9" x14ac:dyDescent="0.35">
      <c r="A86" s="172"/>
      <c r="B86" s="175"/>
      <c r="C86" s="175"/>
      <c r="D86" s="136"/>
      <c r="E86" s="89"/>
      <c r="F86" s="180"/>
      <c r="G86" s="182"/>
      <c r="I86" s="90"/>
    </row>
    <row r="87" spans="1:9" x14ac:dyDescent="0.35">
      <c r="A87" s="172"/>
      <c r="B87" s="175"/>
      <c r="C87" s="175"/>
      <c r="D87" s="136"/>
      <c r="E87" s="91" t="s">
        <v>260</v>
      </c>
      <c r="F87" s="180"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3" t="b">
        <f>IF(E88="a) hoch",D85/8*3,IF(E88="b) gering",D85/8*1,IF(B85="Prüfung entfällt",0)))</f>
        <v>0</v>
      </c>
      <c r="I87" s="90"/>
    </row>
    <row r="88" spans="1:9" x14ac:dyDescent="0.35">
      <c r="A88" s="172"/>
      <c r="B88" s="175"/>
      <c r="C88" s="175"/>
      <c r="D88" s="136"/>
      <c r="E88" s="89"/>
      <c r="F88" s="180"/>
      <c r="G88" s="184"/>
    </row>
    <row r="89" spans="1:9" ht="51.75" x14ac:dyDescent="0.35">
      <c r="A89" s="172"/>
      <c r="B89" s="175"/>
      <c r="C89" s="175"/>
      <c r="D89" s="136"/>
      <c r="E89" s="88" t="s">
        <v>261</v>
      </c>
      <c r="F89" s="92"/>
      <c r="G89" s="185"/>
    </row>
    <row r="90" spans="1:9" ht="34.5" x14ac:dyDescent="0.35">
      <c r="A90" s="172"/>
      <c r="B90" s="175"/>
      <c r="C90" s="175"/>
      <c r="D90" s="136"/>
      <c r="E90" s="91" t="s">
        <v>262</v>
      </c>
      <c r="F90" s="180"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2" t="b">
        <f>IF(E91="a) hoch",D85/8*2,IF(E91="b) teilweise",D85/8*1.5,IF(E91="c) gering",D85/8*1,IF(B85="Prüfung entfällt",0))))</f>
        <v>0</v>
      </c>
    </row>
    <row r="91" spans="1:9" x14ac:dyDescent="0.35">
      <c r="A91" s="172"/>
      <c r="B91" s="175"/>
      <c r="C91" s="175"/>
      <c r="D91" s="136"/>
      <c r="E91" s="89"/>
      <c r="F91" s="180"/>
      <c r="G91" s="182"/>
    </row>
    <row r="92" spans="1:9" ht="18" thickBot="1" x14ac:dyDescent="0.4">
      <c r="A92" s="173"/>
      <c r="B92" s="176"/>
      <c r="C92" s="176"/>
      <c r="D92" s="178"/>
      <c r="E92" s="93" t="s">
        <v>263</v>
      </c>
      <c r="F92" s="94"/>
      <c r="G92" s="95">
        <f>SUM(G85+G87+G90)</f>
        <v>0</v>
      </c>
    </row>
    <row r="93" spans="1:9" x14ac:dyDescent="0.35">
      <c r="A93" s="171" t="s">
        <v>210</v>
      </c>
      <c r="B93" s="174" t="b">
        <f>IF('Prüfung Speisekarte von SchuSpo'!C14="wertbar",'Speisekarte veg. Gerichte'!B14,IF('Prüfung Speisekarte von SchuSpo'!C14="nicht wertbar","Prüfung entfällt"))</f>
        <v>0</v>
      </c>
      <c r="C93" s="174"/>
      <c r="D93" s="177">
        <f t="shared" ref="D93" si="7">SUM(D85)</f>
        <v>21.25</v>
      </c>
      <c r="E93" s="88" t="s">
        <v>259</v>
      </c>
      <c r="F93" s="179"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1" t="b">
        <f>IF(E94="a) hoch",D93/8*3,IF(E94="b) teilweise",D93/8*2,IF(E94="c) gering",D93/8*1,IF(B93="Prüfung entfällt",0))))</f>
        <v>0</v>
      </c>
    </row>
    <row r="94" spans="1:9" x14ac:dyDescent="0.35">
      <c r="A94" s="172"/>
      <c r="B94" s="175"/>
      <c r="C94" s="175"/>
      <c r="D94" s="136"/>
      <c r="E94" s="89"/>
      <c r="F94" s="180"/>
      <c r="G94" s="182"/>
      <c r="I94" s="90"/>
    </row>
    <row r="95" spans="1:9" x14ac:dyDescent="0.35">
      <c r="A95" s="172"/>
      <c r="B95" s="175"/>
      <c r="C95" s="175"/>
      <c r="D95" s="136"/>
      <c r="E95" s="91" t="s">
        <v>260</v>
      </c>
      <c r="F95" s="180"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3" t="b">
        <f>IF(E96="a) hoch",D93/8*3,IF(E96="b) gering",D93/8*1,IF(B93="Prüfung entfällt",0)))</f>
        <v>0</v>
      </c>
      <c r="I95" s="90"/>
    </row>
    <row r="96" spans="1:9" x14ac:dyDescent="0.35">
      <c r="A96" s="172"/>
      <c r="B96" s="175"/>
      <c r="C96" s="175"/>
      <c r="D96" s="136"/>
      <c r="E96" s="89"/>
      <c r="F96" s="180"/>
      <c r="G96" s="184"/>
    </row>
    <row r="97" spans="1:9" ht="51.75" x14ac:dyDescent="0.35">
      <c r="A97" s="172"/>
      <c r="B97" s="175"/>
      <c r="C97" s="175"/>
      <c r="D97" s="136"/>
      <c r="E97" s="88" t="s">
        <v>261</v>
      </c>
      <c r="F97" s="92"/>
      <c r="G97" s="185"/>
    </row>
    <row r="98" spans="1:9" ht="34.5" x14ac:dyDescent="0.35">
      <c r="A98" s="172"/>
      <c r="B98" s="175"/>
      <c r="C98" s="175"/>
      <c r="D98" s="136"/>
      <c r="E98" s="91" t="s">
        <v>262</v>
      </c>
      <c r="F98" s="180"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2" t="b">
        <f>IF(E99="a) hoch",D93/8*2,IF(E99="b) teilweise",D93/8*1.5,IF(E99="c) gering",D93/8*1,IF(B93="Prüfung entfällt",0))))</f>
        <v>0</v>
      </c>
    </row>
    <row r="99" spans="1:9" x14ac:dyDescent="0.35">
      <c r="A99" s="172"/>
      <c r="B99" s="175"/>
      <c r="C99" s="175"/>
      <c r="D99" s="136"/>
      <c r="E99" s="89"/>
      <c r="F99" s="180"/>
      <c r="G99" s="182"/>
    </row>
    <row r="100" spans="1:9" ht="18" thickBot="1" x14ac:dyDescent="0.4">
      <c r="A100" s="173"/>
      <c r="B100" s="176"/>
      <c r="C100" s="176"/>
      <c r="D100" s="178"/>
      <c r="E100" s="93" t="s">
        <v>263</v>
      </c>
      <c r="F100" s="94"/>
      <c r="G100" s="95">
        <f>SUM(G93+G95+G98)</f>
        <v>0</v>
      </c>
    </row>
    <row r="101" spans="1:9" x14ac:dyDescent="0.35">
      <c r="A101" s="171" t="s">
        <v>211</v>
      </c>
      <c r="B101" s="174" t="b">
        <f>IF('Prüfung Speisekarte von SchuSpo'!C15="wertbar",'Speisekarte veg. Gerichte'!B15,IF('Prüfung Speisekarte von SchuSpo'!C15="nicht wertbar","Prüfung entfällt"))</f>
        <v>0</v>
      </c>
      <c r="C101" s="174"/>
      <c r="D101" s="177">
        <f t="shared" ref="D101" si="8">SUM(D93)</f>
        <v>21.25</v>
      </c>
      <c r="E101" s="88" t="s">
        <v>259</v>
      </c>
      <c r="F101" s="179"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1" t="b">
        <f>IF(E102="a) hoch",D101/8*3,IF(E102="b) teilweise",D101/8*2,IF(E102="c) gering",D101/8*1,IF(B101="Prüfung entfällt",0))))</f>
        <v>0</v>
      </c>
    </row>
    <row r="102" spans="1:9" x14ac:dyDescent="0.35">
      <c r="A102" s="172"/>
      <c r="B102" s="175"/>
      <c r="C102" s="175"/>
      <c r="D102" s="136"/>
      <c r="E102" s="89"/>
      <c r="F102" s="180"/>
      <c r="G102" s="182"/>
      <c r="I102" s="90"/>
    </row>
    <row r="103" spans="1:9" x14ac:dyDescent="0.35">
      <c r="A103" s="172"/>
      <c r="B103" s="175"/>
      <c r="C103" s="175"/>
      <c r="D103" s="136"/>
      <c r="E103" s="91" t="s">
        <v>260</v>
      </c>
      <c r="F103" s="180"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3" t="b">
        <f>IF(E104="a) hoch",D101/8*3,IF(E104="b) gering",D101/8*1,IF(B101="Prüfung entfällt",0)))</f>
        <v>0</v>
      </c>
      <c r="I103" s="90"/>
    </row>
    <row r="104" spans="1:9" x14ac:dyDescent="0.35">
      <c r="A104" s="172"/>
      <c r="B104" s="175"/>
      <c r="C104" s="175"/>
      <c r="D104" s="136"/>
      <c r="E104" s="89"/>
      <c r="F104" s="180"/>
      <c r="G104" s="184"/>
    </row>
    <row r="105" spans="1:9" ht="51.75" x14ac:dyDescent="0.35">
      <c r="A105" s="172"/>
      <c r="B105" s="175"/>
      <c r="C105" s="175"/>
      <c r="D105" s="136"/>
      <c r="E105" s="88" t="s">
        <v>261</v>
      </c>
      <c r="F105" s="92"/>
      <c r="G105" s="185"/>
    </row>
    <row r="106" spans="1:9" ht="34.5" x14ac:dyDescent="0.35">
      <c r="A106" s="172"/>
      <c r="B106" s="175"/>
      <c r="C106" s="175"/>
      <c r="D106" s="136"/>
      <c r="E106" s="91" t="s">
        <v>262</v>
      </c>
      <c r="F106" s="180"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2" t="b">
        <f>IF(E107="a) hoch",D101/8*2,IF(E107="b) teilweise",D101/8*1.5,IF(E107="c) gering",D101/8*1,IF(B101="Prüfung entfällt",0))))</f>
        <v>0</v>
      </c>
    </row>
    <row r="107" spans="1:9" x14ac:dyDescent="0.35">
      <c r="A107" s="172"/>
      <c r="B107" s="175"/>
      <c r="C107" s="175"/>
      <c r="D107" s="136"/>
      <c r="E107" s="89"/>
      <c r="F107" s="180"/>
      <c r="G107" s="182"/>
    </row>
    <row r="108" spans="1:9" ht="18" thickBot="1" x14ac:dyDescent="0.4">
      <c r="A108" s="173"/>
      <c r="B108" s="176"/>
      <c r="C108" s="176"/>
      <c r="D108" s="178"/>
      <c r="E108" s="93" t="s">
        <v>263</v>
      </c>
      <c r="F108" s="94"/>
      <c r="G108" s="95">
        <f>SUM(G101+G103+G106)</f>
        <v>0</v>
      </c>
    </row>
    <row r="109" spans="1:9" x14ac:dyDescent="0.35">
      <c r="A109" s="171" t="s">
        <v>212</v>
      </c>
      <c r="B109" s="174" t="b">
        <f>IF('Prüfung Speisekarte von SchuSpo'!C16="wertbar",'Speisekarte veg. Gerichte'!B16,IF('Prüfung Speisekarte von SchuSpo'!C16="nicht wertbar","Prüfung entfällt"))</f>
        <v>0</v>
      </c>
      <c r="C109" s="174"/>
      <c r="D109" s="177">
        <f t="shared" ref="D109" si="9">SUM(D101)</f>
        <v>21.25</v>
      </c>
      <c r="E109" s="88" t="s">
        <v>259</v>
      </c>
      <c r="F109" s="179"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1" t="b">
        <f>IF(E110="a) hoch",D109/8*3,IF(E110="b) teilweise",D109/8*2,IF(E110="c) gering",D109/8*1,IF(B109="Prüfung entfällt",0))))</f>
        <v>0</v>
      </c>
    </row>
    <row r="110" spans="1:9" x14ac:dyDescent="0.35">
      <c r="A110" s="172"/>
      <c r="B110" s="175"/>
      <c r="C110" s="175"/>
      <c r="D110" s="136"/>
      <c r="E110" s="89"/>
      <c r="F110" s="180"/>
      <c r="G110" s="182"/>
      <c r="I110" s="90"/>
    </row>
    <row r="111" spans="1:9" x14ac:dyDescent="0.35">
      <c r="A111" s="172"/>
      <c r="B111" s="175"/>
      <c r="C111" s="175"/>
      <c r="D111" s="136"/>
      <c r="E111" s="91" t="s">
        <v>260</v>
      </c>
      <c r="F111" s="180"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3" t="b">
        <f>IF(E112="a) hoch",D109/8*3,IF(E112="b) gering",D109/8*1,IF(B109="Prüfung entfällt",0)))</f>
        <v>0</v>
      </c>
      <c r="I111" s="90"/>
    </row>
    <row r="112" spans="1:9" x14ac:dyDescent="0.35">
      <c r="A112" s="172"/>
      <c r="B112" s="175"/>
      <c r="C112" s="175"/>
      <c r="D112" s="136"/>
      <c r="E112" s="89"/>
      <c r="F112" s="180"/>
      <c r="G112" s="184"/>
    </row>
    <row r="113" spans="1:9" ht="51.75" x14ac:dyDescent="0.35">
      <c r="A113" s="172"/>
      <c r="B113" s="175"/>
      <c r="C113" s="175"/>
      <c r="D113" s="136"/>
      <c r="E113" s="88" t="s">
        <v>261</v>
      </c>
      <c r="F113" s="92"/>
      <c r="G113" s="185"/>
    </row>
    <row r="114" spans="1:9" ht="34.5" x14ac:dyDescent="0.35">
      <c r="A114" s="172"/>
      <c r="B114" s="175"/>
      <c r="C114" s="175"/>
      <c r="D114" s="136"/>
      <c r="E114" s="91" t="s">
        <v>262</v>
      </c>
      <c r="F114" s="180"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2" t="b">
        <f>IF(E115="a) hoch",D109/8*2,IF(E115="b) teilweise",D109/8*1.5,IF(E115="c) gering",D109/8*1,IF(B109="Prüfung entfällt",0))))</f>
        <v>0</v>
      </c>
    </row>
    <row r="115" spans="1:9" x14ac:dyDescent="0.35">
      <c r="A115" s="172"/>
      <c r="B115" s="175"/>
      <c r="C115" s="175"/>
      <c r="D115" s="136"/>
      <c r="E115" s="89"/>
      <c r="F115" s="180"/>
      <c r="G115" s="182"/>
    </row>
    <row r="116" spans="1:9" ht="18" thickBot="1" x14ac:dyDescent="0.4">
      <c r="A116" s="173"/>
      <c r="B116" s="176"/>
      <c r="C116" s="176"/>
      <c r="D116" s="178"/>
      <c r="E116" s="93" t="s">
        <v>263</v>
      </c>
      <c r="F116" s="94"/>
      <c r="G116" s="95">
        <f>SUM(G109+G111+G114)</f>
        <v>0</v>
      </c>
    </row>
    <row r="117" spans="1:9" x14ac:dyDescent="0.35">
      <c r="A117" s="171" t="s">
        <v>213</v>
      </c>
      <c r="B117" s="174" t="b">
        <f>IF('Prüfung Speisekarte von SchuSpo'!C17="wertbar",'Speisekarte veg. Gerichte'!B17,IF('Prüfung Speisekarte von SchuSpo'!C17="nicht wertbar","Prüfung entfällt"))</f>
        <v>0</v>
      </c>
      <c r="C117" s="174"/>
      <c r="D117" s="177">
        <f t="shared" ref="D117" si="10">SUM(D109)</f>
        <v>21.25</v>
      </c>
      <c r="E117" s="88" t="s">
        <v>259</v>
      </c>
      <c r="F117" s="179"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1" t="b">
        <f>IF(E118="a) hoch",D117/8*3,IF(E118="b) teilweise",D117/8*2,IF(E118="c) gering",D117/8*1,IF(B117="Prüfung entfällt",0))))</f>
        <v>0</v>
      </c>
    </row>
    <row r="118" spans="1:9" x14ac:dyDescent="0.35">
      <c r="A118" s="172"/>
      <c r="B118" s="175"/>
      <c r="C118" s="175"/>
      <c r="D118" s="136"/>
      <c r="E118" s="89"/>
      <c r="F118" s="180"/>
      <c r="G118" s="182"/>
      <c r="I118" s="90"/>
    </row>
    <row r="119" spans="1:9" x14ac:dyDescent="0.35">
      <c r="A119" s="172"/>
      <c r="B119" s="175"/>
      <c r="C119" s="175"/>
      <c r="D119" s="136"/>
      <c r="E119" s="91" t="s">
        <v>260</v>
      </c>
      <c r="F119" s="180"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3" t="b">
        <f>IF(E120="a) hoch",D117/8*3,IF(E120="b) gering",D117/8*1,IF(B117="Prüfung entfällt",0)))</f>
        <v>0</v>
      </c>
      <c r="I119" s="90"/>
    </row>
    <row r="120" spans="1:9" x14ac:dyDescent="0.35">
      <c r="A120" s="172"/>
      <c r="B120" s="175"/>
      <c r="C120" s="175"/>
      <c r="D120" s="136"/>
      <c r="E120" s="89"/>
      <c r="F120" s="180"/>
      <c r="G120" s="184"/>
    </row>
    <row r="121" spans="1:9" ht="51.75" x14ac:dyDescent="0.35">
      <c r="A121" s="172"/>
      <c r="B121" s="175"/>
      <c r="C121" s="175"/>
      <c r="D121" s="136"/>
      <c r="E121" s="88" t="s">
        <v>261</v>
      </c>
      <c r="F121" s="92"/>
      <c r="G121" s="185"/>
    </row>
    <row r="122" spans="1:9" ht="34.5" x14ac:dyDescent="0.35">
      <c r="A122" s="172"/>
      <c r="B122" s="175"/>
      <c r="C122" s="175"/>
      <c r="D122" s="136"/>
      <c r="E122" s="91" t="s">
        <v>262</v>
      </c>
      <c r="F122" s="180"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2" t="b">
        <f>IF(E123="a) hoch",D117/8*2,IF(E123="b) teilweise",D117/8*1.5,IF(E123="c) gering",D117/8*1,IF(B117="Prüfung entfällt",0))))</f>
        <v>0</v>
      </c>
    </row>
    <row r="123" spans="1:9" x14ac:dyDescent="0.35">
      <c r="A123" s="172"/>
      <c r="B123" s="175"/>
      <c r="C123" s="175"/>
      <c r="D123" s="136"/>
      <c r="E123" s="89"/>
      <c r="F123" s="180"/>
      <c r="G123" s="182"/>
    </row>
    <row r="124" spans="1:9" ht="18" thickBot="1" x14ac:dyDescent="0.4">
      <c r="A124" s="173"/>
      <c r="B124" s="176"/>
      <c r="C124" s="176"/>
      <c r="D124" s="178"/>
      <c r="E124" s="93" t="s">
        <v>263</v>
      </c>
      <c r="F124" s="94"/>
      <c r="G124" s="95">
        <f>SUM(G117+G119+G122)</f>
        <v>0</v>
      </c>
    </row>
    <row r="125" spans="1:9" x14ac:dyDescent="0.35">
      <c r="A125" s="171" t="s">
        <v>214</v>
      </c>
      <c r="B125" s="174" t="b">
        <f>IF('Prüfung Speisekarte von SchuSpo'!C18="wertbar",'Speisekarte veg. Gerichte'!B18,IF('Prüfung Speisekarte von SchuSpo'!C18="nicht wertbar","Prüfung entfällt"))</f>
        <v>0</v>
      </c>
      <c r="C125" s="174"/>
      <c r="D125" s="177">
        <f t="shared" ref="D125" si="11">SUM(D117)</f>
        <v>21.25</v>
      </c>
      <c r="E125" s="88" t="s">
        <v>259</v>
      </c>
      <c r="F125" s="179"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1" t="b">
        <f>IF(E126="a) hoch",D125/8*3,IF(E126="b) teilweise",D125/8*2,IF(E126="c) gering",D125/8*1,IF(B125="Prüfung entfällt",0))))</f>
        <v>0</v>
      </c>
    </row>
    <row r="126" spans="1:9" x14ac:dyDescent="0.35">
      <c r="A126" s="172"/>
      <c r="B126" s="175"/>
      <c r="C126" s="175"/>
      <c r="D126" s="136"/>
      <c r="E126" s="89"/>
      <c r="F126" s="180"/>
      <c r="G126" s="182"/>
      <c r="I126" s="90"/>
    </row>
    <row r="127" spans="1:9" x14ac:dyDescent="0.35">
      <c r="A127" s="172"/>
      <c r="B127" s="175"/>
      <c r="C127" s="175"/>
      <c r="D127" s="136"/>
      <c r="E127" s="91" t="s">
        <v>260</v>
      </c>
      <c r="F127" s="180"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3" t="b">
        <f>IF(E128="a) hoch",D125/8*3,IF(E128="b) gering",D125/8*1,IF(B125="Prüfung entfällt",0)))</f>
        <v>0</v>
      </c>
      <c r="I127" s="90"/>
    </row>
    <row r="128" spans="1:9" x14ac:dyDescent="0.35">
      <c r="A128" s="172"/>
      <c r="B128" s="175"/>
      <c r="C128" s="175"/>
      <c r="D128" s="136"/>
      <c r="E128" s="89"/>
      <c r="F128" s="180"/>
      <c r="G128" s="184"/>
    </row>
    <row r="129" spans="1:9" ht="51.75" x14ac:dyDescent="0.35">
      <c r="A129" s="172"/>
      <c r="B129" s="175"/>
      <c r="C129" s="175"/>
      <c r="D129" s="136"/>
      <c r="E129" s="88" t="s">
        <v>261</v>
      </c>
      <c r="F129" s="92"/>
      <c r="G129" s="185"/>
    </row>
    <row r="130" spans="1:9" ht="34.5" x14ac:dyDescent="0.35">
      <c r="A130" s="172"/>
      <c r="B130" s="175"/>
      <c r="C130" s="175"/>
      <c r="D130" s="136"/>
      <c r="E130" s="91" t="s">
        <v>262</v>
      </c>
      <c r="F130" s="180"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2" t="b">
        <f>IF(E131="a) hoch",D125/8*2,IF(E131="b) teilweise",D125/8*1.5,IF(E131="c) gering",D125/8*1,IF(B125="Prüfung entfällt",0))))</f>
        <v>0</v>
      </c>
    </row>
    <row r="131" spans="1:9" x14ac:dyDescent="0.35">
      <c r="A131" s="172"/>
      <c r="B131" s="175"/>
      <c r="C131" s="175"/>
      <c r="D131" s="136"/>
      <c r="E131" s="89"/>
      <c r="F131" s="180"/>
      <c r="G131" s="182"/>
    </row>
    <row r="132" spans="1:9" ht="18" thickBot="1" x14ac:dyDescent="0.4">
      <c r="A132" s="173"/>
      <c r="B132" s="176"/>
      <c r="C132" s="176"/>
      <c r="D132" s="178"/>
      <c r="E132" s="93" t="s">
        <v>263</v>
      </c>
      <c r="F132" s="94"/>
      <c r="G132" s="95">
        <f>SUM(G125+G127+G130)</f>
        <v>0</v>
      </c>
    </row>
    <row r="133" spans="1:9" x14ac:dyDescent="0.35">
      <c r="A133" s="171" t="s">
        <v>215</v>
      </c>
      <c r="B133" s="174" t="b">
        <f>IF('Prüfung Speisekarte von SchuSpo'!C19="wertbar",'Speisekarte veg. Gerichte'!B19,IF('Prüfung Speisekarte von SchuSpo'!C19="nicht wertbar","Prüfung entfällt"))</f>
        <v>0</v>
      </c>
      <c r="C133" s="174"/>
      <c r="D133" s="177">
        <f t="shared" ref="D133" si="12">SUM(D125)</f>
        <v>21.25</v>
      </c>
      <c r="E133" s="88" t="s">
        <v>259</v>
      </c>
      <c r="F133" s="179"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1" t="b">
        <f>IF(E134="a) hoch",D133/8*3,IF(E134="b) teilweise",D133/8*2,IF(E134="c) gering",D133/8*1,IF(B133="Prüfung entfällt",0))))</f>
        <v>0</v>
      </c>
    </row>
    <row r="134" spans="1:9" x14ac:dyDescent="0.35">
      <c r="A134" s="172"/>
      <c r="B134" s="175"/>
      <c r="C134" s="175"/>
      <c r="D134" s="136"/>
      <c r="E134" s="89"/>
      <c r="F134" s="180"/>
      <c r="G134" s="182"/>
      <c r="I134" s="90"/>
    </row>
    <row r="135" spans="1:9" x14ac:dyDescent="0.35">
      <c r="A135" s="172"/>
      <c r="B135" s="175"/>
      <c r="C135" s="175"/>
      <c r="D135" s="136"/>
      <c r="E135" s="91" t="s">
        <v>260</v>
      </c>
      <c r="F135" s="180"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3" t="b">
        <f>IF(E136="a) hoch",D133/8*3,IF(E136="b) gering",D133/8*1,IF(B133="Prüfung entfällt",0)))</f>
        <v>0</v>
      </c>
      <c r="I135" s="90"/>
    </row>
    <row r="136" spans="1:9" x14ac:dyDescent="0.35">
      <c r="A136" s="172"/>
      <c r="B136" s="175"/>
      <c r="C136" s="175"/>
      <c r="D136" s="136"/>
      <c r="E136" s="89"/>
      <c r="F136" s="180"/>
      <c r="G136" s="184"/>
    </row>
    <row r="137" spans="1:9" ht="51.75" x14ac:dyDescent="0.35">
      <c r="A137" s="172"/>
      <c r="B137" s="175"/>
      <c r="C137" s="175"/>
      <c r="D137" s="136"/>
      <c r="E137" s="88" t="s">
        <v>261</v>
      </c>
      <c r="F137" s="92"/>
      <c r="G137" s="185"/>
    </row>
    <row r="138" spans="1:9" ht="34.5" x14ac:dyDescent="0.35">
      <c r="A138" s="172"/>
      <c r="B138" s="175"/>
      <c r="C138" s="175"/>
      <c r="D138" s="136"/>
      <c r="E138" s="91" t="s">
        <v>262</v>
      </c>
      <c r="F138" s="180"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2" t="b">
        <f>IF(E139="a) hoch",D133/8*2,IF(E139="b) teilweise",D133/8*1.5,IF(E139="c) gering",D133/8*1,IF(B133="Prüfung entfällt",0))))</f>
        <v>0</v>
      </c>
    </row>
    <row r="139" spans="1:9" x14ac:dyDescent="0.35">
      <c r="A139" s="172"/>
      <c r="B139" s="175"/>
      <c r="C139" s="175"/>
      <c r="D139" s="136"/>
      <c r="E139" s="89"/>
      <c r="F139" s="180"/>
      <c r="G139" s="182"/>
    </row>
    <row r="140" spans="1:9" ht="18" thickBot="1" x14ac:dyDescent="0.4">
      <c r="A140" s="173"/>
      <c r="B140" s="176"/>
      <c r="C140" s="176"/>
      <c r="D140" s="178"/>
      <c r="E140" s="93" t="s">
        <v>263</v>
      </c>
      <c r="F140" s="94"/>
      <c r="G140" s="95">
        <f>SUM(G133+G135+G138)</f>
        <v>0</v>
      </c>
    </row>
    <row r="141" spans="1:9" x14ac:dyDescent="0.35">
      <c r="A141" s="171" t="s">
        <v>216</v>
      </c>
      <c r="B141" s="174" t="b">
        <f>IF('Prüfung Speisekarte von SchuSpo'!C20="wertbar",'Speisekarte veg. Gerichte'!B20,IF('Prüfung Speisekarte von SchuSpo'!C20="nicht wertbar","Prüfung entfällt"))</f>
        <v>0</v>
      </c>
      <c r="C141" s="174"/>
      <c r="D141" s="177">
        <f t="shared" ref="D141" si="13">SUM(D133)</f>
        <v>21.25</v>
      </c>
      <c r="E141" s="88" t="s">
        <v>259</v>
      </c>
      <c r="F141" s="179"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1" t="b">
        <f>IF(E142="a) hoch",D141/8*3,IF(E142="b) teilweise",D141/8*2,IF(E142="c) gering",D141/8*1,IF(B141="Prüfung entfällt",0))))</f>
        <v>0</v>
      </c>
    </row>
    <row r="142" spans="1:9" x14ac:dyDescent="0.35">
      <c r="A142" s="172"/>
      <c r="B142" s="175"/>
      <c r="C142" s="175"/>
      <c r="D142" s="136"/>
      <c r="E142" s="89"/>
      <c r="F142" s="180"/>
      <c r="G142" s="182"/>
      <c r="I142" s="90"/>
    </row>
    <row r="143" spans="1:9" x14ac:dyDescent="0.35">
      <c r="A143" s="172"/>
      <c r="B143" s="175"/>
      <c r="C143" s="175"/>
      <c r="D143" s="136"/>
      <c r="E143" s="91" t="s">
        <v>260</v>
      </c>
      <c r="F143" s="180"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3" t="b">
        <f>IF(E144="a) hoch",D141/8*3,IF(E144="b) gering",D141/8*1,IF(B141="Prüfung entfällt",0)))</f>
        <v>0</v>
      </c>
      <c r="I143" s="90"/>
    </row>
    <row r="144" spans="1:9" x14ac:dyDescent="0.35">
      <c r="A144" s="172"/>
      <c r="B144" s="175"/>
      <c r="C144" s="175"/>
      <c r="D144" s="136"/>
      <c r="E144" s="89"/>
      <c r="F144" s="180"/>
      <c r="G144" s="184"/>
    </row>
    <row r="145" spans="1:9" ht="51.75" x14ac:dyDescent="0.35">
      <c r="A145" s="172"/>
      <c r="B145" s="175"/>
      <c r="C145" s="175"/>
      <c r="D145" s="136"/>
      <c r="E145" s="88" t="s">
        <v>261</v>
      </c>
      <c r="F145" s="92"/>
      <c r="G145" s="185"/>
    </row>
    <row r="146" spans="1:9" ht="34.5" x14ac:dyDescent="0.35">
      <c r="A146" s="172"/>
      <c r="B146" s="175"/>
      <c r="C146" s="175"/>
      <c r="D146" s="136"/>
      <c r="E146" s="91" t="s">
        <v>262</v>
      </c>
      <c r="F146" s="180"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2" t="b">
        <f>IF(E147="a) hoch",D141/8*2,IF(E147="b) teilweise",D141/8*1.5,IF(E147="c) gering",D141/8*1,IF(B141="Prüfung entfällt",0))))</f>
        <v>0</v>
      </c>
    </row>
    <row r="147" spans="1:9" x14ac:dyDescent="0.35">
      <c r="A147" s="172"/>
      <c r="B147" s="175"/>
      <c r="C147" s="175"/>
      <c r="D147" s="136"/>
      <c r="E147" s="89"/>
      <c r="F147" s="180"/>
      <c r="G147" s="182"/>
    </row>
    <row r="148" spans="1:9" ht="18" thickBot="1" x14ac:dyDescent="0.4">
      <c r="A148" s="173"/>
      <c r="B148" s="176"/>
      <c r="C148" s="176"/>
      <c r="D148" s="178"/>
      <c r="E148" s="93" t="s">
        <v>263</v>
      </c>
      <c r="F148" s="94"/>
      <c r="G148" s="95">
        <f>SUM(G141+G143+G146)</f>
        <v>0</v>
      </c>
    </row>
    <row r="149" spans="1:9" x14ac:dyDescent="0.35">
      <c r="A149" s="171" t="s">
        <v>217</v>
      </c>
      <c r="B149" s="174" t="b">
        <f>IF('Prüfung Speisekarte von SchuSpo'!C21="wertbar",'Speisekarte veg. Gerichte'!B21,IF('Prüfung Speisekarte von SchuSpo'!C21="nicht wertbar","Prüfung entfällt"))</f>
        <v>0</v>
      </c>
      <c r="C149" s="174"/>
      <c r="D149" s="177">
        <f t="shared" ref="D149" si="14">SUM(D141)</f>
        <v>21.25</v>
      </c>
      <c r="E149" s="88" t="s">
        <v>259</v>
      </c>
      <c r="F149" s="179"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1" t="b">
        <f>IF(E150="a) hoch",D149/8*3,IF(E150="b) teilweise",D149/8*2,IF(E150="c) gering",D149/8*1,IF(B149="Prüfung entfällt",0))))</f>
        <v>0</v>
      </c>
    </row>
    <row r="150" spans="1:9" x14ac:dyDescent="0.35">
      <c r="A150" s="172"/>
      <c r="B150" s="175"/>
      <c r="C150" s="175"/>
      <c r="D150" s="136"/>
      <c r="E150" s="89"/>
      <c r="F150" s="180"/>
      <c r="G150" s="182"/>
      <c r="I150" s="90"/>
    </row>
    <row r="151" spans="1:9" x14ac:dyDescent="0.35">
      <c r="A151" s="172"/>
      <c r="B151" s="175"/>
      <c r="C151" s="175"/>
      <c r="D151" s="136"/>
      <c r="E151" s="91" t="s">
        <v>260</v>
      </c>
      <c r="F151" s="180"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3" t="b">
        <f>IF(E152="a) hoch",D149/8*3,IF(E152="b) gering",D149/8*1,IF(B149="Prüfung entfällt",0)))</f>
        <v>0</v>
      </c>
      <c r="I151" s="90"/>
    </row>
    <row r="152" spans="1:9" x14ac:dyDescent="0.35">
      <c r="A152" s="172"/>
      <c r="B152" s="175"/>
      <c r="C152" s="175"/>
      <c r="D152" s="136"/>
      <c r="E152" s="89"/>
      <c r="F152" s="180"/>
      <c r="G152" s="184"/>
    </row>
    <row r="153" spans="1:9" ht="51.75" x14ac:dyDescent="0.35">
      <c r="A153" s="172"/>
      <c r="B153" s="175"/>
      <c r="C153" s="175"/>
      <c r="D153" s="136"/>
      <c r="E153" s="88" t="s">
        <v>261</v>
      </c>
      <c r="F153" s="92"/>
      <c r="G153" s="185"/>
    </row>
    <row r="154" spans="1:9" ht="34.5" x14ac:dyDescent="0.35">
      <c r="A154" s="172"/>
      <c r="B154" s="175"/>
      <c r="C154" s="175"/>
      <c r="D154" s="136"/>
      <c r="E154" s="91" t="s">
        <v>262</v>
      </c>
      <c r="F154" s="180"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2" t="b">
        <f>IF(E155="a) hoch",D149/8*2,IF(E155="b) teilweise",D149/8*1.5,IF(E155="c) gering",D149/8*1,IF(B149="Prüfung entfällt",0))))</f>
        <v>0</v>
      </c>
    </row>
    <row r="155" spans="1:9" x14ac:dyDescent="0.35">
      <c r="A155" s="172"/>
      <c r="B155" s="175"/>
      <c r="C155" s="175"/>
      <c r="D155" s="136"/>
      <c r="E155" s="89"/>
      <c r="F155" s="180"/>
      <c r="G155" s="182"/>
    </row>
    <row r="156" spans="1:9" ht="18" thickBot="1" x14ac:dyDescent="0.4">
      <c r="A156" s="173"/>
      <c r="B156" s="176"/>
      <c r="C156" s="176"/>
      <c r="D156" s="178"/>
      <c r="E156" s="93" t="s">
        <v>263</v>
      </c>
      <c r="F156" s="94"/>
      <c r="G156" s="95">
        <f>SUM(G149+G151+G154)</f>
        <v>0</v>
      </c>
    </row>
    <row r="157" spans="1:9" x14ac:dyDescent="0.35">
      <c r="A157" s="171" t="s">
        <v>218</v>
      </c>
      <c r="B157" s="174" t="b">
        <f>IF('Prüfung Speisekarte von SchuSpo'!C22="wertbar",'Speisekarte veg. Gerichte'!B22,IF('Prüfung Speisekarte von SchuSpo'!C22="nicht wertbar","Prüfung entfällt"))</f>
        <v>0</v>
      </c>
      <c r="C157" s="174"/>
      <c r="D157" s="177">
        <f t="shared" ref="D157" si="15">SUM(D149)</f>
        <v>21.25</v>
      </c>
      <c r="E157" s="88" t="s">
        <v>259</v>
      </c>
      <c r="F157" s="179"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1" t="b">
        <f>IF(E158="a) hoch",D157/8*3,IF(E158="b) teilweise",D157/8*2,IF(E158="c) gering",D157/8*1,IF(B157="Prüfung entfällt",0))))</f>
        <v>0</v>
      </c>
    </row>
    <row r="158" spans="1:9" x14ac:dyDescent="0.35">
      <c r="A158" s="172"/>
      <c r="B158" s="175"/>
      <c r="C158" s="175"/>
      <c r="D158" s="136"/>
      <c r="E158" s="89"/>
      <c r="F158" s="180"/>
      <c r="G158" s="182"/>
      <c r="I158" s="90"/>
    </row>
    <row r="159" spans="1:9" x14ac:dyDescent="0.35">
      <c r="A159" s="172"/>
      <c r="B159" s="175"/>
      <c r="C159" s="175"/>
      <c r="D159" s="136"/>
      <c r="E159" s="91" t="s">
        <v>260</v>
      </c>
      <c r="F159" s="180"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3" t="b">
        <f>IF(E160="a) hoch",D157/8*3,IF(E160="b) gering",D157/8*1,IF(B157="Prüfung entfällt",0)))</f>
        <v>0</v>
      </c>
      <c r="I159" s="90"/>
    </row>
    <row r="160" spans="1:9" x14ac:dyDescent="0.35">
      <c r="A160" s="172"/>
      <c r="B160" s="175"/>
      <c r="C160" s="175"/>
      <c r="D160" s="136"/>
      <c r="E160" s="89"/>
      <c r="F160" s="180"/>
      <c r="G160" s="184"/>
    </row>
    <row r="161" spans="1:9" ht="51.75" x14ac:dyDescent="0.35">
      <c r="A161" s="172"/>
      <c r="B161" s="175"/>
      <c r="C161" s="175"/>
      <c r="D161" s="136"/>
      <c r="E161" s="88" t="s">
        <v>261</v>
      </c>
      <c r="F161" s="92"/>
      <c r="G161" s="185"/>
    </row>
    <row r="162" spans="1:9" ht="34.5" x14ac:dyDescent="0.35">
      <c r="A162" s="172"/>
      <c r="B162" s="175"/>
      <c r="C162" s="175"/>
      <c r="D162" s="136"/>
      <c r="E162" s="91" t="s">
        <v>262</v>
      </c>
      <c r="F162" s="180"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2" t="b">
        <f>IF(E163="a) hoch",D157/8*2,IF(E163="b) teilweise",D157/8*1.5,IF(E163="c) gering",D157/8*1,IF(B157="Prüfung entfällt",0))))</f>
        <v>0</v>
      </c>
    </row>
    <row r="163" spans="1:9" x14ac:dyDescent="0.35">
      <c r="A163" s="172"/>
      <c r="B163" s="175"/>
      <c r="C163" s="175"/>
      <c r="D163" s="136"/>
      <c r="E163" s="89"/>
      <c r="F163" s="180"/>
      <c r="G163" s="182"/>
    </row>
    <row r="164" spans="1:9" ht="18" thickBot="1" x14ac:dyDescent="0.4">
      <c r="A164" s="173"/>
      <c r="B164" s="176"/>
      <c r="C164" s="176"/>
      <c r="D164" s="178"/>
      <c r="E164" s="93" t="s">
        <v>263</v>
      </c>
      <c r="F164" s="94"/>
      <c r="G164" s="95">
        <f>SUM(G157+G159+G162)</f>
        <v>0</v>
      </c>
    </row>
    <row r="165" spans="1:9" x14ac:dyDescent="0.35">
      <c r="A165" s="171" t="s">
        <v>219</v>
      </c>
      <c r="B165" s="174" t="b">
        <f>IF('Prüfung Speisekarte von SchuSpo'!C23="wertbar",'Speisekarte veg. Gerichte'!B23,IF('Prüfung Speisekarte von SchuSpo'!C23="nicht wertbar","Prüfung entfällt"))</f>
        <v>0</v>
      </c>
      <c r="C165" s="174"/>
      <c r="D165" s="177">
        <f>SUM(D157)</f>
        <v>21.25</v>
      </c>
      <c r="E165" s="88" t="s">
        <v>259</v>
      </c>
      <c r="F165" s="179"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1" t="b">
        <f>IF(E166="a) hoch",D165/8*3,IF(E166="b) teilweise",D165/8*2,IF(E166="c) gering",D165/8*1,IF(B165="Prüfung entfällt",0))))</f>
        <v>0</v>
      </c>
    </row>
    <row r="166" spans="1:9" x14ac:dyDescent="0.35">
      <c r="A166" s="172"/>
      <c r="B166" s="175"/>
      <c r="C166" s="175"/>
      <c r="D166" s="136"/>
      <c r="E166" s="89"/>
      <c r="F166" s="180"/>
      <c r="G166" s="182"/>
      <c r="I166" s="90"/>
    </row>
    <row r="167" spans="1:9" x14ac:dyDescent="0.35">
      <c r="A167" s="172"/>
      <c r="B167" s="175"/>
      <c r="C167" s="175"/>
      <c r="D167" s="136"/>
      <c r="E167" s="91" t="s">
        <v>260</v>
      </c>
      <c r="F167" s="180"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3" t="b">
        <f>IF(E168="a) hoch",D165/8*3,IF(E168="b) gering",D165/8*1,IF(B165="Prüfung entfällt",0)))</f>
        <v>0</v>
      </c>
      <c r="I167" s="90"/>
    </row>
    <row r="168" spans="1:9" x14ac:dyDescent="0.35">
      <c r="A168" s="172"/>
      <c r="B168" s="175"/>
      <c r="C168" s="175"/>
      <c r="D168" s="136"/>
      <c r="E168" s="89"/>
      <c r="F168" s="180"/>
      <c r="G168" s="184"/>
    </row>
    <row r="169" spans="1:9" ht="51.75" x14ac:dyDescent="0.35">
      <c r="A169" s="172"/>
      <c r="B169" s="175"/>
      <c r="C169" s="175"/>
      <c r="D169" s="136"/>
      <c r="E169" s="88" t="s">
        <v>261</v>
      </c>
      <c r="F169" s="92"/>
      <c r="G169" s="185"/>
    </row>
    <row r="170" spans="1:9" ht="34.5" x14ac:dyDescent="0.35">
      <c r="A170" s="172"/>
      <c r="B170" s="175"/>
      <c r="C170" s="175"/>
      <c r="D170" s="136"/>
      <c r="E170" s="91" t="s">
        <v>262</v>
      </c>
      <c r="F170" s="180"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2" t="b">
        <f>IF(E171="a) hoch",D165/8*2,IF(E171="b) teilweise",D165/8*1.5,IF(E171="c) gering",D165/8*1,IF(B165="Prüfung entfällt",0))))</f>
        <v>0</v>
      </c>
    </row>
    <row r="171" spans="1:9" x14ac:dyDescent="0.35">
      <c r="A171" s="172"/>
      <c r="B171" s="175"/>
      <c r="C171" s="175"/>
      <c r="D171" s="136"/>
      <c r="E171" s="89"/>
      <c r="F171" s="180"/>
      <c r="G171" s="182"/>
    </row>
    <row r="172" spans="1:9" ht="18" thickBot="1" x14ac:dyDescent="0.4">
      <c r="A172" s="173"/>
      <c r="B172" s="176"/>
      <c r="C172" s="176"/>
      <c r="D172" s="178"/>
      <c r="E172" s="93" t="s">
        <v>263</v>
      </c>
      <c r="F172" s="94"/>
      <c r="G172" s="95">
        <f>SUM(G165+G167+G170)</f>
        <v>0</v>
      </c>
    </row>
    <row r="173" spans="1:9" ht="18" thickBot="1" x14ac:dyDescent="0.4">
      <c r="A173" s="166" t="s">
        <v>264</v>
      </c>
      <c r="B173" s="167"/>
      <c r="C173" s="167"/>
      <c r="D173" s="167"/>
      <c r="E173" s="167"/>
      <c r="F173" s="167"/>
      <c r="G173" s="96">
        <f>SUM(G20+G28+G36+G44+G52+G60+G68+G76+G84+G92+G100+G108+G116+G124+G132+G140+G148+G156+G164+G172)</f>
        <v>0</v>
      </c>
    </row>
    <row r="176" spans="1:9" x14ac:dyDescent="0.35">
      <c r="A176" s="168"/>
      <c r="B176" s="168"/>
      <c r="C176" s="168"/>
    </row>
    <row r="177" spans="1:7" x14ac:dyDescent="0.35">
      <c r="A177" s="165" t="s">
        <v>265</v>
      </c>
      <c r="B177" s="165"/>
      <c r="C177" s="165"/>
    </row>
    <row r="179" spans="1:7" x14ac:dyDescent="0.35">
      <c r="A179" s="45" t="s">
        <v>266</v>
      </c>
    </row>
    <row r="180" spans="1:7" x14ac:dyDescent="0.35">
      <c r="A180" s="45"/>
    </row>
    <row r="181" spans="1:7" ht="17.25" customHeight="1" x14ac:dyDescent="0.35">
      <c r="A181" s="169"/>
      <c r="B181" s="169"/>
      <c r="C181" s="169"/>
      <c r="D181" s="169"/>
      <c r="E181" s="169"/>
      <c r="F181" s="169"/>
      <c r="G181" s="169"/>
    </row>
    <row r="183" spans="1:7" x14ac:dyDescent="0.35">
      <c r="A183" s="2" t="s">
        <v>267</v>
      </c>
    </row>
    <row r="184" spans="1:7" x14ac:dyDescent="0.35">
      <c r="A184" s="170"/>
      <c r="B184" s="170"/>
      <c r="C184" s="170"/>
      <c r="D184" s="170"/>
      <c r="E184" s="170"/>
      <c r="F184" s="170"/>
      <c r="G184" s="170"/>
    </row>
    <row r="186" spans="1:7" x14ac:dyDescent="0.35">
      <c r="A186" s="170"/>
      <c r="B186" s="170"/>
      <c r="C186" s="170"/>
      <c r="D186" s="170"/>
    </row>
    <row r="187" spans="1:7" x14ac:dyDescent="0.35">
      <c r="A187" s="165" t="s">
        <v>268</v>
      </c>
      <c r="B187" s="165"/>
      <c r="C187" s="165"/>
      <c r="D187" s="165"/>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5916DBA1-0555-4668-86AE-EDAEEBA33579}">
      <formula1>"a) hoch, b) teilweise, c) gering"</formula1>
    </dataValidation>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08C4DD11-672B-49C5-BCE1-8B2A4BBCA8BB}">
      <formula1>"a) hoch, b)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20D3E1F8-BD74-4D58-BFC7-5270BBF6F387}">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7" fitToHeight="0" orientation="portrait" r:id="rId1"/>
  <rowBreaks count="3" manualBreakCount="3">
    <brk id="52" max="16383" man="1"/>
    <brk id="92" max="16383"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40AE-E8D7-4DCB-BD42-E4B7C93A0185}">
  <sheetPr>
    <tabColor rgb="FF92D050"/>
    <pageSetUpPr fitToPage="1"/>
  </sheetPr>
  <dimension ref="A1:I187"/>
  <sheetViews>
    <sheetView zoomScaleNormal="100" workbookViewId="0">
      <selection activeCell="I3" sqref="I3"/>
    </sheetView>
  </sheetViews>
  <sheetFormatPr baseColWidth="10" defaultRowHeight="17.25" x14ac:dyDescent="0.35"/>
  <cols>
    <col min="1" max="2" width="11.42578125" style="2"/>
    <col min="3" max="3" width="15.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5" t="s">
        <v>269</v>
      </c>
    </row>
    <row r="3" spans="1:9" s="12" customFormat="1" x14ac:dyDescent="0.25">
      <c r="A3" s="102" t="s">
        <v>253</v>
      </c>
      <c r="B3" s="102"/>
      <c r="C3" s="11"/>
      <c r="D3" s="189">
        <f>(Losbeschreibung!C3)</f>
        <v>1</v>
      </c>
      <c r="E3" s="189"/>
      <c r="F3" s="189"/>
      <c r="G3" s="82"/>
    </row>
    <row r="4" spans="1:9" s="12" customFormat="1" x14ac:dyDescent="0.25">
      <c r="A4" s="11"/>
      <c r="C4" s="11"/>
    </row>
    <row r="5" spans="1:9" s="12" customFormat="1" ht="17.25" customHeight="1" x14ac:dyDescent="0.25">
      <c r="A5" s="102" t="s">
        <v>11</v>
      </c>
      <c r="B5" s="102"/>
      <c r="C5" s="102"/>
      <c r="D5" s="189" t="str">
        <f>(Losbeschreibung!C5)</f>
        <v>Bouché-Schule (09G01)</v>
      </c>
      <c r="E5" s="189"/>
      <c r="F5" s="189"/>
      <c r="G5" s="82"/>
    </row>
    <row r="7" spans="1:9" x14ac:dyDescent="0.35">
      <c r="A7" s="2" t="s">
        <v>254</v>
      </c>
      <c r="D7" s="168"/>
      <c r="E7" s="168"/>
      <c r="F7" s="168"/>
      <c r="G7" s="168"/>
    </row>
    <row r="9" spans="1:9" ht="38.25" x14ac:dyDescent="0.7">
      <c r="A9" s="83" t="s">
        <v>255</v>
      </c>
    </row>
    <row r="10" spans="1:9" ht="18" thickBot="1" x14ac:dyDescent="0.4"/>
    <row r="11" spans="1:9" x14ac:dyDescent="0.35">
      <c r="A11" s="84" t="s">
        <v>163</v>
      </c>
      <c r="B11" s="190" t="s">
        <v>233</v>
      </c>
      <c r="C11" s="190"/>
      <c r="D11" s="190" t="s">
        <v>270</v>
      </c>
      <c r="E11" s="190"/>
      <c r="F11" s="191"/>
      <c r="G11" s="192" t="s">
        <v>199</v>
      </c>
    </row>
    <row r="12" spans="1:9" ht="52.5" thickBot="1" x14ac:dyDescent="0.4">
      <c r="A12" s="85"/>
      <c r="B12" s="194"/>
      <c r="C12" s="194"/>
      <c r="D12" s="86" t="s">
        <v>165</v>
      </c>
      <c r="E12" s="86" t="s">
        <v>257</v>
      </c>
      <c r="F12" s="87" t="s">
        <v>258</v>
      </c>
      <c r="G12" s="193"/>
    </row>
    <row r="13" spans="1:9" x14ac:dyDescent="0.35">
      <c r="A13" s="186" t="s">
        <v>166</v>
      </c>
      <c r="B13" s="187" t="b">
        <f>IF('Prüfung Speisekarte von SchuSpo'!C4="wertbar",'Speisekarte veg. Gerichte'!B4,IF('Prüfung Speisekarte von SchuSpo'!C4="nicht wertbar","Prüfung entfällt"))</f>
        <v>0</v>
      </c>
      <c r="C13" s="187"/>
      <c r="D13" s="177">
        <f>SUM(Zuschlagskriterien!H24)/20/3</f>
        <v>21.25</v>
      </c>
      <c r="E13" s="88" t="s">
        <v>259</v>
      </c>
      <c r="F13" s="188"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5" t="b">
        <f>IF(E14="a) hoch",D13/8*3,IF(E14="b) teilweise",D13/8*2,IF(E14="c) gering",D13/8*1,IF(B13="Prüfung entfällt",0))))</f>
        <v>0</v>
      </c>
    </row>
    <row r="14" spans="1:9" x14ac:dyDescent="0.35">
      <c r="A14" s="172"/>
      <c r="B14" s="175"/>
      <c r="C14" s="175"/>
      <c r="D14" s="136"/>
      <c r="E14" s="89"/>
      <c r="F14" s="180"/>
      <c r="G14" s="182"/>
      <c r="I14" s="90"/>
    </row>
    <row r="15" spans="1:9" x14ac:dyDescent="0.35">
      <c r="A15" s="172"/>
      <c r="B15" s="175"/>
      <c r="C15" s="175"/>
      <c r="D15" s="136"/>
      <c r="E15" s="91" t="s">
        <v>260</v>
      </c>
      <c r="F15" s="180"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3" t="b">
        <f>IF(E16="a) hoch",D13/8*3,IF(E16="b) gering",D13/8*1,IF(B13="Prüfung entfällt",0)))</f>
        <v>0</v>
      </c>
      <c r="I15" s="90"/>
    </row>
    <row r="16" spans="1:9" x14ac:dyDescent="0.35">
      <c r="A16" s="172"/>
      <c r="B16" s="175"/>
      <c r="C16" s="175"/>
      <c r="D16" s="136"/>
      <c r="E16" s="89"/>
      <c r="F16" s="180"/>
      <c r="G16" s="184"/>
    </row>
    <row r="17" spans="1:9" ht="51.75" x14ac:dyDescent="0.35">
      <c r="A17" s="172"/>
      <c r="B17" s="175"/>
      <c r="C17" s="175"/>
      <c r="D17" s="136"/>
      <c r="E17" s="88" t="s">
        <v>261</v>
      </c>
      <c r="F17" s="92"/>
      <c r="G17" s="185"/>
    </row>
    <row r="18" spans="1:9" ht="34.5" x14ac:dyDescent="0.35">
      <c r="A18" s="172"/>
      <c r="B18" s="175"/>
      <c r="C18" s="175"/>
      <c r="D18" s="136"/>
      <c r="E18" s="91" t="s">
        <v>262</v>
      </c>
      <c r="F18" s="180"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2" t="b">
        <f>IF(E19="a) hoch",D13/8*2,IF(E19="b) teilweise",D13/8*1.5,IF(E19="c) gering",D13/8*1,IF(B13="Prüfung entfällt",0))))</f>
        <v>0</v>
      </c>
    </row>
    <row r="19" spans="1:9" x14ac:dyDescent="0.35">
      <c r="A19" s="172"/>
      <c r="B19" s="175"/>
      <c r="C19" s="175"/>
      <c r="D19" s="136"/>
      <c r="E19" s="89"/>
      <c r="F19" s="180"/>
      <c r="G19" s="182"/>
    </row>
    <row r="20" spans="1:9" ht="18" thickBot="1" x14ac:dyDescent="0.4">
      <c r="A20" s="173"/>
      <c r="B20" s="176"/>
      <c r="C20" s="176"/>
      <c r="D20" s="178"/>
      <c r="E20" s="93" t="s">
        <v>263</v>
      </c>
      <c r="F20" s="94"/>
      <c r="G20" s="95">
        <f>SUM(G13+G15+G18)</f>
        <v>0</v>
      </c>
    </row>
    <row r="21" spans="1:9" x14ac:dyDescent="0.35">
      <c r="A21" s="171" t="s">
        <v>27</v>
      </c>
      <c r="B21" s="174" t="b">
        <f>IF('Prüfung Speisekarte von SchuSpo'!C5="wertbar",'Speisekarte veg. Gerichte'!B5,IF('Prüfung Speisekarte von SchuSpo'!C5="nicht wertbar","Prüfung entfällt"))</f>
        <v>0</v>
      </c>
      <c r="C21" s="174"/>
      <c r="D21" s="195">
        <f>SUM(D13)</f>
        <v>21.25</v>
      </c>
      <c r="E21" s="88" t="s">
        <v>259</v>
      </c>
      <c r="F21" s="179"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1" t="b">
        <f>IF(E22="a) hoch",D21/8*3,IF(E22="b) teilweise",D21/8*2,IF(E22="c) gering",D21/8*1,IF(B21="Prüfung entfällt",0))))</f>
        <v>0</v>
      </c>
    </row>
    <row r="22" spans="1:9" x14ac:dyDescent="0.35">
      <c r="A22" s="172"/>
      <c r="B22" s="175"/>
      <c r="C22" s="175"/>
      <c r="D22" s="136"/>
      <c r="E22" s="89"/>
      <c r="F22" s="180"/>
      <c r="G22" s="182"/>
      <c r="I22" s="90"/>
    </row>
    <row r="23" spans="1:9" x14ac:dyDescent="0.35">
      <c r="A23" s="172"/>
      <c r="B23" s="175"/>
      <c r="C23" s="175"/>
      <c r="D23" s="136"/>
      <c r="E23" s="91" t="s">
        <v>260</v>
      </c>
      <c r="F23" s="180"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3" t="b">
        <f>IF(E24="a) hoch",D21/8*3,IF(E24="b) gering",D21/8*1,IF(B21="Prüfung entfällt",0)))</f>
        <v>0</v>
      </c>
      <c r="I23" s="90"/>
    </row>
    <row r="24" spans="1:9" x14ac:dyDescent="0.35">
      <c r="A24" s="172"/>
      <c r="B24" s="175"/>
      <c r="C24" s="175"/>
      <c r="D24" s="136"/>
      <c r="E24" s="89"/>
      <c r="F24" s="180"/>
      <c r="G24" s="184"/>
    </row>
    <row r="25" spans="1:9" ht="51.75" x14ac:dyDescent="0.35">
      <c r="A25" s="172"/>
      <c r="B25" s="175"/>
      <c r="C25" s="175"/>
      <c r="D25" s="136"/>
      <c r="E25" s="88" t="s">
        <v>261</v>
      </c>
      <c r="F25" s="92"/>
      <c r="G25" s="185"/>
    </row>
    <row r="26" spans="1:9" ht="34.5" x14ac:dyDescent="0.35">
      <c r="A26" s="172"/>
      <c r="B26" s="175"/>
      <c r="C26" s="175"/>
      <c r="D26" s="136"/>
      <c r="E26" s="91" t="s">
        <v>262</v>
      </c>
      <c r="F26" s="180"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2" t="b">
        <f>IF(E27="a) hoch",D21/8*2,IF(E27="b) teilweise",D21/8*1.5,IF(E27="c) gering",D21/8*1,IF(B21="Prüfung entfällt",0))))</f>
        <v>0</v>
      </c>
    </row>
    <row r="27" spans="1:9" x14ac:dyDescent="0.35">
      <c r="A27" s="172"/>
      <c r="B27" s="175"/>
      <c r="C27" s="175"/>
      <c r="D27" s="136"/>
      <c r="E27" s="89"/>
      <c r="F27" s="180"/>
      <c r="G27" s="182"/>
    </row>
    <row r="28" spans="1:9" ht="18" thickBot="1" x14ac:dyDescent="0.4">
      <c r="A28" s="173"/>
      <c r="B28" s="176"/>
      <c r="C28" s="176"/>
      <c r="D28" s="178"/>
      <c r="E28" s="93" t="s">
        <v>263</v>
      </c>
      <c r="F28" s="94"/>
      <c r="G28" s="95">
        <f>SUM(G21+G23+G26)</f>
        <v>0</v>
      </c>
    </row>
    <row r="29" spans="1:9" x14ac:dyDescent="0.35">
      <c r="A29" s="171" t="s">
        <v>31</v>
      </c>
      <c r="B29" s="174" t="b">
        <f>IF('Prüfung Speisekarte von SchuSpo'!C6="wertbar",'Speisekarte veg. Gerichte'!B6,IF('Prüfung Speisekarte von SchuSpo'!C6="nicht wertbar","Prüfung entfällt"))</f>
        <v>0</v>
      </c>
      <c r="C29" s="174"/>
      <c r="D29" s="195">
        <f t="shared" ref="D29" si="0">SUM(D21)</f>
        <v>21.25</v>
      </c>
      <c r="E29" s="88" t="s">
        <v>259</v>
      </c>
      <c r="F29" s="179"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1" t="b">
        <f>IF(E30="a) hoch",D29/8*3,IF(E30="b) teilweise",D29/8*2,IF(E30="c) gering",D29/8*1,IF(B29="Prüfung entfällt",0))))</f>
        <v>0</v>
      </c>
    </row>
    <row r="30" spans="1:9" x14ac:dyDescent="0.35">
      <c r="A30" s="172"/>
      <c r="B30" s="175"/>
      <c r="C30" s="175"/>
      <c r="D30" s="136"/>
      <c r="E30" s="89"/>
      <c r="F30" s="180"/>
      <c r="G30" s="182"/>
      <c r="I30" s="90"/>
    </row>
    <row r="31" spans="1:9" x14ac:dyDescent="0.35">
      <c r="A31" s="172"/>
      <c r="B31" s="175"/>
      <c r="C31" s="175"/>
      <c r="D31" s="136"/>
      <c r="E31" s="91" t="s">
        <v>260</v>
      </c>
      <c r="F31" s="180"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3" t="b">
        <f>IF(E32="a) hoch",D29/8*3,IF(E32="b) gering",D29/8*1,IF(B29="Prüfung entfällt",0)))</f>
        <v>0</v>
      </c>
      <c r="I31" s="90"/>
    </row>
    <row r="32" spans="1:9" x14ac:dyDescent="0.35">
      <c r="A32" s="172"/>
      <c r="B32" s="175"/>
      <c r="C32" s="175"/>
      <c r="D32" s="136"/>
      <c r="E32" s="89"/>
      <c r="F32" s="180"/>
      <c r="G32" s="184"/>
    </row>
    <row r="33" spans="1:9" ht="51.75" x14ac:dyDescent="0.35">
      <c r="A33" s="172"/>
      <c r="B33" s="175"/>
      <c r="C33" s="175"/>
      <c r="D33" s="136"/>
      <c r="E33" s="88" t="s">
        <v>261</v>
      </c>
      <c r="F33" s="92"/>
      <c r="G33" s="185"/>
    </row>
    <row r="34" spans="1:9" ht="34.5" x14ac:dyDescent="0.35">
      <c r="A34" s="172"/>
      <c r="B34" s="175"/>
      <c r="C34" s="175"/>
      <c r="D34" s="136"/>
      <c r="E34" s="91" t="s">
        <v>262</v>
      </c>
      <c r="F34" s="180"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2" t="b">
        <f>IF(E35="a) hoch",D29/8*2,IF(E35="b) teilweise",D29/8*1.5,IF(E35="c) gering",D29/8*1,IF(B29="Prüfung entfällt",0))))</f>
        <v>0</v>
      </c>
    </row>
    <row r="35" spans="1:9" x14ac:dyDescent="0.35">
      <c r="A35" s="172"/>
      <c r="B35" s="175"/>
      <c r="C35" s="175"/>
      <c r="D35" s="136"/>
      <c r="E35" s="89"/>
      <c r="F35" s="180"/>
      <c r="G35" s="182"/>
    </row>
    <row r="36" spans="1:9" ht="18" thickBot="1" x14ac:dyDescent="0.4">
      <c r="A36" s="173"/>
      <c r="B36" s="176"/>
      <c r="C36" s="176"/>
      <c r="D36" s="178"/>
      <c r="E36" s="93" t="s">
        <v>263</v>
      </c>
      <c r="F36" s="94"/>
      <c r="G36" s="95">
        <f>SUM(G29+G31+G34)</f>
        <v>0</v>
      </c>
    </row>
    <row r="37" spans="1:9" x14ac:dyDescent="0.35">
      <c r="A37" s="171" t="s">
        <v>172</v>
      </c>
      <c r="B37" s="174" t="b">
        <f>IF('Prüfung Speisekarte von SchuSpo'!C7="wertbar",'Speisekarte veg. Gerichte'!B7,IF('Prüfung Speisekarte von SchuSpo'!C7="nicht wertbar","Prüfung entfällt"))</f>
        <v>0</v>
      </c>
      <c r="C37" s="174"/>
      <c r="D37" s="195">
        <f t="shared" ref="D37" si="1">SUM(D29)</f>
        <v>21.25</v>
      </c>
      <c r="E37" s="88" t="s">
        <v>259</v>
      </c>
      <c r="F37" s="179"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1" t="b">
        <f>IF(E38="a) hoch",D37/8*3,IF(E38="b) teilweise",D37/8*2,IF(E38="c) gering",D37/8*1,IF(B37="Prüfung entfällt",0))))</f>
        <v>0</v>
      </c>
    </row>
    <row r="38" spans="1:9" x14ac:dyDescent="0.35">
      <c r="A38" s="172"/>
      <c r="B38" s="175"/>
      <c r="C38" s="175"/>
      <c r="D38" s="136"/>
      <c r="E38" s="89"/>
      <c r="F38" s="180"/>
      <c r="G38" s="182"/>
      <c r="I38" s="90"/>
    </row>
    <row r="39" spans="1:9" x14ac:dyDescent="0.35">
      <c r="A39" s="172"/>
      <c r="B39" s="175"/>
      <c r="C39" s="175"/>
      <c r="D39" s="136"/>
      <c r="E39" s="91" t="s">
        <v>260</v>
      </c>
      <c r="F39" s="180"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3" t="b">
        <f>IF(E40="a) hoch",D37/8*3,IF(E40="b) gering",D37/8*1,IF(B37="Prüfung entfällt",0)))</f>
        <v>0</v>
      </c>
      <c r="I39" s="90"/>
    </row>
    <row r="40" spans="1:9" x14ac:dyDescent="0.35">
      <c r="A40" s="172"/>
      <c r="B40" s="175"/>
      <c r="C40" s="175"/>
      <c r="D40" s="136"/>
      <c r="E40" s="89"/>
      <c r="F40" s="180"/>
      <c r="G40" s="184"/>
    </row>
    <row r="41" spans="1:9" ht="51.75" x14ac:dyDescent="0.35">
      <c r="A41" s="172"/>
      <c r="B41" s="175"/>
      <c r="C41" s="175"/>
      <c r="D41" s="136"/>
      <c r="E41" s="88" t="s">
        <v>261</v>
      </c>
      <c r="F41" s="92"/>
      <c r="G41" s="185"/>
    </row>
    <row r="42" spans="1:9" ht="34.5" x14ac:dyDescent="0.35">
      <c r="A42" s="172"/>
      <c r="B42" s="175"/>
      <c r="C42" s="175"/>
      <c r="D42" s="136"/>
      <c r="E42" s="91" t="s">
        <v>262</v>
      </c>
      <c r="F42" s="180"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2" t="b">
        <f>IF(E43="a) hoch",D37/8*2,IF(E43="b) teilweise",D37/8*1.5,IF(E43="c) gering",D37/8*1,IF(B37="Prüfung entfällt",0))))</f>
        <v>0</v>
      </c>
    </row>
    <row r="43" spans="1:9" x14ac:dyDescent="0.35">
      <c r="A43" s="172"/>
      <c r="B43" s="175"/>
      <c r="C43" s="175"/>
      <c r="D43" s="136"/>
      <c r="E43" s="89"/>
      <c r="F43" s="180"/>
      <c r="G43" s="182"/>
    </row>
    <row r="44" spans="1:9" ht="18" thickBot="1" x14ac:dyDescent="0.4">
      <c r="A44" s="173"/>
      <c r="B44" s="176"/>
      <c r="C44" s="176"/>
      <c r="D44" s="178"/>
      <c r="E44" s="93" t="s">
        <v>263</v>
      </c>
      <c r="F44" s="94"/>
      <c r="G44" s="95">
        <f>SUM(G37+G39+G42)</f>
        <v>0</v>
      </c>
    </row>
    <row r="45" spans="1:9" x14ac:dyDescent="0.35">
      <c r="A45" s="171" t="s">
        <v>205</v>
      </c>
      <c r="B45" s="174" t="b">
        <f>IF('Prüfung Speisekarte von SchuSpo'!C8="wertbar",'Speisekarte veg. Gerichte'!B8,IF('Prüfung Speisekarte von SchuSpo'!C8="nicht wertbar","Prüfung entfällt"))</f>
        <v>0</v>
      </c>
      <c r="C45" s="174"/>
      <c r="D45" s="195">
        <f t="shared" ref="D45" si="2">SUM(D37)</f>
        <v>21.25</v>
      </c>
      <c r="E45" s="88" t="s">
        <v>259</v>
      </c>
      <c r="F45" s="179"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1" t="b">
        <f>IF(E46="a) hoch",D45/8*3,IF(E46="b) teilweise",D45/8*2,IF(E46="c) gering",D45/8*1,IF(B45="Prüfung entfällt",0))))</f>
        <v>0</v>
      </c>
    </row>
    <row r="46" spans="1:9" x14ac:dyDescent="0.35">
      <c r="A46" s="172"/>
      <c r="B46" s="175"/>
      <c r="C46" s="175"/>
      <c r="D46" s="136"/>
      <c r="E46" s="89"/>
      <c r="F46" s="180"/>
      <c r="G46" s="182"/>
      <c r="I46" s="90"/>
    </row>
    <row r="47" spans="1:9" x14ac:dyDescent="0.35">
      <c r="A47" s="172"/>
      <c r="B47" s="175"/>
      <c r="C47" s="175"/>
      <c r="D47" s="136"/>
      <c r="E47" s="91" t="s">
        <v>260</v>
      </c>
      <c r="F47" s="180"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3" t="b">
        <f>IF(E48="a) hoch",D45/8*3,IF(E48="b) gering",D45/8*1,IF(B45="Prüfung entfällt",0)))</f>
        <v>0</v>
      </c>
      <c r="I47" s="90"/>
    </row>
    <row r="48" spans="1:9" x14ac:dyDescent="0.35">
      <c r="A48" s="172"/>
      <c r="B48" s="175"/>
      <c r="C48" s="175"/>
      <c r="D48" s="136"/>
      <c r="E48" s="89"/>
      <c r="F48" s="180"/>
      <c r="G48" s="184"/>
    </row>
    <row r="49" spans="1:9" ht="51.75" x14ac:dyDescent="0.35">
      <c r="A49" s="172"/>
      <c r="B49" s="175"/>
      <c r="C49" s="175"/>
      <c r="D49" s="136"/>
      <c r="E49" s="88" t="s">
        <v>261</v>
      </c>
      <c r="F49" s="92"/>
      <c r="G49" s="185"/>
    </row>
    <row r="50" spans="1:9" ht="34.5" x14ac:dyDescent="0.35">
      <c r="A50" s="172"/>
      <c r="B50" s="175"/>
      <c r="C50" s="175"/>
      <c r="D50" s="136"/>
      <c r="E50" s="91" t="s">
        <v>262</v>
      </c>
      <c r="F50" s="180"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2" t="b">
        <f>IF(E51="a) hoch",D45/8*2,IF(E51="b) teilweise",D45/8*1.5,IF(E51="c) gering",D45/8*1,IF(B45="Prüfung entfällt",0))))</f>
        <v>0</v>
      </c>
    </row>
    <row r="51" spans="1:9" x14ac:dyDescent="0.35">
      <c r="A51" s="172"/>
      <c r="B51" s="175"/>
      <c r="C51" s="175"/>
      <c r="D51" s="136"/>
      <c r="E51" s="89"/>
      <c r="F51" s="180"/>
      <c r="G51" s="182"/>
    </row>
    <row r="52" spans="1:9" ht="18" thickBot="1" x14ac:dyDescent="0.4">
      <c r="A52" s="173"/>
      <c r="B52" s="176"/>
      <c r="C52" s="176"/>
      <c r="D52" s="178"/>
      <c r="E52" s="93" t="s">
        <v>263</v>
      </c>
      <c r="F52" s="94"/>
      <c r="G52" s="95">
        <f>SUM(G45+G47+G50)</f>
        <v>0</v>
      </c>
    </row>
    <row r="53" spans="1:9" x14ac:dyDescent="0.35">
      <c r="A53" s="171" t="s">
        <v>206</v>
      </c>
      <c r="B53" s="174" t="b">
        <f>IF('Prüfung Speisekarte von SchuSpo'!C9="wertbar",'Speisekarte veg. Gerichte'!B9,IF('Prüfung Speisekarte von SchuSpo'!C9="nicht wertbar","Prüfung entfällt"))</f>
        <v>0</v>
      </c>
      <c r="C53" s="174"/>
      <c r="D53" s="195">
        <f t="shared" ref="D53" si="3">SUM(D45)</f>
        <v>21.25</v>
      </c>
      <c r="E53" s="88" t="s">
        <v>259</v>
      </c>
      <c r="F53" s="179"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1" t="b">
        <f>IF(E54="a) hoch",D53/8*3,IF(E54="b) teilweise",D53/8*2,IF(E54="c) gering",D53/8*1,IF(B53="Prüfung entfällt",0))))</f>
        <v>0</v>
      </c>
    </row>
    <row r="54" spans="1:9" x14ac:dyDescent="0.35">
      <c r="A54" s="172"/>
      <c r="B54" s="175"/>
      <c r="C54" s="175"/>
      <c r="D54" s="136"/>
      <c r="E54" s="89"/>
      <c r="F54" s="180"/>
      <c r="G54" s="182"/>
      <c r="I54" s="90"/>
    </row>
    <row r="55" spans="1:9" x14ac:dyDescent="0.35">
      <c r="A55" s="172"/>
      <c r="B55" s="175"/>
      <c r="C55" s="175"/>
      <c r="D55" s="136"/>
      <c r="E55" s="91" t="s">
        <v>260</v>
      </c>
      <c r="F55" s="180"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3" t="b">
        <f>IF(E56="a) hoch",D53/8*3,IF(E56="b) gering",D53/8*1,IF(B53="Prüfung entfällt",0)))</f>
        <v>0</v>
      </c>
      <c r="I55" s="90"/>
    </row>
    <row r="56" spans="1:9" x14ac:dyDescent="0.35">
      <c r="A56" s="172"/>
      <c r="B56" s="175"/>
      <c r="C56" s="175"/>
      <c r="D56" s="136"/>
      <c r="E56" s="89"/>
      <c r="F56" s="180"/>
      <c r="G56" s="184"/>
    </row>
    <row r="57" spans="1:9" ht="51.75" x14ac:dyDescent="0.35">
      <c r="A57" s="172"/>
      <c r="B57" s="175"/>
      <c r="C57" s="175"/>
      <c r="D57" s="136"/>
      <c r="E57" s="88" t="s">
        <v>261</v>
      </c>
      <c r="F57" s="92"/>
      <c r="G57" s="185"/>
    </row>
    <row r="58" spans="1:9" ht="34.5" x14ac:dyDescent="0.35">
      <c r="A58" s="172"/>
      <c r="B58" s="175"/>
      <c r="C58" s="175"/>
      <c r="D58" s="136"/>
      <c r="E58" s="91" t="s">
        <v>262</v>
      </c>
      <c r="F58" s="180"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2" t="b">
        <f>IF(E59="a) hoch",D53/8*2,IF(E59="b) teilweise",D53/8*1.5,IF(E59="c) gering",D53/8*1,IF(B53="Prüfung entfällt",0))))</f>
        <v>0</v>
      </c>
    </row>
    <row r="59" spans="1:9" x14ac:dyDescent="0.35">
      <c r="A59" s="172"/>
      <c r="B59" s="175"/>
      <c r="C59" s="175"/>
      <c r="D59" s="136"/>
      <c r="E59" s="89"/>
      <c r="F59" s="180"/>
      <c r="G59" s="182"/>
    </row>
    <row r="60" spans="1:9" ht="18" thickBot="1" x14ac:dyDescent="0.4">
      <c r="A60" s="173"/>
      <c r="B60" s="176"/>
      <c r="C60" s="176"/>
      <c r="D60" s="178"/>
      <c r="E60" s="93" t="s">
        <v>263</v>
      </c>
      <c r="F60" s="94"/>
      <c r="G60" s="95">
        <f>SUM(G53+G55+G58)</f>
        <v>0</v>
      </c>
    </row>
    <row r="61" spans="1:9" x14ac:dyDescent="0.35">
      <c r="A61" s="171" t="s">
        <v>207</v>
      </c>
      <c r="B61" s="174" t="b">
        <f>IF('Prüfung Speisekarte von SchuSpo'!C10="wertbar",'Speisekarte veg. Gerichte'!B10,IF('Prüfung Speisekarte von SchuSpo'!C10="nicht wertbar","Prüfung entfällt"))</f>
        <v>0</v>
      </c>
      <c r="C61" s="174"/>
      <c r="D61" s="195">
        <f t="shared" ref="D61" si="4">SUM(D53)</f>
        <v>21.25</v>
      </c>
      <c r="E61" s="88" t="s">
        <v>259</v>
      </c>
      <c r="F61" s="179"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1" t="b">
        <f>IF(E62="a) hoch",D61/8*3,IF(E62="b) teilweise",D61/8*2,IF(E62="c) gering",D61/8*1,IF(B61="Prüfung entfällt",0))))</f>
        <v>0</v>
      </c>
    </row>
    <row r="62" spans="1:9" x14ac:dyDescent="0.35">
      <c r="A62" s="172"/>
      <c r="B62" s="175"/>
      <c r="C62" s="175"/>
      <c r="D62" s="136"/>
      <c r="E62" s="89"/>
      <c r="F62" s="180"/>
      <c r="G62" s="182"/>
      <c r="I62" s="90"/>
    </row>
    <row r="63" spans="1:9" x14ac:dyDescent="0.35">
      <c r="A63" s="172"/>
      <c r="B63" s="175"/>
      <c r="C63" s="175"/>
      <c r="D63" s="136"/>
      <c r="E63" s="91" t="s">
        <v>260</v>
      </c>
      <c r="F63" s="180"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3" t="b">
        <f>IF(E64="a) hoch",D61/8*3,IF(E64="b) gering",D61/8*1,IF(B61="Prüfung entfällt",0)))</f>
        <v>0</v>
      </c>
      <c r="I63" s="90"/>
    </row>
    <row r="64" spans="1:9" x14ac:dyDescent="0.35">
      <c r="A64" s="172"/>
      <c r="B64" s="175"/>
      <c r="C64" s="175"/>
      <c r="D64" s="136"/>
      <c r="E64" s="89"/>
      <c r="F64" s="180"/>
      <c r="G64" s="184"/>
    </row>
    <row r="65" spans="1:9" ht="51.75" x14ac:dyDescent="0.35">
      <c r="A65" s="172"/>
      <c r="B65" s="175"/>
      <c r="C65" s="175"/>
      <c r="D65" s="136"/>
      <c r="E65" s="88" t="s">
        <v>261</v>
      </c>
      <c r="F65" s="92"/>
      <c r="G65" s="185"/>
    </row>
    <row r="66" spans="1:9" ht="34.5" x14ac:dyDescent="0.35">
      <c r="A66" s="172"/>
      <c r="B66" s="175"/>
      <c r="C66" s="175"/>
      <c r="D66" s="136"/>
      <c r="E66" s="91" t="s">
        <v>262</v>
      </c>
      <c r="F66" s="180"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2" t="b">
        <f>IF(E67="a) hoch",D61/8*2,IF(E67="b) teilweise",D61/8*1.5,IF(E67="c) gering",D61/8*1,IF(B61="Prüfung entfällt",0))))</f>
        <v>0</v>
      </c>
    </row>
    <row r="67" spans="1:9" x14ac:dyDescent="0.35">
      <c r="A67" s="172"/>
      <c r="B67" s="175"/>
      <c r="C67" s="175"/>
      <c r="D67" s="136"/>
      <c r="E67" s="89"/>
      <c r="F67" s="180"/>
      <c r="G67" s="182"/>
    </row>
    <row r="68" spans="1:9" ht="18" thickBot="1" x14ac:dyDescent="0.4">
      <c r="A68" s="173"/>
      <c r="B68" s="176"/>
      <c r="C68" s="176"/>
      <c r="D68" s="178"/>
      <c r="E68" s="93" t="s">
        <v>263</v>
      </c>
      <c r="F68" s="94"/>
      <c r="G68" s="95">
        <f>SUM(G61+G63+G66)</f>
        <v>0</v>
      </c>
    </row>
    <row r="69" spans="1:9" x14ac:dyDescent="0.35">
      <c r="A69" s="171" t="s">
        <v>208</v>
      </c>
      <c r="B69" s="174" t="b">
        <f>IF('Prüfung Speisekarte von SchuSpo'!C11="wertbar",'Speisekarte veg. Gerichte'!B11,IF('Prüfung Speisekarte von SchuSpo'!C11="nicht wertbar","Prüfung entfällt"))</f>
        <v>0</v>
      </c>
      <c r="C69" s="174"/>
      <c r="D69" s="195">
        <f t="shared" ref="D69" si="5">SUM(D61)</f>
        <v>21.25</v>
      </c>
      <c r="E69" s="88" t="s">
        <v>259</v>
      </c>
      <c r="F69" s="179"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1" t="b">
        <f>IF(E70="a) hoch",D69/8*3,IF(E70="b) teilweise",D69/8*2,IF(E70="c) gering",D69/8*1,IF(B69="Prüfung entfällt",0))))</f>
        <v>0</v>
      </c>
    </row>
    <row r="70" spans="1:9" x14ac:dyDescent="0.35">
      <c r="A70" s="172"/>
      <c r="B70" s="175"/>
      <c r="C70" s="175"/>
      <c r="D70" s="136"/>
      <c r="E70" s="89"/>
      <c r="F70" s="180"/>
      <c r="G70" s="182"/>
      <c r="I70" s="90"/>
    </row>
    <row r="71" spans="1:9" x14ac:dyDescent="0.35">
      <c r="A71" s="172"/>
      <c r="B71" s="175"/>
      <c r="C71" s="175"/>
      <c r="D71" s="136"/>
      <c r="E71" s="91" t="s">
        <v>260</v>
      </c>
      <c r="F71" s="180"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3" t="b">
        <f>IF(E72="a) hoch",D69/8*3,IF(E72="b) gering",D69/8*1,IF(B69="Prüfung entfällt",0)))</f>
        <v>0</v>
      </c>
      <c r="I71" s="90"/>
    </row>
    <row r="72" spans="1:9" x14ac:dyDescent="0.35">
      <c r="A72" s="172"/>
      <c r="B72" s="175"/>
      <c r="C72" s="175"/>
      <c r="D72" s="136"/>
      <c r="E72" s="89"/>
      <c r="F72" s="180"/>
      <c r="G72" s="184"/>
    </row>
    <row r="73" spans="1:9" ht="51.75" x14ac:dyDescent="0.35">
      <c r="A73" s="172"/>
      <c r="B73" s="175"/>
      <c r="C73" s="175"/>
      <c r="D73" s="136"/>
      <c r="E73" s="88" t="s">
        <v>261</v>
      </c>
      <c r="F73" s="92"/>
      <c r="G73" s="185"/>
    </row>
    <row r="74" spans="1:9" ht="34.5" x14ac:dyDescent="0.35">
      <c r="A74" s="172"/>
      <c r="B74" s="175"/>
      <c r="C74" s="175"/>
      <c r="D74" s="136"/>
      <c r="E74" s="91" t="s">
        <v>262</v>
      </c>
      <c r="F74" s="180"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2" t="b">
        <f>IF(E75="a) hoch",D69/8*2,IF(E75="b) teilweise",D69/8*1.5,IF(E75="c) gering",D69/8*1,IF(B69="Prüfung entfällt",0))))</f>
        <v>0</v>
      </c>
    </row>
    <row r="75" spans="1:9" x14ac:dyDescent="0.35">
      <c r="A75" s="172"/>
      <c r="B75" s="175"/>
      <c r="C75" s="175"/>
      <c r="D75" s="136"/>
      <c r="E75" s="89"/>
      <c r="F75" s="180"/>
      <c r="G75" s="182"/>
    </row>
    <row r="76" spans="1:9" ht="18" thickBot="1" x14ac:dyDescent="0.4">
      <c r="A76" s="173"/>
      <c r="B76" s="176"/>
      <c r="C76" s="176"/>
      <c r="D76" s="178"/>
      <c r="E76" s="93" t="s">
        <v>263</v>
      </c>
      <c r="F76" s="94"/>
      <c r="G76" s="95">
        <f>SUM(G69+G71+G74)</f>
        <v>0</v>
      </c>
    </row>
    <row r="77" spans="1:9" x14ac:dyDescent="0.35">
      <c r="A77" s="171" t="s">
        <v>209</v>
      </c>
      <c r="B77" s="174" t="b">
        <f>IF('Prüfung Speisekarte von SchuSpo'!C12="wertbar",'Speisekarte veg. Gerichte'!B12,IF('Prüfung Speisekarte von SchuSpo'!C12="nicht wertbar","Prüfung entfällt"))</f>
        <v>0</v>
      </c>
      <c r="C77" s="174"/>
      <c r="D77" s="195">
        <f t="shared" ref="D77" si="6">SUM(D69)</f>
        <v>21.25</v>
      </c>
      <c r="E77" s="88" t="s">
        <v>259</v>
      </c>
      <c r="F77" s="179"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1" t="b">
        <f>IF(E78="a) hoch",D77/8*3,IF(E78="b) teilweise",D77/8*2,IF(E78="c) gering",D77/8*1,IF(B77="Prüfung entfällt",0))))</f>
        <v>0</v>
      </c>
    </row>
    <row r="78" spans="1:9" x14ac:dyDescent="0.35">
      <c r="A78" s="172"/>
      <c r="B78" s="175"/>
      <c r="C78" s="175"/>
      <c r="D78" s="136"/>
      <c r="E78" s="89"/>
      <c r="F78" s="180"/>
      <c r="G78" s="182"/>
      <c r="I78" s="90"/>
    </row>
    <row r="79" spans="1:9" x14ac:dyDescent="0.35">
      <c r="A79" s="172"/>
      <c r="B79" s="175"/>
      <c r="C79" s="175"/>
      <c r="D79" s="136"/>
      <c r="E79" s="91" t="s">
        <v>260</v>
      </c>
      <c r="F79" s="180"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3" t="b">
        <f>IF(E80="a) hoch",D77/8*3,IF(E80="b) gering",D77/8*1,IF(B77="Prüfung entfällt",0)))</f>
        <v>0</v>
      </c>
      <c r="I79" s="90"/>
    </row>
    <row r="80" spans="1:9" x14ac:dyDescent="0.35">
      <c r="A80" s="172"/>
      <c r="B80" s="175"/>
      <c r="C80" s="175"/>
      <c r="D80" s="136"/>
      <c r="E80" s="89"/>
      <c r="F80" s="180"/>
      <c r="G80" s="184"/>
    </row>
    <row r="81" spans="1:9" ht="51.75" x14ac:dyDescent="0.35">
      <c r="A81" s="172"/>
      <c r="B81" s="175"/>
      <c r="C81" s="175"/>
      <c r="D81" s="136"/>
      <c r="E81" s="88" t="s">
        <v>261</v>
      </c>
      <c r="F81" s="92"/>
      <c r="G81" s="185"/>
    </row>
    <row r="82" spans="1:9" ht="34.5" x14ac:dyDescent="0.35">
      <c r="A82" s="172"/>
      <c r="B82" s="175"/>
      <c r="C82" s="175"/>
      <c r="D82" s="136"/>
      <c r="E82" s="91" t="s">
        <v>262</v>
      </c>
      <c r="F82" s="180"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2" t="b">
        <f>IF(E83="a) hoch",D77/8*2,IF(E83="b) teilweise",D77/8*1.5,IF(E83="c) gering",D77/8*1,IF(B77="Prüfung entfällt",0))))</f>
        <v>0</v>
      </c>
    </row>
    <row r="83" spans="1:9" x14ac:dyDescent="0.35">
      <c r="A83" s="172"/>
      <c r="B83" s="175"/>
      <c r="C83" s="175"/>
      <c r="D83" s="136"/>
      <c r="E83" s="89"/>
      <c r="F83" s="180"/>
      <c r="G83" s="182"/>
    </row>
    <row r="84" spans="1:9" ht="18" thickBot="1" x14ac:dyDescent="0.4">
      <c r="A84" s="173"/>
      <c r="B84" s="176"/>
      <c r="C84" s="176"/>
      <c r="D84" s="178"/>
      <c r="E84" s="93" t="s">
        <v>263</v>
      </c>
      <c r="F84" s="94"/>
      <c r="G84" s="95">
        <f>SUM(G77+G79+G82)</f>
        <v>0</v>
      </c>
    </row>
    <row r="85" spans="1:9" x14ac:dyDescent="0.35">
      <c r="A85" s="171" t="s">
        <v>184</v>
      </c>
      <c r="B85" s="174" t="b">
        <f>IF('Prüfung Speisekarte von SchuSpo'!C13="wertbar",'Speisekarte veg. Gerichte'!B13,IF('Prüfung Speisekarte von SchuSpo'!C13="nicht wertbar","Prüfung entfällt"))</f>
        <v>0</v>
      </c>
      <c r="C85" s="174"/>
      <c r="D85" s="195">
        <f t="shared" ref="D85" si="7">SUM(D77)</f>
        <v>21.25</v>
      </c>
      <c r="E85" s="88" t="s">
        <v>259</v>
      </c>
      <c r="F85" s="179"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1" t="b">
        <f>IF(E86="a) hoch",D85/8*3,IF(E86="b) teilweise",D85/8*2,IF(E86="c) gering",D85/8*1,IF(B85="Prüfung entfällt",0))))</f>
        <v>0</v>
      </c>
    </row>
    <row r="86" spans="1:9" x14ac:dyDescent="0.35">
      <c r="A86" s="172"/>
      <c r="B86" s="175"/>
      <c r="C86" s="175"/>
      <c r="D86" s="136"/>
      <c r="E86" s="89"/>
      <c r="F86" s="180"/>
      <c r="G86" s="182"/>
      <c r="I86" s="90"/>
    </row>
    <row r="87" spans="1:9" x14ac:dyDescent="0.35">
      <c r="A87" s="172"/>
      <c r="B87" s="175"/>
      <c r="C87" s="175"/>
      <c r="D87" s="136"/>
      <c r="E87" s="91" t="s">
        <v>260</v>
      </c>
      <c r="F87" s="180"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3" t="b">
        <f>IF(E88="a) hoch",D85/8*3,IF(E88="b) gering",D85/8*1,IF(B85="Prüfung entfällt",0)))</f>
        <v>0</v>
      </c>
      <c r="I87" s="90"/>
    </row>
    <row r="88" spans="1:9" x14ac:dyDescent="0.35">
      <c r="A88" s="172"/>
      <c r="B88" s="175"/>
      <c r="C88" s="175"/>
      <c r="D88" s="136"/>
      <c r="E88" s="89"/>
      <c r="F88" s="180"/>
      <c r="G88" s="184"/>
    </row>
    <row r="89" spans="1:9" ht="51.75" x14ac:dyDescent="0.35">
      <c r="A89" s="172"/>
      <c r="B89" s="175"/>
      <c r="C89" s="175"/>
      <c r="D89" s="136"/>
      <c r="E89" s="88" t="s">
        <v>261</v>
      </c>
      <c r="F89" s="92"/>
      <c r="G89" s="185"/>
    </row>
    <row r="90" spans="1:9" ht="34.5" x14ac:dyDescent="0.35">
      <c r="A90" s="172"/>
      <c r="B90" s="175"/>
      <c r="C90" s="175"/>
      <c r="D90" s="136"/>
      <c r="E90" s="91" t="s">
        <v>262</v>
      </c>
      <c r="F90" s="180"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2" t="b">
        <f>IF(E91="a) hoch",D85/8*2,IF(E91="b) teilweise",D85/8*1.5,IF(E91="c) gering",D85/8*1,IF(B85="Prüfung entfällt",0))))</f>
        <v>0</v>
      </c>
    </row>
    <row r="91" spans="1:9" x14ac:dyDescent="0.35">
      <c r="A91" s="172"/>
      <c r="B91" s="175"/>
      <c r="C91" s="175"/>
      <c r="D91" s="136"/>
      <c r="E91" s="89"/>
      <c r="F91" s="180"/>
      <c r="G91" s="182"/>
    </row>
    <row r="92" spans="1:9" ht="18" thickBot="1" x14ac:dyDescent="0.4">
      <c r="A92" s="173"/>
      <c r="B92" s="176"/>
      <c r="C92" s="176"/>
      <c r="D92" s="178"/>
      <c r="E92" s="93" t="s">
        <v>263</v>
      </c>
      <c r="F92" s="94"/>
      <c r="G92" s="95">
        <f>SUM(G85+G87+G90)</f>
        <v>0</v>
      </c>
    </row>
    <row r="93" spans="1:9" x14ac:dyDescent="0.35">
      <c r="A93" s="171" t="s">
        <v>210</v>
      </c>
      <c r="B93" s="174" t="b">
        <f>IF('Prüfung Speisekarte von SchuSpo'!C14="wertbar",'Speisekarte veg. Gerichte'!B14,IF('Prüfung Speisekarte von SchuSpo'!C14="nicht wertbar","Prüfung entfällt"))</f>
        <v>0</v>
      </c>
      <c r="C93" s="174"/>
      <c r="D93" s="195">
        <f t="shared" ref="D93" si="8">SUM(D85)</f>
        <v>21.25</v>
      </c>
      <c r="E93" s="88" t="s">
        <v>259</v>
      </c>
      <c r="F93" s="179"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1" t="b">
        <f>IF(E94="a) hoch",D93/8*3,IF(E94="b) teilweise",D93/8*2,IF(E94="c) gering",D93/8*1,IF(B93="Prüfung entfällt",0))))</f>
        <v>0</v>
      </c>
    </row>
    <row r="94" spans="1:9" x14ac:dyDescent="0.35">
      <c r="A94" s="172"/>
      <c r="B94" s="175"/>
      <c r="C94" s="175"/>
      <c r="D94" s="136"/>
      <c r="E94" s="89"/>
      <c r="F94" s="180"/>
      <c r="G94" s="182"/>
      <c r="I94" s="90"/>
    </row>
    <row r="95" spans="1:9" x14ac:dyDescent="0.35">
      <c r="A95" s="172"/>
      <c r="B95" s="175"/>
      <c r="C95" s="175"/>
      <c r="D95" s="136"/>
      <c r="E95" s="91" t="s">
        <v>260</v>
      </c>
      <c r="F95" s="180"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3" t="b">
        <f>IF(E96="a) hoch",D93/8*3,IF(E96="b) gering",D93/8*1,IF(B93="Prüfung entfällt",0)))</f>
        <v>0</v>
      </c>
      <c r="I95" s="90"/>
    </row>
    <row r="96" spans="1:9" x14ac:dyDescent="0.35">
      <c r="A96" s="172"/>
      <c r="B96" s="175"/>
      <c r="C96" s="175"/>
      <c r="D96" s="136"/>
      <c r="E96" s="89"/>
      <c r="F96" s="180"/>
      <c r="G96" s="184"/>
    </row>
    <row r="97" spans="1:9" ht="51.75" x14ac:dyDescent="0.35">
      <c r="A97" s="172"/>
      <c r="B97" s="175"/>
      <c r="C97" s="175"/>
      <c r="D97" s="136"/>
      <c r="E97" s="88" t="s">
        <v>261</v>
      </c>
      <c r="F97" s="92"/>
      <c r="G97" s="185"/>
    </row>
    <row r="98" spans="1:9" ht="34.5" x14ac:dyDescent="0.35">
      <c r="A98" s="172"/>
      <c r="B98" s="175"/>
      <c r="C98" s="175"/>
      <c r="D98" s="136"/>
      <c r="E98" s="91" t="s">
        <v>262</v>
      </c>
      <c r="F98" s="180"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2" t="b">
        <f>IF(E99="a) hoch",D93/8*2,IF(E99="b) teilweise",D93/8*1.5,IF(E99="c) gering",D93/8*1,IF(B93="Prüfung entfällt",0))))</f>
        <v>0</v>
      </c>
    </row>
    <row r="99" spans="1:9" x14ac:dyDescent="0.35">
      <c r="A99" s="172"/>
      <c r="B99" s="175"/>
      <c r="C99" s="175"/>
      <c r="D99" s="136"/>
      <c r="E99" s="89"/>
      <c r="F99" s="180"/>
      <c r="G99" s="182"/>
    </row>
    <row r="100" spans="1:9" ht="18" thickBot="1" x14ac:dyDescent="0.4">
      <c r="A100" s="173"/>
      <c r="B100" s="176"/>
      <c r="C100" s="176"/>
      <c r="D100" s="178"/>
      <c r="E100" s="93" t="s">
        <v>263</v>
      </c>
      <c r="F100" s="94"/>
      <c r="G100" s="95">
        <f>SUM(G93+G95+G98)</f>
        <v>0</v>
      </c>
    </row>
    <row r="101" spans="1:9" x14ac:dyDescent="0.35">
      <c r="A101" s="171" t="s">
        <v>211</v>
      </c>
      <c r="B101" s="174" t="b">
        <f>IF('Prüfung Speisekarte von SchuSpo'!C15="wertbar",'Speisekarte veg. Gerichte'!B15,IF('Prüfung Speisekarte von SchuSpo'!C15="nicht wertbar","Prüfung entfällt"))</f>
        <v>0</v>
      </c>
      <c r="C101" s="174"/>
      <c r="D101" s="195">
        <f t="shared" ref="D101" si="9">SUM(D93)</f>
        <v>21.25</v>
      </c>
      <c r="E101" s="88" t="s">
        <v>259</v>
      </c>
      <c r="F101" s="179"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1" t="b">
        <f>IF(E102="a) hoch",D101/8*3,IF(E102="b) teilweise",D101/8*2,IF(E102="c) gering",D101/8*1,IF(B101="Prüfung entfällt",0))))</f>
        <v>0</v>
      </c>
    </row>
    <row r="102" spans="1:9" x14ac:dyDescent="0.35">
      <c r="A102" s="172"/>
      <c r="B102" s="175"/>
      <c r="C102" s="175"/>
      <c r="D102" s="136"/>
      <c r="E102" s="89"/>
      <c r="F102" s="180"/>
      <c r="G102" s="182"/>
      <c r="I102" s="90"/>
    </row>
    <row r="103" spans="1:9" x14ac:dyDescent="0.35">
      <c r="A103" s="172"/>
      <c r="B103" s="175"/>
      <c r="C103" s="175"/>
      <c r="D103" s="136"/>
      <c r="E103" s="91" t="s">
        <v>260</v>
      </c>
      <c r="F103" s="180"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3" t="b">
        <f>IF(E104="a) hoch",D101/8*3,IF(E104="b) gering",D101/8*1,IF(B101="Prüfung entfällt",0)))</f>
        <v>0</v>
      </c>
      <c r="I103" s="90"/>
    </row>
    <row r="104" spans="1:9" x14ac:dyDescent="0.35">
      <c r="A104" s="172"/>
      <c r="B104" s="175"/>
      <c r="C104" s="175"/>
      <c r="D104" s="136"/>
      <c r="E104" s="89"/>
      <c r="F104" s="180"/>
      <c r="G104" s="184"/>
    </row>
    <row r="105" spans="1:9" ht="51.75" x14ac:dyDescent="0.35">
      <c r="A105" s="172"/>
      <c r="B105" s="175"/>
      <c r="C105" s="175"/>
      <c r="D105" s="136"/>
      <c r="E105" s="88" t="s">
        <v>261</v>
      </c>
      <c r="F105" s="92"/>
      <c r="G105" s="185"/>
    </row>
    <row r="106" spans="1:9" ht="34.5" x14ac:dyDescent="0.35">
      <c r="A106" s="172"/>
      <c r="B106" s="175"/>
      <c r="C106" s="175"/>
      <c r="D106" s="136"/>
      <c r="E106" s="91" t="s">
        <v>262</v>
      </c>
      <c r="F106" s="180"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2" t="b">
        <f>IF(E107="a) hoch",D101/8*2,IF(E107="b) teilweise",D101/8*1.5,IF(E107="c) gering",D101/8*1,IF(B101="Prüfung entfällt",0))))</f>
        <v>0</v>
      </c>
    </row>
    <row r="107" spans="1:9" x14ac:dyDescent="0.35">
      <c r="A107" s="172"/>
      <c r="B107" s="175"/>
      <c r="C107" s="175"/>
      <c r="D107" s="136"/>
      <c r="E107" s="89"/>
      <c r="F107" s="180"/>
      <c r="G107" s="182"/>
    </row>
    <row r="108" spans="1:9" ht="18" thickBot="1" x14ac:dyDescent="0.4">
      <c r="A108" s="173"/>
      <c r="B108" s="176"/>
      <c r="C108" s="176"/>
      <c r="D108" s="178"/>
      <c r="E108" s="93" t="s">
        <v>263</v>
      </c>
      <c r="F108" s="94"/>
      <c r="G108" s="95">
        <f>SUM(G101+G103+G106)</f>
        <v>0</v>
      </c>
    </row>
    <row r="109" spans="1:9" x14ac:dyDescent="0.35">
      <c r="A109" s="171" t="s">
        <v>212</v>
      </c>
      <c r="B109" s="174" t="b">
        <f>IF('Prüfung Speisekarte von SchuSpo'!C16="wertbar",'Speisekarte veg. Gerichte'!B16,IF('Prüfung Speisekarte von SchuSpo'!C16="nicht wertbar","Prüfung entfällt"))</f>
        <v>0</v>
      </c>
      <c r="C109" s="174"/>
      <c r="D109" s="195">
        <f t="shared" ref="D109" si="10">SUM(D101)</f>
        <v>21.25</v>
      </c>
      <c r="E109" s="88" t="s">
        <v>259</v>
      </c>
      <c r="F109" s="179"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1" t="b">
        <f>IF(E110="a) hoch",D109/8*3,IF(E110="b) teilweise",D109/8*2,IF(E110="c) gering",D109/8*1,IF(B109="Prüfung entfällt",0))))</f>
        <v>0</v>
      </c>
    </row>
    <row r="110" spans="1:9" x14ac:dyDescent="0.35">
      <c r="A110" s="172"/>
      <c r="B110" s="175"/>
      <c r="C110" s="175"/>
      <c r="D110" s="136"/>
      <c r="E110" s="89"/>
      <c r="F110" s="180"/>
      <c r="G110" s="182"/>
      <c r="I110" s="90"/>
    </row>
    <row r="111" spans="1:9" x14ac:dyDescent="0.35">
      <c r="A111" s="172"/>
      <c r="B111" s="175"/>
      <c r="C111" s="175"/>
      <c r="D111" s="136"/>
      <c r="E111" s="91" t="s">
        <v>260</v>
      </c>
      <c r="F111" s="180"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3" t="b">
        <f>IF(E112="a) hoch",D109/8*3,IF(E112="b) gering",D109/8*1,IF(B109="Prüfung entfällt",0)))</f>
        <v>0</v>
      </c>
      <c r="I111" s="90"/>
    </row>
    <row r="112" spans="1:9" x14ac:dyDescent="0.35">
      <c r="A112" s="172"/>
      <c r="B112" s="175"/>
      <c r="C112" s="175"/>
      <c r="D112" s="136"/>
      <c r="E112" s="89"/>
      <c r="F112" s="180"/>
      <c r="G112" s="184"/>
    </row>
    <row r="113" spans="1:9" ht="51.75" x14ac:dyDescent="0.35">
      <c r="A113" s="172"/>
      <c r="B113" s="175"/>
      <c r="C113" s="175"/>
      <c r="D113" s="136"/>
      <c r="E113" s="88" t="s">
        <v>261</v>
      </c>
      <c r="F113" s="92"/>
      <c r="G113" s="185"/>
    </row>
    <row r="114" spans="1:9" ht="34.5" x14ac:dyDescent="0.35">
      <c r="A114" s="172"/>
      <c r="B114" s="175"/>
      <c r="C114" s="175"/>
      <c r="D114" s="136"/>
      <c r="E114" s="91" t="s">
        <v>262</v>
      </c>
      <c r="F114" s="180"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2" t="b">
        <f>IF(E115="a) hoch",D109/8*2,IF(E115="b) teilweise",D109/8*1.5,IF(E115="c) gering",D109/8*1,IF(B109="Prüfung entfällt",0))))</f>
        <v>0</v>
      </c>
    </row>
    <row r="115" spans="1:9" x14ac:dyDescent="0.35">
      <c r="A115" s="172"/>
      <c r="B115" s="175"/>
      <c r="C115" s="175"/>
      <c r="D115" s="136"/>
      <c r="E115" s="89"/>
      <c r="F115" s="180"/>
      <c r="G115" s="182"/>
    </row>
    <row r="116" spans="1:9" ht="18" thickBot="1" x14ac:dyDescent="0.4">
      <c r="A116" s="173"/>
      <c r="B116" s="176"/>
      <c r="C116" s="176"/>
      <c r="D116" s="178"/>
      <c r="E116" s="93" t="s">
        <v>263</v>
      </c>
      <c r="F116" s="94"/>
      <c r="G116" s="95">
        <f>SUM(G109+G111+G114)</f>
        <v>0</v>
      </c>
    </row>
    <row r="117" spans="1:9" x14ac:dyDescent="0.35">
      <c r="A117" s="171" t="s">
        <v>213</v>
      </c>
      <c r="B117" s="174" t="b">
        <f>IF('Prüfung Speisekarte von SchuSpo'!C17="wertbar",'Speisekarte veg. Gerichte'!B17,IF('Prüfung Speisekarte von SchuSpo'!C17="nicht wertbar","Prüfung entfällt"))</f>
        <v>0</v>
      </c>
      <c r="C117" s="174"/>
      <c r="D117" s="195">
        <f t="shared" ref="D117" si="11">SUM(D109)</f>
        <v>21.25</v>
      </c>
      <c r="E117" s="88" t="s">
        <v>259</v>
      </c>
      <c r="F117" s="179"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1" t="b">
        <f>IF(E118="a) hoch",D117/8*3,IF(E118="b) teilweise",D117/8*2,IF(E118="c) gering",D117/8*1,IF(B117="Prüfung entfällt",0))))</f>
        <v>0</v>
      </c>
    </row>
    <row r="118" spans="1:9" x14ac:dyDescent="0.35">
      <c r="A118" s="172"/>
      <c r="B118" s="175"/>
      <c r="C118" s="175"/>
      <c r="D118" s="136"/>
      <c r="E118" s="89"/>
      <c r="F118" s="180"/>
      <c r="G118" s="182"/>
      <c r="I118" s="90"/>
    </row>
    <row r="119" spans="1:9" x14ac:dyDescent="0.35">
      <c r="A119" s="172"/>
      <c r="B119" s="175"/>
      <c r="C119" s="175"/>
      <c r="D119" s="136"/>
      <c r="E119" s="91" t="s">
        <v>260</v>
      </c>
      <c r="F119" s="180"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3" t="b">
        <f>IF(E120="a) hoch",D117/8*3,IF(E120="b) gering",D117/8*1,IF(B117="Prüfung entfällt",0)))</f>
        <v>0</v>
      </c>
      <c r="I119" s="90"/>
    </row>
    <row r="120" spans="1:9" x14ac:dyDescent="0.35">
      <c r="A120" s="172"/>
      <c r="B120" s="175"/>
      <c r="C120" s="175"/>
      <c r="D120" s="136"/>
      <c r="E120" s="89"/>
      <c r="F120" s="180"/>
      <c r="G120" s="184"/>
    </row>
    <row r="121" spans="1:9" ht="51.75" x14ac:dyDescent="0.35">
      <c r="A121" s="172"/>
      <c r="B121" s="175"/>
      <c r="C121" s="175"/>
      <c r="D121" s="136"/>
      <c r="E121" s="88" t="s">
        <v>261</v>
      </c>
      <c r="F121" s="92"/>
      <c r="G121" s="185"/>
    </row>
    <row r="122" spans="1:9" ht="34.5" x14ac:dyDescent="0.35">
      <c r="A122" s="172"/>
      <c r="B122" s="175"/>
      <c r="C122" s="175"/>
      <c r="D122" s="136"/>
      <c r="E122" s="91" t="s">
        <v>262</v>
      </c>
      <c r="F122" s="180"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2" t="b">
        <f>IF(E123="a) hoch",D117/8*2,IF(E123="b) teilweise",D117/8*1.5,IF(E123="c) gering",D117/8*1,IF(B117="Prüfung entfällt",0))))</f>
        <v>0</v>
      </c>
    </row>
    <row r="123" spans="1:9" x14ac:dyDescent="0.35">
      <c r="A123" s="172"/>
      <c r="B123" s="175"/>
      <c r="C123" s="175"/>
      <c r="D123" s="136"/>
      <c r="E123" s="89"/>
      <c r="F123" s="180"/>
      <c r="G123" s="182"/>
    </row>
    <row r="124" spans="1:9" ht="18" thickBot="1" x14ac:dyDescent="0.4">
      <c r="A124" s="173"/>
      <c r="B124" s="176"/>
      <c r="C124" s="176"/>
      <c r="D124" s="178"/>
      <c r="E124" s="93" t="s">
        <v>263</v>
      </c>
      <c r="F124" s="94"/>
      <c r="G124" s="95">
        <f>SUM(G117+G119+G122)</f>
        <v>0</v>
      </c>
    </row>
    <row r="125" spans="1:9" x14ac:dyDescent="0.35">
      <c r="A125" s="171" t="s">
        <v>214</v>
      </c>
      <c r="B125" s="174" t="b">
        <f>IF('Prüfung Speisekarte von SchuSpo'!C18="wertbar",'Speisekarte veg. Gerichte'!B18,IF('Prüfung Speisekarte von SchuSpo'!C18="nicht wertbar","Prüfung entfällt"))</f>
        <v>0</v>
      </c>
      <c r="C125" s="174"/>
      <c r="D125" s="195">
        <f t="shared" ref="D125" si="12">SUM(D117)</f>
        <v>21.25</v>
      </c>
      <c r="E125" s="88" t="s">
        <v>259</v>
      </c>
      <c r="F125" s="179"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1" t="b">
        <f>IF(E126="a) hoch",D125/8*3,IF(E126="b) teilweise",D125/8*2,IF(E126="c) gering",D125/8*1,IF(B125="Prüfung entfällt",0))))</f>
        <v>0</v>
      </c>
    </row>
    <row r="126" spans="1:9" x14ac:dyDescent="0.35">
      <c r="A126" s="172"/>
      <c r="B126" s="175"/>
      <c r="C126" s="175"/>
      <c r="D126" s="136"/>
      <c r="E126" s="89"/>
      <c r="F126" s="180"/>
      <c r="G126" s="182"/>
      <c r="I126" s="90"/>
    </row>
    <row r="127" spans="1:9" x14ac:dyDescent="0.35">
      <c r="A127" s="172"/>
      <c r="B127" s="175"/>
      <c r="C127" s="175"/>
      <c r="D127" s="136"/>
      <c r="E127" s="91" t="s">
        <v>260</v>
      </c>
      <c r="F127" s="180"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3" t="b">
        <f>IF(E128="a) hoch",D125/8*3,IF(E128="b) gering",D125/8*1,IF(B125="Prüfung entfällt",0)))</f>
        <v>0</v>
      </c>
      <c r="I127" s="90"/>
    </row>
    <row r="128" spans="1:9" x14ac:dyDescent="0.35">
      <c r="A128" s="172"/>
      <c r="B128" s="175"/>
      <c r="C128" s="175"/>
      <c r="D128" s="136"/>
      <c r="E128" s="89"/>
      <c r="F128" s="180"/>
      <c r="G128" s="184"/>
    </row>
    <row r="129" spans="1:9" ht="51.75" x14ac:dyDescent="0.35">
      <c r="A129" s="172"/>
      <c r="B129" s="175"/>
      <c r="C129" s="175"/>
      <c r="D129" s="136"/>
      <c r="E129" s="88" t="s">
        <v>261</v>
      </c>
      <c r="F129" s="92"/>
      <c r="G129" s="185"/>
    </row>
    <row r="130" spans="1:9" ht="34.5" x14ac:dyDescent="0.35">
      <c r="A130" s="172"/>
      <c r="B130" s="175"/>
      <c r="C130" s="175"/>
      <c r="D130" s="136"/>
      <c r="E130" s="91" t="s">
        <v>262</v>
      </c>
      <c r="F130" s="180"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2" t="b">
        <f>IF(E131="a) hoch",D125/8*2,IF(E131="b) teilweise",D125/8*1.5,IF(E131="c) gering",D125/8*1,IF(B125="Prüfung entfällt",0))))</f>
        <v>0</v>
      </c>
    </row>
    <row r="131" spans="1:9" x14ac:dyDescent="0.35">
      <c r="A131" s="172"/>
      <c r="B131" s="175"/>
      <c r="C131" s="175"/>
      <c r="D131" s="136"/>
      <c r="E131" s="89"/>
      <c r="F131" s="180"/>
      <c r="G131" s="182"/>
    </row>
    <row r="132" spans="1:9" ht="18" thickBot="1" x14ac:dyDescent="0.4">
      <c r="A132" s="173"/>
      <c r="B132" s="176"/>
      <c r="C132" s="176"/>
      <c r="D132" s="178"/>
      <c r="E132" s="93" t="s">
        <v>263</v>
      </c>
      <c r="F132" s="94"/>
      <c r="G132" s="95">
        <f>SUM(G125+G127+G130)</f>
        <v>0</v>
      </c>
    </row>
    <row r="133" spans="1:9" x14ac:dyDescent="0.35">
      <c r="A133" s="171" t="s">
        <v>215</v>
      </c>
      <c r="B133" s="174" t="b">
        <f>IF('Prüfung Speisekarte von SchuSpo'!C19="wertbar",'Speisekarte veg. Gerichte'!B19,IF('Prüfung Speisekarte von SchuSpo'!C19="nicht wertbar","Prüfung entfällt"))</f>
        <v>0</v>
      </c>
      <c r="C133" s="174"/>
      <c r="D133" s="195">
        <f t="shared" ref="D133" si="13">SUM(D125)</f>
        <v>21.25</v>
      </c>
      <c r="E133" s="88" t="s">
        <v>259</v>
      </c>
      <c r="F133" s="179"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1" t="b">
        <f>IF(E134="a) hoch",D133/8*3,IF(E134="b) teilweise",D133/8*2,IF(E134="c) gering",D133/8*1,IF(B133="Prüfung entfällt",0))))</f>
        <v>0</v>
      </c>
    </row>
    <row r="134" spans="1:9" x14ac:dyDescent="0.35">
      <c r="A134" s="172"/>
      <c r="B134" s="175"/>
      <c r="C134" s="175"/>
      <c r="D134" s="136"/>
      <c r="E134" s="89"/>
      <c r="F134" s="180"/>
      <c r="G134" s="182"/>
      <c r="I134" s="90"/>
    </row>
    <row r="135" spans="1:9" x14ac:dyDescent="0.35">
      <c r="A135" s="172"/>
      <c r="B135" s="175"/>
      <c r="C135" s="175"/>
      <c r="D135" s="136"/>
      <c r="E135" s="91" t="s">
        <v>260</v>
      </c>
      <c r="F135" s="180"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3" t="b">
        <f>IF(E136="a) hoch",D133/8*3,IF(E136="b) gering",D133/8*1,IF(B133="Prüfung entfällt",0)))</f>
        <v>0</v>
      </c>
      <c r="I135" s="90"/>
    </row>
    <row r="136" spans="1:9" x14ac:dyDescent="0.35">
      <c r="A136" s="172"/>
      <c r="B136" s="175"/>
      <c r="C136" s="175"/>
      <c r="D136" s="136"/>
      <c r="E136" s="89"/>
      <c r="F136" s="180"/>
      <c r="G136" s="184"/>
    </row>
    <row r="137" spans="1:9" ht="51.75" x14ac:dyDescent="0.35">
      <c r="A137" s="172"/>
      <c r="B137" s="175"/>
      <c r="C137" s="175"/>
      <c r="D137" s="136"/>
      <c r="E137" s="88" t="s">
        <v>261</v>
      </c>
      <c r="F137" s="92"/>
      <c r="G137" s="185"/>
    </row>
    <row r="138" spans="1:9" ht="34.5" x14ac:dyDescent="0.35">
      <c r="A138" s="172"/>
      <c r="B138" s="175"/>
      <c r="C138" s="175"/>
      <c r="D138" s="136"/>
      <c r="E138" s="91" t="s">
        <v>262</v>
      </c>
      <c r="F138" s="180"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2" t="b">
        <f>IF(E139="a) hoch",D133/8*2,IF(E139="b) teilweise",D133/8*1.5,IF(E139="c) gering",D133/8*1,IF(B133="Prüfung entfällt",0))))</f>
        <v>0</v>
      </c>
    </row>
    <row r="139" spans="1:9" x14ac:dyDescent="0.35">
      <c r="A139" s="172"/>
      <c r="B139" s="175"/>
      <c r="C139" s="175"/>
      <c r="D139" s="136"/>
      <c r="E139" s="89"/>
      <c r="F139" s="180"/>
      <c r="G139" s="182"/>
    </row>
    <row r="140" spans="1:9" ht="18" thickBot="1" x14ac:dyDescent="0.4">
      <c r="A140" s="173"/>
      <c r="B140" s="176"/>
      <c r="C140" s="176"/>
      <c r="D140" s="178"/>
      <c r="E140" s="93" t="s">
        <v>263</v>
      </c>
      <c r="F140" s="94"/>
      <c r="G140" s="95">
        <f>SUM(G133+G135+G138)</f>
        <v>0</v>
      </c>
    </row>
    <row r="141" spans="1:9" x14ac:dyDescent="0.35">
      <c r="A141" s="171" t="s">
        <v>216</v>
      </c>
      <c r="B141" s="174" t="b">
        <f>IF('Prüfung Speisekarte von SchuSpo'!C20="wertbar",'Speisekarte veg. Gerichte'!B20,IF('Prüfung Speisekarte von SchuSpo'!C20="nicht wertbar","Prüfung entfällt"))</f>
        <v>0</v>
      </c>
      <c r="C141" s="174"/>
      <c r="D141" s="195">
        <f t="shared" ref="D141" si="14">SUM(D133)</f>
        <v>21.25</v>
      </c>
      <c r="E141" s="88" t="s">
        <v>259</v>
      </c>
      <c r="F141" s="179"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1" t="b">
        <f>IF(E142="a) hoch",D141/8*3,IF(E142="b) teilweise",D141/8*2,IF(E142="c) gering",D141/8*1,IF(B141="Prüfung entfällt",0))))</f>
        <v>0</v>
      </c>
    </row>
    <row r="142" spans="1:9" x14ac:dyDescent="0.35">
      <c r="A142" s="172"/>
      <c r="B142" s="175"/>
      <c r="C142" s="175"/>
      <c r="D142" s="136"/>
      <c r="E142" s="89"/>
      <c r="F142" s="180"/>
      <c r="G142" s="182"/>
      <c r="I142" s="90"/>
    </row>
    <row r="143" spans="1:9" x14ac:dyDescent="0.35">
      <c r="A143" s="172"/>
      <c r="B143" s="175"/>
      <c r="C143" s="175"/>
      <c r="D143" s="136"/>
      <c r="E143" s="91" t="s">
        <v>260</v>
      </c>
      <c r="F143" s="180"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3" t="b">
        <f>IF(E144="a) hoch",D141/8*3,IF(E144="b) gering",D141/8*1,IF(B141="Prüfung entfällt",0)))</f>
        <v>0</v>
      </c>
      <c r="I143" s="90"/>
    </row>
    <row r="144" spans="1:9" x14ac:dyDescent="0.35">
      <c r="A144" s="172"/>
      <c r="B144" s="175"/>
      <c r="C144" s="175"/>
      <c r="D144" s="136"/>
      <c r="E144" s="89"/>
      <c r="F144" s="180"/>
      <c r="G144" s="184"/>
    </row>
    <row r="145" spans="1:9" ht="51.75" x14ac:dyDescent="0.35">
      <c r="A145" s="172"/>
      <c r="B145" s="175"/>
      <c r="C145" s="175"/>
      <c r="D145" s="136"/>
      <c r="E145" s="88" t="s">
        <v>261</v>
      </c>
      <c r="F145" s="92"/>
      <c r="G145" s="185"/>
    </row>
    <row r="146" spans="1:9" ht="34.5" x14ac:dyDescent="0.35">
      <c r="A146" s="172"/>
      <c r="B146" s="175"/>
      <c r="C146" s="175"/>
      <c r="D146" s="136"/>
      <c r="E146" s="91" t="s">
        <v>262</v>
      </c>
      <c r="F146" s="180"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2" t="b">
        <f>IF(E147="a) hoch",D141/8*2,IF(E147="b) teilweise",D141/8*1.5,IF(E147="c) gering",D141/8*1,IF(B141="Prüfung entfällt",0))))</f>
        <v>0</v>
      </c>
    </row>
    <row r="147" spans="1:9" x14ac:dyDescent="0.35">
      <c r="A147" s="172"/>
      <c r="B147" s="175"/>
      <c r="C147" s="175"/>
      <c r="D147" s="136"/>
      <c r="E147" s="89"/>
      <c r="F147" s="180"/>
      <c r="G147" s="182"/>
    </row>
    <row r="148" spans="1:9" ht="18" thickBot="1" x14ac:dyDescent="0.4">
      <c r="A148" s="173"/>
      <c r="B148" s="176"/>
      <c r="C148" s="176"/>
      <c r="D148" s="178"/>
      <c r="E148" s="93" t="s">
        <v>263</v>
      </c>
      <c r="F148" s="94"/>
      <c r="G148" s="95">
        <f>SUM(G141+G143+G146)</f>
        <v>0</v>
      </c>
    </row>
    <row r="149" spans="1:9" x14ac:dyDescent="0.35">
      <c r="A149" s="171" t="s">
        <v>217</v>
      </c>
      <c r="B149" s="174" t="b">
        <f>IF('Prüfung Speisekarte von SchuSpo'!C21="wertbar",'Speisekarte veg. Gerichte'!B21,IF('Prüfung Speisekarte von SchuSpo'!C21="nicht wertbar","Prüfung entfällt"))</f>
        <v>0</v>
      </c>
      <c r="C149" s="174"/>
      <c r="D149" s="195">
        <f t="shared" ref="D149" si="15">SUM(D141)</f>
        <v>21.25</v>
      </c>
      <c r="E149" s="88" t="s">
        <v>259</v>
      </c>
      <c r="F149" s="179"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1" t="b">
        <f>IF(E150="a) hoch",D149/8*3,IF(E150="b) teilweise",D149/8*2,IF(E150="c) gering",D149/8*1,IF(B149="Prüfung entfällt",0))))</f>
        <v>0</v>
      </c>
    </row>
    <row r="150" spans="1:9" x14ac:dyDescent="0.35">
      <c r="A150" s="172"/>
      <c r="B150" s="175"/>
      <c r="C150" s="175"/>
      <c r="D150" s="136"/>
      <c r="E150" s="89"/>
      <c r="F150" s="180"/>
      <c r="G150" s="182"/>
      <c r="I150" s="90"/>
    </row>
    <row r="151" spans="1:9" x14ac:dyDescent="0.35">
      <c r="A151" s="172"/>
      <c r="B151" s="175"/>
      <c r="C151" s="175"/>
      <c r="D151" s="136"/>
      <c r="E151" s="91" t="s">
        <v>260</v>
      </c>
      <c r="F151" s="180"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3" t="b">
        <f>IF(E152="a) hoch",D149/8*3,IF(E152="b) gering",D149/8*1,IF(B149="Prüfung entfällt",0)))</f>
        <v>0</v>
      </c>
      <c r="I151" s="90"/>
    </row>
    <row r="152" spans="1:9" x14ac:dyDescent="0.35">
      <c r="A152" s="172"/>
      <c r="B152" s="175"/>
      <c r="C152" s="175"/>
      <c r="D152" s="136"/>
      <c r="E152" s="89"/>
      <c r="F152" s="180"/>
      <c r="G152" s="184"/>
    </row>
    <row r="153" spans="1:9" ht="51.75" x14ac:dyDescent="0.35">
      <c r="A153" s="172"/>
      <c r="B153" s="175"/>
      <c r="C153" s="175"/>
      <c r="D153" s="136"/>
      <c r="E153" s="88" t="s">
        <v>261</v>
      </c>
      <c r="F153" s="92"/>
      <c r="G153" s="185"/>
    </row>
    <row r="154" spans="1:9" ht="34.5" x14ac:dyDescent="0.35">
      <c r="A154" s="172"/>
      <c r="B154" s="175"/>
      <c r="C154" s="175"/>
      <c r="D154" s="136"/>
      <c r="E154" s="91" t="s">
        <v>262</v>
      </c>
      <c r="F154" s="180"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2" t="b">
        <f>IF(E155="a) hoch",D149/8*2,IF(E155="b) teilweise",D149/8*1.5,IF(E155="c) gering",D149/8*1,IF(B149="Prüfung entfällt",0))))</f>
        <v>0</v>
      </c>
    </row>
    <row r="155" spans="1:9" x14ac:dyDescent="0.35">
      <c r="A155" s="172"/>
      <c r="B155" s="175"/>
      <c r="C155" s="175"/>
      <c r="D155" s="136"/>
      <c r="E155" s="89"/>
      <c r="F155" s="180"/>
      <c r="G155" s="182"/>
    </row>
    <row r="156" spans="1:9" ht="18" thickBot="1" x14ac:dyDescent="0.4">
      <c r="A156" s="173"/>
      <c r="B156" s="176"/>
      <c r="C156" s="176"/>
      <c r="D156" s="178"/>
      <c r="E156" s="93" t="s">
        <v>263</v>
      </c>
      <c r="F156" s="94"/>
      <c r="G156" s="95">
        <f>SUM(G149+G151+G154)</f>
        <v>0</v>
      </c>
    </row>
    <row r="157" spans="1:9" x14ac:dyDescent="0.35">
      <c r="A157" s="171" t="s">
        <v>218</v>
      </c>
      <c r="B157" s="174" t="b">
        <f>IF('Prüfung Speisekarte von SchuSpo'!C22="wertbar",'Speisekarte veg. Gerichte'!B22,IF('Prüfung Speisekarte von SchuSpo'!C22="nicht wertbar","Prüfung entfällt"))</f>
        <v>0</v>
      </c>
      <c r="C157" s="174"/>
      <c r="D157" s="195">
        <f t="shared" ref="D157" si="16">SUM(D149)</f>
        <v>21.25</v>
      </c>
      <c r="E157" s="88" t="s">
        <v>259</v>
      </c>
      <c r="F157" s="179"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1" t="b">
        <f>IF(E158="a) hoch",D157/8*3,IF(E158="b) teilweise",D157/8*2,IF(E158="c) gering",D157/8*1,IF(B157="Prüfung entfällt",0))))</f>
        <v>0</v>
      </c>
    </row>
    <row r="158" spans="1:9" x14ac:dyDescent="0.35">
      <c r="A158" s="172"/>
      <c r="B158" s="175"/>
      <c r="C158" s="175"/>
      <c r="D158" s="136"/>
      <c r="E158" s="89"/>
      <c r="F158" s="180"/>
      <c r="G158" s="182"/>
      <c r="I158" s="90"/>
    </row>
    <row r="159" spans="1:9" x14ac:dyDescent="0.35">
      <c r="A159" s="172"/>
      <c r="B159" s="175"/>
      <c r="C159" s="175"/>
      <c r="D159" s="136"/>
      <c r="E159" s="91" t="s">
        <v>260</v>
      </c>
      <c r="F159" s="180"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3" t="b">
        <f>IF(E160="a) hoch",D157/8*3,IF(E160="b) gering",D157/8*1,IF(B157="Prüfung entfällt",0)))</f>
        <v>0</v>
      </c>
      <c r="I159" s="90"/>
    </row>
    <row r="160" spans="1:9" x14ac:dyDescent="0.35">
      <c r="A160" s="172"/>
      <c r="B160" s="175"/>
      <c r="C160" s="175"/>
      <c r="D160" s="136"/>
      <c r="E160" s="89"/>
      <c r="F160" s="180"/>
      <c r="G160" s="184"/>
    </row>
    <row r="161" spans="1:9" ht="51.75" x14ac:dyDescent="0.35">
      <c r="A161" s="172"/>
      <c r="B161" s="175"/>
      <c r="C161" s="175"/>
      <c r="D161" s="136"/>
      <c r="E161" s="88" t="s">
        <v>261</v>
      </c>
      <c r="F161" s="92"/>
      <c r="G161" s="185"/>
    </row>
    <row r="162" spans="1:9" ht="34.5" x14ac:dyDescent="0.35">
      <c r="A162" s="172"/>
      <c r="B162" s="175"/>
      <c r="C162" s="175"/>
      <c r="D162" s="136"/>
      <c r="E162" s="91" t="s">
        <v>262</v>
      </c>
      <c r="F162" s="180"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2" t="b">
        <f>IF(E163="a) hoch",D157/8*2,IF(E163="b) teilweise",D157/8*1.5,IF(E163="c) gering",D157/8*1,IF(B157="Prüfung entfällt",0))))</f>
        <v>0</v>
      </c>
    </row>
    <row r="163" spans="1:9" x14ac:dyDescent="0.35">
      <c r="A163" s="172"/>
      <c r="B163" s="175"/>
      <c r="C163" s="175"/>
      <c r="D163" s="136"/>
      <c r="E163" s="89"/>
      <c r="F163" s="180"/>
      <c r="G163" s="182"/>
    </row>
    <row r="164" spans="1:9" ht="18" thickBot="1" x14ac:dyDescent="0.4">
      <c r="A164" s="173"/>
      <c r="B164" s="176"/>
      <c r="C164" s="176"/>
      <c r="D164" s="178"/>
      <c r="E164" s="93" t="s">
        <v>263</v>
      </c>
      <c r="F164" s="94"/>
      <c r="G164" s="95">
        <f>SUM(G157+G159+G162)</f>
        <v>0</v>
      </c>
    </row>
    <row r="165" spans="1:9" x14ac:dyDescent="0.35">
      <c r="A165" s="171" t="s">
        <v>219</v>
      </c>
      <c r="B165" s="174" t="b">
        <f>IF('Prüfung Speisekarte von SchuSpo'!C23="wertbar",'Speisekarte veg. Gerichte'!B23,IF('Prüfung Speisekarte von SchuSpo'!C23="nicht wertbar","Prüfung entfällt"))</f>
        <v>0</v>
      </c>
      <c r="C165" s="174"/>
      <c r="D165" s="195">
        <f t="shared" ref="D165" si="17">SUM(D157)</f>
        <v>21.25</v>
      </c>
      <c r="E165" s="88" t="s">
        <v>259</v>
      </c>
      <c r="F165" s="179"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1" t="b">
        <f>IF(E166="a) hoch",D165/8*3,IF(E166="b) teilweise",D165/8*2,IF(E166="c) gering",D165/8*1,IF(B165="Prüfung entfällt",0))))</f>
        <v>0</v>
      </c>
    </row>
    <row r="166" spans="1:9" x14ac:dyDescent="0.35">
      <c r="A166" s="172"/>
      <c r="B166" s="175"/>
      <c r="C166" s="175"/>
      <c r="D166" s="136"/>
      <c r="E166" s="89"/>
      <c r="F166" s="180"/>
      <c r="G166" s="182"/>
      <c r="I166" s="90"/>
    </row>
    <row r="167" spans="1:9" x14ac:dyDescent="0.35">
      <c r="A167" s="172"/>
      <c r="B167" s="175"/>
      <c r="C167" s="175"/>
      <c r="D167" s="136"/>
      <c r="E167" s="91" t="s">
        <v>260</v>
      </c>
      <c r="F167" s="180"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3" t="b">
        <f>IF(E168="a) hoch",D165/8*3,IF(E168="b) gering",D165/8*1,IF(B165="Prüfung entfällt",0)))</f>
        <v>0</v>
      </c>
      <c r="I167" s="90"/>
    </row>
    <row r="168" spans="1:9" x14ac:dyDescent="0.35">
      <c r="A168" s="172"/>
      <c r="B168" s="175"/>
      <c r="C168" s="175"/>
      <c r="D168" s="136"/>
      <c r="E168" s="89"/>
      <c r="F168" s="180"/>
      <c r="G168" s="184"/>
    </row>
    <row r="169" spans="1:9" ht="51.75" x14ac:dyDescent="0.35">
      <c r="A169" s="172"/>
      <c r="B169" s="175"/>
      <c r="C169" s="175"/>
      <c r="D169" s="136"/>
      <c r="E169" s="88" t="s">
        <v>261</v>
      </c>
      <c r="F169" s="92"/>
      <c r="G169" s="185"/>
    </row>
    <row r="170" spans="1:9" ht="34.5" x14ac:dyDescent="0.35">
      <c r="A170" s="172"/>
      <c r="B170" s="175"/>
      <c r="C170" s="175"/>
      <c r="D170" s="136"/>
      <c r="E170" s="91" t="s">
        <v>262</v>
      </c>
      <c r="F170" s="180"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2" t="b">
        <f>IF(E171="a) hoch",D165/8*2,IF(E171="b) teilweise",D165/8*1.5,IF(E171="c) gering",D165/8*1,IF(B165="Prüfung entfällt",0))))</f>
        <v>0</v>
      </c>
    </row>
    <row r="171" spans="1:9" x14ac:dyDescent="0.35">
      <c r="A171" s="172"/>
      <c r="B171" s="175"/>
      <c r="C171" s="175"/>
      <c r="D171" s="136"/>
      <c r="E171" s="89"/>
      <c r="F171" s="180"/>
      <c r="G171" s="182"/>
    </row>
    <row r="172" spans="1:9" ht="18" thickBot="1" x14ac:dyDescent="0.4">
      <c r="A172" s="173"/>
      <c r="B172" s="176"/>
      <c r="C172" s="176"/>
      <c r="D172" s="178"/>
      <c r="E172" s="93" t="s">
        <v>263</v>
      </c>
      <c r="F172" s="94"/>
      <c r="G172" s="95">
        <f>SUM(G165+G167+G170)</f>
        <v>0</v>
      </c>
    </row>
    <row r="173" spans="1:9" ht="18" thickBot="1" x14ac:dyDescent="0.4">
      <c r="A173" s="166" t="s">
        <v>264</v>
      </c>
      <c r="B173" s="167"/>
      <c r="C173" s="167"/>
      <c r="D173" s="167"/>
      <c r="E173" s="167"/>
      <c r="F173" s="167"/>
      <c r="G173" s="96">
        <f>SUM(G20+G28+G36+G44+G52+G60+G68+G76+G84+G92+G100+G108+G116+G124+G132+G140+G148+G156+G164+G172)</f>
        <v>0</v>
      </c>
    </row>
    <row r="176" spans="1:9" x14ac:dyDescent="0.35">
      <c r="A176" s="168"/>
      <c r="B176" s="168"/>
      <c r="C176" s="168"/>
    </row>
    <row r="177" spans="1:7" x14ac:dyDescent="0.35">
      <c r="A177" s="165" t="s">
        <v>265</v>
      </c>
      <c r="B177" s="165"/>
      <c r="C177" s="165"/>
    </row>
    <row r="179" spans="1:7" x14ac:dyDescent="0.35">
      <c r="A179" s="45" t="s">
        <v>266</v>
      </c>
    </row>
    <row r="180" spans="1:7" x14ac:dyDescent="0.35">
      <c r="A180" s="45"/>
    </row>
    <row r="181" spans="1:7" ht="17.25" customHeight="1" x14ac:dyDescent="0.35">
      <c r="A181" s="169"/>
      <c r="B181" s="169"/>
      <c r="C181" s="169"/>
      <c r="D181" s="169"/>
      <c r="E181" s="169"/>
      <c r="F181" s="169"/>
      <c r="G181" s="169"/>
    </row>
    <row r="183" spans="1:7" x14ac:dyDescent="0.35">
      <c r="A183" s="2" t="s">
        <v>267</v>
      </c>
    </row>
    <row r="184" spans="1:7" x14ac:dyDescent="0.35">
      <c r="A184" s="170"/>
      <c r="B184" s="170"/>
      <c r="C184" s="170"/>
      <c r="D184" s="170"/>
      <c r="E184" s="170"/>
      <c r="F184" s="170"/>
      <c r="G184" s="170"/>
    </row>
    <row r="186" spans="1:7" x14ac:dyDescent="0.35">
      <c r="A186" s="170"/>
      <c r="B186" s="170"/>
      <c r="C186" s="170"/>
      <c r="D186" s="170"/>
    </row>
    <row r="187" spans="1:7" x14ac:dyDescent="0.35">
      <c r="A187" s="165" t="s">
        <v>268</v>
      </c>
      <c r="B187" s="165"/>
      <c r="C187" s="165"/>
      <c r="D187" s="165"/>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500F7F81-4DD5-4CB4-B3DB-2F6C295CAE33}">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9A3C28EA-A439-40DB-B613-73264E48333C}">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1F44BA02-7469-480F-AE5A-4BA1E7439915}">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F735A-517B-4A0B-863C-F187E8103CE6}">
  <sheetPr>
    <tabColor rgb="FF92D050"/>
    <pageSetUpPr fitToPage="1"/>
  </sheetPr>
  <dimension ref="A1:I187"/>
  <sheetViews>
    <sheetView zoomScaleNormal="100" workbookViewId="0">
      <selection activeCell="I3" sqref="I3"/>
    </sheetView>
  </sheetViews>
  <sheetFormatPr baseColWidth="10" defaultRowHeight="17.25" x14ac:dyDescent="0.35"/>
  <cols>
    <col min="1" max="2" width="11.42578125" style="2"/>
    <col min="3" max="3" width="15.570312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5" t="s">
        <v>271</v>
      </c>
    </row>
    <row r="3" spans="1:9" s="12" customFormat="1" x14ac:dyDescent="0.25">
      <c r="A3" s="102" t="s">
        <v>253</v>
      </c>
      <c r="B3" s="102"/>
      <c r="C3" s="11"/>
      <c r="D3" s="189">
        <f>(Losbeschreibung!C3)</f>
        <v>1</v>
      </c>
      <c r="E3" s="189"/>
      <c r="F3" s="189"/>
      <c r="G3" s="82"/>
    </row>
    <row r="4" spans="1:9" s="12" customFormat="1" x14ac:dyDescent="0.25">
      <c r="A4" s="11"/>
      <c r="C4" s="11"/>
    </row>
    <row r="5" spans="1:9" s="12" customFormat="1" ht="17.25" customHeight="1" x14ac:dyDescent="0.25">
      <c r="A5" s="102" t="s">
        <v>11</v>
      </c>
      <c r="B5" s="102"/>
      <c r="C5" s="102"/>
      <c r="D5" s="189" t="str">
        <f>(Losbeschreibung!C5)</f>
        <v>Bouché-Schule (09G01)</v>
      </c>
      <c r="E5" s="189"/>
      <c r="F5" s="189"/>
      <c r="G5" s="82"/>
    </row>
    <row r="7" spans="1:9" x14ac:dyDescent="0.35">
      <c r="A7" s="2" t="s">
        <v>254</v>
      </c>
      <c r="D7" s="168"/>
      <c r="E7" s="168"/>
      <c r="F7" s="168"/>
      <c r="G7" s="168"/>
    </row>
    <row r="9" spans="1:9" ht="38.25" x14ac:dyDescent="0.7">
      <c r="A9" s="83" t="s">
        <v>255</v>
      </c>
    </row>
    <row r="10" spans="1:9" ht="18" thickBot="1" x14ac:dyDescent="0.4"/>
    <row r="11" spans="1:9" x14ac:dyDescent="0.35">
      <c r="A11" s="84" t="s">
        <v>163</v>
      </c>
      <c r="B11" s="190" t="s">
        <v>233</v>
      </c>
      <c r="C11" s="190"/>
      <c r="D11" s="190" t="s">
        <v>272</v>
      </c>
      <c r="E11" s="190"/>
      <c r="F11" s="191"/>
      <c r="G11" s="192" t="s">
        <v>199</v>
      </c>
    </row>
    <row r="12" spans="1:9" ht="52.5" thickBot="1" x14ac:dyDescent="0.4">
      <c r="A12" s="85"/>
      <c r="B12" s="194"/>
      <c r="C12" s="194"/>
      <c r="D12" s="86" t="s">
        <v>165</v>
      </c>
      <c r="E12" s="86" t="s">
        <v>257</v>
      </c>
      <c r="F12" s="87" t="s">
        <v>258</v>
      </c>
      <c r="G12" s="193"/>
    </row>
    <row r="13" spans="1:9" x14ac:dyDescent="0.35">
      <c r="A13" s="186" t="s">
        <v>166</v>
      </c>
      <c r="B13" s="187" t="b">
        <f>IF('Prüfung Speisekarte von SchuSpo'!C4="wertbar",'Speisekarte veg. Gerichte'!B4,IF('Prüfung Speisekarte von SchuSpo'!C4="nicht wertbar","Prüfung entfällt"))</f>
        <v>0</v>
      </c>
      <c r="C13" s="187"/>
      <c r="D13" s="196">
        <f>SUM(Zuschlagskriterien!H24)/20/3</f>
        <v>21.25</v>
      </c>
      <c r="E13" s="88" t="s">
        <v>259</v>
      </c>
      <c r="F13" s="198"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5" t="b">
        <f>IF(E14="a) hoch",D13/8*3,IF(E14="b) teilweise",D13/8*2,IF(E14="c) gering",D13/8*1,IF(B13="Prüfung entfällt",0))))</f>
        <v>0</v>
      </c>
    </row>
    <row r="14" spans="1:9" x14ac:dyDescent="0.35">
      <c r="A14" s="172"/>
      <c r="B14" s="175"/>
      <c r="C14" s="175"/>
      <c r="D14" s="197"/>
      <c r="E14" s="89"/>
      <c r="F14" s="199"/>
      <c r="G14" s="182"/>
      <c r="I14" s="90"/>
    </row>
    <row r="15" spans="1:9" x14ac:dyDescent="0.35">
      <c r="A15" s="172"/>
      <c r="B15" s="175"/>
      <c r="C15" s="175"/>
      <c r="D15" s="197"/>
      <c r="E15" s="91" t="s">
        <v>260</v>
      </c>
      <c r="F15" s="19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3" t="b">
        <f>IF(E16="a) hoch",D13/8*3,IF(E16="b) gering",D13/8*1,IF(B13="Prüfung entfällt",0)))</f>
        <v>0</v>
      </c>
      <c r="I15" s="90"/>
    </row>
    <row r="16" spans="1:9" x14ac:dyDescent="0.35">
      <c r="A16" s="172"/>
      <c r="B16" s="175"/>
      <c r="C16" s="175"/>
      <c r="D16" s="197"/>
      <c r="E16" s="89"/>
      <c r="F16" s="199"/>
      <c r="G16" s="184"/>
    </row>
    <row r="17" spans="1:9" ht="51.75" x14ac:dyDescent="0.35">
      <c r="A17" s="172"/>
      <c r="B17" s="175"/>
      <c r="C17" s="175"/>
      <c r="D17" s="136"/>
      <c r="E17" s="88" t="s">
        <v>261</v>
      </c>
      <c r="F17" s="92"/>
      <c r="G17" s="185"/>
    </row>
    <row r="18" spans="1:9" ht="34.5" x14ac:dyDescent="0.35">
      <c r="A18" s="172"/>
      <c r="B18" s="175"/>
      <c r="C18" s="175"/>
      <c r="D18" s="197"/>
      <c r="E18" s="91" t="s">
        <v>262</v>
      </c>
      <c r="F18" s="19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2" t="b">
        <f>IF(E19="a) hoch",D13/8*2,IF(E19="b) teilweise",D13/8*1.5,IF(E19="c) gering",D13/8*1,IF(B13="Prüfung entfällt",0))))</f>
        <v>0</v>
      </c>
    </row>
    <row r="19" spans="1:9" x14ac:dyDescent="0.35">
      <c r="A19" s="172"/>
      <c r="B19" s="175"/>
      <c r="C19" s="175"/>
      <c r="D19" s="197"/>
      <c r="E19" s="89"/>
      <c r="F19" s="199"/>
      <c r="G19" s="182"/>
    </row>
    <row r="20" spans="1:9" ht="18" thickBot="1" x14ac:dyDescent="0.4">
      <c r="A20" s="173"/>
      <c r="B20" s="176"/>
      <c r="C20" s="176"/>
      <c r="D20" s="178"/>
      <c r="E20" s="93" t="s">
        <v>263</v>
      </c>
      <c r="F20" s="94"/>
      <c r="G20" s="95">
        <f>SUM(G13+G15+G18)</f>
        <v>0</v>
      </c>
    </row>
    <row r="21" spans="1:9" x14ac:dyDescent="0.35">
      <c r="A21" s="171" t="s">
        <v>27</v>
      </c>
      <c r="B21" s="174" t="b">
        <f>IF('Prüfung Speisekarte von SchuSpo'!C5="wertbar",'Speisekarte veg. Gerichte'!B5,IF('Prüfung Speisekarte von SchuSpo'!C5="nicht wertbar","Prüfung entfällt"))</f>
        <v>0</v>
      </c>
      <c r="C21" s="174"/>
      <c r="D21" s="195">
        <f>SUM(D13)</f>
        <v>21.25</v>
      </c>
      <c r="E21" s="88" t="s">
        <v>259</v>
      </c>
      <c r="F21" s="179"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1" t="b">
        <f>IF(E22="a) hoch",D21/8*3,IF(E22="b) teilweise",D21/8*2,IF(E22="c) gering",D21/8*1,IF(B21="Prüfung entfällt",0))))</f>
        <v>0</v>
      </c>
    </row>
    <row r="22" spans="1:9" x14ac:dyDescent="0.35">
      <c r="A22" s="172"/>
      <c r="B22" s="175"/>
      <c r="C22" s="175"/>
      <c r="D22" s="136"/>
      <c r="E22" s="89"/>
      <c r="F22" s="180"/>
      <c r="G22" s="182"/>
      <c r="I22" s="90"/>
    </row>
    <row r="23" spans="1:9" x14ac:dyDescent="0.35">
      <c r="A23" s="172"/>
      <c r="B23" s="175"/>
      <c r="C23" s="175"/>
      <c r="D23" s="136"/>
      <c r="E23" s="91" t="s">
        <v>260</v>
      </c>
      <c r="F23" s="180"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3" t="b">
        <f>IF(E24="a) hoch",D21/8*3,IF(E24="b) gering",D21/8*1,IF(B21="Prüfung entfällt",0)))</f>
        <v>0</v>
      </c>
      <c r="I23" s="90"/>
    </row>
    <row r="24" spans="1:9" x14ac:dyDescent="0.35">
      <c r="A24" s="172"/>
      <c r="B24" s="175"/>
      <c r="C24" s="175"/>
      <c r="D24" s="136"/>
      <c r="E24" s="89"/>
      <c r="F24" s="180"/>
      <c r="G24" s="184"/>
    </row>
    <row r="25" spans="1:9" ht="51.75" x14ac:dyDescent="0.35">
      <c r="A25" s="172"/>
      <c r="B25" s="175"/>
      <c r="C25" s="175"/>
      <c r="D25" s="136"/>
      <c r="E25" s="88" t="s">
        <v>261</v>
      </c>
      <c r="F25" s="92"/>
      <c r="G25" s="185"/>
    </row>
    <row r="26" spans="1:9" ht="34.5" x14ac:dyDescent="0.35">
      <c r="A26" s="172"/>
      <c r="B26" s="175"/>
      <c r="C26" s="175"/>
      <c r="D26" s="136"/>
      <c r="E26" s="91" t="s">
        <v>262</v>
      </c>
      <c r="F26" s="180"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2" t="b">
        <f>IF(E27="a) hoch",D21/8*2,IF(E27="b) teilweise",D21/8*1.5,IF(E27="c) gering",D21/8*1,IF(B21="Prüfung entfällt",0))))</f>
        <v>0</v>
      </c>
    </row>
    <row r="27" spans="1:9" x14ac:dyDescent="0.35">
      <c r="A27" s="172"/>
      <c r="B27" s="175"/>
      <c r="C27" s="175"/>
      <c r="D27" s="136"/>
      <c r="E27" s="89"/>
      <c r="F27" s="180"/>
      <c r="G27" s="182"/>
    </row>
    <row r="28" spans="1:9" ht="18" thickBot="1" x14ac:dyDescent="0.4">
      <c r="A28" s="173"/>
      <c r="B28" s="176"/>
      <c r="C28" s="176"/>
      <c r="D28" s="178"/>
      <c r="E28" s="93" t="s">
        <v>263</v>
      </c>
      <c r="F28" s="94"/>
      <c r="G28" s="95">
        <f>SUM(G21+G23+G26)</f>
        <v>0</v>
      </c>
    </row>
    <row r="29" spans="1:9" x14ac:dyDescent="0.35">
      <c r="A29" s="171" t="s">
        <v>31</v>
      </c>
      <c r="B29" s="174" t="b">
        <f>IF('Prüfung Speisekarte von SchuSpo'!C6="wertbar",'Speisekarte veg. Gerichte'!B6,IF('Prüfung Speisekarte von SchuSpo'!C6="nicht wertbar","Prüfung entfällt"))</f>
        <v>0</v>
      </c>
      <c r="C29" s="174"/>
      <c r="D29" s="195">
        <f t="shared" ref="D29" si="0">SUM(D21)</f>
        <v>21.25</v>
      </c>
      <c r="E29" s="88" t="s">
        <v>259</v>
      </c>
      <c r="F29" s="179"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1" t="b">
        <f>IF(E30="a) hoch",D29/8*3,IF(E30="b) teilweise",D29/8*2,IF(E30="c) gering",D29/8*1,IF(B29="Prüfung entfällt",0))))</f>
        <v>0</v>
      </c>
    </row>
    <row r="30" spans="1:9" x14ac:dyDescent="0.35">
      <c r="A30" s="172"/>
      <c r="B30" s="175"/>
      <c r="C30" s="175"/>
      <c r="D30" s="136"/>
      <c r="E30" s="89"/>
      <c r="F30" s="180"/>
      <c r="G30" s="182"/>
      <c r="I30" s="90"/>
    </row>
    <row r="31" spans="1:9" x14ac:dyDescent="0.35">
      <c r="A31" s="172"/>
      <c r="B31" s="175"/>
      <c r="C31" s="175"/>
      <c r="D31" s="136"/>
      <c r="E31" s="91" t="s">
        <v>260</v>
      </c>
      <c r="F31" s="180"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3" t="b">
        <f>IF(E32="a) hoch",D29/8*3,IF(E32="b) gering",D29/8*1,IF(B29="Prüfung entfällt",0)))</f>
        <v>0</v>
      </c>
      <c r="I31" s="90"/>
    </row>
    <row r="32" spans="1:9" x14ac:dyDescent="0.35">
      <c r="A32" s="172"/>
      <c r="B32" s="175"/>
      <c r="C32" s="175"/>
      <c r="D32" s="136"/>
      <c r="E32" s="89"/>
      <c r="F32" s="180"/>
      <c r="G32" s="184"/>
    </row>
    <row r="33" spans="1:9" ht="51.75" x14ac:dyDescent="0.35">
      <c r="A33" s="172"/>
      <c r="B33" s="175"/>
      <c r="C33" s="175"/>
      <c r="D33" s="136"/>
      <c r="E33" s="88" t="s">
        <v>261</v>
      </c>
      <c r="F33" s="92"/>
      <c r="G33" s="185"/>
    </row>
    <row r="34" spans="1:9" ht="34.5" x14ac:dyDescent="0.35">
      <c r="A34" s="172"/>
      <c r="B34" s="175"/>
      <c r="C34" s="175"/>
      <c r="D34" s="136"/>
      <c r="E34" s="91" t="s">
        <v>262</v>
      </c>
      <c r="F34" s="180"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2" t="b">
        <f>IF(E35="a) hoch",D29/8*2,IF(E35="b) teilweise",D29/8*1.5,IF(E35="c) gering",D29/8*1,IF(B29="Prüfung entfällt",0))))</f>
        <v>0</v>
      </c>
    </row>
    <row r="35" spans="1:9" x14ac:dyDescent="0.35">
      <c r="A35" s="172"/>
      <c r="B35" s="175"/>
      <c r="C35" s="175"/>
      <c r="D35" s="136"/>
      <c r="E35" s="89"/>
      <c r="F35" s="180"/>
      <c r="G35" s="182"/>
    </row>
    <row r="36" spans="1:9" ht="18" thickBot="1" x14ac:dyDescent="0.4">
      <c r="A36" s="173"/>
      <c r="B36" s="176"/>
      <c r="C36" s="176"/>
      <c r="D36" s="178"/>
      <c r="E36" s="93" t="s">
        <v>263</v>
      </c>
      <c r="F36" s="94"/>
      <c r="G36" s="95">
        <f>SUM(G29+G31+G34)</f>
        <v>0</v>
      </c>
    </row>
    <row r="37" spans="1:9" x14ac:dyDescent="0.35">
      <c r="A37" s="171" t="s">
        <v>172</v>
      </c>
      <c r="B37" s="174" t="b">
        <f>IF('Prüfung Speisekarte von SchuSpo'!C7="wertbar",'Speisekarte veg. Gerichte'!B7,IF('Prüfung Speisekarte von SchuSpo'!C7="nicht wertbar","Prüfung entfällt"))</f>
        <v>0</v>
      </c>
      <c r="C37" s="174"/>
      <c r="D37" s="195">
        <f t="shared" ref="D37" si="1">SUM(D29)</f>
        <v>21.25</v>
      </c>
      <c r="E37" s="88" t="s">
        <v>259</v>
      </c>
      <c r="F37" s="179"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1" t="b">
        <f>IF(E38="a) hoch",D37/8*3,IF(E38="b) teilweise",D37/8*2,IF(E38="c) gering",D37/8*1,IF(B37="Prüfung entfällt",0))))</f>
        <v>0</v>
      </c>
    </row>
    <row r="38" spans="1:9" x14ac:dyDescent="0.35">
      <c r="A38" s="172"/>
      <c r="B38" s="175"/>
      <c r="C38" s="175"/>
      <c r="D38" s="136"/>
      <c r="E38" s="89"/>
      <c r="F38" s="180"/>
      <c r="G38" s="182"/>
      <c r="I38" s="90"/>
    </row>
    <row r="39" spans="1:9" x14ac:dyDescent="0.35">
      <c r="A39" s="172"/>
      <c r="B39" s="175"/>
      <c r="C39" s="175"/>
      <c r="D39" s="136"/>
      <c r="E39" s="91" t="s">
        <v>260</v>
      </c>
      <c r="F39" s="180"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3" t="b">
        <f>IF(E40="a) hoch",D37/8*3,IF(E40="b) gering",D37/8*1,IF(B37="Prüfung entfällt",0)))</f>
        <v>0</v>
      </c>
      <c r="I39" s="90"/>
    </row>
    <row r="40" spans="1:9" x14ac:dyDescent="0.35">
      <c r="A40" s="172"/>
      <c r="B40" s="175"/>
      <c r="C40" s="175"/>
      <c r="D40" s="136"/>
      <c r="E40" s="89"/>
      <c r="F40" s="180"/>
      <c r="G40" s="184"/>
    </row>
    <row r="41" spans="1:9" ht="51.75" x14ac:dyDescent="0.35">
      <c r="A41" s="172"/>
      <c r="B41" s="175"/>
      <c r="C41" s="175"/>
      <c r="D41" s="136"/>
      <c r="E41" s="88" t="s">
        <v>261</v>
      </c>
      <c r="F41" s="92"/>
      <c r="G41" s="185"/>
    </row>
    <row r="42" spans="1:9" ht="34.5" x14ac:dyDescent="0.35">
      <c r="A42" s="172"/>
      <c r="B42" s="175"/>
      <c r="C42" s="175"/>
      <c r="D42" s="136"/>
      <c r="E42" s="91" t="s">
        <v>262</v>
      </c>
      <c r="F42" s="180"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2" t="b">
        <f>IF(E43="a) hoch",D37/8*2,IF(E43="b) teilweise",D37/8*1.5,IF(E43="c) gering",D37/8*1,IF(B37="Prüfung entfällt",0))))</f>
        <v>0</v>
      </c>
    </row>
    <row r="43" spans="1:9" x14ac:dyDescent="0.35">
      <c r="A43" s="172"/>
      <c r="B43" s="175"/>
      <c r="C43" s="175"/>
      <c r="D43" s="136"/>
      <c r="E43" s="89"/>
      <c r="F43" s="180"/>
      <c r="G43" s="182"/>
    </row>
    <row r="44" spans="1:9" ht="18" thickBot="1" x14ac:dyDescent="0.4">
      <c r="A44" s="173"/>
      <c r="B44" s="176"/>
      <c r="C44" s="176"/>
      <c r="D44" s="178"/>
      <c r="E44" s="93" t="s">
        <v>263</v>
      </c>
      <c r="F44" s="94"/>
      <c r="G44" s="95">
        <f>SUM(G37+G39+G42)</f>
        <v>0</v>
      </c>
    </row>
    <row r="45" spans="1:9" x14ac:dyDescent="0.35">
      <c r="A45" s="171" t="s">
        <v>205</v>
      </c>
      <c r="B45" s="174" t="b">
        <f>IF('Prüfung Speisekarte von SchuSpo'!C8="wertbar",'Speisekarte veg. Gerichte'!B8,IF('Prüfung Speisekarte von SchuSpo'!C8="nicht wertbar","Prüfung entfällt"))</f>
        <v>0</v>
      </c>
      <c r="C45" s="174"/>
      <c r="D45" s="195">
        <f t="shared" ref="D45" si="2">SUM(D37)</f>
        <v>21.25</v>
      </c>
      <c r="E45" s="88" t="s">
        <v>259</v>
      </c>
      <c r="F45" s="179"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1" t="b">
        <f>IF(E46="a) hoch",D45/8*3,IF(E46="b) teilweise",D45/8*2,IF(E46="c) gering",D45/8*1,IF(B45="Prüfung entfällt",0))))</f>
        <v>0</v>
      </c>
    </row>
    <row r="46" spans="1:9" x14ac:dyDescent="0.35">
      <c r="A46" s="172"/>
      <c r="B46" s="175"/>
      <c r="C46" s="175"/>
      <c r="D46" s="136"/>
      <c r="E46" s="89"/>
      <c r="F46" s="180"/>
      <c r="G46" s="182"/>
      <c r="I46" s="90"/>
    </row>
    <row r="47" spans="1:9" x14ac:dyDescent="0.35">
      <c r="A47" s="172"/>
      <c r="B47" s="175"/>
      <c r="C47" s="175"/>
      <c r="D47" s="136"/>
      <c r="E47" s="91" t="s">
        <v>260</v>
      </c>
      <c r="F47" s="180"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3" t="b">
        <f>IF(E48="a) hoch",D45/8*3,IF(E48="b) gering",D45/8*1,IF(B45="Prüfung entfällt",0)))</f>
        <v>0</v>
      </c>
      <c r="I47" s="90"/>
    </row>
    <row r="48" spans="1:9" x14ac:dyDescent="0.35">
      <c r="A48" s="172"/>
      <c r="B48" s="175"/>
      <c r="C48" s="175"/>
      <c r="D48" s="136"/>
      <c r="E48" s="89"/>
      <c r="F48" s="180"/>
      <c r="G48" s="184"/>
    </row>
    <row r="49" spans="1:9" ht="51.75" x14ac:dyDescent="0.35">
      <c r="A49" s="172"/>
      <c r="B49" s="175"/>
      <c r="C49" s="175"/>
      <c r="D49" s="136"/>
      <c r="E49" s="88" t="s">
        <v>261</v>
      </c>
      <c r="F49" s="92"/>
      <c r="G49" s="185"/>
    </row>
    <row r="50" spans="1:9" ht="34.5" x14ac:dyDescent="0.35">
      <c r="A50" s="172"/>
      <c r="B50" s="175"/>
      <c r="C50" s="175"/>
      <c r="D50" s="136"/>
      <c r="E50" s="91" t="s">
        <v>262</v>
      </c>
      <c r="F50" s="180"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2" t="b">
        <f>IF(E51="a) hoch",D45/8*2,IF(E51="b) teilweise",D45/8*1.5,IF(E51="c) gering",D45/8*1,IF(B45="Prüfung entfällt",0))))</f>
        <v>0</v>
      </c>
    </row>
    <row r="51" spans="1:9" x14ac:dyDescent="0.35">
      <c r="A51" s="172"/>
      <c r="B51" s="175"/>
      <c r="C51" s="175"/>
      <c r="D51" s="136"/>
      <c r="E51" s="89"/>
      <c r="F51" s="180"/>
      <c r="G51" s="182"/>
    </row>
    <row r="52" spans="1:9" ht="18" thickBot="1" x14ac:dyDescent="0.4">
      <c r="A52" s="173"/>
      <c r="B52" s="176"/>
      <c r="C52" s="176"/>
      <c r="D52" s="178"/>
      <c r="E52" s="93" t="s">
        <v>263</v>
      </c>
      <c r="F52" s="94"/>
      <c r="G52" s="95">
        <f>SUM(G45+G47+G50)</f>
        <v>0</v>
      </c>
    </row>
    <row r="53" spans="1:9" x14ac:dyDescent="0.35">
      <c r="A53" s="171" t="s">
        <v>206</v>
      </c>
      <c r="B53" s="174" t="b">
        <f>IF('Prüfung Speisekarte von SchuSpo'!C9="wertbar",'Speisekarte veg. Gerichte'!B9,IF('Prüfung Speisekarte von SchuSpo'!C9="nicht wertbar","Prüfung entfällt"))</f>
        <v>0</v>
      </c>
      <c r="C53" s="174"/>
      <c r="D53" s="195">
        <f t="shared" ref="D53" si="3">SUM(D45)</f>
        <v>21.25</v>
      </c>
      <c r="E53" s="88" t="s">
        <v>259</v>
      </c>
      <c r="F53" s="179"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1" t="b">
        <f>IF(E54="a) hoch",D53/8*3,IF(E54="b) teilweise",D53/8*2,IF(E54="c) gering",D53/8*1,IF(B53="Prüfung entfällt",0))))</f>
        <v>0</v>
      </c>
    </row>
    <row r="54" spans="1:9" x14ac:dyDescent="0.35">
      <c r="A54" s="172"/>
      <c r="B54" s="175"/>
      <c r="C54" s="175"/>
      <c r="D54" s="136"/>
      <c r="E54" s="89"/>
      <c r="F54" s="180"/>
      <c r="G54" s="182"/>
      <c r="I54" s="90"/>
    </row>
    <row r="55" spans="1:9" x14ac:dyDescent="0.35">
      <c r="A55" s="172"/>
      <c r="B55" s="175"/>
      <c r="C55" s="175"/>
      <c r="D55" s="136"/>
      <c r="E55" s="91" t="s">
        <v>260</v>
      </c>
      <c r="F55" s="180"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3" t="b">
        <f>IF(E56="a) hoch",D53/8*3,IF(E56="b) gering",D53/8*1,IF(B53="Prüfung entfällt",0)))</f>
        <v>0</v>
      </c>
      <c r="I55" s="90"/>
    </row>
    <row r="56" spans="1:9" x14ac:dyDescent="0.35">
      <c r="A56" s="172"/>
      <c r="B56" s="175"/>
      <c r="C56" s="175"/>
      <c r="D56" s="136"/>
      <c r="E56" s="89"/>
      <c r="F56" s="180"/>
      <c r="G56" s="184"/>
    </row>
    <row r="57" spans="1:9" ht="51.75" x14ac:dyDescent="0.35">
      <c r="A57" s="172"/>
      <c r="B57" s="175"/>
      <c r="C57" s="175"/>
      <c r="D57" s="136"/>
      <c r="E57" s="88" t="s">
        <v>261</v>
      </c>
      <c r="F57" s="92"/>
      <c r="G57" s="185"/>
    </row>
    <row r="58" spans="1:9" ht="34.5" x14ac:dyDescent="0.35">
      <c r="A58" s="172"/>
      <c r="B58" s="175"/>
      <c r="C58" s="175"/>
      <c r="D58" s="136"/>
      <c r="E58" s="91" t="s">
        <v>262</v>
      </c>
      <c r="F58" s="180"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2" t="b">
        <f>IF(E59="a) hoch",D53/8*2,IF(E59="b) teilweise",D53/8*1.5,IF(E59="c) gering",D53/8*1,IF(B53="Prüfung entfällt",0))))</f>
        <v>0</v>
      </c>
    </row>
    <row r="59" spans="1:9" x14ac:dyDescent="0.35">
      <c r="A59" s="172"/>
      <c r="B59" s="175"/>
      <c r="C59" s="175"/>
      <c r="D59" s="136"/>
      <c r="E59" s="89"/>
      <c r="F59" s="180"/>
      <c r="G59" s="182"/>
    </row>
    <row r="60" spans="1:9" ht="18" thickBot="1" x14ac:dyDescent="0.4">
      <c r="A60" s="173"/>
      <c r="B60" s="176"/>
      <c r="C60" s="176"/>
      <c r="D60" s="178"/>
      <c r="E60" s="93" t="s">
        <v>263</v>
      </c>
      <c r="F60" s="94"/>
      <c r="G60" s="95">
        <f>SUM(G53+G55+G58)</f>
        <v>0</v>
      </c>
    </row>
    <row r="61" spans="1:9" x14ac:dyDescent="0.35">
      <c r="A61" s="171" t="s">
        <v>207</v>
      </c>
      <c r="B61" s="174" t="b">
        <f>IF('Prüfung Speisekarte von SchuSpo'!C10="wertbar",'Speisekarte veg. Gerichte'!B10,IF('Prüfung Speisekarte von SchuSpo'!C10="nicht wertbar","Prüfung entfällt"))</f>
        <v>0</v>
      </c>
      <c r="C61" s="174"/>
      <c r="D61" s="195">
        <f t="shared" ref="D61" si="4">SUM(D53)</f>
        <v>21.25</v>
      </c>
      <c r="E61" s="88" t="s">
        <v>259</v>
      </c>
      <c r="F61" s="179"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1" t="b">
        <f>IF(E62="a) hoch",D61/8*3,IF(E62="b) teilweise",D61/8*2,IF(E62="c) gering",D61/8*1,IF(B61="Prüfung entfällt",0))))</f>
        <v>0</v>
      </c>
    </row>
    <row r="62" spans="1:9" x14ac:dyDescent="0.35">
      <c r="A62" s="172"/>
      <c r="B62" s="175"/>
      <c r="C62" s="175"/>
      <c r="D62" s="136"/>
      <c r="E62" s="89"/>
      <c r="F62" s="180"/>
      <c r="G62" s="182"/>
      <c r="I62" s="90"/>
    </row>
    <row r="63" spans="1:9" x14ac:dyDescent="0.35">
      <c r="A63" s="172"/>
      <c r="B63" s="175"/>
      <c r="C63" s="175"/>
      <c r="D63" s="136"/>
      <c r="E63" s="91" t="s">
        <v>260</v>
      </c>
      <c r="F63" s="180"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3" t="b">
        <f>IF(E64="a) hoch",D61/8*3,IF(E64="b) gering",D61/8*1,IF(B61="Prüfung entfällt",0)))</f>
        <v>0</v>
      </c>
      <c r="I63" s="90"/>
    </row>
    <row r="64" spans="1:9" x14ac:dyDescent="0.35">
      <c r="A64" s="172"/>
      <c r="B64" s="175"/>
      <c r="C64" s="175"/>
      <c r="D64" s="136"/>
      <c r="E64" s="89"/>
      <c r="F64" s="180"/>
      <c r="G64" s="184"/>
    </row>
    <row r="65" spans="1:9" ht="51.75" x14ac:dyDescent="0.35">
      <c r="A65" s="172"/>
      <c r="B65" s="175"/>
      <c r="C65" s="175"/>
      <c r="D65" s="136"/>
      <c r="E65" s="88" t="s">
        <v>261</v>
      </c>
      <c r="F65" s="92"/>
      <c r="G65" s="185"/>
    </row>
    <row r="66" spans="1:9" ht="34.5" x14ac:dyDescent="0.35">
      <c r="A66" s="172"/>
      <c r="B66" s="175"/>
      <c r="C66" s="175"/>
      <c r="D66" s="136"/>
      <c r="E66" s="91" t="s">
        <v>262</v>
      </c>
      <c r="F66" s="180"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2" t="b">
        <f>IF(E67="a) hoch",D61/8*2,IF(E67="b) teilweise",D61/8*1.5,IF(E67="c) gering",D61/8*1,IF(B61="Prüfung entfällt",0))))</f>
        <v>0</v>
      </c>
    </row>
    <row r="67" spans="1:9" x14ac:dyDescent="0.35">
      <c r="A67" s="172"/>
      <c r="B67" s="175"/>
      <c r="C67" s="175"/>
      <c r="D67" s="136"/>
      <c r="E67" s="89"/>
      <c r="F67" s="180"/>
      <c r="G67" s="182"/>
    </row>
    <row r="68" spans="1:9" ht="18" thickBot="1" x14ac:dyDescent="0.4">
      <c r="A68" s="173"/>
      <c r="B68" s="176"/>
      <c r="C68" s="176"/>
      <c r="D68" s="178"/>
      <c r="E68" s="93" t="s">
        <v>263</v>
      </c>
      <c r="F68" s="94"/>
      <c r="G68" s="95">
        <f>SUM(G61+G63+G66)</f>
        <v>0</v>
      </c>
    </row>
    <row r="69" spans="1:9" x14ac:dyDescent="0.35">
      <c r="A69" s="171" t="s">
        <v>208</v>
      </c>
      <c r="B69" s="174" t="b">
        <f>IF('Prüfung Speisekarte von SchuSpo'!C11="wertbar",'Speisekarte veg. Gerichte'!B11,IF('Prüfung Speisekarte von SchuSpo'!C11="nicht wertbar","Prüfung entfällt"))</f>
        <v>0</v>
      </c>
      <c r="C69" s="174"/>
      <c r="D69" s="195">
        <f t="shared" ref="D69" si="5">SUM(D61)</f>
        <v>21.25</v>
      </c>
      <c r="E69" s="88" t="s">
        <v>259</v>
      </c>
      <c r="F69" s="179"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1" t="b">
        <f>IF(E70="a) hoch",D69/8*3,IF(E70="b) teilweise",D69/8*2,IF(E70="c) gering",D69/8*1,IF(B69="Prüfung entfällt",0))))</f>
        <v>0</v>
      </c>
    </row>
    <row r="70" spans="1:9" x14ac:dyDescent="0.35">
      <c r="A70" s="172"/>
      <c r="B70" s="175"/>
      <c r="C70" s="175"/>
      <c r="D70" s="136"/>
      <c r="E70" s="89"/>
      <c r="F70" s="180"/>
      <c r="G70" s="182"/>
      <c r="I70" s="90"/>
    </row>
    <row r="71" spans="1:9" x14ac:dyDescent="0.35">
      <c r="A71" s="172"/>
      <c r="B71" s="175"/>
      <c r="C71" s="175"/>
      <c r="D71" s="136"/>
      <c r="E71" s="91" t="s">
        <v>260</v>
      </c>
      <c r="F71" s="180"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3" t="b">
        <f>IF(E72="a) hoch",D69/8*3,IF(E72="b) gering",D69/8*1,IF(B69="Prüfung entfällt",0)))</f>
        <v>0</v>
      </c>
      <c r="I71" s="90"/>
    </row>
    <row r="72" spans="1:9" x14ac:dyDescent="0.35">
      <c r="A72" s="172"/>
      <c r="B72" s="175"/>
      <c r="C72" s="175"/>
      <c r="D72" s="136"/>
      <c r="E72" s="89"/>
      <c r="F72" s="180"/>
      <c r="G72" s="184"/>
    </row>
    <row r="73" spans="1:9" ht="51.75" x14ac:dyDescent="0.35">
      <c r="A73" s="172"/>
      <c r="B73" s="175"/>
      <c r="C73" s="175"/>
      <c r="D73" s="136"/>
      <c r="E73" s="88" t="s">
        <v>261</v>
      </c>
      <c r="F73" s="92"/>
      <c r="G73" s="185"/>
    </row>
    <row r="74" spans="1:9" ht="34.5" x14ac:dyDescent="0.35">
      <c r="A74" s="172"/>
      <c r="B74" s="175"/>
      <c r="C74" s="175"/>
      <c r="D74" s="136"/>
      <c r="E74" s="91" t="s">
        <v>262</v>
      </c>
      <c r="F74" s="180"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2" t="b">
        <f>IF(E75="a) hoch",D69/8*2,IF(E75="b) teilweise",D69/8*1.5,IF(E75="c) gering",D69/8*1,IF(B69="Prüfung entfällt",0))))</f>
        <v>0</v>
      </c>
    </row>
    <row r="75" spans="1:9" x14ac:dyDescent="0.35">
      <c r="A75" s="172"/>
      <c r="B75" s="175"/>
      <c r="C75" s="175"/>
      <c r="D75" s="136"/>
      <c r="E75" s="89"/>
      <c r="F75" s="180"/>
      <c r="G75" s="182"/>
    </row>
    <row r="76" spans="1:9" ht="18" thickBot="1" x14ac:dyDescent="0.4">
      <c r="A76" s="173"/>
      <c r="B76" s="176"/>
      <c r="C76" s="176"/>
      <c r="D76" s="178"/>
      <c r="E76" s="93" t="s">
        <v>263</v>
      </c>
      <c r="F76" s="94"/>
      <c r="G76" s="95">
        <f>SUM(G69+G71+G74)</f>
        <v>0</v>
      </c>
    </row>
    <row r="77" spans="1:9" x14ac:dyDescent="0.35">
      <c r="A77" s="171" t="s">
        <v>209</v>
      </c>
      <c r="B77" s="174" t="b">
        <f>IF('Prüfung Speisekarte von SchuSpo'!C12="wertbar",'Speisekarte veg. Gerichte'!B12,IF('Prüfung Speisekarte von SchuSpo'!C12="nicht wertbar","Prüfung entfällt"))</f>
        <v>0</v>
      </c>
      <c r="C77" s="174"/>
      <c r="D77" s="195">
        <f t="shared" ref="D77" si="6">SUM(D69)</f>
        <v>21.25</v>
      </c>
      <c r="E77" s="88" t="s">
        <v>259</v>
      </c>
      <c r="F77" s="179"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1" t="b">
        <f>IF(E78="a) hoch",D77/8*3,IF(E78="b) teilweise",D77/8*2,IF(E78="c) gering",D77/8*1,IF(B77="Prüfung entfällt",0))))</f>
        <v>0</v>
      </c>
    </row>
    <row r="78" spans="1:9" x14ac:dyDescent="0.35">
      <c r="A78" s="172"/>
      <c r="B78" s="175"/>
      <c r="C78" s="175"/>
      <c r="D78" s="136"/>
      <c r="E78" s="89"/>
      <c r="F78" s="180"/>
      <c r="G78" s="182"/>
      <c r="I78" s="90"/>
    </row>
    <row r="79" spans="1:9" x14ac:dyDescent="0.35">
      <c r="A79" s="172"/>
      <c r="B79" s="175"/>
      <c r="C79" s="175"/>
      <c r="D79" s="136"/>
      <c r="E79" s="91" t="s">
        <v>260</v>
      </c>
      <c r="F79" s="180"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3" t="b">
        <f>IF(E80="a) hoch",D77/8*3,IF(E80="b) gering",D77/8*1,IF(B77="Prüfung entfällt",0)))</f>
        <v>0</v>
      </c>
      <c r="I79" s="90"/>
    </row>
    <row r="80" spans="1:9" x14ac:dyDescent="0.35">
      <c r="A80" s="172"/>
      <c r="B80" s="175"/>
      <c r="C80" s="175"/>
      <c r="D80" s="136"/>
      <c r="E80" s="89"/>
      <c r="F80" s="180"/>
      <c r="G80" s="184"/>
    </row>
    <row r="81" spans="1:9" ht="51.75" x14ac:dyDescent="0.35">
      <c r="A81" s="172"/>
      <c r="B81" s="175"/>
      <c r="C81" s="175"/>
      <c r="D81" s="136"/>
      <c r="E81" s="88" t="s">
        <v>261</v>
      </c>
      <c r="F81" s="92"/>
      <c r="G81" s="185"/>
    </row>
    <row r="82" spans="1:9" ht="34.5" x14ac:dyDescent="0.35">
      <c r="A82" s="172"/>
      <c r="B82" s="175"/>
      <c r="C82" s="175"/>
      <c r="D82" s="136"/>
      <c r="E82" s="91" t="s">
        <v>262</v>
      </c>
      <c r="F82" s="180"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2" t="b">
        <f>IF(E83="a) hoch",D77/8*2,IF(E83="b) teilweise",D77/8*1.5,IF(E83="c) gering",D77/8*1,IF(B77="Prüfung entfällt",0))))</f>
        <v>0</v>
      </c>
    </row>
    <row r="83" spans="1:9" x14ac:dyDescent="0.35">
      <c r="A83" s="172"/>
      <c r="B83" s="175"/>
      <c r="C83" s="175"/>
      <c r="D83" s="136"/>
      <c r="E83" s="89"/>
      <c r="F83" s="180"/>
      <c r="G83" s="182"/>
    </row>
    <row r="84" spans="1:9" ht="18" thickBot="1" x14ac:dyDescent="0.4">
      <c r="A84" s="173"/>
      <c r="B84" s="176"/>
      <c r="C84" s="176"/>
      <c r="D84" s="178"/>
      <c r="E84" s="93" t="s">
        <v>263</v>
      </c>
      <c r="F84" s="94"/>
      <c r="G84" s="95">
        <f>SUM(G77+G79+G82)</f>
        <v>0</v>
      </c>
    </row>
    <row r="85" spans="1:9" x14ac:dyDescent="0.35">
      <c r="A85" s="171" t="s">
        <v>184</v>
      </c>
      <c r="B85" s="174" t="b">
        <f>IF('Prüfung Speisekarte von SchuSpo'!C13="wertbar",'Speisekarte veg. Gerichte'!B13,IF('Prüfung Speisekarte von SchuSpo'!C13="nicht wertbar","Prüfung entfällt"))</f>
        <v>0</v>
      </c>
      <c r="C85" s="174"/>
      <c r="D85" s="195">
        <f t="shared" ref="D85" si="7">SUM(D77)</f>
        <v>21.25</v>
      </c>
      <c r="E85" s="88" t="s">
        <v>259</v>
      </c>
      <c r="F85" s="179"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1" t="b">
        <f>IF(E86="a) hoch",D85/8*3,IF(E86="b) teilweise",D85/8*2,IF(E86="c) gering",D85/8*1,IF(B85="Prüfung entfällt",0))))</f>
        <v>0</v>
      </c>
    </row>
    <row r="86" spans="1:9" x14ac:dyDescent="0.35">
      <c r="A86" s="172"/>
      <c r="B86" s="175"/>
      <c r="C86" s="175"/>
      <c r="D86" s="136"/>
      <c r="E86" s="89"/>
      <c r="F86" s="180"/>
      <c r="G86" s="182"/>
      <c r="I86" s="90"/>
    </row>
    <row r="87" spans="1:9" x14ac:dyDescent="0.35">
      <c r="A87" s="172"/>
      <c r="B87" s="175"/>
      <c r="C87" s="175"/>
      <c r="D87" s="136"/>
      <c r="E87" s="91" t="s">
        <v>260</v>
      </c>
      <c r="F87" s="180"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3" t="b">
        <f>IF(E88="a) hoch",D85/8*3,IF(E88="b) gering",D85/8*1,IF(B85="Prüfung entfällt",0)))</f>
        <v>0</v>
      </c>
      <c r="I87" s="90"/>
    </row>
    <row r="88" spans="1:9" x14ac:dyDescent="0.35">
      <c r="A88" s="172"/>
      <c r="B88" s="175"/>
      <c r="C88" s="175"/>
      <c r="D88" s="136"/>
      <c r="E88" s="89"/>
      <c r="F88" s="180"/>
      <c r="G88" s="184"/>
    </row>
    <row r="89" spans="1:9" ht="51.75" x14ac:dyDescent="0.35">
      <c r="A89" s="172"/>
      <c r="B89" s="175"/>
      <c r="C89" s="175"/>
      <c r="D89" s="136"/>
      <c r="E89" s="88" t="s">
        <v>261</v>
      </c>
      <c r="F89" s="92"/>
      <c r="G89" s="185"/>
    </row>
    <row r="90" spans="1:9" ht="34.5" x14ac:dyDescent="0.35">
      <c r="A90" s="172"/>
      <c r="B90" s="175"/>
      <c r="C90" s="175"/>
      <c r="D90" s="136"/>
      <c r="E90" s="91" t="s">
        <v>262</v>
      </c>
      <c r="F90" s="180"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2" t="b">
        <f>IF(E91="a) hoch",D85/8*2,IF(E91="b) teilweise",D85/8*1.5,IF(E91="c) gering",D85/8*1,IF(B85="Prüfung entfällt",0))))</f>
        <v>0</v>
      </c>
    </row>
    <row r="91" spans="1:9" x14ac:dyDescent="0.35">
      <c r="A91" s="172"/>
      <c r="B91" s="175"/>
      <c r="C91" s="175"/>
      <c r="D91" s="136"/>
      <c r="E91" s="89"/>
      <c r="F91" s="180"/>
      <c r="G91" s="182"/>
    </row>
    <row r="92" spans="1:9" ht="18" thickBot="1" x14ac:dyDescent="0.4">
      <c r="A92" s="173"/>
      <c r="B92" s="176"/>
      <c r="C92" s="176"/>
      <c r="D92" s="178"/>
      <c r="E92" s="93" t="s">
        <v>263</v>
      </c>
      <c r="F92" s="94"/>
      <c r="G92" s="95">
        <f>SUM(G85+G87+G90)</f>
        <v>0</v>
      </c>
    </row>
    <row r="93" spans="1:9" x14ac:dyDescent="0.35">
      <c r="A93" s="171" t="s">
        <v>210</v>
      </c>
      <c r="B93" s="174" t="b">
        <f>IF('Prüfung Speisekarte von SchuSpo'!C14="wertbar",'Speisekarte veg. Gerichte'!B14,IF('Prüfung Speisekarte von SchuSpo'!C14="nicht wertbar","Prüfung entfällt"))</f>
        <v>0</v>
      </c>
      <c r="C93" s="174"/>
      <c r="D93" s="195">
        <f t="shared" ref="D93" si="8">SUM(D85)</f>
        <v>21.25</v>
      </c>
      <c r="E93" s="88" t="s">
        <v>259</v>
      </c>
      <c r="F93" s="179"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1" t="b">
        <f>IF(E94="a) hoch",D93/8*3,IF(E94="b) teilweise",D93/8*2,IF(E94="c) gering",D93/8*1,IF(B93="Prüfung entfällt",0))))</f>
        <v>0</v>
      </c>
    </row>
    <row r="94" spans="1:9" x14ac:dyDescent="0.35">
      <c r="A94" s="172"/>
      <c r="B94" s="175"/>
      <c r="C94" s="175"/>
      <c r="D94" s="136"/>
      <c r="E94" s="89"/>
      <c r="F94" s="180"/>
      <c r="G94" s="182"/>
      <c r="I94" s="90"/>
    </row>
    <row r="95" spans="1:9" x14ac:dyDescent="0.35">
      <c r="A95" s="172"/>
      <c r="B95" s="175"/>
      <c r="C95" s="175"/>
      <c r="D95" s="136"/>
      <c r="E95" s="91" t="s">
        <v>260</v>
      </c>
      <c r="F95" s="180"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3" t="b">
        <f>IF(E96="a) hoch",D93/8*3,IF(E96="b) gering",D93/8*1,IF(B93="Prüfung entfällt",0)))</f>
        <v>0</v>
      </c>
      <c r="I95" s="90"/>
    </row>
    <row r="96" spans="1:9" x14ac:dyDescent="0.35">
      <c r="A96" s="172"/>
      <c r="B96" s="175"/>
      <c r="C96" s="175"/>
      <c r="D96" s="136"/>
      <c r="E96" s="89"/>
      <c r="F96" s="180"/>
      <c r="G96" s="184"/>
    </row>
    <row r="97" spans="1:9" ht="51.75" x14ac:dyDescent="0.35">
      <c r="A97" s="172"/>
      <c r="B97" s="175"/>
      <c r="C97" s="175"/>
      <c r="D97" s="136"/>
      <c r="E97" s="88" t="s">
        <v>261</v>
      </c>
      <c r="F97" s="92"/>
      <c r="G97" s="185"/>
    </row>
    <row r="98" spans="1:9" ht="34.5" x14ac:dyDescent="0.35">
      <c r="A98" s="172"/>
      <c r="B98" s="175"/>
      <c r="C98" s="175"/>
      <c r="D98" s="136"/>
      <c r="E98" s="91" t="s">
        <v>262</v>
      </c>
      <c r="F98" s="180"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2" t="b">
        <f>IF(E99="a) hoch",D93/8*2,IF(E99="b) teilweise",D93/8*1.5,IF(E99="c) gering",D93/8*1,IF(B93="Prüfung entfällt",0))))</f>
        <v>0</v>
      </c>
    </row>
    <row r="99" spans="1:9" x14ac:dyDescent="0.35">
      <c r="A99" s="172"/>
      <c r="B99" s="175"/>
      <c r="C99" s="175"/>
      <c r="D99" s="136"/>
      <c r="E99" s="89"/>
      <c r="F99" s="180"/>
      <c r="G99" s="182"/>
    </row>
    <row r="100" spans="1:9" ht="18" thickBot="1" x14ac:dyDescent="0.4">
      <c r="A100" s="173"/>
      <c r="B100" s="176"/>
      <c r="C100" s="176"/>
      <c r="D100" s="178"/>
      <c r="E100" s="93" t="s">
        <v>263</v>
      </c>
      <c r="F100" s="94"/>
      <c r="G100" s="95">
        <f>SUM(G93+G95+G98)</f>
        <v>0</v>
      </c>
    </row>
    <row r="101" spans="1:9" x14ac:dyDescent="0.35">
      <c r="A101" s="171" t="s">
        <v>211</v>
      </c>
      <c r="B101" s="174" t="b">
        <f>IF('Prüfung Speisekarte von SchuSpo'!C15="wertbar",'Speisekarte veg. Gerichte'!B15,IF('Prüfung Speisekarte von SchuSpo'!C15="nicht wertbar","Prüfung entfällt"))</f>
        <v>0</v>
      </c>
      <c r="C101" s="174"/>
      <c r="D101" s="195">
        <f t="shared" ref="D101" si="9">SUM(D93)</f>
        <v>21.25</v>
      </c>
      <c r="E101" s="88" t="s">
        <v>259</v>
      </c>
      <c r="F101" s="179"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1" t="b">
        <f>IF(E102="a) hoch",D101/8*3,IF(E102="b) teilweise",D101/8*2,IF(E102="c) gering",D101/8*1,IF(B101="Prüfung entfällt",0))))</f>
        <v>0</v>
      </c>
    </row>
    <row r="102" spans="1:9" x14ac:dyDescent="0.35">
      <c r="A102" s="172"/>
      <c r="B102" s="175"/>
      <c r="C102" s="175"/>
      <c r="D102" s="136"/>
      <c r="E102" s="89"/>
      <c r="F102" s="180"/>
      <c r="G102" s="182"/>
      <c r="I102" s="90"/>
    </row>
    <row r="103" spans="1:9" x14ac:dyDescent="0.35">
      <c r="A103" s="172"/>
      <c r="B103" s="175"/>
      <c r="C103" s="175"/>
      <c r="D103" s="136"/>
      <c r="E103" s="91" t="s">
        <v>260</v>
      </c>
      <c r="F103" s="180"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3" t="b">
        <f>IF(E104="a) hoch",D101/8*3,IF(E104="b) gering",D101/8*1,IF(B101="Prüfung entfällt",0)))</f>
        <v>0</v>
      </c>
      <c r="I103" s="90"/>
    </row>
    <row r="104" spans="1:9" x14ac:dyDescent="0.35">
      <c r="A104" s="172"/>
      <c r="B104" s="175"/>
      <c r="C104" s="175"/>
      <c r="D104" s="136"/>
      <c r="E104" s="89"/>
      <c r="F104" s="180"/>
      <c r="G104" s="184"/>
    </row>
    <row r="105" spans="1:9" ht="51.75" x14ac:dyDescent="0.35">
      <c r="A105" s="172"/>
      <c r="B105" s="175"/>
      <c r="C105" s="175"/>
      <c r="D105" s="136"/>
      <c r="E105" s="88" t="s">
        <v>261</v>
      </c>
      <c r="F105" s="92"/>
      <c r="G105" s="185"/>
    </row>
    <row r="106" spans="1:9" ht="34.5" x14ac:dyDescent="0.35">
      <c r="A106" s="172"/>
      <c r="B106" s="175"/>
      <c r="C106" s="175"/>
      <c r="D106" s="136"/>
      <c r="E106" s="91" t="s">
        <v>262</v>
      </c>
      <c r="F106" s="180"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2" t="b">
        <f>IF(E107="a) hoch",D101/8*2,IF(E107="b) teilweise",D101/8*1.5,IF(E107="c) gering",D101/8*1,IF(B101="Prüfung entfällt",0))))</f>
        <v>0</v>
      </c>
    </row>
    <row r="107" spans="1:9" x14ac:dyDescent="0.35">
      <c r="A107" s="172"/>
      <c r="B107" s="175"/>
      <c r="C107" s="175"/>
      <c r="D107" s="136"/>
      <c r="E107" s="89"/>
      <c r="F107" s="180"/>
      <c r="G107" s="182"/>
    </row>
    <row r="108" spans="1:9" ht="18" thickBot="1" x14ac:dyDescent="0.4">
      <c r="A108" s="173"/>
      <c r="B108" s="176"/>
      <c r="C108" s="176"/>
      <c r="D108" s="178"/>
      <c r="E108" s="93" t="s">
        <v>263</v>
      </c>
      <c r="F108" s="94"/>
      <c r="G108" s="95">
        <f>SUM(G101+G103+G106)</f>
        <v>0</v>
      </c>
    </row>
    <row r="109" spans="1:9" x14ac:dyDescent="0.35">
      <c r="A109" s="171" t="s">
        <v>212</v>
      </c>
      <c r="B109" s="174" t="b">
        <f>IF('Prüfung Speisekarte von SchuSpo'!C16="wertbar",'Speisekarte veg. Gerichte'!B16,IF('Prüfung Speisekarte von SchuSpo'!C16="nicht wertbar","Prüfung entfällt"))</f>
        <v>0</v>
      </c>
      <c r="C109" s="174"/>
      <c r="D109" s="195">
        <f t="shared" ref="D109" si="10">SUM(D101)</f>
        <v>21.25</v>
      </c>
      <c r="E109" s="88" t="s">
        <v>259</v>
      </c>
      <c r="F109" s="179"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1" t="b">
        <f>IF(E110="a) hoch",D109/8*3,IF(E110="b) teilweise",D109/8*2,IF(E110="c) gering",D109/8*1,IF(B109="Prüfung entfällt",0))))</f>
        <v>0</v>
      </c>
    </row>
    <row r="110" spans="1:9" x14ac:dyDescent="0.35">
      <c r="A110" s="172"/>
      <c r="B110" s="175"/>
      <c r="C110" s="175"/>
      <c r="D110" s="136"/>
      <c r="E110" s="89"/>
      <c r="F110" s="180"/>
      <c r="G110" s="182"/>
      <c r="I110" s="90"/>
    </row>
    <row r="111" spans="1:9" x14ac:dyDescent="0.35">
      <c r="A111" s="172"/>
      <c r="B111" s="175"/>
      <c r="C111" s="175"/>
      <c r="D111" s="136"/>
      <c r="E111" s="91" t="s">
        <v>260</v>
      </c>
      <c r="F111" s="180"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3" t="b">
        <f>IF(E112="a) hoch",D109/8*3,IF(E112="b) gering",D109/8*1,IF(B109="Prüfung entfällt",0)))</f>
        <v>0</v>
      </c>
      <c r="I111" s="90"/>
    </row>
    <row r="112" spans="1:9" x14ac:dyDescent="0.35">
      <c r="A112" s="172"/>
      <c r="B112" s="175"/>
      <c r="C112" s="175"/>
      <c r="D112" s="136"/>
      <c r="E112" s="89"/>
      <c r="F112" s="180"/>
      <c r="G112" s="184"/>
    </row>
    <row r="113" spans="1:9" ht="51.75" x14ac:dyDescent="0.35">
      <c r="A113" s="172"/>
      <c r="B113" s="175"/>
      <c r="C113" s="175"/>
      <c r="D113" s="136"/>
      <c r="E113" s="88" t="s">
        <v>261</v>
      </c>
      <c r="F113" s="92"/>
      <c r="G113" s="185"/>
    </row>
    <row r="114" spans="1:9" ht="34.5" x14ac:dyDescent="0.35">
      <c r="A114" s="172"/>
      <c r="B114" s="175"/>
      <c r="C114" s="175"/>
      <c r="D114" s="136"/>
      <c r="E114" s="91" t="s">
        <v>262</v>
      </c>
      <c r="F114" s="180"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2" t="b">
        <f>IF(E115="a) hoch",D109/8*2,IF(E115="b) teilweise",D109/8*1.5,IF(E115="c) gering",D109/8*1,IF(B109="Prüfung entfällt",0))))</f>
        <v>0</v>
      </c>
    </row>
    <row r="115" spans="1:9" x14ac:dyDescent="0.35">
      <c r="A115" s="172"/>
      <c r="B115" s="175"/>
      <c r="C115" s="175"/>
      <c r="D115" s="136"/>
      <c r="E115" s="89"/>
      <c r="F115" s="180"/>
      <c r="G115" s="182"/>
    </row>
    <row r="116" spans="1:9" ht="18" thickBot="1" x14ac:dyDescent="0.4">
      <c r="A116" s="173"/>
      <c r="B116" s="176"/>
      <c r="C116" s="176"/>
      <c r="D116" s="178"/>
      <c r="E116" s="93" t="s">
        <v>263</v>
      </c>
      <c r="F116" s="94"/>
      <c r="G116" s="95">
        <f>SUM(G109+G111+G114)</f>
        <v>0</v>
      </c>
    </row>
    <row r="117" spans="1:9" x14ac:dyDescent="0.35">
      <c r="A117" s="171" t="s">
        <v>213</v>
      </c>
      <c r="B117" s="174" t="b">
        <f>IF('Prüfung Speisekarte von SchuSpo'!C17="wertbar",'Speisekarte veg. Gerichte'!B17,IF('Prüfung Speisekarte von SchuSpo'!C17="nicht wertbar","Prüfung entfällt"))</f>
        <v>0</v>
      </c>
      <c r="C117" s="174"/>
      <c r="D117" s="195">
        <f t="shared" ref="D117" si="11">SUM(D109)</f>
        <v>21.25</v>
      </c>
      <c r="E117" s="88" t="s">
        <v>259</v>
      </c>
      <c r="F117" s="179"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1" t="b">
        <f>IF(E118="a) hoch",D117/8*3,IF(E118="b) teilweise",D117/8*2,IF(E118="c) gering",D117/8*1,IF(B117="Prüfung entfällt",0))))</f>
        <v>0</v>
      </c>
    </row>
    <row r="118" spans="1:9" x14ac:dyDescent="0.35">
      <c r="A118" s="172"/>
      <c r="B118" s="175"/>
      <c r="C118" s="175"/>
      <c r="D118" s="136"/>
      <c r="E118" s="89"/>
      <c r="F118" s="180"/>
      <c r="G118" s="182"/>
      <c r="I118" s="90"/>
    </row>
    <row r="119" spans="1:9" x14ac:dyDescent="0.35">
      <c r="A119" s="172"/>
      <c r="B119" s="175"/>
      <c r="C119" s="175"/>
      <c r="D119" s="136"/>
      <c r="E119" s="91" t="s">
        <v>260</v>
      </c>
      <c r="F119" s="180"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3" t="b">
        <f>IF(E120="a) hoch",D117/8*3,IF(E120="b) gering",D117/8*1,IF(B117="Prüfung entfällt",0)))</f>
        <v>0</v>
      </c>
      <c r="I119" s="90"/>
    </row>
    <row r="120" spans="1:9" x14ac:dyDescent="0.35">
      <c r="A120" s="172"/>
      <c r="B120" s="175"/>
      <c r="C120" s="175"/>
      <c r="D120" s="136"/>
      <c r="E120" s="89"/>
      <c r="F120" s="180"/>
      <c r="G120" s="184"/>
    </row>
    <row r="121" spans="1:9" ht="51.75" x14ac:dyDescent="0.35">
      <c r="A121" s="172"/>
      <c r="B121" s="175"/>
      <c r="C121" s="175"/>
      <c r="D121" s="136"/>
      <c r="E121" s="88" t="s">
        <v>261</v>
      </c>
      <c r="F121" s="92"/>
      <c r="G121" s="185"/>
    </row>
    <row r="122" spans="1:9" ht="34.5" x14ac:dyDescent="0.35">
      <c r="A122" s="172"/>
      <c r="B122" s="175"/>
      <c r="C122" s="175"/>
      <c r="D122" s="136"/>
      <c r="E122" s="91" t="s">
        <v>262</v>
      </c>
      <c r="F122" s="180"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2" t="b">
        <f>IF(E123="a) hoch",D117/8*2,IF(E123="b) teilweise",D117/8*1.5,IF(E123="c) gering",D117/8*1,IF(B117="Prüfung entfällt",0))))</f>
        <v>0</v>
      </c>
    </row>
    <row r="123" spans="1:9" x14ac:dyDescent="0.35">
      <c r="A123" s="172"/>
      <c r="B123" s="175"/>
      <c r="C123" s="175"/>
      <c r="D123" s="136"/>
      <c r="E123" s="89"/>
      <c r="F123" s="180"/>
      <c r="G123" s="182"/>
    </row>
    <row r="124" spans="1:9" ht="18" thickBot="1" x14ac:dyDescent="0.4">
      <c r="A124" s="173"/>
      <c r="B124" s="176"/>
      <c r="C124" s="176"/>
      <c r="D124" s="178"/>
      <c r="E124" s="93" t="s">
        <v>263</v>
      </c>
      <c r="F124" s="94"/>
      <c r="G124" s="95">
        <f>SUM(G117+G119+G122)</f>
        <v>0</v>
      </c>
    </row>
    <row r="125" spans="1:9" x14ac:dyDescent="0.35">
      <c r="A125" s="171" t="s">
        <v>214</v>
      </c>
      <c r="B125" s="174" t="b">
        <f>IF('Prüfung Speisekarte von SchuSpo'!C18="wertbar",'Speisekarte veg. Gerichte'!B18,IF('Prüfung Speisekarte von SchuSpo'!C18="nicht wertbar","Prüfung entfällt"))</f>
        <v>0</v>
      </c>
      <c r="C125" s="174"/>
      <c r="D125" s="195">
        <f t="shared" ref="D125" si="12">SUM(D117)</f>
        <v>21.25</v>
      </c>
      <c r="E125" s="88" t="s">
        <v>259</v>
      </c>
      <c r="F125" s="179"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1" t="b">
        <f>IF(E126="a) hoch",D125/8*3,IF(E126="b) teilweise",D125/8*2,IF(E126="c) gering",D125/8*1,IF(B125="Prüfung entfällt",0))))</f>
        <v>0</v>
      </c>
    </row>
    <row r="126" spans="1:9" x14ac:dyDescent="0.35">
      <c r="A126" s="172"/>
      <c r="B126" s="175"/>
      <c r="C126" s="175"/>
      <c r="D126" s="136"/>
      <c r="E126" s="89"/>
      <c r="F126" s="180"/>
      <c r="G126" s="182"/>
      <c r="I126" s="90"/>
    </row>
    <row r="127" spans="1:9" x14ac:dyDescent="0.35">
      <c r="A127" s="172"/>
      <c r="B127" s="175"/>
      <c r="C127" s="175"/>
      <c r="D127" s="136"/>
      <c r="E127" s="91" t="s">
        <v>260</v>
      </c>
      <c r="F127" s="180"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3" t="b">
        <f>IF(E128="a) hoch",D125/8*3,IF(E128="b) gering",D125/8*1,IF(B125="Prüfung entfällt",0)))</f>
        <v>0</v>
      </c>
      <c r="I127" s="90"/>
    </row>
    <row r="128" spans="1:9" x14ac:dyDescent="0.35">
      <c r="A128" s="172"/>
      <c r="B128" s="175"/>
      <c r="C128" s="175"/>
      <c r="D128" s="136"/>
      <c r="E128" s="89"/>
      <c r="F128" s="180"/>
      <c r="G128" s="184"/>
    </row>
    <row r="129" spans="1:9" ht="51.75" x14ac:dyDescent="0.35">
      <c r="A129" s="172"/>
      <c r="B129" s="175"/>
      <c r="C129" s="175"/>
      <c r="D129" s="136"/>
      <c r="E129" s="88" t="s">
        <v>261</v>
      </c>
      <c r="F129" s="92"/>
      <c r="G129" s="185"/>
    </row>
    <row r="130" spans="1:9" ht="34.5" x14ac:dyDescent="0.35">
      <c r="A130" s="172"/>
      <c r="B130" s="175"/>
      <c r="C130" s="175"/>
      <c r="D130" s="136"/>
      <c r="E130" s="91" t="s">
        <v>262</v>
      </c>
      <c r="F130" s="180"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2" t="b">
        <f>IF(E131="a) hoch",D125/8*2,IF(E131="b) teilweise",D125/8*1.5,IF(E131="c) gering",D125/8*1,IF(B125="Prüfung entfällt",0))))</f>
        <v>0</v>
      </c>
    </row>
    <row r="131" spans="1:9" x14ac:dyDescent="0.35">
      <c r="A131" s="172"/>
      <c r="B131" s="175"/>
      <c r="C131" s="175"/>
      <c r="D131" s="136"/>
      <c r="E131" s="89"/>
      <c r="F131" s="180"/>
      <c r="G131" s="182"/>
    </row>
    <row r="132" spans="1:9" ht="18" thickBot="1" x14ac:dyDescent="0.4">
      <c r="A132" s="173"/>
      <c r="B132" s="176"/>
      <c r="C132" s="176"/>
      <c r="D132" s="178"/>
      <c r="E132" s="93" t="s">
        <v>263</v>
      </c>
      <c r="F132" s="94"/>
      <c r="G132" s="95">
        <f>SUM(G125+G127+G130)</f>
        <v>0</v>
      </c>
    </row>
    <row r="133" spans="1:9" x14ac:dyDescent="0.35">
      <c r="A133" s="171" t="s">
        <v>215</v>
      </c>
      <c r="B133" s="174" t="b">
        <f>IF('Prüfung Speisekarte von SchuSpo'!C19="wertbar",'Speisekarte veg. Gerichte'!B19,IF('Prüfung Speisekarte von SchuSpo'!C19="nicht wertbar","Prüfung entfällt"))</f>
        <v>0</v>
      </c>
      <c r="C133" s="174"/>
      <c r="D133" s="195">
        <f t="shared" ref="D133" si="13">SUM(D125)</f>
        <v>21.25</v>
      </c>
      <c r="E133" s="88" t="s">
        <v>259</v>
      </c>
      <c r="F133" s="179"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1" t="b">
        <f>IF(E134="a) hoch",D133/8*3,IF(E134="b) teilweise",D133/8*2,IF(E134="c) gering",D133/8*1,IF(B133="Prüfung entfällt",0))))</f>
        <v>0</v>
      </c>
    </row>
    <row r="134" spans="1:9" x14ac:dyDescent="0.35">
      <c r="A134" s="172"/>
      <c r="B134" s="175"/>
      <c r="C134" s="175"/>
      <c r="D134" s="136"/>
      <c r="E134" s="89"/>
      <c r="F134" s="180"/>
      <c r="G134" s="182"/>
      <c r="I134" s="90"/>
    </row>
    <row r="135" spans="1:9" x14ac:dyDescent="0.35">
      <c r="A135" s="172"/>
      <c r="B135" s="175"/>
      <c r="C135" s="175"/>
      <c r="D135" s="136"/>
      <c r="E135" s="91" t="s">
        <v>260</v>
      </c>
      <c r="F135" s="180"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3" t="b">
        <f>IF(E136="a) hoch",D133/8*3,IF(E136="b) gering",D133/8*1,IF(B133="Prüfung entfällt",0)))</f>
        <v>0</v>
      </c>
      <c r="I135" s="90"/>
    </row>
    <row r="136" spans="1:9" x14ac:dyDescent="0.35">
      <c r="A136" s="172"/>
      <c r="B136" s="175"/>
      <c r="C136" s="175"/>
      <c r="D136" s="136"/>
      <c r="E136" s="89"/>
      <c r="F136" s="180"/>
      <c r="G136" s="184"/>
    </row>
    <row r="137" spans="1:9" ht="51.75" x14ac:dyDescent="0.35">
      <c r="A137" s="172"/>
      <c r="B137" s="175"/>
      <c r="C137" s="175"/>
      <c r="D137" s="136"/>
      <c r="E137" s="88" t="s">
        <v>261</v>
      </c>
      <c r="F137" s="92"/>
      <c r="G137" s="185"/>
    </row>
    <row r="138" spans="1:9" ht="34.5" x14ac:dyDescent="0.35">
      <c r="A138" s="172"/>
      <c r="B138" s="175"/>
      <c r="C138" s="175"/>
      <c r="D138" s="136"/>
      <c r="E138" s="91" t="s">
        <v>262</v>
      </c>
      <c r="F138" s="180"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2" t="b">
        <f>IF(E139="a) hoch",D133/8*2,IF(E139="b) teilweise",D133/8*1.5,IF(E139="c) gering",D133/8*1,IF(B133="Prüfung entfällt",0))))</f>
        <v>0</v>
      </c>
    </row>
    <row r="139" spans="1:9" x14ac:dyDescent="0.35">
      <c r="A139" s="172"/>
      <c r="B139" s="175"/>
      <c r="C139" s="175"/>
      <c r="D139" s="136"/>
      <c r="E139" s="89"/>
      <c r="F139" s="180"/>
      <c r="G139" s="182"/>
    </row>
    <row r="140" spans="1:9" ht="18" thickBot="1" x14ac:dyDescent="0.4">
      <c r="A140" s="173"/>
      <c r="B140" s="176"/>
      <c r="C140" s="176"/>
      <c r="D140" s="178"/>
      <c r="E140" s="93" t="s">
        <v>263</v>
      </c>
      <c r="F140" s="94"/>
      <c r="G140" s="95">
        <f>SUM(G133+G135+G138)</f>
        <v>0</v>
      </c>
    </row>
    <row r="141" spans="1:9" x14ac:dyDescent="0.35">
      <c r="A141" s="171" t="s">
        <v>216</v>
      </c>
      <c r="B141" s="174" t="b">
        <f>IF('Prüfung Speisekarte von SchuSpo'!C20="wertbar",'Speisekarte veg. Gerichte'!B20,IF('Prüfung Speisekarte von SchuSpo'!C20="nicht wertbar","Prüfung entfällt"))</f>
        <v>0</v>
      </c>
      <c r="C141" s="174"/>
      <c r="D141" s="195">
        <f t="shared" ref="D141" si="14">SUM(D133)</f>
        <v>21.25</v>
      </c>
      <c r="E141" s="88" t="s">
        <v>259</v>
      </c>
      <c r="F141" s="179"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1" t="b">
        <f>IF(E142="a) hoch",D141/8*3,IF(E142="b) teilweise",D141/8*2,IF(E142="c) gering",D141/8*1,IF(B141="Prüfung entfällt",0))))</f>
        <v>0</v>
      </c>
    </row>
    <row r="142" spans="1:9" x14ac:dyDescent="0.35">
      <c r="A142" s="172"/>
      <c r="B142" s="175"/>
      <c r="C142" s="175"/>
      <c r="D142" s="136"/>
      <c r="E142" s="89"/>
      <c r="F142" s="180"/>
      <c r="G142" s="182"/>
      <c r="I142" s="90"/>
    </row>
    <row r="143" spans="1:9" x14ac:dyDescent="0.35">
      <c r="A143" s="172"/>
      <c r="B143" s="175"/>
      <c r="C143" s="175"/>
      <c r="D143" s="136"/>
      <c r="E143" s="91" t="s">
        <v>260</v>
      </c>
      <c r="F143" s="180"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3" t="b">
        <f>IF(E144="a) hoch",D141/8*3,IF(E144="b) gering",D141/8*1,IF(B141="Prüfung entfällt",0)))</f>
        <v>0</v>
      </c>
      <c r="I143" s="90"/>
    </row>
    <row r="144" spans="1:9" x14ac:dyDescent="0.35">
      <c r="A144" s="172"/>
      <c r="B144" s="175"/>
      <c r="C144" s="175"/>
      <c r="D144" s="136"/>
      <c r="E144" s="89"/>
      <c r="F144" s="180"/>
      <c r="G144" s="184"/>
    </row>
    <row r="145" spans="1:9" ht="51.75" x14ac:dyDescent="0.35">
      <c r="A145" s="172"/>
      <c r="B145" s="175"/>
      <c r="C145" s="175"/>
      <c r="D145" s="136"/>
      <c r="E145" s="88" t="s">
        <v>261</v>
      </c>
      <c r="F145" s="92"/>
      <c r="G145" s="185"/>
    </row>
    <row r="146" spans="1:9" ht="34.5" x14ac:dyDescent="0.35">
      <c r="A146" s="172"/>
      <c r="B146" s="175"/>
      <c r="C146" s="175"/>
      <c r="D146" s="136"/>
      <c r="E146" s="91" t="s">
        <v>262</v>
      </c>
      <c r="F146" s="180"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2" t="b">
        <f>IF(E147="a) hoch",D141/8*2,IF(E147="b) teilweise",D141/8*1.5,IF(E147="c) gering",D141/8*1,IF(B141="Prüfung entfällt",0))))</f>
        <v>0</v>
      </c>
    </row>
    <row r="147" spans="1:9" x14ac:dyDescent="0.35">
      <c r="A147" s="172"/>
      <c r="B147" s="175"/>
      <c r="C147" s="175"/>
      <c r="D147" s="136"/>
      <c r="E147" s="89"/>
      <c r="F147" s="180"/>
      <c r="G147" s="182"/>
    </row>
    <row r="148" spans="1:9" ht="18" thickBot="1" x14ac:dyDescent="0.4">
      <c r="A148" s="173"/>
      <c r="B148" s="176"/>
      <c r="C148" s="176"/>
      <c r="D148" s="178"/>
      <c r="E148" s="93" t="s">
        <v>263</v>
      </c>
      <c r="F148" s="94"/>
      <c r="G148" s="95">
        <f>SUM(G141+G143+G146)</f>
        <v>0</v>
      </c>
    </row>
    <row r="149" spans="1:9" x14ac:dyDescent="0.35">
      <c r="A149" s="171" t="s">
        <v>217</v>
      </c>
      <c r="B149" s="174" t="b">
        <f>IF('Prüfung Speisekarte von SchuSpo'!C21="wertbar",'Speisekarte veg. Gerichte'!B21,IF('Prüfung Speisekarte von SchuSpo'!C21="nicht wertbar","Prüfung entfällt"))</f>
        <v>0</v>
      </c>
      <c r="C149" s="174"/>
      <c r="D149" s="195">
        <f t="shared" ref="D149" si="15">SUM(D141)</f>
        <v>21.25</v>
      </c>
      <c r="E149" s="88" t="s">
        <v>259</v>
      </c>
      <c r="F149" s="179"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1" t="b">
        <f>IF(E150="a) hoch",D149/8*3,IF(E150="b) teilweise",D149/8*2,IF(E150="c) gering",D149/8*1,IF(B149="Prüfung entfällt",0))))</f>
        <v>0</v>
      </c>
    </row>
    <row r="150" spans="1:9" x14ac:dyDescent="0.35">
      <c r="A150" s="172"/>
      <c r="B150" s="175"/>
      <c r="C150" s="175"/>
      <c r="D150" s="136"/>
      <c r="E150" s="89"/>
      <c r="F150" s="180"/>
      <c r="G150" s="182"/>
      <c r="I150" s="90"/>
    </row>
    <row r="151" spans="1:9" x14ac:dyDescent="0.35">
      <c r="A151" s="172"/>
      <c r="B151" s="175"/>
      <c r="C151" s="175"/>
      <c r="D151" s="136"/>
      <c r="E151" s="91" t="s">
        <v>260</v>
      </c>
      <c r="F151" s="180"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3" t="b">
        <f>IF(E152="a) hoch",D149/8*3,IF(E152="b) gering",D149/8*1,IF(B149="Prüfung entfällt",0)))</f>
        <v>0</v>
      </c>
      <c r="I151" s="90"/>
    </row>
    <row r="152" spans="1:9" x14ac:dyDescent="0.35">
      <c r="A152" s="172"/>
      <c r="B152" s="175"/>
      <c r="C152" s="175"/>
      <c r="D152" s="136"/>
      <c r="E152" s="89"/>
      <c r="F152" s="180"/>
      <c r="G152" s="184"/>
    </row>
    <row r="153" spans="1:9" ht="51.75" x14ac:dyDescent="0.35">
      <c r="A153" s="172"/>
      <c r="B153" s="175"/>
      <c r="C153" s="175"/>
      <c r="D153" s="136"/>
      <c r="E153" s="88" t="s">
        <v>261</v>
      </c>
      <c r="F153" s="92"/>
      <c r="G153" s="185"/>
    </row>
    <row r="154" spans="1:9" ht="34.5" x14ac:dyDescent="0.35">
      <c r="A154" s="172"/>
      <c r="B154" s="175"/>
      <c r="C154" s="175"/>
      <c r="D154" s="136"/>
      <c r="E154" s="91" t="s">
        <v>262</v>
      </c>
      <c r="F154" s="180"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2" t="b">
        <f>IF(E155="a) hoch",D149/8*2,IF(E155="b) teilweise",D149/8*1.5,IF(E155="c) gering",D149/8*1,IF(B149="Prüfung entfällt",0))))</f>
        <v>0</v>
      </c>
    </row>
    <row r="155" spans="1:9" x14ac:dyDescent="0.35">
      <c r="A155" s="172"/>
      <c r="B155" s="175"/>
      <c r="C155" s="175"/>
      <c r="D155" s="136"/>
      <c r="E155" s="89"/>
      <c r="F155" s="180"/>
      <c r="G155" s="182"/>
    </row>
    <row r="156" spans="1:9" ht="18" thickBot="1" x14ac:dyDescent="0.4">
      <c r="A156" s="173"/>
      <c r="B156" s="176"/>
      <c r="C156" s="176"/>
      <c r="D156" s="178"/>
      <c r="E156" s="93" t="s">
        <v>263</v>
      </c>
      <c r="F156" s="94"/>
      <c r="G156" s="95">
        <f>SUM(G149+G151+G154)</f>
        <v>0</v>
      </c>
    </row>
    <row r="157" spans="1:9" x14ac:dyDescent="0.35">
      <c r="A157" s="171" t="s">
        <v>218</v>
      </c>
      <c r="B157" s="174" t="b">
        <f>IF('Prüfung Speisekarte von SchuSpo'!C22="wertbar",'Speisekarte veg. Gerichte'!B22,IF('Prüfung Speisekarte von SchuSpo'!C22="nicht wertbar","Prüfung entfällt"))</f>
        <v>0</v>
      </c>
      <c r="C157" s="174"/>
      <c r="D157" s="195">
        <f t="shared" ref="D157" si="16">SUM(D149)</f>
        <v>21.25</v>
      </c>
      <c r="E157" s="88" t="s">
        <v>259</v>
      </c>
      <c r="F157" s="179"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1" t="b">
        <f>IF(E158="a) hoch",D157/8*3,IF(E158="b) teilweise",D157/8*2,IF(E158="c) gering",D157/8*1,IF(B157="Prüfung entfällt",0))))</f>
        <v>0</v>
      </c>
    </row>
    <row r="158" spans="1:9" x14ac:dyDescent="0.35">
      <c r="A158" s="172"/>
      <c r="B158" s="175"/>
      <c r="C158" s="175"/>
      <c r="D158" s="136"/>
      <c r="E158" s="89"/>
      <c r="F158" s="180"/>
      <c r="G158" s="182"/>
      <c r="I158" s="90"/>
    </row>
    <row r="159" spans="1:9" x14ac:dyDescent="0.35">
      <c r="A159" s="172"/>
      <c r="B159" s="175"/>
      <c r="C159" s="175"/>
      <c r="D159" s="136"/>
      <c r="E159" s="91" t="s">
        <v>260</v>
      </c>
      <c r="F159" s="180"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3" t="b">
        <f>IF(E160="a) hoch",D157/8*3,IF(E160="b) gering",D157/8*1,IF(B157="Prüfung entfällt",0)))</f>
        <v>0</v>
      </c>
      <c r="I159" s="90"/>
    </row>
    <row r="160" spans="1:9" x14ac:dyDescent="0.35">
      <c r="A160" s="172"/>
      <c r="B160" s="175"/>
      <c r="C160" s="175"/>
      <c r="D160" s="136"/>
      <c r="E160" s="89"/>
      <c r="F160" s="180"/>
      <c r="G160" s="184"/>
    </row>
    <row r="161" spans="1:9" ht="51.75" x14ac:dyDescent="0.35">
      <c r="A161" s="172"/>
      <c r="B161" s="175"/>
      <c r="C161" s="175"/>
      <c r="D161" s="136"/>
      <c r="E161" s="88" t="s">
        <v>261</v>
      </c>
      <c r="F161" s="92"/>
      <c r="G161" s="185"/>
    </row>
    <row r="162" spans="1:9" ht="34.5" x14ac:dyDescent="0.35">
      <c r="A162" s="172"/>
      <c r="B162" s="175"/>
      <c r="C162" s="175"/>
      <c r="D162" s="136"/>
      <c r="E162" s="91" t="s">
        <v>262</v>
      </c>
      <c r="F162" s="180"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2" t="b">
        <f>IF(E163="a) hoch",D157/8*2,IF(E163="b) teilweise",D157/8*1.5,IF(E163="c) gering",D157/8*1,IF(B157="Prüfung entfällt",0))))</f>
        <v>0</v>
      </c>
    </row>
    <row r="163" spans="1:9" x14ac:dyDescent="0.35">
      <c r="A163" s="172"/>
      <c r="B163" s="175"/>
      <c r="C163" s="175"/>
      <c r="D163" s="136"/>
      <c r="E163" s="89"/>
      <c r="F163" s="180"/>
      <c r="G163" s="182"/>
    </row>
    <row r="164" spans="1:9" ht="18" thickBot="1" x14ac:dyDescent="0.4">
      <c r="A164" s="173"/>
      <c r="B164" s="176"/>
      <c r="C164" s="176"/>
      <c r="D164" s="178"/>
      <c r="E164" s="93" t="s">
        <v>263</v>
      </c>
      <c r="F164" s="94"/>
      <c r="G164" s="95">
        <f>SUM(G157+G159+G162)</f>
        <v>0</v>
      </c>
    </row>
    <row r="165" spans="1:9" x14ac:dyDescent="0.35">
      <c r="A165" s="171" t="s">
        <v>219</v>
      </c>
      <c r="B165" s="174" t="b">
        <f>IF('Prüfung Speisekarte von SchuSpo'!C23="wertbar",'Speisekarte veg. Gerichte'!B23,IF('Prüfung Speisekarte von SchuSpo'!C23="nicht wertbar","Prüfung entfällt"))</f>
        <v>0</v>
      </c>
      <c r="C165" s="174"/>
      <c r="D165" s="195">
        <f t="shared" ref="D165" si="17">SUM(D157)</f>
        <v>21.25</v>
      </c>
      <c r="E165" s="88" t="s">
        <v>259</v>
      </c>
      <c r="F165" s="179"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1" t="b">
        <f>IF(E166="a) hoch",D165/8*3,IF(E166="b) teilweise",D165/8*2,IF(E166="c) gering",D165/8*1,IF(B165="Prüfung entfällt",0))))</f>
        <v>0</v>
      </c>
    </row>
    <row r="166" spans="1:9" x14ac:dyDescent="0.35">
      <c r="A166" s="172"/>
      <c r="B166" s="175"/>
      <c r="C166" s="175"/>
      <c r="D166" s="136"/>
      <c r="E166" s="89"/>
      <c r="F166" s="180"/>
      <c r="G166" s="182"/>
      <c r="I166" s="90"/>
    </row>
    <row r="167" spans="1:9" x14ac:dyDescent="0.35">
      <c r="A167" s="172"/>
      <c r="B167" s="175"/>
      <c r="C167" s="175"/>
      <c r="D167" s="136"/>
      <c r="E167" s="91" t="s">
        <v>260</v>
      </c>
      <c r="F167" s="180"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3" t="b">
        <f>IF(E168="a) hoch",D165/8*3,IF(E168="b) gering",D165/8*1,IF(B165="Prüfung entfällt",0)))</f>
        <v>0</v>
      </c>
      <c r="I167" s="90"/>
    </row>
    <row r="168" spans="1:9" x14ac:dyDescent="0.35">
      <c r="A168" s="172"/>
      <c r="B168" s="175"/>
      <c r="C168" s="175"/>
      <c r="D168" s="136"/>
      <c r="E168" s="89"/>
      <c r="F168" s="180"/>
      <c r="G168" s="184"/>
    </row>
    <row r="169" spans="1:9" ht="51.75" x14ac:dyDescent="0.35">
      <c r="A169" s="172"/>
      <c r="B169" s="175"/>
      <c r="C169" s="175"/>
      <c r="D169" s="136"/>
      <c r="E169" s="88" t="s">
        <v>261</v>
      </c>
      <c r="F169" s="92"/>
      <c r="G169" s="185"/>
    </row>
    <row r="170" spans="1:9" ht="34.5" x14ac:dyDescent="0.35">
      <c r="A170" s="172"/>
      <c r="B170" s="175"/>
      <c r="C170" s="175"/>
      <c r="D170" s="136"/>
      <c r="E170" s="91" t="s">
        <v>262</v>
      </c>
      <c r="F170" s="180"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2" t="b">
        <f>IF(E171="a) hoch",D165/8*2,IF(E171="b) teilweise",D165/8*1.5,IF(E171="c) gering",D165/8*1,IF(B165="Prüfung entfällt",0))))</f>
        <v>0</v>
      </c>
    </row>
    <row r="171" spans="1:9" x14ac:dyDescent="0.35">
      <c r="A171" s="172"/>
      <c r="B171" s="175"/>
      <c r="C171" s="175"/>
      <c r="D171" s="136"/>
      <c r="E171" s="89"/>
      <c r="F171" s="180"/>
      <c r="G171" s="182"/>
    </row>
    <row r="172" spans="1:9" ht="18" thickBot="1" x14ac:dyDescent="0.4">
      <c r="A172" s="173"/>
      <c r="B172" s="176"/>
      <c r="C172" s="176"/>
      <c r="D172" s="178"/>
      <c r="E172" s="93" t="s">
        <v>263</v>
      </c>
      <c r="F172" s="94"/>
      <c r="G172" s="95">
        <f>SUM(G165+G167+G170)</f>
        <v>0</v>
      </c>
    </row>
    <row r="173" spans="1:9" ht="18" thickBot="1" x14ac:dyDescent="0.4">
      <c r="A173" s="166" t="s">
        <v>264</v>
      </c>
      <c r="B173" s="167"/>
      <c r="C173" s="167"/>
      <c r="D173" s="167"/>
      <c r="E173" s="167"/>
      <c r="F173" s="167"/>
      <c r="G173" s="96">
        <f>SUM(G20+G28+G36+G44+G52+G60+G68+G76+G84+G92+G100+G108+G116+G124+G132+G140+G148+G156+G164+G172)</f>
        <v>0</v>
      </c>
    </row>
    <row r="176" spans="1:9" x14ac:dyDescent="0.35">
      <c r="A176" s="168"/>
      <c r="B176" s="168"/>
      <c r="C176" s="168"/>
    </row>
    <row r="177" spans="1:7" x14ac:dyDescent="0.35">
      <c r="A177" s="165" t="s">
        <v>265</v>
      </c>
      <c r="B177" s="165"/>
      <c r="C177" s="165"/>
    </row>
    <row r="179" spans="1:7" x14ac:dyDescent="0.35">
      <c r="A179" s="45" t="s">
        <v>266</v>
      </c>
    </row>
    <row r="180" spans="1:7" x14ac:dyDescent="0.35">
      <c r="A180" s="45"/>
    </row>
    <row r="181" spans="1:7" ht="17.25" customHeight="1" x14ac:dyDescent="0.35">
      <c r="A181" s="169"/>
      <c r="B181" s="169"/>
      <c r="C181" s="169"/>
      <c r="D181" s="169"/>
      <c r="E181" s="169"/>
      <c r="F181" s="169"/>
      <c r="G181" s="169"/>
    </row>
    <row r="183" spans="1:7" x14ac:dyDescent="0.35">
      <c r="A183" s="2" t="s">
        <v>267</v>
      </c>
    </row>
    <row r="184" spans="1:7" x14ac:dyDescent="0.35">
      <c r="A184" s="170"/>
      <c r="B184" s="170"/>
      <c r="C184" s="170"/>
      <c r="D184" s="170"/>
      <c r="E184" s="170"/>
      <c r="F184" s="170"/>
      <c r="G184" s="170"/>
    </row>
    <row r="186" spans="1:7" x14ac:dyDescent="0.35">
      <c r="A186" s="170"/>
      <c r="B186" s="170"/>
      <c r="C186" s="170"/>
      <c r="D186" s="170"/>
    </row>
    <row r="187" spans="1:7" x14ac:dyDescent="0.35">
      <c r="A187" s="165" t="s">
        <v>268</v>
      </c>
      <c r="B187" s="165"/>
      <c r="C187" s="165"/>
      <c r="D187" s="165"/>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 E160 E24 E32 E40 E48 E56 E64 E72 E80 E88 E96 E104 E112 E120 E128 E136 E144 E152 E168" xr:uid="{685E454B-5ECD-4129-A90B-8EB2683155FE}">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9 E14 E163 E158 E27 E22 E35 E30 E43 E38 E51 E46 E59 E54 E67 E62 E75 E70 E83 E78 E91 E86 E99 E94 E107 E102 E115 E110 E123 E118 E131 E126 E139 E134 E147 E142 E155 E150 E171 E166" xr:uid="{B4B4F6BB-3FE2-4318-A513-0906F4D8E2EE}">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46D58CF0-E9FE-490A-8C27-EE7DBC22F21F}">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225F-FF40-4023-8A25-60269B6C9FD2}">
  <sheetPr>
    <tabColor rgb="FFFFC000"/>
    <pageSetUpPr fitToPage="1"/>
  </sheetPr>
  <dimension ref="A1:F88"/>
  <sheetViews>
    <sheetView zoomScaleNormal="100" zoomScaleSheetLayoutView="90" zoomScalePageLayoutView="80" workbookViewId="0">
      <selection activeCell="I3" sqref="I3"/>
    </sheetView>
  </sheetViews>
  <sheetFormatPr baseColWidth="10" defaultColWidth="10.85546875" defaultRowHeight="17.25" x14ac:dyDescent="0.25"/>
  <cols>
    <col min="1" max="1" width="5.140625" style="16" customWidth="1"/>
    <col min="2" max="2" width="36.5703125" style="12" customWidth="1"/>
    <col min="3" max="3" width="65.85546875" style="12" customWidth="1"/>
    <col min="4" max="4" width="14.42578125" style="12" customWidth="1"/>
    <col min="5" max="5" width="8.42578125" style="12" customWidth="1"/>
    <col min="6" max="16384" width="10.85546875" style="12"/>
  </cols>
  <sheetData>
    <row r="1" spans="1:5" ht="21" x14ac:dyDescent="0.25">
      <c r="A1" s="108" t="s">
        <v>9</v>
      </c>
      <c r="B1" s="108"/>
      <c r="C1" s="11"/>
    </row>
    <row r="2" spans="1:5" x14ac:dyDescent="0.25">
      <c r="A2" s="11"/>
      <c r="C2" s="11"/>
    </row>
    <row r="3" spans="1:5" x14ac:dyDescent="0.25">
      <c r="A3" s="101" t="s">
        <v>10</v>
      </c>
      <c r="B3" s="101"/>
      <c r="C3" s="13">
        <v>1</v>
      </c>
    </row>
    <row r="4" spans="1:5" x14ac:dyDescent="0.25">
      <c r="A4" s="11"/>
      <c r="C4" s="11"/>
    </row>
    <row r="5" spans="1:5" x14ac:dyDescent="0.25">
      <c r="A5" s="101" t="s">
        <v>11</v>
      </c>
      <c r="B5" s="101"/>
      <c r="C5" s="13" t="s">
        <v>12</v>
      </c>
    </row>
    <row r="6" spans="1:5" x14ac:dyDescent="0.25">
      <c r="A6" s="14"/>
      <c r="B6" s="14"/>
      <c r="C6" s="11"/>
    </row>
    <row r="7" spans="1:5" x14ac:dyDescent="0.25">
      <c r="A7" s="101" t="s">
        <v>13</v>
      </c>
      <c r="B7" s="101"/>
      <c r="C7" s="13" t="s">
        <v>14</v>
      </c>
      <c r="E7" s="15"/>
    </row>
    <row r="8" spans="1:5" x14ac:dyDescent="0.25">
      <c r="B8" s="11"/>
      <c r="C8" s="11"/>
    </row>
    <row r="9" spans="1:5" ht="38.1" customHeight="1" x14ac:dyDescent="0.25">
      <c r="A9" s="102" t="s">
        <v>15</v>
      </c>
      <c r="B9" s="102"/>
      <c r="C9" s="102"/>
      <c r="D9" s="102"/>
      <c r="E9" s="102"/>
    </row>
    <row r="10" spans="1:5" x14ac:dyDescent="0.25">
      <c r="B10" s="11"/>
      <c r="C10" s="11"/>
    </row>
    <row r="11" spans="1:5" ht="31.5" customHeight="1" x14ac:dyDescent="0.25">
      <c r="A11" s="16" t="s">
        <v>16</v>
      </c>
      <c r="B11" s="102" t="s">
        <v>17</v>
      </c>
      <c r="C11" s="102"/>
      <c r="D11" s="12">
        <f>SUM(D16+D21)</f>
        <v>232614</v>
      </c>
    </row>
    <row r="12" spans="1:5" x14ac:dyDescent="0.25">
      <c r="B12" s="11"/>
      <c r="C12" s="11"/>
    </row>
    <row r="13" spans="1:5" ht="32.450000000000003" customHeight="1" x14ac:dyDescent="0.25">
      <c r="A13" s="16" t="s">
        <v>18</v>
      </c>
      <c r="B13" s="102" t="s">
        <v>19</v>
      </c>
      <c r="C13" s="102"/>
      <c r="D13" s="17">
        <v>589</v>
      </c>
    </row>
    <row r="14" spans="1:5" x14ac:dyDescent="0.25">
      <c r="B14" s="11" t="s">
        <v>20</v>
      </c>
      <c r="C14" s="11"/>
    </row>
    <row r="15" spans="1:5" x14ac:dyDescent="0.25">
      <c r="B15" s="102" t="s">
        <v>21</v>
      </c>
      <c r="C15" s="102"/>
      <c r="D15" s="17">
        <v>374</v>
      </c>
    </row>
    <row r="16" spans="1:5" x14ac:dyDescent="0.25">
      <c r="B16" s="11" t="s">
        <v>22</v>
      </c>
      <c r="C16" s="11"/>
      <c r="D16" s="12">
        <f>SUM(D13*D15)</f>
        <v>220286</v>
      </c>
    </row>
    <row r="17" spans="1:4" x14ac:dyDescent="0.25">
      <c r="B17" s="11"/>
      <c r="C17" s="11"/>
    </row>
    <row r="18" spans="1:4" ht="31.5" customHeight="1" x14ac:dyDescent="0.25">
      <c r="A18" s="16" t="s">
        <v>23</v>
      </c>
      <c r="B18" s="102" t="s">
        <v>24</v>
      </c>
      <c r="C18" s="102"/>
      <c r="D18" s="17">
        <v>92</v>
      </c>
    </row>
    <row r="19" spans="1:4" x14ac:dyDescent="0.25">
      <c r="B19" s="11" t="s">
        <v>20</v>
      </c>
      <c r="C19" s="11"/>
    </row>
    <row r="20" spans="1:4" x14ac:dyDescent="0.25">
      <c r="B20" s="102" t="s">
        <v>25</v>
      </c>
      <c r="C20" s="102"/>
      <c r="D20" s="17">
        <v>134</v>
      </c>
    </row>
    <row r="21" spans="1:4" x14ac:dyDescent="0.25">
      <c r="B21" s="11" t="s">
        <v>22</v>
      </c>
      <c r="C21" s="11"/>
      <c r="D21" s="12">
        <f>SUM(D18*D20)</f>
        <v>12328</v>
      </c>
    </row>
    <row r="22" spans="1:4" x14ac:dyDescent="0.25">
      <c r="B22" s="11"/>
      <c r="C22" s="11"/>
    </row>
    <row r="23" spans="1:4" ht="31.5" customHeight="1" x14ac:dyDescent="0.25">
      <c r="A23" s="102" t="s">
        <v>26</v>
      </c>
      <c r="B23" s="102"/>
      <c r="C23" s="102"/>
    </row>
    <row r="24" spans="1:4" x14ac:dyDescent="0.25">
      <c r="B24" s="11"/>
      <c r="C24" s="11"/>
    </row>
    <row r="25" spans="1:4" x14ac:dyDescent="0.25">
      <c r="A25" s="16" t="s">
        <v>27</v>
      </c>
      <c r="B25" s="102" t="s">
        <v>28</v>
      </c>
      <c r="C25" s="102"/>
    </row>
    <row r="26" spans="1:4" x14ac:dyDescent="0.25">
      <c r="B26" s="102" t="s">
        <v>29</v>
      </c>
      <c r="C26" s="102"/>
      <c r="D26" s="12">
        <f>SUM(D13)</f>
        <v>589</v>
      </c>
    </row>
    <row r="27" spans="1:4" x14ac:dyDescent="0.25">
      <c r="B27" s="11" t="s">
        <v>20</v>
      </c>
      <c r="C27" s="11"/>
    </row>
    <row r="28" spans="1:4" x14ac:dyDescent="0.25">
      <c r="B28" s="102" t="s">
        <v>30</v>
      </c>
      <c r="C28" s="102"/>
      <c r="D28" s="17">
        <v>10</v>
      </c>
    </row>
    <row r="29" spans="1:4" x14ac:dyDescent="0.25">
      <c r="B29" s="11" t="s">
        <v>22</v>
      </c>
      <c r="C29" s="11"/>
      <c r="D29" s="12">
        <f>SUM(D26*D28)</f>
        <v>5890</v>
      </c>
    </row>
    <row r="30" spans="1:4" x14ac:dyDescent="0.25">
      <c r="B30" s="18"/>
      <c r="C30" s="18"/>
    </row>
    <row r="31" spans="1:4" x14ac:dyDescent="0.25">
      <c r="A31" s="16" t="s">
        <v>31</v>
      </c>
      <c r="B31" s="102" t="s">
        <v>32</v>
      </c>
      <c r="C31" s="102"/>
    </row>
    <row r="32" spans="1:4" x14ac:dyDescent="0.25">
      <c r="B32" s="11"/>
      <c r="C32" s="11"/>
    </row>
    <row r="33" spans="1:5" x14ac:dyDescent="0.25">
      <c r="A33" s="16" t="s">
        <v>33</v>
      </c>
      <c r="B33" s="102" t="s">
        <v>34</v>
      </c>
      <c r="C33" s="102"/>
      <c r="D33" s="17">
        <v>0</v>
      </c>
    </row>
    <row r="34" spans="1:5" x14ac:dyDescent="0.25">
      <c r="A34" s="16" t="s">
        <v>35</v>
      </c>
      <c r="B34" s="102" t="s">
        <v>36</v>
      </c>
      <c r="C34" s="102"/>
      <c r="D34" s="19">
        <v>1016</v>
      </c>
    </row>
    <row r="35" spans="1:5" x14ac:dyDescent="0.25">
      <c r="A35" s="16" t="s">
        <v>37</v>
      </c>
      <c r="B35" s="102" t="s">
        <v>38</v>
      </c>
      <c r="C35" s="102"/>
      <c r="D35" s="19">
        <v>0</v>
      </c>
    </row>
    <row r="36" spans="1:5" ht="33.950000000000003" customHeight="1" x14ac:dyDescent="0.25">
      <c r="A36" s="16" t="s">
        <v>39</v>
      </c>
      <c r="B36" s="102" t="s">
        <v>40</v>
      </c>
      <c r="C36" s="102"/>
      <c r="D36" s="20">
        <v>0</v>
      </c>
    </row>
    <row r="37" spans="1:5" x14ac:dyDescent="0.25">
      <c r="A37" s="16" t="s">
        <v>41</v>
      </c>
      <c r="B37" s="102" t="s">
        <v>42</v>
      </c>
      <c r="C37" s="102"/>
      <c r="D37" s="20">
        <v>2032</v>
      </c>
    </row>
    <row r="38" spans="1:5" x14ac:dyDescent="0.25">
      <c r="B38" s="11"/>
      <c r="C38" s="11"/>
    </row>
    <row r="39" spans="1:5" x14ac:dyDescent="0.25">
      <c r="B39" s="102" t="s">
        <v>43</v>
      </c>
      <c r="C39" s="102"/>
      <c r="D39" s="17">
        <v>232614</v>
      </c>
    </row>
    <row r="40" spans="1:5" x14ac:dyDescent="0.25">
      <c r="B40" s="11"/>
      <c r="C40" s="11"/>
    </row>
    <row r="41" spans="1:5" x14ac:dyDescent="0.25">
      <c r="A41" s="101" t="s">
        <v>44</v>
      </c>
      <c r="B41" s="101"/>
      <c r="C41" s="11"/>
    </row>
    <row r="42" spans="1:5" x14ac:dyDescent="0.25">
      <c r="B42" s="11"/>
      <c r="C42" s="11"/>
    </row>
    <row r="43" spans="1:5" ht="34.5" x14ac:dyDescent="0.25">
      <c r="A43" s="102" t="s">
        <v>45</v>
      </c>
      <c r="B43" s="102"/>
      <c r="C43" s="102"/>
      <c r="D43" s="21" t="s">
        <v>46</v>
      </c>
    </row>
    <row r="44" spans="1:5" x14ac:dyDescent="0.25">
      <c r="A44" s="102" t="s">
        <v>47</v>
      </c>
      <c r="B44" s="102"/>
      <c r="C44" s="102"/>
      <c r="D44" s="19" t="s">
        <v>48</v>
      </c>
      <c r="E44" s="11" t="s">
        <v>49</v>
      </c>
    </row>
    <row r="45" spans="1:5" x14ac:dyDescent="0.25">
      <c r="A45" s="102" t="s">
        <v>50</v>
      </c>
      <c r="B45" s="102"/>
      <c r="C45" s="102"/>
      <c r="D45" s="22" t="s">
        <v>51</v>
      </c>
      <c r="E45" s="12" t="s">
        <v>49</v>
      </c>
    </row>
    <row r="46" spans="1:5" x14ac:dyDescent="0.25">
      <c r="A46" s="102" t="s">
        <v>52</v>
      </c>
      <c r="B46" s="102"/>
      <c r="C46" s="102"/>
      <c r="D46" s="17" t="s">
        <v>53</v>
      </c>
      <c r="E46" s="12" t="s">
        <v>49</v>
      </c>
    </row>
    <row r="47" spans="1:5" x14ac:dyDescent="0.25">
      <c r="A47" s="102" t="s">
        <v>54</v>
      </c>
      <c r="B47" s="102"/>
      <c r="C47" s="102"/>
    </row>
    <row r="48" spans="1:5" x14ac:dyDescent="0.25">
      <c r="A48" s="16" t="s">
        <v>55</v>
      </c>
      <c r="B48" s="11" t="s">
        <v>56</v>
      </c>
      <c r="C48" s="11"/>
      <c r="D48" s="17" t="s">
        <v>57</v>
      </c>
      <c r="E48" s="12" t="s">
        <v>49</v>
      </c>
    </row>
    <row r="49" spans="1:6" x14ac:dyDescent="0.25">
      <c r="A49" s="16" t="s">
        <v>58</v>
      </c>
      <c r="B49" s="11" t="s">
        <v>59</v>
      </c>
      <c r="C49" s="11"/>
      <c r="D49" s="23" t="s">
        <v>60</v>
      </c>
    </row>
    <row r="50" spans="1:6" x14ac:dyDescent="0.25">
      <c r="B50" s="11"/>
      <c r="C50" s="11"/>
    </row>
    <row r="51" spans="1:6" ht="15.95" customHeight="1" x14ac:dyDescent="0.25">
      <c r="A51" s="101" t="s">
        <v>61</v>
      </c>
      <c r="B51" s="101"/>
      <c r="C51" s="101"/>
      <c r="D51" s="101"/>
      <c r="E51" s="101"/>
    </row>
    <row r="52" spans="1:6" x14ac:dyDescent="0.25">
      <c r="B52" s="11"/>
      <c r="C52" s="11"/>
    </row>
    <row r="53" spans="1:6" x14ac:dyDescent="0.25">
      <c r="B53" s="102" t="s">
        <v>62</v>
      </c>
      <c r="C53" s="102"/>
      <c r="D53" s="12" t="str">
        <f>IF(D56="Nein","Ja",IF(D56="Ja","Nein"))</f>
        <v>Ja</v>
      </c>
    </row>
    <row r="54" spans="1:6" x14ac:dyDescent="0.25">
      <c r="B54" s="102" t="s">
        <v>63</v>
      </c>
      <c r="C54" s="102"/>
      <c r="D54" s="24" t="s">
        <v>64</v>
      </c>
    </row>
    <row r="55" spans="1:6" x14ac:dyDescent="0.25">
      <c r="B55" s="102" t="s">
        <v>65</v>
      </c>
      <c r="C55" s="102"/>
      <c r="D55" s="25" t="s">
        <v>64</v>
      </c>
    </row>
    <row r="56" spans="1:6" x14ac:dyDescent="0.25">
      <c r="B56" s="106" t="s">
        <v>66</v>
      </c>
      <c r="C56" s="106"/>
      <c r="D56" s="25" t="s">
        <v>64</v>
      </c>
    </row>
    <row r="57" spans="1:6" x14ac:dyDescent="0.25">
      <c r="B57" s="11"/>
      <c r="C57" s="11"/>
    </row>
    <row r="58" spans="1:6" x14ac:dyDescent="0.25">
      <c r="A58" s="107" t="s">
        <v>67</v>
      </c>
      <c r="B58" s="107"/>
      <c r="C58" s="18"/>
    </row>
    <row r="59" spans="1:6" ht="39.75" customHeight="1" x14ac:dyDescent="0.25">
      <c r="A59" s="102" t="s">
        <v>68</v>
      </c>
      <c r="B59" s="102"/>
      <c r="C59" s="102"/>
      <c r="D59" s="102"/>
      <c r="E59" s="102"/>
    </row>
    <row r="60" spans="1:6" x14ac:dyDescent="0.25">
      <c r="B60" s="11"/>
      <c r="C60" s="11"/>
    </row>
    <row r="61" spans="1:6" x14ac:dyDescent="0.25">
      <c r="A61" s="101" t="s">
        <v>69</v>
      </c>
      <c r="B61" s="101"/>
      <c r="C61" s="11"/>
    </row>
    <row r="62" spans="1:6" x14ac:dyDescent="0.25">
      <c r="B62" s="102" t="s">
        <v>70</v>
      </c>
      <c r="C62" s="102"/>
      <c r="D62" s="24" t="s">
        <v>64</v>
      </c>
    </row>
    <row r="63" spans="1:6" x14ac:dyDescent="0.25">
      <c r="B63" s="102" t="s">
        <v>71</v>
      </c>
      <c r="C63" s="102"/>
      <c r="D63" s="25" t="s">
        <v>72</v>
      </c>
      <c r="F63" s="11"/>
    </row>
    <row r="64" spans="1:6" x14ac:dyDescent="0.25">
      <c r="B64" s="102" t="s">
        <v>73</v>
      </c>
      <c r="C64" s="102"/>
      <c r="D64" s="25" t="s">
        <v>72</v>
      </c>
    </row>
    <row r="65" spans="1:5" x14ac:dyDescent="0.25">
      <c r="B65" s="11"/>
      <c r="C65" s="11"/>
    </row>
    <row r="66" spans="1:5" ht="65.45" customHeight="1" x14ac:dyDescent="0.25">
      <c r="A66" s="102" t="s">
        <v>74</v>
      </c>
      <c r="B66" s="102"/>
      <c r="C66" s="102"/>
      <c r="D66" s="102"/>
      <c r="E66" s="102"/>
    </row>
    <row r="67" spans="1:5" x14ac:dyDescent="0.25">
      <c r="B67" s="11"/>
      <c r="C67" s="11"/>
    </row>
    <row r="68" spans="1:5" ht="15.95" customHeight="1" x14ac:dyDescent="0.25">
      <c r="A68" s="99" t="s">
        <v>75</v>
      </c>
      <c r="B68" s="99"/>
      <c r="C68" s="26" t="s">
        <v>76</v>
      </c>
      <c r="D68" s="27">
        <v>0.47916666666666669</v>
      </c>
      <c r="E68" s="12" t="s">
        <v>77</v>
      </c>
    </row>
    <row r="69" spans="1:5" x14ac:dyDescent="0.25">
      <c r="B69" s="11"/>
      <c r="C69" s="26" t="s">
        <v>78</v>
      </c>
      <c r="D69" s="28">
        <v>0.58333333333333337</v>
      </c>
      <c r="E69" s="12" t="s">
        <v>77</v>
      </c>
    </row>
    <row r="70" spans="1:5" x14ac:dyDescent="0.25">
      <c r="B70" s="11"/>
      <c r="C70" s="26"/>
      <c r="D70" s="29"/>
    </row>
    <row r="71" spans="1:5" x14ac:dyDescent="0.25">
      <c r="A71" s="102" t="s">
        <v>79</v>
      </c>
      <c r="B71" s="102"/>
      <c r="C71" s="11"/>
      <c r="D71" s="24" t="s">
        <v>64</v>
      </c>
    </row>
    <row r="72" spans="1:5" x14ac:dyDescent="0.25">
      <c r="C72" s="30"/>
    </row>
    <row r="73" spans="1:5" x14ac:dyDescent="0.25">
      <c r="A73" s="102" t="s">
        <v>80</v>
      </c>
      <c r="B73" s="102"/>
      <c r="C73" s="102"/>
    </row>
    <row r="74" spans="1:5" x14ac:dyDescent="0.25">
      <c r="B74" s="11"/>
      <c r="C74" s="11"/>
    </row>
    <row r="75" spans="1:5" ht="33.6" customHeight="1" x14ac:dyDescent="0.25">
      <c r="A75" s="100" t="s">
        <v>81</v>
      </c>
      <c r="B75" s="100"/>
      <c r="C75" s="100"/>
      <c r="D75" s="100"/>
      <c r="E75" s="100"/>
    </row>
    <row r="76" spans="1:5" x14ac:dyDescent="0.25">
      <c r="B76" s="11"/>
      <c r="C76" s="11"/>
    </row>
    <row r="77" spans="1:5" x14ac:dyDescent="0.25">
      <c r="A77" s="101" t="s">
        <v>82</v>
      </c>
      <c r="B77" s="101"/>
      <c r="C77" s="30"/>
      <c r="D77" s="15"/>
    </row>
    <row r="78" spans="1:5" x14ac:dyDescent="0.25">
      <c r="B78" s="12" t="s">
        <v>83</v>
      </c>
      <c r="C78" s="17" t="s">
        <v>84</v>
      </c>
    </row>
    <row r="79" spans="1:5" x14ac:dyDescent="0.25">
      <c r="B79" s="11" t="s">
        <v>85</v>
      </c>
      <c r="C79" s="20" t="s">
        <v>86</v>
      </c>
    </row>
    <row r="80" spans="1:5" x14ac:dyDescent="0.25">
      <c r="B80" s="11"/>
      <c r="C80" s="11"/>
    </row>
    <row r="81" spans="1:5" ht="15.95" customHeight="1" x14ac:dyDescent="0.25">
      <c r="A81" s="102" t="s">
        <v>87</v>
      </c>
      <c r="B81" s="102"/>
      <c r="C81" s="102"/>
    </row>
    <row r="82" spans="1:5" x14ac:dyDescent="0.25">
      <c r="A82" s="103" t="s">
        <v>88</v>
      </c>
      <c r="B82" s="103"/>
      <c r="C82" s="103"/>
      <c r="D82" s="103"/>
      <c r="E82" s="103"/>
    </row>
    <row r="83" spans="1:5" x14ac:dyDescent="0.25">
      <c r="B83" s="11"/>
      <c r="C83" s="11"/>
    </row>
    <row r="84" spans="1:5" ht="15.95" customHeight="1" x14ac:dyDescent="0.25">
      <c r="A84" s="101" t="s">
        <v>89</v>
      </c>
      <c r="B84" s="101"/>
      <c r="C84" s="101"/>
    </row>
    <row r="85" spans="1:5" ht="90.75" customHeight="1" x14ac:dyDescent="0.25">
      <c r="A85" s="104" t="s">
        <v>90</v>
      </c>
      <c r="B85" s="105"/>
      <c r="C85" s="105"/>
      <c r="D85" s="105"/>
      <c r="E85" s="105"/>
    </row>
    <row r="86" spans="1:5" ht="15.95" customHeight="1" x14ac:dyDescent="0.25">
      <c r="A86" s="99" t="s">
        <v>91</v>
      </c>
      <c r="B86" s="99"/>
      <c r="C86" s="99"/>
      <c r="D86" s="31">
        <v>0</v>
      </c>
    </row>
    <row r="87" spans="1:5" x14ac:dyDescent="0.25">
      <c r="A87" s="99" t="s">
        <v>92</v>
      </c>
      <c r="B87" s="99"/>
      <c r="C87" s="99"/>
      <c r="D87" s="24" t="s">
        <v>64</v>
      </c>
    </row>
    <row r="88" spans="1:5" x14ac:dyDescent="0.25">
      <c r="A88" s="99" t="s">
        <v>93</v>
      </c>
      <c r="B88" s="99"/>
      <c r="C88" s="99"/>
      <c r="D88" s="32">
        <v>0</v>
      </c>
    </row>
  </sheetData>
  <mergeCells count="51">
    <mergeCell ref="B11:C11"/>
    <mergeCell ref="A1:B1"/>
    <mergeCell ref="A3:B3"/>
    <mergeCell ref="A5:B5"/>
    <mergeCell ref="A7:B7"/>
    <mergeCell ref="A9:E9"/>
    <mergeCell ref="B35:C35"/>
    <mergeCell ref="B13:C13"/>
    <mergeCell ref="B15:C15"/>
    <mergeCell ref="B18:C18"/>
    <mergeCell ref="B20:C20"/>
    <mergeCell ref="A23:C23"/>
    <mergeCell ref="B25:C25"/>
    <mergeCell ref="B26:C26"/>
    <mergeCell ref="B28:C28"/>
    <mergeCell ref="B31:C31"/>
    <mergeCell ref="B33:C33"/>
    <mergeCell ref="B34:C34"/>
    <mergeCell ref="B54:C54"/>
    <mergeCell ref="B36:C36"/>
    <mergeCell ref="B37:C37"/>
    <mergeCell ref="B39:C39"/>
    <mergeCell ref="A41:B41"/>
    <mergeCell ref="A43:C43"/>
    <mergeCell ref="A44:C44"/>
    <mergeCell ref="A45:C45"/>
    <mergeCell ref="A46:C46"/>
    <mergeCell ref="A47:C47"/>
    <mergeCell ref="A51:E51"/>
    <mergeCell ref="B53:C53"/>
    <mergeCell ref="A73:C73"/>
    <mergeCell ref="B55:C55"/>
    <mergeCell ref="B56:C56"/>
    <mergeCell ref="A58:B58"/>
    <mergeCell ref="A59:E59"/>
    <mergeCell ref="A61:B61"/>
    <mergeCell ref="B62:C62"/>
    <mergeCell ref="B63:C63"/>
    <mergeCell ref="B64:C64"/>
    <mergeCell ref="A66:E66"/>
    <mergeCell ref="A68:B68"/>
    <mergeCell ref="A71:B71"/>
    <mergeCell ref="A86:C86"/>
    <mergeCell ref="A87:C87"/>
    <mergeCell ref="A88:C88"/>
    <mergeCell ref="A75:E75"/>
    <mergeCell ref="A77:B77"/>
    <mergeCell ref="A81:C81"/>
    <mergeCell ref="A82:E82"/>
    <mergeCell ref="A84:C84"/>
    <mergeCell ref="A85:E85"/>
  </mergeCells>
  <dataValidations count="1">
    <dataValidation type="list" allowBlank="1" showInputMessage="1" showErrorMessage="1" errorTitle="Ungültige Daten" error="Bitte von der angeführten Dropdown-Liste auswählen" promptTitle="von Liste auswählen" prompt="Bitte entweder Ja oder Nein auswählen" sqref="D87 D71 D62:D64 D54:D56" xr:uid="{3DCDED75-3C7B-4C85-BA6C-3436E585780D}">
      <formula1>"Ja, Nein"</formula1>
    </dataValidation>
  </dataValidations>
  <pageMargins left="0.7" right="0.7" top="0.78740157499999996" bottom="0.78740157499999996" header="0.3" footer="0.3"/>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1DF6-5404-4BAB-81AA-44B4032E87F7}">
  <sheetPr>
    <tabColor rgb="FFFFC000"/>
  </sheetPr>
  <dimension ref="A1:B66"/>
  <sheetViews>
    <sheetView zoomScaleNormal="100" workbookViewId="0">
      <selection activeCell="I3" sqref="I3"/>
    </sheetView>
  </sheetViews>
  <sheetFormatPr baseColWidth="10" defaultColWidth="10.85546875" defaultRowHeight="17.25" x14ac:dyDescent="0.35"/>
  <cols>
    <col min="1" max="1" width="76.5703125" style="2" customWidth="1"/>
    <col min="2" max="16384" width="10.85546875" style="2"/>
  </cols>
  <sheetData>
    <row r="1" spans="1:2" ht="21" x14ac:dyDescent="0.35">
      <c r="A1" s="33" t="s">
        <v>94</v>
      </c>
    </row>
    <row r="2" spans="1:2" ht="18" thickBot="1" x14ac:dyDescent="0.4">
      <c r="A2" s="34"/>
    </row>
    <row r="3" spans="1:2" ht="52.5" thickBot="1" x14ac:dyDescent="0.4">
      <c r="A3" s="35" t="s">
        <v>95</v>
      </c>
      <c r="B3" s="36" t="s">
        <v>96</v>
      </c>
    </row>
    <row r="4" spans="1:2" ht="18" thickBot="1" x14ac:dyDescent="0.4">
      <c r="A4" s="37" t="s">
        <v>97</v>
      </c>
      <c r="B4" s="38">
        <v>2</v>
      </c>
    </row>
    <row r="5" spans="1:2" ht="18" thickBot="1" x14ac:dyDescent="0.4">
      <c r="A5" s="37" t="s">
        <v>98</v>
      </c>
      <c r="B5" s="38">
        <v>1</v>
      </c>
    </row>
    <row r="6" spans="1:2" ht="18" thickBot="1" x14ac:dyDescent="0.4">
      <c r="A6" s="37" t="s">
        <v>99</v>
      </c>
      <c r="B6" s="38">
        <v>13</v>
      </c>
    </row>
    <row r="7" spans="1:2" ht="18" thickBot="1" x14ac:dyDescent="0.4">
      <c r="A7" s="37" t="s">
        <v>100</v>
      </c>
      <c r="B7" s="38">
        <v>1</v>
      </c>
    </row>
    <row r="8" spans="1:2" ht="18" thickBot="1" x14ac:dyDescent="0.4">
      <c r="A8" s="37" t="s">
        <v>101</v>
      </c>
      <c r="B8" s="38">
        <v>0</v>
      </c>
    </row>
    <row r="9" spans="1:2" ht="18" thickBot="1" x14ac:dyDescent="0.4">
      <c r="A9" s="37" t="s">
        <v>102</v>
      </c>
      <c r="B9" s="38">
        <v>0</v>
      </c>
    </row>
    <row r="10" spans="1:2" ht="18" thickBot="1" x14ac:dyDescent="0.4">
      <c r="A10" s="37" t="s">
        <v>103</v>
      </c>
      <c r="B10" s="38">
        <v>1</v>
      </c>
    </row>
    <row r="11" spans="1:2" ht="18" thickBot="1" x14ac:dyDescent="0.4">
      <c r="A11" s="37" t="s">
        <v>104</v>
      </c>
      <c r="B11" s="38">
        <v>0</v>
      </c>
    </row>
    <row r="12" spans="1:2" ht="18" thickBot="1" x14ac:dyDescent="0.4">
      <c r="A12" s="37" t="s">
        <v>105</v>
      </c>
      <c r="B12" s="38">
        <v>1</v>
      </c>
    </row>
    <row r="13" spans="1:2" ht="18" thickBot="1" x14ac:dyDescent="0.4">
      <c r="A13" s="34"/>
    </row>
    <row r="14" spans="1:2" ht="52.5" thickBot="1" x14ac:dyDescent="0.4">
      <c r="A14" s="35" t="s">
        <v>106</v>
      </c>
      <c r="B14" s="36" t="s">
        <v>96</v>
      </c>
    </row>
    <row r="15" spans="1:2" ht="18" thickBot="1" x14ac:dyDescent="0.4">
      <c r="A15" s="37" t="s">
        <v>107</v>
      </c>
      <c r="B15" s="38">
        <v>2</v>
      </c>
    </row>
    <row r="16" spans="1:2" x14ac:dyDescent="0.35">
      <c r="A16" s="39" t="s">
        <v>108</v>
      </c>
      <c r="B16" s="109">
        <v>1</v>
      </c>
    </row>
    <row r="17" spans="1:2" ht="35.25" thickBot="1" x14ac:dyDescent="0.4">
      <c r="A17" s="37" t="s">
        <v>109</v>
      </c>
      <c r="B17" s="110"/>
    </row>
    <row r="18" spans="1:2" ht="34.5" x14ac:dyDescent="0.35">
      <c r="A18" s="39" t="s">
        <v>110</v>
      </c>
      <c r="B18" s="109">
        <v>1</v>
      </c>
    </row>
    <row r="19" spans="1:2" ht="18" thickBot="1" x14ac:dyDescent="0.4">
      <c r="A19" s="37" t="s">
        <v>111</v>
      </c>
      <c r="B19" s="110"/>
    </row>
    <row r="20" spans="1:2" ht="18" thickBot="1" x14ac:dyDescent="0.4">
      <c r="A20" s="37" t="s">
        <v>112</v>
      </c>
      <c r="B20" s="38">
        <v>1</v>
      </c>
    </row>
    <row r="21" spans="1:2" ht="18" thickBot="1" x14ac:dyDescent="0.4">
      <c r="A21" s="37" t="s">
        <v>113</v>
      </c>
      <c r="B21" s="38" t="s">
        <v>114</v>
      </c>
    </row>
    <row r="22" spans="1:2" ht="35.25" thickBot="1" x14ac:dyDescent="0.4">
      <c r="A22" s="37" t="s">
        <v>115</v>
      </c>
      <c r="B22" s="38" t="s">
        <v>116</v>
      </c>
    </row>
    <row r="23" spans="1:2" ht="34.5" x14ac:dyDescent="0.35">
      <c r="A23" s="39" t="s">
        <v>117</v>
      </c>
      <c r="B23" s="40" t="s">
        <v>118</v>
      </c>
    </row>
    <row r="24" spans="1:2" ht="8.25" customHeight="1" thickBot="1" x14ac:dyDescent="0.4">
      <c r="A24" s="37"/>
      <c r="B24" s="38"/>
    </row>
    <row r="25" spans="1:2" ht="18" thickBot="1" x14ac:dyDescent="0.4">
      <c r="A25" s="37" t="s">
        <v>119</v>
      </c>
      <c r="B25" s="38">
        <v>1</v>
      </c>
    </row>
    <row r="26" spans="1:2" ht="18" thickBot="1" x14ac:dyDescent="0.4">
      <c r="A26" s="37" t="s">
        <v>120</v>
      </c>
      <c r="B26" s="38">
        <v>2</v>
      </c>
    </row>
    <row r="27" spans="1:2" ht="18" thickBot="1" x14ac:dyDescent="0.4">
      <c r="A27" s="37" t="s">
        <v>121</v>
      </c>
      <c r="B27" s="38">
        <v>0</v>
      </c>
    </row>
    <row r="28" spans="1:2" ht="18" thickBot="1" x14ac:dyDescent="0.4">
      <c r="A28" s="37" t="s">
        <v>122</v>
      </c>
      <c r="B28" s="38">
        <v>1</v>
      </c>
    </row>
    <row r="29" spans="1:2" ht="18" thickBot="1" x14ac:dyDescent="0.4">
      <c r="A29" s="37" t="s">
        <v>123</v>
      </c>
      <c r="B29" s="38">
        <v>0</v>
      </c>
    </row>
    <row r="30" spans="1:2" ht="18" thickBot="1" x14ac:dyDescent="0.4">
      <c r="A30" s="37" t="s">
        <v>124</v>
      </c>
      <c r="B30" s="38">
        <v>1</v>
      </c>
    </row>
    <row r="31" spans="1:2" ht="18" thickBot="1" x14ac:dyDescent="0.4">
      <c r="A31" s="37" t="s">
        <v>125</v>
      </c>
      <c r="B31" s="38">
        <v>0</v>
      </c>
    </row>
    <row r="32" spans="1:2" ht="18" thickBot="1" x14ac:dyDescent="0.4">
      <c r="A32" s="37" t="s">
        <v>126</v>
      </c>
      <c r="B32" s="38">
        <v>0</v>
      </c>
    </row>
    <row r="33" spans="1:2" ht="18" thickBot="1" x14ac:dyDescent="0.4">
      <c r="A33" s="37" t="s">
        <v>127</v>
      </c>
      <c r="B33" s="38">
        <v>5</v>
      </c>
    </row>
    <row r="34" spans="1:2" ht="35.25" thickBot="1" x14ac:dyDescent="0.4">
      <c r="A34" s="41" t="s">
        <v>128</v>
      </c>
      <c r="B34" s="38" t="s">
        <v>129</v>
      </c>
    </row>
    <row r="35" spans="1:2" ht="18" thickBot="1" x14ac:dyDescent="0.4">
      <c r="A35" s="37" t="s">
        <v>130</v>
      </c>
      <c r="B35" s="38">
        <v>1</v>
      </c>
    </row>
    <row r="36" spans="1:2" ht="35.25" thickBot="1" x14ac:dyDescent="0.4">
      <c r="A36" s="37" t="s">
        <v>131</v>
      </c>
      <c r="B36" s="38" t="s">
        <v>129</v>
      </c>
    </row>
    <row r="37" spans="1:2" ht="18" thickBot="1" x14ac:dyDescent="0.4">
      <c r="A37" s="37" t="s">
        <v>132</v>
      </c>
      <c r="B37" s="38">
        <v>0</v>
      </c>
    </row>
    <row r="38" spans="1:2" ht="35.25" thickBot="1" x14ac:dyDescent="0.4">
      <c r="A38" s="37" t="s">
        <v>133</v>
      </c>
      <c r="B38" s="38" t="s">
        <v>129</v>
      </c>
    </row>
    <row r="39" spans="1:2" ht="18" thickBot="1" x14ac:dyDescent="0.4">
      <c r="A39" s="37" t="s">
        <v>134</v>
      </c>
      <c r="B39" s="38">
        <v>0</v>
      </c>
    </row>
    <row r="40" spans="1:2" ht="18" thickBot="1" x14ac:dyDescent="0.4">
      <c r="A40" s="37" t="s">
        <v>135</v>
      </c>
      <c r="B40" s="38">
        <v>0</v>
      </c>
    </row>
    <row r="41" spans="1:2" ht="35.25" thickBot="1" x14ac:dyDescent="0.4">
      <c r="A41" s="37" t="s">
        <v>136</v>
      </c>
      <c r="B41" s="38" t="s">
        <v>129</v>
      </c>
    </row>
    <row r="42" spans="1:2" ht="18" thickBot="1" x14ac:dyDescent="0.4">
      <c r="A42" s="37" t="s">
        <v>137</v>
      </c>
      <c r="B42" s="38">
        <v>0</v>
      </c>
    </row>
    <row r="43" spans="1:2" ht="18" thickBot="1" x14ac:dyDescent="0.4">
      <c r="A43" s="34"/>
    </row>
    <row r="44" spans="1:2" ht="52.5" thickBot="1" x14ac:dyDescent="0.4">
      <c r="A44" s="35" t="s">
        <v>138</v>
      </c>
      <c r="B44" s="42" t="s">
        <v>96</v>
      </c>
    </row>
    <row r="45" spans="1:2" ht="18" thickBot="1" x14ac:dyDescent="0.4">
      <c r="A45" s="37" t="s">
        <v>139</v>
      </c>
      <c r="B45" s="43">
        <v>0</v>
      </c>
    </row>
    <row r="46" spans="1:2" ht="18" thickBot="1" x14ac:dyDescent="0.4">
      <c r="A46" s="37" t="s">
        <v>140</v>
      </c>
      <c r="B46" s="38">
        <v>0</v>
      </c>
    </row>
    <row r="47" spans="1:2" ht="35.25" thickBot="1" x14ac:dyDescent="0.4">
      <c r="A47" s="39" t="s">
        <v>117</v>
      </c>
      <c r="B47" s="40">
        <v>0</v>
      </c>
    </row>
    <row r="48" spans="1:2" ht="18" thickBot="1" x14ac:dyDescent="0.4">
      <c r="A48" s="41" t="s">
        <v>141</v>
      </c>
      <c r="B48" s="44">
        <v>0</v>
      </c>
    </row>
    <row r="49" spans="1:2" ht="18" thickBot="1" x14ac:dyDescent="0.4">
      <c r="A49" s="37" t="s">
        <v>142</v>
      </c>
      <c r="B49" s="38">
        <v>0</v>
      </c>
    </row>
    <row r="50" spans="1:2" ht="18" thickBot="1" x14ac:dyDescent="0.4">
      <c r="A50" s="34"/>
    </row>
    <row r="51" spans="1:2" ht="52.5" thickBot="1" x14ac:dyDescent="0.4">
      <c r="A51" s="35" t="s">
        <v>143</v>
      </c>
      <c r="B51" s="36" t="s">
        <v>96</v>
      </c>
    </row>
    <row r="52" spans="1:2" ht="18" thickBot="1" x14ac:dyDescent="0.4">
      <c r="A52" s="37" t="s">
        <v>144</v>
      </c>
      <c r="B52" s="38">
        <v>255</v>
      </c>
    </row>
    <row r="53" spans="1:2" ht="18" thickBot="1" x14ac:dyDescent="0.4">
      <c r="A53" s="37" t="s">
        <v>145</v>
      </c>
      <c r="B53" s="38">
        <v>273</v>
      </c>
    </row>
    <row r="54" spans="1:2" ht="18" thickBot="1" x14ac:dyDescent="0.4">
      <c r="A54" s="37" t="s">
        <v>146</v>
      </c>
      <c r="B54" s="38">
        <v>160</v>
      </c>
    </row>
    <row r="55" spans="1:2" ht="18" thickBot="1" x14ac:dyDescent="0.4">
      <c r="A55" s="37" t="s">
        <v>147</v>
      </c>
      <c r="B55" s="38">
        <v>0</v>
      </c>
    </row>
    <row r="56" spans="1:2" ht="18" thickBot="1" x14ac:dyDescent="0.4">
      <c r="A56" s="37" t="s">
        <v>148</v>
      </c>
      <c r="B56" s="38">
        <v>158</v>
      </c>
    </row>
    <row r="57" spans="1:2" ht="18" thickBot="1" x14ac:dyDescent="0.4">
      <c r="A57" s="37" t="s">
        <v>149</v>
      </c>
      <c r="B57" s="38">
        <v>176</v>
      </c>
    </row>
    <row r="58" spans="1:2" ht="18" thickBot="1" x14ac:dyDescent="0.4">
      <c r="A58" s="37" t="s">
        <v>150</v>
      </c>
      <c r="B58" s="38">
        <v>159</v>
      </c>
    </row>
    <row r="59" spans="1:2" ht="18" thickBot="1" x14ac:dyDescent="0.4">
      <c r="A59" s="37" t="s">
        <v>151</v>
      </c>
      <c r="B59" s="38">
        <v>147</v>
      </c>
    </row>
    <row r="60" spans="1:2" ht="18" thickBot="1" x14ac:dyDescent="0.4">
      <c r="A60" s="37" t="s">
        <v>152</v>
      </c>
      <c r="B60" s="38">
        <v>133</v>
      </c>
    </row>
    <row r="61" spans="1:2" ht="18" thickBot="1" x14ac:dyDescent="0.4">
      <c r="A61" s="37" t="s">
        <v>153</v>
      </c>
      <c r="B61" s="38">
        <v>0</v>
      </c>
    </row>
    <row r="62" spans="1:2" ht="18" thickBot="1" x14ac:dyDescent="0.4">
      <c r="A62" s="37" t="s">
        <v>154</v>
      </c>
      <c r="B62" s="38">
        <v>0</v>
      </c>
    </row>
    <row r="63" spans="1:2" ht="18" thickBot="1" x14ac:dyDescent="0.4">
      <c r="A63" s="37" t="s">
        <v>155</v>
      </c>
      <c r="B63" s="38">
        <v>0</v>
      </c>
    </row>
    <row r="64" spans="1:2" ht="18" thickBot="1" x14ac:dyDescent="0.4">
      <c r="A64" s="37" t="s">
        <v>156</v>
      </c>
      <c r="B64" s="38">
        <v>0</v>
      </c>
    </row>
    <row r="65" spans="1:2" x14ac:dyDescent="0.35">
      <c r="A65" s="34"/>
    </row>
    <row r="66" spans="1:2" ht="30.6" customHeight="1" x14ac:dyDescent="0.35">
      <c r="A66" s="111" t="s">
        <v>157</v>
      </c>
      <c r="B66" s="111"/>
    </row>
  </sheetData>
  <mergeCells count="3">
    <mergeCell ref="B16:B17"/>
    <mergeCell ref="B18:B19"/>
    <mergeCell ref="A66:B6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87207-EB72-49F3-A2EF-53978E02CB94}">
  <sheetPr>
    <tabColor rgb="FFFFC000"/>
  </sheetPr>
  <dimension ref="A1:B66"/>
  <sheetViews>
    <sheetView zoomScaleNormal="100" workbookViewId="0">
      <selection activeCell="I3" sqref="I3"/>
    </sheetView>
  </sheetViews>
  <sheetFormatPr baseColWidth="10" defaultColWidth="10.85546875" defaultRowHeight="17.25" x14ac:dyDescent="0.35"/>
  <cols>
    <col min="1" max="1" width="76.5703125" style="2" customWidth="1"/>
    <col min="2" max="16384" width="10.85546875" style="2"/>
  </cols>
  <sheetData>
    <row r="1" spans="1:2" ht="21" x14ac:dyDescent="0.35">
      <c r="A1" s="33" t="s">
        <v>158</v>
      </c>
    </row>
    <row r="2" spans="1:2" ht="18" thickBot="1" x14ac:dyDescent="0.4">
      <c r="A2" s="34"/>
    </row>
    <row r="3" spans="1:2" ht="52.5" thickBot="1" x14ac:dyDescent="0.4">
      <c r="A3" s="35" t="s">
        <v>95</v>
      </c>
      <c r="B3" s="36" t="s">
        <v>96</v>
      </c>
    </row>
    <row r="4" spans="1:2" ht="18" thickBot="1" x14ac:dyDescent="0.4">
      <c r="A4" s="37" t="s">
        <v>97</v>
      </c>
      <c r="B4" s="38">
        <v>3</v>
      </c>
    </row>
    <row r="5" spans="1:2" ht="18" thickBot="1" x14ac:dyDescent="0.4">
      <c r="A5" s="37" t="s">
        <v>98</v>
      </c>
      <c r="B5" s="38">
        <v>2</v>
      </c>
    </row>
    <row r="6" spans="1:2" ht="18" thickBot="1" x14ac:dyDescent="0.4">
      <c r="A6" s="37" t="s">
        <v>99</v>
      </c>
      <c r="B6" s="38">
        <v>26</v>
      </c>
    </row>
    <row r="7" spans="1:2" ht="18" thickBot="1" x14ac:dyDescent="0.4">
      <c r="A7" s="37" t="s">
        <v>100</v>
      </c>
      <c r="B7" s="38">
        <v>3</v>
      </c>
    </row>
    <row r="8" spans="1:2" ht="18" thickBot="1" x14ac:dyDescent="0.4">
      <c r="A8" s="37" t="s">
        <v>101</v>
      </c>
      <c r="B8" s="38">
        <v>2</v>
      </c>
    </row>
    <row r="9" spans="1:2" ht="18" thickBot="1" x14ac:dyDescent="0.4">
      <c r="A9" s="37" t="s">
        <v>102</v>
      </c>
      <c r="B9" s="38">
        <v>0</v>
      </c>
    </row>
    <row r="10" spans="1:2" ht="18" thickBot="1" x14ac:dyDescent="0.4">
      <c r="A10" s="37" t="s">
        <v>103</v>
      </c>
      <c r="B10" s="38">
        <v>1</v>
      </c>
    </row>
    <row r="11" spans="1:2" ht="18" thickBot="1" x14ac:dyDescent="0.4">
      <c r="A11" s="37" t="s">
        <v>104</v>
      </c>
      <c r="B11" s="38">
        <v>1</v>
      </c>
    </row>
    <row r="12" spans="1:2" ht="18" thickBot="1" x14ac:dyDescent="0.4">
      <c r="A12" s="37" t="s">
        <v>105</v>
      </c>
      <c r="B12" s="38">
        <v>1</v>
      </c>
    </row>
    <row r="13" spans="1:2" ht="18" thickBot="1" x14ac:dyDescent="0.4">
      <c r="A13" s="34"/>
    </row>
    <row r="14" spans="1:2" ht="52.5" thickBot="1" x14ac:dyDescent="0.4">
      <c r="A14" s="35" t="s">
        <v>106</v>
      </c>
      <c r="B14" s="36" t="s">
        <v>96</v>
      </c>
    </row>
    <row r="15" spans="1:2" ht="18" thickBot="1" x14ac:dyDescent="0.4">
      <c r="A15" s="37" t="s">
        <v>107</v>
      </c>
      <c r="B15" s="38">
        <v>2</v>
      </c>
    </row>
    <row r="16" spans="1:2" x14ac:dyDescent="0.35">
      <c r="A16" s="39" t="s">
        <v>108</v>
      </c>
      <c r="B16" s="109">
        <v>1</v>
      </c>
    </row>
    <row r="17" spans="1:2" ht="35.25" thickBot="1" x14ac:dyDescent="0.4">
      <c r="A17" s="37" t="s">
        <v>109</v>
      </c>
      <c r="B17" s="110"/>
    </row>
    <row r="18" spans="1:2" ht="34.5" x14ac:dyDescent="0.35">
      <c r="A18" s="39" t="s">
        <v>110</v>
      </c>
      <c r="B18" s="109">
        <v>1</v>
      </c>
    </row>
    <row r="19" spans="1:2" ht="18" thickBot="1" x14ac:dyDescent="0.4">
      <c r="A19" s="37" t="s">
        <v>111</v>
      </c>
      <c r="B19" s="110"/>
    </row>
    <row r="20" spans="1:2" ht="18" thickBot="1" x14ac:dyDescent="0.4">
      <c r="A20" s="37" t="s">
        <v>112</v>
      </c>
      <c r="B20" s="38">
        <v>1</v>
      </c>
    </row>
    <row r="21" spans="1:2" ht="18" thickBot="1" x14ac:dyDescent="0.4">
      <c r="A21" s="37" t="s">
        <v>113</v>
      </c>
      <c r="B21" s="38" t="s">
        <v>159</v>
      </c>
    </row>
    <row r="22" spans="1:2" ht="18" thickBot="1" x14ac:dyDescent="0.4">
      <c r="A22" s="37" t="s">
        <v>115</v>
      </c>
      <c r="B22" s="38" t="s">
        <v>160</v>
      </c>
    </row>
    <row r="23" spans="1:2" ht="34.5" x14ac:dyDescent="0.35">
      <c r="A23" s="39" t="s">
        <v>117</v>
      </c>
      <c r="B23" s="40" t="s">
        <v>114</v>
      </c>
    </row>
    <row r="24" spans="1:2" ht="5.25" customHeight="1" thickBot="1" x14ac:dyDescent="0.4">
      <c r="A24" s="37"/>
      <c r="B24" s="38"/>
    </row>
    <row r="25" spans="1:2" ht="18" thickBot="1" x14ac:dyDescent="0.4">
      <c r="A25" s="37" t="s">
        <v>119</v>
      </c>
      <c r="B25" s="38">
        <v>2</v>
      </c>
    </row>
    <row r="26" spans="1:2" ht="18" thickBot="1" x14ac:dyDescent="0.4">
      <c r="A26" s="37" t="s">
        <v>120</v>
      </c>
      <c r="B26" s="38">
        <v>3</v>
      </c>
    </row>
    <row r="27" spans="1:2" ht="18" thickBot="1" x14ac:dyDescent="0.4">
      <c r="A27" s="37" t="s">
        <v>121</v>
      </c>
      <c r="B27" s="38">
        <v>0</v>
      </c>
    </row>
    <row r="28" spans="1:2" ht="18" thickBot="1" x14ac:dyDescent="0.4">
      <c r="A28" s="37" t="s">
        <v>122</v>
      </c>
      <c r="B28" s="38">
        <v>1</v>
      </c>
    </row>
    <row r="29" spans="1:2" ht="18" thickBot="1" x14ac:dyDescent="0.4">
      <c r="A29" s="37" t="s">
        <v>123</v>
      </c>
      <c r="B29" s="38">
        <v>0</v>
      </c>
    </row>
    <row r="30" spans="1:2" ht="18" thickBot="1" x14ac:dyDescent="0.4">
      <c r="A30" s="37" t="s">
        <v>124</v>
      </c>
      <c r="B30" s="38">
        <v>1</v>
      </c>
    </row>
    <row r="31" spans="1:2" ht="18" thickBot="1" x14ac:dyDescent="0.4">
      <c r="A31" s="37" t="s">
        <v>125</v>
      </c>
      <c r="B31" s="38">
        <v>4</v>
      </c>
    </row>
    <row r="32" spans="1:2" ht="18" thickBot="1" x14ac:dyDescent="0.4">
      <c r="A32" s="37" t="s">
        <v>126</v>
      </c>
      <c r="B32" s="38">
        <v>2</v>
      </c>
    </row>
    <row r="33" spans="1:2" ht="18" thickBot="1" x14ac:dyDescent="0.4">
      <c r="A33" s="37" t="s">
        <v>127</v>
      </c>
      <c r="B33" s="38">
        <v>4</v>
      </c>
    </row>
    <row r="34" spans="1:2" ht="35.25" thickBot="1" x14ac:dyDescent="0.4">
      <c r="A34" s="41" t="s">
        <v>128</v>
      </c>
      <c r="B34" s="38" t="s">
        <v>129</v>
      </c>
    </row>
    <row r="35" spans="1:2" ht="18" thickBot="1" x14ac:dyDescent="0.4">
      <c r="A35" s="37" t="s">
        <v>130</v>
      </c>
      <c r="B35" s="38">
        <v>1</v>
      </c>
    </row>
    <row r="36" spans="1:2" ht="35.25" thickBot="1" x14ac:dyDescent="0.4">
      <c r="A36" s="37" t="s">
        <v>131</v>
      </c>
      <c r="B36" s="38" t="s">
        <v>129</v>
      </c>
    </row>
    <row r="37" spans="1:2" ht="35.25" thickBot="1" x14ac:dyDescent="0.4">
      <c r="A37" s="37" t="s">
        <v>132</v>
      </c>
      <c r="B37" s="38" t="s">
        <v>129</v>
      </c>
    </row>
    <row r="38" spans="1:2" ht="35.25" thickBot="1" x14ac:dyDescent="0.4">
      <c r="A38" s="37" t="s">
        <v>133</v>
      </c>
      <c r="B38" s="38" t="s">
        <v>129</v>
      </c>
    </row>
    <row r="39" spans="1:2" ht="35.25" thickBot="1" x14ac:dyDescent="0.4">
      <c r="A39" s="37" t="s">
        <v>134</v>
      </c>
      <c r="B39" s="38" t="s">
        <v>129</v>
      </c>
    </row>
    <row r="40" spans="1:2" ht="18" thickBot="1" x14ac:dyDescent="0.4">
      <c r="A40" s="37" t="s">
        <v>135</v>
      </c>
      <c r="B40" s="38">
        <v>0</v>
      </c>
    </row>
    <row r="41" spans="1:2" ht="18" thickBot="1" x14ac:dyDescent="0.4">
      <c r="A41" s="37" t="s">
        <v>136</v>
      </c>
      <c r="B41" s="38">
        <v>0</v>
      </c>
    </row>
    <row r="42" spans="1:2" ht="18" thickBot="1" x14ac:dyDescent="0.4">
      <c r="A42" s="37" t="s">
        <v>137</v>
      </c>
      <c r="B42" s="38">
        <v>0</v>
      </c>
    </row>
    <row r="43" spans="1:2" ht="18" thickBot="1" x14ac:dyDescent="0.4">
      <c r="A43" s="34"/>
    </row>
    <row r="44" spans="1:2" ht="52.5" thickBot="1" x14ac:dyDescent="0.4">
      <c r="A44" s="35" t="s">
        <v>138</v>
      </c>
      <c r="B44" s="42" t="s">
        <v>96</v>
      </c>
    </row>
    <row r="45" spans="1:2" ht="18" thickBot="1" x14ac:dyDescent="0.4">
      <c r="A45" s="37" t="s">
        <v>139</v>
      </c>
      <c r="B45" s="43">
        <v>0</v>
      </c>
    </row>
    <row r="46" spans="1:2" ht="18" thickBot="1" x14ac:dyDescent="0.4">
      <c r="A46" s="37" t="s">
        <v>140</v>
      </c>
      <c r="B46" s="38">
        <v>0</v>
      </c>
    </row>
    <row r="47" spans="1:2" ht="35.25" thickBot="1" x14ac:dyDescent="0.4">
      <c r="A47" s="39" t="s">
        <v>117</v>
      </c>
      <c r="B47" s="40">
        <v>0</v>
      </c>
    </row>
    <row r="48" spans="1:2" ht="18" thickBot="1" x14ac:dyDescent="0.4">
      <c r="A48" s="41" t="s">
        <v>141</v>
      </c>
      <c r="B48" s="44">
        <v>0</v>
      </c>
    </row>
    <row r="49" spans="1:2" ht="18" thickBot="1" x14ac:dyDescent="0.4">
      <c r="A49" s="37" t="s">
        <v>142</v>
      </c>
      <c r="B49" s="38">
        <v>0</v>
      </c>
    </row>
    <row r="50" spans="1:2" ht="18" thickBot="1" x14ac:dyDescent="0.4">
      <c r="A50" s="34"/>
    </row>
    <row r="51" spans="1:2" ht="52.5" thickBot="1" x14ac:dyDescent="0.4">
      <c r="A51" s="35" t="s">
        <v>143</v>
      </c>
      <c r="B51" s="36" t="s">
        <v>96</v>
      </c>
    </row>
    <row r="52" spans="1:2" ht="18" thickBot="1" x14ac:dyDescent="0.4">
      <c r="A52" s="37" t="s">
        <v>144</v>
      </c>
      <c r="B52" s="38">
        <v>272</v>
      </c>
    </row>
    <row r="53" spans="1:2" ht="18" thickBot="1" x14ac:dyDescent="0.4">
      <c r="A53" s="37" t="s">
        <v>145</v>
      </c>
      <c r="B53" s="38">
        <v>263</v>
      </c>
    </row>
    <row r="54" spans="1:2" ht="18" thickBot="1" x14ac:dyDescent="0.4">
      <c r="A54" s="37" t="s">
        <v>146</v>
      </c>
      <c r="B54" s="38">
        <v>308</v>
      </c>
    </row>
    <row r="55" spans="1:2" ht="18" thickBot="1" x14ac:dyDescent="0.4">
      <c r="A55" s="37" t="s">
        <v>147</v>
      </c>
      <c r="B55" s="38">
        <v>2</v>
      </c>
    </row>
    <row r="56" spans="1:2" ht="18" thickBot="1" x14ac:dyDescent="0.4">
      <c r="A56" s="37" t="s">
        <v>148</v>
      </c>
      <c r="B56" s="38">
        <v>326</v>
      </c>
    </row>
    <row r="57" spans="1:2" ht="18" thickBot="1" x14ac:dyDescent="0.4">
      <c r="A57" s="37" t="s">
        <v>149</v>
      </c>
      <c r="B57" s="38">
        <v>128</v>
      </c>
    </row>
    <row r="58" spans="1:2" ht="18" thickBot="1" x14ac:dyDescent="0.4">
      <c r="A58" s="37" t="s">
        <v>150</v>
      </c>
      <c r="B58" s="38">
        <v>177</v>
      </c>
    </row>
    <row r="59" spans="1:2" ht="18" thickBot="1" x14ac:dyDescent="0.4">
      <c r="A59" s="37" t="s">
        <v>151</v>
      </c>
      <c r="B59" s="38">
        <v>137</v>
      </c>
    </row>
    <row r="60" spans="1:2" ht="18" thickBot="1" x14ac:dyDescent="0.4">
      <c r="A60" s="37" t="s">
        <v>152</v>
      </c>
      <c r="B60" s="38">
        <v>100</v>
      </c>
    </row>
    <row r="61" spans="1:2" ht="18" thickBot="1" x14ac:dyDescent="0.4">
      <c r="A61" s="37" t="s">
        <v>153</v>
      </c>
      <c r="B61" s="38">
        <v>0</v>
      </c>
    </row>
    <row r="62" spans="1:2" ht="18" thickBot="1" x14ac:dyDescent="0.4">
      <c r="A62" s="37" t="s">
        <v>154</v>
      </c>
      <c r="B62" s="38">
        <v>10</v>
      </c>
    </row>
    <row r="63" spans="1:2" ht="18" thickBot="1" x14ac:dyDescent="0.4">
      <c r="A63" s="37" t="s">
        <v>155</v>
      </c>
      <c r="B63" s="38">
        <v>0</v>
      </c>
    </row>
    <row r="64" spans="1:2" ht="18" thickBot="1" x14ac:dyDescent="0.4">
      <c r="A64" s="37" t="s">
        <v>156</v>
      </c>
      <c r="B64" s="38">
        <v>0</v>
      </c>
    </row>
    <row r="65" spans="1:2" x14ac:dyDescent="0.35">
      <c r="A65" s="34"/>
    </row>
    <row r="66" spans="1:2" ht="30.6" customHeight="1" x14ac:dyDescent="0.35">
      <c r="A66" s="111" t="s">
        <v>157</v>
      </c>
      <c r="B66" s="111"/>
    </row>
  </sheetData>
  <mergeCells count="3">
    <mergeCell ref="B16:B17"/>
    <mergeCell ref="B18:B19"/>
    <mergeCell ref="A66:B6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A3BC1-0722-46DC-90AF-01AED528130D}">
  <sheetPr>
    <tabColor rgb="FFFFC000"/>
    <pageSetUpPr fitToPage="1"/>
  </sheetPr>
  <dimension ref="A1:H26"/>
  <sheetViews>
    <sheetView zoomScale="70" zoomScaleNormal="70" zoomScaleSheetLayoutView="80" workbookViewId="0">
      <selection activeCell="I3" sqref="I3"/>
    </sheetView>
  </sheetViews>
  <sheetFormatPr baseColWidth="10" defaultColWidth="10.85546875" defaultRowHeight="17.25" x14ac:dyDescent="0.35"/>
  <cols>
    <col min="1" max="5" width="10.85546875" style="2"/>
    <col min="6" max="6" width="61.140625" style="2" customWidth="1"/>
    <col min="7" max="7" width="27.28515625" style="2" customWidth="1"/>
    <col min="8" max="8" width="15" style="2" customWidth="1"/>
    <col min="9" max="16384" width="10.85546875" style="2"/>
  </cols>
  <sheetData>
    <row r="1" spans="1:8" x14ac:dyDescent="0.35">
      <c r="A1" s="45" t="s">
        <v>161</v>
      </c>
    </row>
    <row r="3" spans="1:8" x14ac:dyDescent="0.35">
      <c r="A3" s="2" t="s">
        <v>162</v>
      </c>
    </row>
    <row r="5" spans="1:8" s="45" customFormat="1" ht="51.75" x14ac:dyDescent="0.35">
      <c r="A5" s="46" t="s">
        <v>163</v>
      </c>
      <c r="B5" s="124" t="s">
        <v>164</v>
      </c>
      <c r="C5" s="124"/>
      <c r="D5" s="124"/>
      <c r="E5" s="124"/>
      <c r="F5" s="124"/>
      <c r="G5" s="124"/>
      <c r="H5" s="47" t="s">
        <v>165</v>
      </c>
    </row>
    <row r="6" spans="1:8" x14ac:dyDescent="0.35">
      <c r="A6" s="125" t="s">
        <v>166</v>
      </c>
      <c r="B6" s="126" t="s">
        <v>167</v>
      </c>
      <c r="C6" s="127"/>
      <c r="D6" s="127"/>
      <c r="E6" s="127"/>
      <c r="F6" s="127"/>
      <c r="G6" s="128"/>
      <c r="H6" s="118">
        <v>200</v>
      </c>
    </row>
    <row r="7" spans="1:8" x14ac:dyDescent="0.35">
      <c r="A7" s="125"/>
      <c r="B7" s="120" t="s">
        <v>168</v>
      </c>
      <c r="C7" s="121"/>
      <c r="D7" s="121"/>
      <c r="E7" s="121"/>
      <c r="F7" s="121"/>
      <c r="G7" s="122"/>
      <c r="H7" s="119"/>
    </row>
    <row r="8" spans="1:8" x14ac:dyDescent="0.35">
      <c r="A8" s="113" t="s">
        <v>169</v>
      </c>
      <c r="B8" s="129" t="s">
        <v>170</v>
      </c>
      <c r="C8" s="130"/>
      <c r="D8" s="130"/>
      <c r="E8" s="130"/>
      <c r="F8" s="130"/>
      <c r="G8" s="131"/>
      <c r="H8" s="118">
        <v>100</v>
      </c>
    </row>
    <row r="9" spans="1:8" x14ac:dyDescent="0.35">
      <c r="A9" s="114"/>
      <c r="B9" s="120" t="s">
        <v>168</v>
      </c>
      <c r="C9" s="121"/>
      <c r="D9" s="121"/>
      <c r="E9" s="121"/>
      <c r="F9" s="121"/>
      <c r="G9" s="122"/>
      <c r="H9" s="119"/>
    </row>
    <row r="10" spans="1:8" x14ac:dyDescent="0.35">
      <c r="A10" s="113" t="s">
        <v>31</v>
      </c>
      <c r="B10" s="115" t="s">
        <v>171</v>
      </c>
      <c r="C10" s="116"/>
      <c r="D10" s="116"/>
      <c r="E10" s="116"/>
      <c r="F10" s="116"/>
      <c r="G10" s="117"/>
      <c r="H10" s="118">
        <v>75</v>
      </c>
    </row>
    <row r="11" spans="1:8" x14ac:dyDescent="0.35">
      <c r="A11" s="114"/>
      <c r="B11" s="120" t="s">
        <v>168</v>
      </c>
      <c r="C11" s="121"/>
      <c r="D11" s="121"/>
      <c r="E11" s="121"/>
      <c r="F11" s="121"/>
      <c r="G11" s="122"/>
      <c r="H11" s="119"/>
    </row>
    <row r="12" spans="1:8" x14ac:dyDescent="0.35">
      <c r="A12" s="113" t="s">
        <v>172</v>
      </c>
      <c r="B12" s="115" t="s">
        <v>173</v>
      </c>
      <c r="C12" s="116"/>
      <c r="D12" s="116"/>
      <c r="E12" s="116"/>
      <c r="F12" s="116"/>
      <c r="G12" s="117"/>
      <c r="H12" s="118">
        <v>150</v>
      </c>
    </row>
    <row r="13" spans="1:8" x14ac:dyDescent="0.35">
      <c r="A13" s="114"/>
      <c r="B13" s="120" t="s">
        <v>168</v>
      </c>
      <c r="C13" s="121"/>
      <c r="D13" s="121"/>
      <c r="E13" s="121"/>
      <c r="F13" s="121"/>
      <c r="G13" s="122"/>
      <c r="H13" s="119"/>
    </row>
    <row r="14" spans="1:8" x14ac:dyDescent="0.35">
      <c r="A14" s="113" t="s">
        <v>174</v>
      </c>
      <c r="B14" s="115" t="s">
        <v>175</v>
      </c>
      <c r="C14" s="116"/>
      <c r="D14" s="116"/>
      <c r="E14" s="116"/>
      <c r="F14" s="116"/>
      <c r="G14" s="117"/>
      <c r="H14" s="118">
        <v>150</v>
      </c>
    </row>
    <row r="15" spans="1:8" x14ac:dyDescent="0.35">
      <c r="A15" s="114"/>
      <c r="B15" s="120" t="s">
        <v>168</v>
      </c>
      <c r="C15" s="121"/>
      <c r="D15" s="121"/>
      <c r="E15" s="121"/>
      <c r="F15" s="121"/>
      <c r="G15" s="122"/>
      <c r="H15" s="119"/>
    </row>
    <row r="16" spans="1:8" x14ac:dyDescent="0.35">
      <c r="A16" s="113" t="s">
        <v>176</v>
      </c>
      <c r="B16" s="115" t="s">
        <v>177</v>
      </c>
      <c r="C16" s="116"/>
      <c r="D16" s="116"/>
      <c r="E16" s="116"/>
      <c r="F16" s="116"/>
      <c r="G16" s="117"/>
      <c r="H16" s="118">
        <v>175</v>
      </c>
    </row>
    <row r="17" spans="1:8" x14ac:dyDescent="0.35">
      <c r="A17" s="114"/>
      <c r="B17" s="120" t="s">
        <v>168</v>
      </c>
      <c r="C17" s="121"/>
      <c r="D17" s="121"/>
      <c r="E17" s="121"/>
      <c r="F17" s="121"/>
      <c r="G17" s="122"/>
      <c r="H17" s="119"/>
    </row>
    <row r="18" spans="1:8" x14ac:dyDescent="0.35">
      <c r="A18" s="113" t="s">
        <v>178</v>
      </c>
      <c r="B18" s="115" t="s">
        <v>179</v>
      </c>
      <c r="C18" s="116"/>
      <c r="D18" s="116"/>
      <c r="E18" s="116"/>
      <c r="F18" s="116"/>
      <c r="G18" s="117"/>
      <c r="H18" s="118">
        <v>125</v>
      </c>
    </row>
    <row r="19" spans="1:8" x14ac:dyDescent="0.35">
      <c r="A19" s="123"/>
      <c r="B19" s="120" t="s">
        <v>168</v>
      </c>
      <c r="C19" s="121"/>
      <c r="D19" s="121"/>
      <c r="E19" s="121"/>
      <c r="F19" s="121"/>
      <c r="G19" s="122"/>
      <c r="H19" s="119"/>
    </row>
    <row r="20" spans="1:8" x14ac:dyDescent="0.35">
      <c r="A20" s="113" t="s">
        <v>180</v>
      </c>
      <c r="B20" s="115" t="s">
        <v>181</v>
      </c>
      <c r="C20" s="116"/>
      <c r="D20" s="116"/>
      <c r="E20" s="116"/>
      <c r="F20" s="116"/>
      <c r="G20" s="117"/>
      <c r="H20" s="118">
        <v>425</v>
      </c>
    </row>
    <row r="21" spans="1:8" x14ac:dyDescent="0.35">
      <c r="A21" s="114"/>
      <c r="B21" s="120" t="s">
        <v>168</v>
      </c>
      <c r="C21" s="121"/>
      <c r="D21" s="121"/>
      <c r="E21" s="121"/>
      <c r="F21" s="121"/>
      <c r="G21" s="122"/>
      <c r="H21" s="119"/>
    </row>
    <row r="22" spans="1:8" x14ac:dyDescent="0.35">
      <c r="A22" s="113" t="s">
        <v>182</v>
      </c>
      <c r="B22" s="115" t="s">
        <v>183</v>
      </c>
      <c r="C22" s="116"/>
      <c r="D22" s="116"/>
      <c r="E22" s="116"/>
      <c r="F22" s="116"/>
      <c r="G22" s="117"/>
      <c r="H22" s="118">
        <v>325</v>
      </c>
    </row>
    <row r="23" spans="1:8" x14ac:dyDescent="0.35">
      <c r="A23" s="114"/>
      <c r="B23" s="120" t="s">
        <v>168</v>
      </c>
      <c r="C23" s="121"/>
      <c r="D23" s="121"/>
      <c r="E23" s="121"/>
      <c r="F23" s="121"/>
      <c r="G23" s="122"/>
      <c r="H23" s="119"/>
    </row>
    <row r="24" spans="1:8" x14ac:dyDescent="0.35">
      <c r="A24" s="113" t="s">
        <v>184</v>
      </c>
      <c r="B24" s="115" t="s">
        <v>185</v>
      </c>
      <c r="C24" s="116"/>
      <c r="D24" s="116"/>
      <c r="E24" s="116"/>
      <c r="F24" s="116"/>
      <c r="G24" s="117"/>
      <c r="H24" s="118">
        <v>1275</v>
      </c>
    </row>
    <row r="25" spans="1:8" x14ac:dyDescent="0.35">
      <c r="A25" s="123"/>
      <c r="B25" s="120" t="s">
        <v>168</v>
      </c>
      <c r="C25" s="121"/>
      <c r="D25" s="121"/>
      <c r="E25" s="121"/>
      <c r="F25" s="121"/>
      <c r="G25" s="122"/>
      <c r="H25" s="119"/>
    </row>
    <row r="26" spans="1:8" s="45" customFormat="1" x14ac:dyDescent="0.35">
      <c r="A26" s="112" t="s">
        <v>186</v>
      </c>
      <c r="B26" s="112"/>
      <c r="C26" s="112"/>
      <c r="D26" s="112"/>
      <c r="E26" s="112"/>
      <c r="F26" s="112"/>
      <c r="G26" s="112"/>
      <c r="H26" s="48">
        <f>SUM(H6:H25)</f>
        <v>3000</v>
      </c>
    </row>
  </sheetData>
  <mergeCells count="42">
    <mergeCell ref="A8:A9"/>
    <mergeCell ref="B8:G8"/>
    <mergeCell ref="H8:H9"/>
    <mergeCell ref="B9:G9"/>
    <mergeCell ref="B5:G5"/>
    <mergeCell ref="A6:A7"/>
    <mergeCell ref="B6:G6"/>
    <mergeCell ref="H6:H7"/>
    <mergeCell ref="B7:G7"/>
    <mergeCell ref="A10:A11"/>
    <mergeCell ref="B10:G10"/>
    <mergeCell ref="H10:H11"/>
    <mergeCell ref="B11:G11"/>
    <mergeCell ref="A12:A13"/>
    <mergeCell ref="B12:G12"/>
    <mergeCell ref="H12:H13"/>
    <mergeCell ref="B13:G13"/>
    <mergeCell ref="A14:A15"/>
    <mergeCell ref="B14:G14"/>
    <mergeCell ref="H14:H15"/>
    <mergeCell ref="B15:G15"/>
    <mergeCell ref="A16:A17"/>
    <mergeCell ref="B16:G16"/>
    <mergeCell ref="H16:H17"/>
    <mergeCell ref="B17:G17"/>
    <mergeCell ref="A18:A19"/>
    <mergeCell ref="B18:G18"/>
    <mergeCell ref="H18:H19"/>
    <mergeCell ref="B19:G19"/>
    <mergeCell ref="A20:A21"/>
    <mergeCell ref="B20:G20"/>
    <mergeCell ref="H20:H21"/>
    <mergeCell ref="B21:G21"/>
    <mergeCell ref="A26:G26"/>
    <mergeCell ref="A22:A23"/>
    <mergeCell ref="B22:G22"/>
    <mergeCell ref="H22:H23"/>
    <mergeCell ref="B23:G23"/>
    <mergeCell ref="A24:A25"/>
    <mergeCell ref="B24:G24"/>
    <mergeCell ref="H24:H25"/>
    <mergeCell ref="B25:G25"/>
  </mergeCells>
  <pageMargins left="0.7" right="0.7" top="0.78740157499999996" bottom="0.78740157499999996" header="0.3" footer="0.3"/>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8093-589B-43E5-A849-990B1D8A34C5}">
  <sheetPr>
    <tabColor rgb="FFFFFF00"/>
    <pageSetUpPr fitToPage="1"/>
  </sheetPr>
  <dimension ref="A1:J50"/>
  <sheetViews>
    <sheetView zoomScale="90" zoomScaleNormal="90" zoomScaleSheetLayoutView="80" zoomScalePageLayoutView="80" workbookViewId="0">
      <selection activeCell="N15" sqref="N15"/>
    </sheetView>
  </sheetViews>
  <sheetFormatPr baseColWidth="10" defaultColWidth="10.85546875" defaultRowHeight="17.25" x14ac:dyDescent="0.35"/>
  <cols>
    <col min="1" max="5" width="10.85546875" style="2"/>
    <col min="6" max="6" width="65.140625" style="2" customWidth="1"/>
    <col min="7" max="7" width="3.42578125" style="2" customWidth="1"/>
    <col min="8" max="8" width="11.42578125" style="2" customWidth="1"/>
    <col min="9" max="9" width="18.28515625" style="2" customWidth="1"/>
    <col min="10" max="10" width="17.140625" style="2" customWidth="1"/>
    <col min="11" max="16384" width="10.85546875" style="2"/>
  </cols>
  <sheetData>
    <row r="1" spans="1:10" x14ac:dyDescent="0.35">
      <c r="A1" s="45" t="s">
        <v>187</v>
      </c>
    </row>
    <row r="3" spans="1:10" x14ac:dyDescent="0.35">
      <c r="A3" s="2" t="s">
        <v>188</v>
      </c>
      <c r="G3" s="142"/>
      <c r="H3" s="142"/>
      <c r="I3" s="142"/>
      <c r="J3" s="142"/>
    </row>
    <row r="5" spans="1:10" x14ac:dyDescent="0.35">
      <c r="A5" s="2" t="s">
        <v>189</v>
      </c>
      <c r="G5" s="142"/>
      <c r="H5" s="142"/>
      <c r="I5" s="142"/>
      <c r="J5" s="142"/>
    </row>
    <row r="7" spans="1:10" x14ac:dyDescent="0.35">
      <c r="A7" s="2" t="s">
        <v>190</v>
      </c>
      <c r="G7" s="142"/>
      <c r="H7" s="142"/>
      <c r="I7" s="142"/>
      <c r="J7" s="142"/>
    </row>
    <row r="9" spans="1:10" x14ac:dyDescent="0.35">
      <c r="A9" s="49" t="s">
        <v>191</v>
      </c>
      <c r="G9" s="142"/>
      <c r="H9" s="142"/>
      <c r="I9" s="142"/>
      <c r="J9" s="142"/>
    </row>
    <row r="10" spans="1:10" x14ac:dyDescent="0.35">
      <c r="A10" s="49"/>
    </row>
    <row r="11" spans="1:10" x14ac:dyDescent="0.35">
      <c r="A11" s="2" t="s">
        <v>189</v>
      </c>
      <c r="G11" s="142"/>
      <c r="H11" s="142"/>
      <c r="I11" s="142"/>
      <c r="J11" s="142"/>
    </row>
    <row r="13" spans="1:10" x14ac:dyDescent="0.35">
      <c r="A13" s="2" t="s">
        <v>190</v>
      </c>
      <c r="G13" s="142"/>
      <c r="H13" s="142"/>
      <c r="I13" s="142"/>
      <c r="J13" s="142"/>
    </row>
    <row r="15" spans="1:10" x14ac:dyDescent="0.35">
      <c r="A15" s="49" t="s">
        <v>192</v>
      </c>
      <c r="G15" s="140"/>
      <c r="H15" s="140"/>
      <c r="I15" s="140"/>
      <c r="J15" s="140"/>
    </row>
    <row r="17" spans="1:10" s="51" customFormat="1" x14ac:dyDescent="0.35">
      <c r="A17" s="50" t="s">
        <v>193</v>
      </c>
      <c r="G17" s="141"/>
      <c r="H17" s="141"/>
      <c r="I17" s="141"/>
      <c r="J17" s="141"/>
    </row>
    <row r="19" spans="1:10" ht="33.75" customHeight="1" x14ac:dyDescent="0.35">
      <c r="A19" s="97" t="s">
        <v>194</v>
      </c>
      <c r="B19" s="97"/>
      <c r="C19" s="97"/>
      <c r="D19" s="97"/>
      <c r="E19" s="97"/>
      <c r="F19" s="97"/>
      <c r="G19" s="142"/>
      <c r="H19" s="142"/>
      <c r="I19" s="142"/>
      <c r="J19" s="142"/>
    </row>
    <row r="20" spans="1:10" x14ac:dyDescent="0.35">
      <c r="A20" s="49"/>
      <c r="G20" s="52"/>
      <c r="H20" s="52"/>
      <c r="I20" s="52"/>
      <c r="J20" s="52"/>
    </row>
    <row r="21" spans="1:10" x14ac:dyDescent="0.35">
      <c r="A21" s="53" t="s">
        <v>195</v>
      </c>
      <c r="G21" s="140"/>
      <c r="H21" s="140"/>
      <c r="I21" s="140"/>
      <c r="J21" s="140"/>
    </row>
    <row r="22" spans="1:10" x14ac:dyDescent="0.35">
      <c r="A22" s="49"/>
      <c r="G22" s="52"/>
      <c r="H22" s="52"/>
      <c r="I22" s="52"/>
      <c r="J22" s="52"/>
    </row>
    <row r="23" spans="1:10" ht="32.450000000000003" customHeight="1" x14ac:dyDescent="0.35">
      <c r="A23" s="98" t="s">
        <v>196</v>
      </c>
      <c r="B23" s="98"/>
      <c r="C23" s="98"/>
      <c r="D23" s="98"/>
      <c r="E23" s="98"/>
      <c r="F23" s="98"/>
      <c r="G23" s="142"/>
      <c r="H23" s="142"/>
      <c r="I23" s="142"/>
      <c r="J23" s="142"/>
    </row>
    <row r="24" spans="1:10" x14ac:dyDescent="0.35">
      <c r="A24" s="49"/>
    </row>
    <row r="25" spans="1:10" x14ac:dyDescent="0.35">
      <c r="A25" s="45" t="s">
        <v>161</v>
      </c>
    </row>
    <row r="27" spans="1:10" s="45" customFormat="1" ht="69" x14ac:dyDescent="0.35">
      <c r="A27" s="46" t="s">
        <v>163</v>
      </c>
      <c r="B27" s="124" t="s">
        <v>197</v>
      </c>
      <c r="C27" s="124"/>
      <c r="D27" s="124"/>
      <c r="E27" s="124"/>
      <c r="F27" s="124"/>
      <c r="G27" s="124"/>
      <c r="H27" s="47" t="s">
        <v>165</v>
      </c>
      <c r="I27" s="47" t="s">
        <v>198</v>
      </c>
      <c r="J27" s="47" t="s">
        <v>199</v>
      </c>
    </row>
    <row r="28" spans="1:10" x14ac:dyDescent="0.35">
      <c r="A28" s="125" t="s">
        <v>166</v>
      </c>
      <c r="B28" s="126" t="s">
        <v>200</v>
      </c>
      <c r="C28" s="127"/>
      <c r="D28" s="127"/>
      <c r="E28" s="127"/>
      <c r="F28" s="127"/>
      <c r="G28" s="128"/>
      <c r="H28" s="134">
        <f>SUM(Zuschlagskriterien!H6)</f>
        <v>200</v>
      </c>
      <c r="I28" s="137"/>
      <c r="J28" s="134" t="b">
        <f>IF(I28="2 x in 5 Verpflegungstagen",H28,IF(I28="1 x in 5 Verpflegungstagen",H28/2, IF(I28="Nein",0)))</f>
        <v>0</v>
      </c>
    </row>
    <row r="29" spans="1:10" x14ac:dyDescent="0.35">
      <c r="A29" s="113"/>
      <c r="B29" s="120" t="s">
        <v>168</v>
      </c>
      <c r="C29" s="138"/>
      <c r="D29" s="138"/>
      <c r="E29" s="138"/>
      <c r="F29" s="138"/>
      <c r="G29" s="139"/>
      <c r="H29" s="134"/>
      <c r="I29" s="137"/>
      <c r="J29" s="134"/>
    </row>
    <row r="30" spans="1:10" x14ac:dyDescent="0.35">
      <c r="A30" s="54" t="s">
        <v>169</v>
      </c>
      <c r="B30" s="130" t="s">
        <v>170</v>
      </c>
      <c r="C30" s="130"/>
      <c r="D30" s="130"/>
      <c r="E30" s="130"/>
      <c r="F30" s="130"/>
      <c r="G30" s="131"/>
      <c r="H30" s="134">
        <f>SUM(Zuschlagskriterien!H8)</f>
        <v>100</v>
      </c>
      <c r="I30" s="137"/>
      <c r="J30" s="134" t="b">
        <f>IF(I30="4 x in 20 Verpflegungstagen",H30,IF(I30="3 x in 20 Verpflegungstagen",H30/4*3,IF(I30="2 x in 20 Verpflegungstagen",H30/2,IF(I30="1 x in 20 Verpflegungstagen",H30/4,IF(I30="Nein",0)))))</f>
        <v>0</v>
      </c>
    </row>
    <row r="31" spans="1:10" ht="17.25" customHeight="1" x14ac:dyDescent="0.35">
      <c r="A31" s="55"/>
      <c r="B31" s="138" t="s">
        <v>168</v>
      </c>
      <c r="C31" s="138"/>
      <c r="D31" s="138"/>
      <c r="E31" s="138"/>
      <c r="F31" s="138"/>
      <c r="G31" s="139"/>
      <c r="H31" s="134"/>
      <c r="I31" s="137"/>
      <c r="J31" s="134"/>
    </row>
    <row r="32" spans="1:10" x14ac:dyDescent="0.35">
      <c r="A32" s="123" t="s">
        <v>31</v>
      </c>
      <c r="B32" s="115" t="s">
        <v>171</v>
      </c>
      <c r="C32" s="116"/>
      <c r="D32" s="116"/>
      <c r="E32" s="116"/>
      <c r="F32" s="116"/>
      <c r="G32" s="117"/>
      <c r="H32" s="134">
        <f>SUM(Zuschlagskriterien!H10)</f>
        <v>75</v>
      </c>
      <c r="I32" s="137"/>
      <c r="J32" s="134" t="b">
        <f>IF(I32="Ja",H32,IF(I32="Nein",0))</f>
        <v>0</v>
      </c>
    </row>
    <row r="33" spans="1:10" x14ac:dyDescent="0.35">
      <c r="A33" s="114"/>
      <c r="B33" s="120" t="s">
        <v>168</v>
      </c>
      <c r="C33" s="121"/>
      <c r="D33" s="121"/>
      <c r="E33" s="121"/>
      <c r="F33" s="121"/>
      <c r="G33" s="122"/>
      <c r="H33" s="134"/>
      <c r="I33" s="137"/>
      <c r="J33" s="134"/>
    </row>
    <row r="34" spans="1:10" ht="15.95" customHeight="1" x14ac:dyDescent="0.35">
      <c r="A34" s="113" t="s">
        <v>172</v>
      </c>
      <c r="B34" s="115" t="s">
        <v>173</v>
      </c>
      <c r="C34" s="116"/>
      <c r="D34" s="116"/>
      <c r="E34" s="116"/>
      <c r="F34" s="116"/>
      <c r="G34" s="117"/>
      <c r="H34" s="134">
        <f>SUM(Zuschlagskriterien!H12)</f>
        <v>150</v>
      </c>
      <c r="I34" s="137"/>
      <c r="J34" s="134" t="b">
        <f>IF(I34="Ja",H34,IF(I34="Nein",0))</f>
        <v>0</v>
      </c>
    </row>
    <row r="35" spans="1:10" x14ac:dyDescent="0.35">
      <c r="A35" s="114"/>
      <c r="B35" s="120" t="s">
        <v>168</v>
      </c>
      <c r="C35" s="121"/>
      <c r="D35" s="121"/>
      <c r="E35" s="121"/>
      <c r="F35" s="121"/>
      <c r="G35" s="122"/>
      <c r="H35" s="134"/>
      <c r="I35" s="137"/>
      <c r="J35" s="134"/>
    </row>
    <row r="36" spans="1:10" x14ac:dyDescent="0.35">
      <c r="A36" s="113" t="s">
        <v>174</v>
      </c>
      <c r="B36" s="115" t="s">
        <v>175</v>
      </c>
      <c r="C36" s="116"/>
      <c r="D36" s="116"/>
      <c r="E36" s="116"/>
      <c r="F36" s="116"/>
      <c r="G36" s="117"/>
      <c r="H36" s="134">
        <f>SUM(Zuschlagskriterien!H14)</f>
        <v>150</v>
      </c>
      <c r="I36" s="137"/>
      <c r="J36" s="134" t="b">
        <f>IF(I36="Ja",H36,IF(I36="Nein",0))</f>
        <v>0</v>
      </c>
    </row>
    <row r="37" spans="1:10" x14ac:dyDescent="0.35">
      <c r="A37" s="114"/>
      <c r="B37" s="120" t="s">
        <v>168</v>
      </c>
      <c r="C37" s="121"/>
      <c r="D37" s="121"/>
      <c r="E37" s="121"/>
      <c r="F37" s="121"/>
      <c r="G37" s="122"/>
      <c r="H37" s="134"/>
      <c r="I37" s="137"/>
      <c r="J37" s="134"/>
    </row>
    <row r="38" spans="1:10" x14ac:dyDescent="0.35">
      <c r="A38" s="113" t="s">
        <v>176</v>
      </c>
      <c r="B38" s="115" t="s">
        <v>177</v>
      </c>
      <c r="C38" s="116"/>
      <c r="D38" s="116"/>
      <c r="E38" s="116"/>
      <c r="F38" s="116"/>
      <c r="G38" s="117"/>
      <c r="H38" s="134">
        <f>SUM(Zuschlagskriterien!H16)</f>
        <v>175</v>
      </c>
      <c r="I38" s="137"/>
      <c r="J38" s="134" t="b">
        <f>IF(I38="Ja",H38,IF(I38="Nein",0))</f>
        <v>0</v>
      </c>
    </row>
    <row r="39" spans="1:10" x14ac:dyDescent="0.35">
      <c r="A39" s="114"/>
      <c r="B39" s="120" t="s">
        <v>168</v>
      </c>
      <c r="C39" s="138"/>
      <c r="D39" s="138"/>
      <c r="E39" s="138"/>
      <c r="F39" s="138"/>
      <c r="G39" s="139"/>
      <c r="H39" s="134"/>
      <c r="I39" s="137"/>
      <c r="J39" s="134"/>
    </row>
    <row r="40" spans="1:10" x14ac:dyDescent="0.35">
      <c r="A40" s="113" t="s">
        <v>178</v>
      </c>
      <c r="B40" s="115" t="s">
        <v>179</v>
      </c>
      <c r="C40" s="116"/>
      <c r="D40" s="116"/>
      <c r="E40" s="116"/>
      <c r="F40" s="116"/>
      <c r="G40" s="117"/>
      <c r="H40" s="134">
        <f>SUM(Zuschlagskriterien!H18)</f>
        <v>125</v>
      </c>
      <c r="I40" s="137"/>
      <c r="J40" s="134" t="b">
        <f>IF(I40="Ja",H40,IF(I40="Nein",0))</f>
        <v>0</v>
      </c>
    </row>
    <row r="41" spans="1:10" x14ac:dyDescent="0.35">
      <c r="A41" s="114"/>
      <c r="B41" s="120" t="s">
        <v>168</v>
      </c>
      <c r="C41" s="121"/>
      <c r="D41" s="121"/>
      <c r="E41" s="121"/>
      <c r="F41" s="121"/>
      <c r="G41" s="122"/>
      <c r="H41" s="134"/>
      <c r="I41" s="137"/>
      <c r="J41" s="134"/>
    </row>
    <row r="42" spans="1:10" x14ac:dyDescent="0.35">
      <c r="A42" s="113" t="s">
        <v>180</v>
      </c>
      <c r="B42" s="115" t="s">
        <v>181</v>
      </c>
      <c r="C42" s="116"/>
      <c r="D42" s="116"/>
      <c r="E42" s="116"/>
      <c r="F42" s="116"/>
      <c r="G42" s="117"/>
      <c r="H42" s="134">
        <f>SUM(Zuschlagskriterien!H20)</f>
        <v>425</v>
      </c>
      <c r="I42" s="137"/>
      <c r="J42" s="134" t="b">
        <f>IF(I42="Ja",H42,IF(I42="Nein",0))</f>
        <v>0</v>
      </c>
    </row>
    <row r="43" spans="1:10" x14ac:dyDescent="0.35">
      <c r="A43" s="114"/>
      <c r="B43" s="120" t="s">
        <v>168</v>
      </c>
      <c r="C43" s="121"/>
      <c r="D43" s="121"/>
      <c r="E43" s="121"/>
      <c r="F43" s="121"/>
      <c r="G43" s="122"/>
      <c r="H43" s="134"/>
      <c r="I43" s="137"/>
      <c r="J43" s="134"/>
    </row>
    <row r="44" spans="1:10" x14ac:dyDescent="0.35">
      <c r="A44" s="113" t="s">
        <v>182</v>
      </c>
      <c r="B44" s="115" t="s">
        <v>183</v>
      </c>
      <c r="C44" s="116"/>
      <c r="D44" s="116"/>
      <c r="E44" s="116"/>
      <c r="F44" s="116"/>
      <c r="G44" s="117"/>
      <c r="H44" s="134">
        <f>SUM(Zuschlagskriterien!H22)</f>
        <v>325</v>
      </c>
      <c r="I44" s="137"/>
      <c r="J44" s="134" t="b">
        <f>IF(I44="Ja",H44,IF(I44="Nein",0))</f>
        <v>0</v>
      </c>
    </row>
    <row r="45" spans="1:10" ht="17.25" customHeight="1" x14ac:dyDescent="0.35">
      <c r="A45" s="114"/>
      <c r="B45" s="120" t="s">
        <v>168</v>
      </c>
      <c r="C45" s="121"/>
      <c r="D45" s="121"/>
      <c r="E45" s="121"/>
      <c r="F45" s="121"/>
      <c r="G45" s="122"/>
      <c r="H45" s="134"/>
      <c r="I45" s="137"/>
      <c r="J45" s="134"/>
    </row>
    <row r="46" spans="1:10" x14ac:dyDescent="0.35">
      <c r="A46" s="113" t="s">
        <v>184</v>
      </c>
      <c r="B46" s="115" t="s">
        <v>185</v>
      </c>
      <c r="C46" s="116"/>
      <c r="D46" s="116"/>
      <c r="E46" s="116"/>
      <c r="F46" s="116"/>
      <c r="G46" s="117"/>
      <c r="H46" s="134">
        <f>SUM(Zuschlagskriterien!H24)</f>
        <v>1275</v>
      </c>
      <c r="I46" s="135" t="s">
        <v>201</v>
      </c>
      <c r="J46" s="136">
        <f>SUM('Wertung Bewertender 1'!G173,'Wertung Bewertender 2'!G173,'Wertung Bewertender 3'!G173)</f>
        <v>0</v>
      </c>
    </row>
    <row r="47" spans="1:10" ht="153" customHeight="1" x14ac:dyDescent="0.35">
      <c r="A47" s="123"/>
      <c r="B47" s="120" t="s">
        <v>168</v>
      </c>
      <c r="C47" s="121"/>
      <c r="D47" s="121"/>
      <c r="E47" s="121"/>
      <c r="F47" s="121"/>
      <c r="G47" s="122"/>
      <c r="H47" s="134"/>
      <c r="I47" s="135"/>
      <c r="J47" s="136"/>
    </row>
    <row r="48" spans="1:10" s="45" customFormat="1" x14ac:dyDescent="0.35">
      <c r="A48" s="112" t="s">
        <v>186</v>
      </c>
      <c r="B48" s="112"/>
      <c r="C48" s="112"/>
      <c r="D48" s="112"/>
      <c r="E48" s="112"/>
      <c r="F48" s="112"/>
      <c r="G48" s="112"/>
      <c r="H48" s="132">
        <f>ROUND(SUM(J28:J47),2)</f>
        <v>0</v>
      </c>
      <c r="I48" s="132"/>
      <c r="J48" s="132"/>
    </row>
    <row r="50" spans="1:10" x14ac:dyDescent="0.35">
      <c r="A50" s="133" t="s">
        <v>202</v>
      </c>
      <c r="B50" s="133"/>
      <c r="C50" s="133"/>
      <c r="D50" s="133"/>
      <c r="E50" s="133"/>
      <c r="F50" s="133"/>
      <c r="G50" s="133"/>
      <c r="H50" s="133"/>
      <c r="I50" s="133"/>
      <c r="J50" s="133"/>
    </row>
  </sheetData>
  <mergeCells count="76">
    <mergeCell ref="G13:J13"/>
    <mergeCell ref="G3:J3"/>
    <mergeCell ref="G5:J5"/>
    <mergeCell ref="G7:J7"/>
    <mergeCell ref="G9:J9"/>
    <mergeCell ref="G11:J11"/>
    <mergeCell ref="J28:J29"/>
    <mergeCell ref="B29:G29"/>
    <mergeCell ref="G15:J15"/>
    <mergeCell ref="G17:J17"/>
    <mergeCell ref="A19:F19"/>
    <mergeCell ref="G19:J19"/>
    <mergeCell ref="G21:J21"/>
    <mergeCell ref="A23:F23"/>
    <mergeCell ref="G23:J23"/>
    <mergeCell ref="B27:G27"/>
    <mergeCell ref="A28:A29"/>
    <mergeCell ref="B28:G28"/>
    <mergeCell ref="H28:H29"/>
    <mergeCell ref="I28:I29"/>
    <mergeCell ref="J34:J35"/>
    <mergeCell ref="B35:G35"/>
    <mergeCell ref="B30:G30"/>
    <mergeCell ref="H30:H31"/>
    <mergeCell ref="I30:I31"/>
    <mergeCell ref="J30:J31"/>
    <mergeCell ref="B31:G31"/>
    <mergeCell ref="B32:G32"/>
    <mergeCell ref="H32:H33"/>
    <mergeCell ref="I32:I33"/>
    <mergeCell ref="J32:J33"/>
    <mergeCell ref="B33:G33"/>
    <mergeCell ref="A34:A35"/>
    <mergeCell ref="B34:G34"/>
    <mergeCell ref="H34:H35"/>
    <mergeCell ref="I34:I35"/>
    <mergeCell ref="A32:A33"/>
    <mergeCell ref="A36:A37"/>
    <mergeCell ref="B36:G36"/>
    <mergeCell ref="H36:H37"/>
    <mergeCell ref="I36:I37"/>
    <mergeCell ref="J36:J37"/>
    <mergeCell ref="B37:G37"/>
    <mergeCell ref="A38:A39"/>
    <mergeCell ref="B38:G38"/>
    <mergeCell ref="H38:H39"/>
    <mergeCell ref="I38:I39"/>
    <mergeCell ref="J38:J39"/>
    <mergeCell ref="B39:G39"/>
    <mergeCell ref="A40:A41"/>
    <mergeCell ref="B40:G40"/>
    <mergeCell ref="H40:H41"/>
    <mergeCell ref="I40:I41"/>
    <mergeCell ref="J40:J41"/>
    <mergeCell ref="B41:G41"/>
    <mergeCell ref="A42:A43"/>
    <mergeCell ref="B42:G42"/>
    <mergeCell ref="H42:H43"/>
    <mergeCell ref="I42:I43"/>
    <mergeCell ref="J42:J43"/>
    <mergeCell ref="B43:G43"/>
    <mergeCell ref="A44:A45"/>
    <mergeCell ref="B44:G44"/>
    <mergeCell ref="H44:H45"/>
    <mergeCell ref="I44:I45"/>
    <mergeCell ref="J44:J45"/>
    <mergeCell ref="B45:G45"/>
    <mergeCell ref="A48:G48"/>
    <mergeCell ref="H48:J48"/>
    <mergeCell ref="A50:J50"/>
    <mergeCell ref="A46:A47"/>
    <mergeCell ref="B46:G46"/>
    <mergeCell ref="H46:H47"/>
    <mergeCell ref="I46:I47"/>
    <mergeCell ref="J46:J47"/>
    <mergeCell ref="B47:G47"/>
  </mergeCells>
  <dataValidations count="4">
    <dataValidation type="list" allowBlank="1" showInputMessage="1" showErrorMessage="1" errorTitle="Ungültige Daten" error="Bitte von der angeführten Dropdown-Liste auswählen" promptTitle="von Liste auswählen" prompt="Bitte entweder Nein, 1 x in 5 Verpflegungstagen oder 2 x in 5 Verpflegungstagen auswählen" sqref="I28:I29" xr:uid="{BF09E1D2-E592-496A-886C-3BC54E801601}">
      <formula1>"Nein, 1 x in 5 Verpflegungstagen, 2 x in 5 Verpflegungstagen"</formula1>
    </dataValidation>
    <dataValidation type="list" allowBlank="1" showInputMessage="1" showErrorMessage="1" errorTitle="Ungültige Daten" error="Bitte von der angeführten Dropdown-Liste auswählen" promptTitle="von Liste auswählen" prompt="Bitte entweder Nein, 1 x in 20 Verpflegungstagen, 2 x in 20 Verpflegungstagen, 3 x in 20 Verpflegungstagen oder 4 x in 20 Verpflegungstagen auswählen" sqref="I30:I31" xr:uid="{DEB43819-8691-4F29-ADCB-6BD325ADFE5B}">
      <formula1>"Nein, 1 x in 20 Verpflegungstagen, 2 x in 20 Verpflegungstagen, 3 x in 20 Verpflegungstagen, 4 x in 20 Verpflegungstagen"</formula1>
    </dataValidation>
    <dataValidation type="list" allowBlank="1" showInputMessage="1" showErrorMessage="1" errorTitle="Ungültige Daten" error="Bitte von der angeführten Dropdown-Liste auswählen" promptTitle="von Liste auswählen" prompt="Bitte entweder Ja oder Nein auswählen" sqref="I32:I45 G21:J21" xr:uid="{F9DFB54A-8C4B-49F7-BF8F-92DDC5BEE546}">
      <formula1>"Ja, Nein"</formula1>
    </dataValidation>
    <dataValidation type="list" allowBlank="1" showInputMessage="1" showErrorMessage="1" errorTitle="Ungültige Daten" error="Bitte von der angeführten Dropdown-Liste auswählen" promptTitle="von Liste auswählen" prompt="Bitte entweder Warmverpflegung (Cook &amp; Hold), Kühlkostsystem (Cook &amp; Chill), Tiefkühlkostsystem (Cook &amp; Freeze) oder Mischküche (Produktion in der Einrichtung, Cook &amp; Serve) auswählen" sqref="G15:J15" xr:uid="{09B82A9A-8B61-4991-BEFC-C6EF464E78ED}">
      <mc:AlternateContent xmlns:x12ac="http://schemas.microsoft.com/office/spreadsheetml/2011/1/ac" xmlns:mc="http://schemas.openxmlformats.org/markup-compatibility/2006">
        <mc:Choice Requires="x12ac">
          <x12ac:list>Warmverpflegung (Cook &amp; Hold), Kühlkostsystem (Cook &amp; Chill), Tiefkühlkostsystem (Cook &amp; Freeze)," Mischküche (Produktion in der Einrichtung, Cook &amp; Serve)"</x12ac:list>
        </mc:Choice>
        <mc:Fallback>
          <formula1>"Warmverpflegung (Cook &amp; Hold), Kühlkostsystem (Cook &amp; Chill), Tiefkühlkostsystem (Cook &amp; Freeze), Mischküche (Produktion in der Einrichtung, Cook &amp; Serve)"</formula1>
        </mc:Fallback>
      </mc:AlternateContent>
    </dataValidation>
  </dataValidations>
  <pageMargins left="0.7" right="0.7" top="0.78740157499999996" bottom="0.78740157499999996" header="0.3" footer="0.3"/>
  <pageSetup paperSize="9"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77BD-7E77-4AD2-BC46-799010F06387}">
  <sheetPr>
    <tabColor rgb="FFFFFF00"/>
  </sheetPr>
  <dimension ref="A1:B25"/>
  <sheetViews>
    <sheetView zoomScaleNormal="100" zoomScaleSheetLayoutView="130" workbookViewId="0">
      <selection activeCell="I3" sqref="I3"/>
    </sheetView>
  </sheetViews>
  <sheetFormatPr baseColWidth="10" defaultRowHeight="15" x14ac:dyDescent="0.25"/>
  <cols>
    <col min="1" max="1" width="10.140625" bestFit="1" customWidth="1"/>
    <col min="2" max="2" width="68" customWidth="1"/>
    <col min="3" max="3" width="10.7109375" customWidth="1"/>
  </cols>
  <sheetData>
    <row r="1" spans="1:2" x14ac:dyDescent="0.25">
      <c r="A1" s="143" t="s">
        <v>203</v>
      </c>
      <c r="B1" s="143"/>
    </row>
    <row r="2" spans="1:2" ht="15.75" thickBot="1" x14ac:dyDescent="0.3">
      <c r="B2" s="56"/>
    </row>
    <row r="3" spans="1:2" ht="30.75" thickBot="1" x14ac:dyDescent="0.3">
      <c r="A3" s="57" t="s">
        <v>163</v>
      </c>
      <c r="B3" s="58" t="s">
        <v>204</v>
      </c>
    </row>
    <row r="4" spans="1:2" ht="29.1" customHeight="1" x14ac:dyDescent="0.25">
      <c r="A4" s="59" t="s">
        <v>166</v>
      </c>
      <c r="B4" s="60"/>
    </row>
    <row r="5" spans="1:2" ht="29.1" customHeight="1" x14ac:dyDescent="0.25">
      <c r="A5" s="59" t="s">
        <v>27</v>
      </c>
      <c r="B5" s="60"/>
    </row>
    <row r="6" spans="1:2" ht="29.1" customHeight="1" x14ac:dyDescent="0.25">
      <c r="A6" s="59" t="s">
        <v>31</v>
      </c>
      <c r="B6" s="60"/>
    </row>
    <row r="7" spans="1:2" ht="29.1" customHeight="1" x14ac:dyDescent="0.25">
      <c r="A7" s="59" t="s">
        <v>172</v>
      </c>
      <c r="B7" s="60"/>
    </row>
    <row r="8" spans="1:2" ht="29.1" customHeight="1" x14ac:dyDescent="0.25">
      <c r="A8" s="59" t="s">
        <v>205</v>
      </c>
      <c r="B8" s="60"/>
    </row>
    <row r="9" spans="1:2" ht="29.1" customHeight="1" x14ac:dyDescent="0.25">
      <c r="A9" s="59" t="s">
        <v>206</v>
      </c>
      <c r="B9" s="60"/>
    </row>
    <row r="10" spans="1:2" ht="29.1" customHeight="1" x14ac:dyDescent="0.25">
      <c r="A10" s="59" t="s">
        <v>207</v>
      </c>
      <c r="B10" s="60"/>
    </row>
    <row r="11" spans="1:2" ht="29.1" customHeight="1" x14ac:dyDescent="0.25">
      <c r="A11" s="59" t="s">
        <v>208</v>
      </c>
      <c r="B11" s="60"/>
    </row>
    <row r="12" spans="1:2" ht="29.1" customHeight="1" x14ac:dyDescent="0.25">
      <c r="A12" s="59" t="s">
        <v>209</v>
      </c>
      <c r="B12" s="60"/>
    </row>
    <row r="13" spans="1:2" ht="29.1" customHeight="1" x14ac:dyDescent="0.25">
      <c r="A13" s="59" t="s">
        <v>184</v>
      </c>
      <c r="B13" s="60"/>
    </row>
    <row r="14" spans="1:2" ht="29.1" customHeight="1" x14ac:dyDescent="0.25">
      <c r="A14" s="59" t="s">
        <v>210</v>
      </c>
      <c r="B14" s="60"/>
    </row>
    <row r="15" spans="1:2" ht="29.1" customHeight="1" x14ac:dyDescent="0.25">
      <c r="A15" s="59" t="s">
        <v>211</v>
      </c>
      <c r="B15" s="60"/>
    </row>
    <row r="16" spans="1:2" ht="29.1" customHeight="1" x14ac:dyDescent="0.25">
      <c r="A16" s="59" t="s">
        <v>212</v>
      </c>
      <c r="B16" s="60"/>
    </row>
    <row r="17" spans="1:2" ht="29.1" customHeight="1" x14ac:dyDescent="0.25">
      <c r="A17" s="59" t="s">
        <v>213</v>
      </c>
      <c r="B17" s="60"/>
    </row>
    <row r="18" spans="1:2" ht="29.1" customHeight="1" x14ac:dyDescent="0.25">
      <c r="A18" s="59" t="s">
        <v>214</v>
      </c>
      <c r="B18" s="60"/>
    </row>
    <row r="19" spans="1:2" ht="29.1" customHeight="1" x14ac:dyDescent="0.25">
      <c r="A19" s="59" t="s">
        <v>215</v>
      </c>
      <c r="B19" s="60"/>
    </row>
    <row r="20" spans="1:2" ht="29.1" customHeight="1" x14ac:dyDescent="0.25">
      <c r="A20" s="59" t="s">
        <v>216</v>
      </c>
      <c r="B20" s="60"/>
    </row>
    <row r="21" spans="1:2" ht="29.1" customHeight="1" x14ac:dyDescent="0.25">
      <c r="A21" s="59" t="s">
        <v>217</v>
      </c>
      <c r="B21" s="60"/>
    </row>
    <row r="22" spans="1:2" ht="29.1" customHeight="1" x14ac:dyDescent="0.25">
      <c r="A22" s="59" t="s">
        <v>218</v>
      </c>
      <c r="B22" s="60"/>
    </row>
    <row r="23" spans="1:2" ht="29.1" customHeight="1" thickBot="1" x14ac:dyDescent="0.3">
      <c r="A23" s="61" t="s">
        <v>219</v>
      </c>
      <c r="B23" s="62"/>
    </row>
    <row r="25" spans="1:2" ht="90" x14ac:dyDescent="0.25">
      <c r="B25" s="63" t="s">
        <v>220</v>
      </c>
    </row>
  </sheetData>
  <mergeCells count="1">
    <mergeCell ref="A1:B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981E-673C-4267-9D22-2534D7356CF7}">
  <sheetPr>
    <pageSetUpPr fitToPage="1"/>
  </sheetPr>
  <dimension ref="A1:J8"/>
  <sheetViews>
    <sheetView zoomScaleNormal="100" workbookViewId="0">
      <selection activeCell="H5" sqref="H5:J5"/>
    </sheetView>
  </sheetViews>
  <sheetFormatPr baseColWidth="10" defaultColWidth="9.140625" defaultRowHeight="15" x14ac:dyDescent="0.3"/>
  <cols>
    <col min="1" max="1" width="5.140625" style="67" customWidth="1"/>
    <col min="2" max="9" width="9.140625" style="67"/>
    <col min="10" max="10" width="12.5703125" style="67" customWidth="1"/>
    <col min="11" max="16384" width="9.140625" style="67"/>
  </cols>
  <sheetData>
    <row r="1" spans="1:10" ht="60.75" thickBot="1" x14ac:dyDescent="0.35">
      <c r="A1" s="64" t="s">
        <v>221</v>
      </c>
      <c r="B1" s="153" t="s">
        <v>197</v>
      </c>
      <c r="C1" s="154"/>
      <c r="D1" s="154"/>
      <c r="E1" s="155"/>
      <c r="F1" s="65" t="s">
        <v>222</v>
      </c>
      <c r="G1" s="66" t="s">
        <v>223</v>
      </c>
      <c r="H1" s="156" t="s">
        <v>224</v>
      </c>
      <c r="I1" s="157"/>
      <c r="J1" s="158"/>
    </row>
    <row r="2" spans="1:10" x14ac:dyDescent="0.3">
      <c r="A2" s="68" t="s">
        <v>225</v>
      </c>
      <c r="B2" s="159" t="s">
        <v>226</v>
      </c>
      <c r="C2" s="159"/>
      <c r="D2" s="159"/>
      <c r="E2" s="159"/>
      <c r="F2" s="69">
        <f>(Losbeschreibung!D11)</f>
        <v>232614</v>
      </c>
      <c r="G2" s="70" t="b">
        <f>IF('Angaben des Bieters'!G15:J15="Mischküche (Produktion in der Einrichtung, Cook &amp; Serve)",5.32,IF('Angaben des Bieters'!G15:J15="Tiefkühlkostsystem (Cook &amp; Freeze)",4.34,IF('Angaben des Bieters'!G15:J15="Kühlkostsystem (Cook &amp; Chill)",4.34,IF('Angaben des Bieters'!G15:J15="Warmverpflegung (Cook &amp; Hold)",4.34))))</f>
        <v>0</v>
      </c>
      <c r="H2" s="160">
        <f>ROUND(SUM(F2*G2),2)</f>
        <v>0</v>
      </c>
      <c r="I2" s="160"/>
      <c r="J2" s="161"/>
    </row>
    <row r="3" spans="1:10" x14ac:dyDescent="0.3">
      <c r="A3" s="71"/>
      <c r="B3" s="162" t="s">
        <v>227</v>
      </c>
      <c r="C3" s="162"/>
      <c r="D3" s="162"/>
      <c r="E3" s="162"/>
      <c r="F3" s="162"/>
      <c r="G3" s="162"/>
      <c r="H3" s="163">
        <f>SUM(H2:J2)</f>
        <v>0</v>
      </c>
      <c r="I3" s="163"/>
      <c r="J3" s="164"/>
    </row>
    <row r="4" spans="1:10" x14ac:dyDescent="0.3">
      <c r="A4" s="72"/>
      <c r="B4" s="144" t="s">
        <v>228</v>
      </c>
      <c r="C4" s="145"/>
      <c r="D4" s="145"/>
      <c r="E4" s="145"/>
      <c r="F4" s="145"/>
      <c r="G4" s="73">
        <v>7.0000000000000007E-2</v>
      </c>
      <c r="H4" s="146">
        <f>ROUND(SUM(H3*G4),2)</f>
        <v>0</v>
      </c>
      <c r="I4" s="146"/>
      <c r="J4" s="147"/>
    </row>
    <row r="5" spans="1:10" ht="15.75" thickBot="1" x14ac:dyDescent="0.35">
      <c r="A5" s="74"/>
      <c r="B5" s="148" t="s">
        <v>229</v>
      </c>
      <c r="C5" s="148"/>
      <c r="D5" s="148"/>
      <c r="E5" s="148"/>
      <c r="F5" s="148"/>
      <c r="G5" s="148"/>
      <c r="H5" s="149">
        <f>SUM(H3:J4)</f>
        <v>0</v>
      </c>
      <c r="I5" s="149"/>
      <c r="J5" s="150"/>
    </row>
    <row r="6" spans="1:10" x14ac:dyDescent="0.3">
      <c r="B6" s="75"/>
      <c r="C6" s="75"/>
      <c r="D6" s="75"/>
      <c r="E6" s="75"/>
      <c r="F6" s="75"/>
      <c r="G6" s="75"/>
      <c r="H6" s="76"/>
      <c r="I6" s="76"/>
      <c r="J6" s="76"/>
    </row>
    <row r="7" spans="1:10" x14ac:dyDescent="0.3">
      <c r="A7" s="151" t="s">
        <v>230</v>
      </c>
      <c r="B7" s="151"/>
    </row>
    <row r="8" spans="1:10" x14ac:dyDescent="0.3">
      <c r="A8" s="152" t="s">
        <v>231</v>
      </c>
      <c r="B8" s="152"/>
      <c r="C8" s="152"/>
      <c r="D8" s="152"/>
      <c r="E8" s="152"/>
      <c r="F8" s="152"/>
      <c r="G8" s="152"/>
      <c r="H8" s="152"/>
      <c r="I8" s="152"/>
      <c r="J8" s="152"/>
    </row>
  </sheetData>
  <mergeCells count="12">
    <mergeCell ref="A8:J8"/>
    <mergeCell ref="B1:E1"/>
    <mergeCell ref="H1:J1"/>
    <mergeCell ref="B2:E2"/>
    <mergeCell ref="H2:J2"/>
    <mergeCell ref="B3:G3"/>
    <mergeCell ref="H3:J3"/>
    <mergeCell ref="B4:F4"/>
    <mergeCell ref="H4:J4"/>
    <mergeCell ref="B5:G5"/>
    <mergeCell ref="H5:J5"/>
    <mergeCell ref="A7:B7"/>
  </mergeCells>
  <printOptions horizontalCentered="1" verticalCentered="1"/>
  <pageMargins left="0.70866141732283472" right="0.70866141732283472" top="0.78740157480314965" bottom="0.78740157480314965"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63EB-5C94-4B72-928E-87CEEABCE252}">
  <sheetPr>
    <tabColor rgb="FF92D050"/>
    <pageSetUpPr fitToPage="1"/>
  </sheetPr>
  <dimension ref="A1:C23"/>
  <sheetViews>
    <sheetView zoomScaleNormal="100" workbookViewId="0">
      <selection activeCell="I3" sqref="I3"/>
    </sheetView>
  </sheetViews>
  <sheetFormatPr baseColWidth="10" defaultRowHeight="15" x14ac:dyDescent="0.25"/>
  <cols>
    <col min="1" max="1" width="10.140625" bestFit="1" customWidth="1"/>
    <col min="2" max="2" width="68" customWidth="1"/>
    <col min="3" max="3" width="66" bestFit="1" customWidth="1"/>
  </cols>
  <sheetData>
    <row r="1" spans="1:3" x14ac:dyDescent="0.25">
      <c r="A1" s="143" t="s">
        <v>232</v>
      </c>
      <c r="B1" s="143"/>
      <c r="C1" s="143"/>
    </row>
    <row r="2" spans="1:3" x14ac:dyDescent="0.25">
      <c r="B2" s="56"/>
    </row>
    <row r="3" spans="1:3" x14ac:dyDescent="0.25">
      <c r="A3" s="77" t="s">
        <v>163</v>
      </c>
      <c r="B3" s="78" t="s">
        <v>233</v>
      </c>
      <c r="C3" s="77" t="s">
        <v>234</v>
      </c>
    </row>
    <row r="4" spans="1:3" ht="30" customHeight="1" x14ac:dyDescent="0.25">
      <c r="A4" s="77" t="s">
        <v>166</v>
      </c>
      <c r="B4" s="79">
        <f>'Speisekarte veg. Gerichte'!B4</f>
        <v>0</v>
      </c>
      <c r="C4" s="80"/>
    </row>
    <row r="5" spans="1:3" ht="30" customHeight="1" x14ac:dyDescent="0.25">
      <c r="A5" s="77" t="s">
        <v>27</v>
      </c>
      <c r="B5" s="79">
        <f>'Speisekarte veg. Gerichte'!B5</f>
        <v>0</v>
      </c>
      <c r="C5" s="80"/>
    </row>
    <row r="6" spans="1:3" ht="30" customHeight="1" x14ac:dyDescent="0.25">
      <c r="A6" s="77" t="s">
        <v>31</v>
      </c>
      <c r="B6" s="79">
        <f>'Speisekarte veg. Gerichte'!B6</f>
        <v>0</v>
      </c>
      <c r="C6" s="80"/>
    </row>
    <row r="7" spans="1:3" ht="30" customHeight="1" x14ac:dyDescent="0.25">
      <c r="A7" s="77" t="s">
        <v>172</v>
      </c>
      <c r="B7" s="79">
        <f>'Speisekarte veg. Gerichte'!B7</f>
        <v>0</v>
      </c>
      <c r="C7" s="80"/>
    </row>
    <row r="8" spans="1:3" ht="30" customHeight="1" x14ac:dyDescent="0.25">
      <c r="A8" s="77" t="s">
        <v>205</v>
      </c>
      <c r="B8" s="79">
        <f>'Speisekarte veg. Gerichte'!B8</f>
        <v>0</v>
      </c>
      <c r="C8" s="80"/>
    </row>
    <row r="9" spans="1:3" ht="30" customHeight="1" x14ac:dyDescent="0.25">
      <c r="A9" s="77" t="s">
        <v>206</v>
      </c>
      <c r="B9" s="79">
        <f>'Speisekarte veg. Gerichte'!B9</f>
        <v>0</v>
      </c>
      <c r="C9" s="80"/>
    </row>
    <row r="10" spans="1:3" ht="30" customHeight="1" x14ac:dyDescent="0.25">
      <c r="A10" s="77" t="s">
        <v>207</v>
      </c>
      <c r="B10" s="79">
        <f>'Speisekarte veg. Gerichte'!B10</f>
        <v>0</v>
      </c>
      <c r="C10" s="80"/>
    </row>
    <row r="11" spans="1:3" ht="30" customHeight="1" x14ac:dyDescent="0.25">
      <c r="A11" s="77" t="s">
        <v>208</v>
      </c>
      <c r="B11" s="79">
        <f>'Speisekarte veg. Gerichte'!B11</f>
        <v>0</v>
      </c>
      <c r="C11" s="80"/>
    </row>
    <row r="12" spans="1:3" ht="30" customHeight="1" x14ac:dyDescent="0.25">
      <c r="A12" s="77" t="s">
        <v>209</v>
      </c>
      <c r="B12" s="79">
        <f>'Speisekarte veg. Gerichte'!B12</f>
        <v>0</v>
      </c>
      <c r="C12" s="80"/>
    </row>
    <row r="13" spans="1:3" ht="30" customHeight="1" x14ac:dyDescent="0.25">
      <c r="A13" s="77" t="s">
        <v>184</v>
      </c>
      <c r="B13" s="79">
        <f>'Speisekarte veg. Gerichte'!B13</f>
        <v>0</v>
      </c>
      <c r="C13" s="80"/>
    </row>
    <row r="14" spans="1:3" ht="30" customHeight="1" x14ac:dyDescent="0.25">
      <c r="A14" s="77" t="s">
        <v>210</v>
      </c>
      <c r="B14" s="79">
        <f>'Speisekarte veg. Gerichte'!B14</f>
        <v>0</v>
      </c>
      <c r="C14" s="80"/>
    </row>
    <row r="15" spans="1:3" ht="30" customHeight="1" x14ac:dyDescent="0.25">
      <c r="A15" s="77" t="s">
        <v>211</v>
      </c>
      <c r="B15" s="79">
        <f>'Speisekarte veg. Gerichte'!B15</f>
        <v>0</v>
      </c>
      <c r="C15" s="80"/>
    </row>
    <row r="16" spans="1:3" ht="30" customHeight="1" x14ac:dyDescent="0.25">
      <c r="A16" s="77" t="s">
        <v>212</v>
      </c>
      <c r="B16" s="79">
        <f>'Speisekarte veg. Gerichte'!B16</f>
        <v>0</v>
      </c>
      <c r="C16" s="80"/>
    </row>
    <row r="17" spans="1:3" ht="30" customHeight="1" x14ac:dyDescent="0.25">
      <c r="A17" s="77" t="s">
        <v>213</v>
      </c>
      <c r="B17" s="79">
        <f>'Speisekarte veg. Gerichte'!B17</f>
        <v>0</v>
      </c>
      <c r="C17" s="80"/>
    </row>
    <row r="18" spans="1:3" ht="30" customHeight="1" x14ac:dyDescent="0.25">
      <c r="A18" s="77" t="s">
        <v>214</v>
      </c>
      <c r="B18" s="79">
        <f>'Speisekarte veg. Gerichte'!B18</f>
        <v>0</v>
      </c>
      <c r="C18" s="80"/>
    </row>
    <row r="19" spans="1:3" ht="30" customHeight="1" x14ac:dyDescent="0.25">
      <c r="A19" s="77" t="s">
        <v>215</v>
      </c>
      <c r="B19" s="79">
        <f>'Speisekarte veg. Gerichte'!B19</f>
        <v>0</v>
      </c>
      <c r="C19" s="80"/>
    </row>
    <row r="20" spans="1:3" ht="30" customHeight="1" x14ac:dyDescent="0.25">
      <c r="A20" s="77" t="s">
        <v>216</v>
      </c>
      <c r="B20" s="79">
        <f>'Speisekarte veg. Gerichte'!B20</f>
        <v>0</v>
      </c>
      <c r="C20" s="80"/>
    </row>
    <row r="21" spans="1:3" ht="30" customHeight="1" x14ac:dyDescent="0.25">
      <c r="A21" s="77" t="s">
        <v>217</v>
      </c>
      <c r="B21" s="79">
        <f>'Speisekarte veg. Gerichte'!B21</f>
        <v>0</v>
      </c>
      <c r="C21" s="80"/>
    </row>
    <row r="22" spans="1:3" ht="30" customHeight="1" x14ac:dyDescent="0.25">
      <c r="A22" s="77" t="s">
        <v>218</v>
      </c>
      <c r="B22" s="79">
        <f>'Speisekarte veg. Gerichte'!B22</f>
        <v>0</v>
      </c>
      <c r="C22" s="80"/>
    </row>
    <row r="23" spans="1:3" ht="30" customHeight="1" x14ac:dyDescent="0.25">
      <c r="A23" s="77" t="s">
        <v>219</v>
      </c>
      <c r="B23" s="79">
        <f>'Speisekarte veg. Gerichte'!B23</f>
        <v>0</v>
      </c>
      <c r="C23" s="80"/>
    </row>
  </sheetData>
  <mergeCells count="1">
    <mergeCell ref="A1:C1"/>
  </mergeCells>
  <dataValidations count="1">
    <dataValidation type="list" allowBlank="1" showInputMessage="1" showErrorMessage="1" errorTitle="Ungültige Daten" error="Bitte von der angeführten Dropdown-Liste auswählen" promptTitle="von Liste auswählen" prompt="Bitte entweder wertbar oder nicht wertbar auswählen" sqref="C4:C23" xr:uid="{F7128B86-F67B-4C98-AAA1-F98CDCB3D959}">
      <formula1>"wertbar, nicht wertbar"</formula1>
    </dataValidation>
  </dataValidations>
  <printOptions horizontalCentered="1" verticalCentered="1"/>
  <pageMargins left="0.70866141732283472" right="0.70866141732283472" top="0.78740157480314965" bottom="0.78740157480314965"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Allg. Hinweise zur Datei</vt:lpstr>
      <vt:lpstr>Losbeschreibung</vt:lpstr>
      <vt:lpstr>Inventarliste</vt:lpstr>
      <vt:lpstr>Inventarliste 2</vt:lpstr>
      <vt:lpstr>Zuschlagskriterien</vt:lpstr>
      <vt:lpstr>Angaben des Bieters</vt:lpstr>
      <vt:lpstr>Speisekarte veg. Gerichte</vt:lpstr>
      <vt:lpstr>Preisblatt</vt:lpstr>
      <vt:lpstr>Prüfung Speisekarte von SchuSpo</vt:lpstr>
      <vt:lpstr>Hinweise für Bewertende</vt:lpstr>
      <vt:lpstr>Wertung Bewertender 1</vt:lpstr>
      <vt:lpstr>Wertung Bewertender 2</vt:lpstr>
      <vt:lpstr>Wertung Bewertender 3</vt:lpstr>
      <vt:lpstr>Losbeschreibung!_Hlk23334838</vt:lpstr>
      <vt:lpstr>Losbeschreibung!_Hlk23517931</vt:lpstr>
      <vt:lpstr>Losbeschreibung!_Hlk23702751</vt:lpstr>
      <vt:lpstr>Losbeschreibung!_Hlk23703008</vt:lpstr>
      <vt:lpstr>Losbeschreibung!_Hlk88755592</vt:lpstr>
      <vt:lpstr>Losbeschreibung!_Hlk88755612</vt:lpstr>
      <vt:lpstr>Losbeschreibung!_Hlk89263683</vt:lpstr>
      <vt:lpstr>Losbeschreibung!_Hlk89263772</vt:lpstr>
      <vt:lpstr>Losbeschreibung!_Hlk89780911</vt:lpstr>
      <vt:lpstr>Brutto</vt:lpstr>
      <vt:lpstr>Losbeschreibung!Kontrollkästchen3</vt:lpstr>
      <vt:lpstr>Losbeschreibung!Kontrollkästchen4</vt:lpstr>
      <vt:lpstr>Losbeschreibung!Kontrollkästchen5</vt:lpstr>
      <vt:lpstr>Losbeschreibung!Kontrollkästchen6</vt:lpstr>
      <vt:lpstr>Netto</vt:lpstr>
      <vt:lpstr>Losbeschreibung!Text11</vt:lpstr>
      <vt:lpstr>Losbeschreibung!Text12</vt:lpstr>
      <vt:lpstr>Losbeschreibung!Text8</vt:lpstr>
      <vt:lpstr>Ust</vt:lpstr>
    </vt:vector>
  </TitlesOfParts>
  <Company>Bezirksamt Treptow-Köpenick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 Robert</dc:creator>
  <cp:lastModifiedBy>Sommer, Robert</cp:lastModifiedBy>
  <dcterms:created xsi:type="dcterms:W3CDTF">2026-02-20T07:26:25Z</dcterms:created>
  <dcterms:modified xsi:type="dcterms:W3CDTF">2026-02-20T07:27:39Z</dcterms:modified>
</cp:coreProperties>
</file>